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drawings/drawing21.xml" ContentType="application/vnd.openxmlformats-officedocument.drawing+xml"/>
  <Override PartName="/xl/comments17.xml" ContentType="application/vnd.openxmlformats-officedocument.spreadsheetml.comments+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C:\Users\Monica Arias\Dropbox\Pendientes para revision\6. Junio\Publicados\"/>
    </mc:Choice>
  </mc:AlternateContent>
  <xr:revisionPtr revIDLastSave="0" documentId="13_ncr:1_{F82B4DAE-7B5B-4D66-9F03-B17594A9FC93}" xr6:coauthVersionLast="47" xr6:coauthVersionMax="47" xr10:uidLastSave="{00000000-0000-0000-0000-000000000000}"/>
  <bookViews>
    <workbookView xWindow="20370" yWindow="-120" windowWidth="29040" windowHeight="15840" tabRatio="852" xr2:uid="{00000000-000D-0000-FFFF-FFFF00000000}"/>
  </bookViews>
  <sheets>
    <sheet name="Copyright" sheetId="46" r:id="rId1"/>
    <sheet name="Empieza aquí" sheetId="47" r:id="rId2"/>
    <sheet name="Presentación" sheetId="27" r:id="rId3"/>
    <sheet name="Formulario 210" sheetId="43" r:id="rId4"/>
    <sheet name="Detalle renglón 210" sheetId="17" r:id="rId5"/>
    <sheet name="Concilación utilidades" sheetId="31" r:id="rId6"/>
    <sheet name="Tablas de impuestos" sheetId="5" r:id="rId7"/>
    <sheet name="2517 Carátula" sheetId="39" r:id="rId8"/>
    <sheet name="2517 ESF Patrimonio" sheetId="33" r:id="rId9"/>
    <sheet name="2517 ERI Renta liquida" sheetId="34" r:id="rId10"/>
    <sheet name="2517 Impuesto diferido" sheetId="29" r:id="rId11"/>
    <sheet name="2517 Ingres y factura" sheetId="36" r:id="rId12"/>
    <sheet name="2517 Activos fijos" sheetId="37" r:id="rId13"/>
    <sheet name="2517 Resumen ESF ERI" sheetId="38" r:id="rId14"/>
    <sheet name="Inversiones en asociadas" sheetId="6" r:id="rId15"/>
    <sheet name="Prop plant y equ" sheetId="28" r:id="rId16"/>
    <sheet name="Subcapitalización" sheetId="21" r:id="rId17"/>
    <sheet name="Interés presuntivo" sheetId="19" r:id="rId18"/>
    <sheet name="Anticipo al 2024" sheetId="12" r:id="rId19"/>
    <sheet name="Sanción extemporaneidad" sheetId="13" r:id="rId20"/>
    <sheet name="Conciliación patrimonial" sheetId="40" r:id="rId21"/>
    <sheet name="Listado completo de archivos " sheetId="48" r:id="rId22"/>
  </sheets>
  <externalReferences>
    <externalReference r:id="rId23"/>
    <externalReference r:id="rId24"/>
    <externalReference r:id="rId25"/>
    <externalReference r:id="rId26"/>
    <externalReference r:id="rId27"/>
    <externalReference r:id="rId28"/>
  </externalReferences>
  <definedNames>
    <definedName name="AC" localSheetId="21">#REF!</definedName>
    <definedName name="AC">#REF!</definedName>
    <definedName name="ACC" localSheetId="21">#REF!</definedName>
    <definedName name="ACC">#REF!</definedName>
    <definedName name="actividades_tarifas">'[1]Actividades '!$B$12:$J$40</definedName>
    <definedName name="AD" localSheetId="21">#REF!</definedName>
    <definedName name="AD">#REF!</definedName>
    <definedName name="Año_1" localSheetId="21">#REF!</definedName>
    <definedName name="Año_1">#REF!</definedName>
    <definedName name="Año_2" localSheetId="21">#REF!</definedName>
    <definedName name="Año_2">#REF!</definedName>
    <definedName name="AOP">#REF!</definedName>
    <definedName name="_xlnm.Print_Area" localSheetId="18">'Anticipo al 2024'!#REF!</definedName>
    <definedName name="_xlnm.Print_Area" localSheetId="4">'Detalle renglón 210'!#REF!</definedName>
    <definedName name="_xlnm.Print_Area" localSheetId="17">'Interés presuntivo'!#REF!</definedName>
    <definedName name="_xlnm.Print_Area" localSheetId="14">'Inversiones en asociadas'!#REF!</definedName>
    <definedName name="_xlnm.Print_Area" localSheetId="19">'Sanción extemporaneidad'!#REF!</definedName>
    <definedName name="_xlnm.Print_Area" localSheetId="6">'Tablas de impuestos'!#REF!</definedName>
    <definedName name="ARL">[2]Tablas!$A$12:$B$17</definedName>
    <definedName name="AS" localSheetId="21">#REF!</definedName>
    <definedName name="AS">#REF!</definedName>
    <definedName name="BE" localSheetId="21">#REF!</definedName>
    <definedName name="BE">#REF!</definedName>
    <definedName name="Bimestralmente" comment="cada dos meses" localSheetId="21">#REF!</definedName>
    <definedName name="Bimestralmente" comment="cada dos meses">#REF!</definedName>
    <definedName name="BP_APERTURA">#REF!</definedName>
    <definedName name="BP_Diciembre_Año_2">#REF!</definedName>
    <definedName name="BP_Enero_Año_1">#REF!</definedName>
    <definedName name="CIR">#REF!</definedName>
    <definedName name="Codigo_Ctro_Costos_Grupo">#REF!</definedName>
    <definedName name="Codigo_CtroCostos">#REF!</definedName>
    <definedName name="Codigo1">[3]Año_1!$A$1:$A$65536</definedName>
    <definedName name="Codigos_PUC" localSheetId="21">#REF!</definedName>
    <definedName name="Codigos_PUC">#REF!</definedName>
    <definedName name="CR" localSheetId="21">#REF!</definedName>
    <definedName name="CR">#REF!</definedName>
    <definedName name="Cuatrimestralmente" comment="cada cuatro años" localSheetId="21">#REF!</definedName>
    <definedName name="Cuatrimestralmente" comment="cada cuatro años">#REF!</definedName>
    <definedName name="CV">#REF!</definedName>
    <definedName name="DC">#REF!</definedName>
    <definedName name="DII">[4]Normativa!$E$46:$F$55</definedName>
    <definedName name="DIP">[4]Normativa!$M$20:$N$29</definedName>
    <definedName name="ECP" localSheetId="21">#REF!</definedName>
    <definedName name="ECP">#REF!</definedName>
    <definedName name="ECPC" localSheetId="21">#REF!</definedName>
    <definedName name="ECPC">#REF!</definedName>
    <definedName name="EFE" localSheetId="21">#REF!</definedName>
    <definedName name="EFE">#REF!</definedName>
    <definedName name="EGC">[4]Normativa!$N$162:$O$171</definedName>
    <definedName name="ENGC">[4]Normativa!$J$162:$K$261</definedName>
    <definedName name="ERC" localSheetId="21">#REF!</definedName>
    <definedName name="ERC">#REF!</definedName>
    <definedName name="ETC" localSheetId="21">#REF!</definedName>
    <definedName name="ETC">#REF!</definedName>
    <definedName name="EYE" localSheetId="21">#REF!</definedName>
    <definedName name="EYE">#REF!</definedName>
    <definedName name="GCI">[4]Normativa!$E$33:$F$42</definedName>
    <definedName name="GCII">[4]Normativa!$I$33:$J$42</definedName>
    <definedName name="GCIII">[4]Normativa!$M$33:$N$42</definedName>
    <definedName name="GIMP" localSheetId="21">#REF!</definedName>
    <definedName name="GIMP">#REF!</definedName>
    <definedName name="GMF">[4]Normativa!$J$59:$M$110</definedName>
    <definedName name="GTOS" localSheetId="21">#REF!</definedName>
    <definedName name="GTOS">#REF!</definedName>
    <definedName name="HTEFE" localSheetId="21">#REF!</definedName>
    <definedName name="HTEFE">#REF!</definedName>
    <definedName name="IBC">'[2]EJ1  Prest. servicios'!$D$14</definedName>
    <definedName name="IBC_2">'[2]EJ2  Prest. servicios'!$D$14</definedName>
    <definedName name="IBC_3">'[2]EJ3  Prest. servicios'!$D$16</definedName>
    <definedName name="IBC_4">'[2]EJ4 Otros independientes'!$D$13</definedName>
    <definedName name="IBC_42">'[2]EJ4 Otros independientes'!$G$13</definedName>
    <definedName name="IBC_5">'[2]EJ5 Otros independientes'!$D$17</definedName>
    <definedName name="IBC_52">'[2]EJ5 Otros independientes'!$G$17</definedName>
    <definedName name="IBC_6" localSheetId="21">#REF!</definedName>
    <definedName name="IBC_6">#REF!</definedName>
    <definedName name="IBC_62" localSheetId="21">#REF!</definedName>
    <definedName name="IBC_62">#REF!</definedName>
    <definedName name="ID" localSheetId="21">#REF!</definedName>
    <definedName name="ID">#REF!</definedName>
    <definedName name="IGF">#REF!</definedName>
    <definedName name="Indices">[5]Datos!$D$12:$D$15</definedName>
    <definedName name="INT" localSheetId="21">#REF!</definedName>
    <definedName name="INT">#REF!</definedName>
    <definedName name="INV" localSheetId="21">#REF!</definedName>
    <definedName name="INV">#REF!</definedName>
    <definedName name="INVER" localSheetId="21">#REF!</definedName>
    <definedName name="INVER">#REF!</definedName>
    <definedName name="IPA">#REF!</definedName>
    <definedName name="IPC">#REF!</definedName>
    <definedName name="IPP">[4]Normativa!$I$46:$J$55</definedName>
    <definedName name="IR">[4]Normativa!$M$46:$N$55</definedName>
    <definedName name="IVA">[4]Normativa!$E$20:$K$29</definedName>
    <definedName name="Ksact1">[3]Año_1!$F$1:$F$65536</definedName>
    <definedName name="ListMonths">[6]Datos!$C$36:$C$47</definedName>
    <definedName name="MP" localSheetId="21">#REF!</definedName>
    <definedName name="MP">#REF!</definedName>
    <definedName name="MPD" localSheetId="21">#REF!</definedName>
    <definedName name="MPD">#REF!</definedName>
    <definedName name="MSG_MACRO">"Debe habilitar las macros"</definedName>
    <definedName name="NGC">[4]Normativa!$E$59:$F$158</definedName>
    <definedName name="NIT" localSheetId="21">#REF!</definedName>
    <definedName name="NIT">#REF!</definedName>
    <definedName name="OAF" localSheetId="21">#REF!</definedName>
    <definedName name="OAF">#REF!</definedName>
    <definedName name="OIE" localSheetId="21">#REF!</definedName>
    <definedName name="OIE">#REF!</definedName>
    <definedName name="PB">#REF!</definedName>
    <definedName name="PBG">#REF!</definedName>
    <definedName name="Periodo" comment="perido de pago" localSheetId="21">#REF!</definedName>
    <definedName name="Periodo" comment="perido de pago">#REF!</definedName>
    <definedName name="PN">[4]Normativa!$E$162:$F$261</definedName>
    <definedName name="ppc" localSheetId="21">#REF!</definedName>
    <definedName name="ppc">#REF!</definedName>
    <definedName name="PPYE" localSheetId="21">#REF!</definedName>
    <definedName name="PPYE">#REF!</definedName>
    <definedName name="PR" localSheetId="21">#REF!</definedName>
    <definedName name="PR">#REF!</definedName>
    <definedName name="PRLA">[4]Normativa!$J$368:$K$467</definedName>
    <definedName name="PUC" localSheetId="21">#REF!:#REF!</definedName>
    <definedName name="PUC">#REF!:#REF!</definedName>
    <definedName name="Razon_Social" localSheetId="21">#REF!</definedName>
    <definedName name="Razon_Social">#REF!</definedName>
    <definedName name="RES" localSheetId="21">#REF!</definedName>
    <definedName name="RES">#REF!</definedName>
    <definedName name="RM" localSheetId="21">#REF!</definedName>
    <definedName name="RM">#REF!</definedName>
    <definedName name="RT">[4]Normativa!$E$7:$Q$16</definedName>
    <definedName name="RTI" localSheetId="21">#REF!</definedName>
    <definedName name="RTI">#REF!</definedName>
    <definedName name="SalInicial_20091231" localSheetId="21">#REF!</definedName>
    <definedName name="SalInicial_20091231">#REF!</definedName>
    <definedName name="SalMin" localSheetId="21">#REF!</definedName>
    <definedName name="SalMin">#REF!</definedName>
    <definedName name="seleccion" comment="seleccion de periodo de pago" localSheetId="21">#REF!</definedName>
    <definedName name="seleccion" comment="seleccion de periodo de pago">#REF!</definedName>
    <definedName name="SIM">[4]Normativa!$P$20:$V$29</definedName>
    <definedName name="SMMLV">'[2]EJ1  Prest. servicios'!$D$8</definedName>
    <definedName name="SMMLV_2">'[2]EJ2  Prest. servicios'!$D$8</definedName>
    <definedName name="SMMLV_3">'[2]EJ3  Prest. servicios'!$D$10</definedName>
    <definedName name="SMMLV_4">'[2]EJ4 Otros independientes'!$D$5</definedName>
    <definedName name="SMMLV_5">'[2]EJ5 Otros independientes'!$D$9</definedName>
    <definedName name="SMMLV_6" localSheetId="21">#REF!</definedName>
    <definedName name="SMMLV_6">#REF!</definedName>
    <definedName name="SSI">[4]Normativa!$E$265:$F$364</definedName>
    <definedName name="SSII">[4]Normativa!$J$265:$K$364</definedName>
    <definedName name="TEE">[4]Normativa!$E$368:$F$467</definedName>
    <definedName name="transporte">[2]Tablas!$F$27:$K$33</definedName>
    <definedName name="VPND" localSheetId="21">#REF!</definedName>
    <definedName name="VPND">#REF!</definedName>
    <definedName name="VR" localSheetId="21">#REF!</definedName>
    <definedName name="VR">#REF!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N689" i="17" l="1"/>
  <c r="M23" i="28" l="1"/>
  <c r="F18" i="40"/>
  <c r="E171" i="31" l="1"/>
  <c r="E172" i="31"/>
  <c r="F122" i="31" l="1"/>
  <c r="D60" i="31"/>
  <c r="F44" i="31"/>
  <c r="F58" i="40" l="1"/>
  <c r="C23" i="21" l="1"/>
  <c r="O910" i="17" l="1"/>
  <c r="I903" i="17" l="1"/>
  <c r="N874" i="17"/>
  <c r="D69" i="40" l="1"/>
  <c r="D48" i="40"/>
  <c r="B5" i="40"/>
  <c r="B4" i="40"/>
  <c r="B3" i="40"/>
  <c r="D203" i="13"/>
  <c r="C200" i="13"/>
  <c r="C199" i="13"/>
  <c r="C192" i="13"/>
  <c r="D177" i="13"/>
  <c r="C175" i="13"/>
  <c r="C174" i="13"/>
  <c r="C167" i="13"/>
  <c r="D151" i="13"/>
  <c r="D132" i="13"/>
  <c r="D133" i="13" s="1"/>
  <c r="D134" i="13" s="1"/>
  <c r="D109" i="13"/>
  <c r="C106" i="13"/>
  <c r="C105" i="13"/>
  <c r="C98" i="13"/>
  <c r="D83" i="13"/>
  <c r="C80" i="13"/>
  <c r="C79" i="13"/>
  <c r="C72" i="13"/>
  <c r="D56" i="13"/>
  <c r="D37" i="13"/>
  <c r="D38" i="13" s="1"/>
  <c r="D39" i="13" s="1"/>
  <c r="B5" i="13"/>
  <c r="B4" i="13"/>
  <c r="B3" i="13"/>
  <c r="F46" i="12"/>
  <c r="F40" i="12"/>
  <c r="F35" i="12"/>
  <c r="F29" i="12"/>
  <c r="F25" i="12"/>
  <c r="B5" i="12"/>
  <c r="B4" i="12"/>
  <c r="B3" i="12"/>
  <c r="C149" i="19"/>
  <c r="G148" i="19"/>
  <c r="F148" i="19"/>
  <c r="G135" i="19"/>
  <c r="H148" i="19" s="1"/>
  <c r="G113" i="19"/>
  <c r="F113" i="19"/>
  <c r="C114" i="19" s="1"/>
  <c r="G100" i="19"/>
  <c r="H113" i="19" s="1"/>
  <c r="I113" i="19" s="1"/>
  <c r="H78" i="19"/>
  <c r="G78" i="19"/>
  <c r="F78" i="19"/>
  <c r="C79" i="19" s="1"/>
  <c r="B5" i="19"/>
  <c r="B4" i="19"/>
  <c r="B3" i="19"/>
  <c r="G48" i="21"/>
  <c r="F39" i="21"/>
  <c r="F34" i="21"/>
  <c r="D27" i="21"/>
  <c r="D30" i="21" s="1"/>
  <c r="C40" i="21" s="1"/>
  <c r="C43" i="21" s="1"/>
  <c r="C27" i="21"/>
  <c r="C30" i="21" s="1"/>
  <c r="C35" i="21" s="1"/>
  <c r="D13" i="21"/>
  <c r="B5" i="21"/>
  <c r="B4" i="21"/>
  <c r="B3" i="21"/>
  <c r="J219" i="28"/>
  <c r="G219" i="28"/>
  <c r="I212" i="28"/>
  <c r="H205" i="28"/>
  <c r="I205" i="28" s="1"/>
  <c r="I219" i="28" s="1"/>
  <c r="E194" i="28"/>
  <c r="E193" i="28"/>
  <c r="E192" i="28"/>
  <c r="E191" i="28"/>
  <c r="E190" i="28"/>
  <c r="E189" i="28"/>
  <c r="E188" i="28"/>
  <c r="E187" i="28"/>
  <c r="E186" i="28"/>
  <c r="E185" i="28"/>
  <c r="E184" i="28"/>
  <c r="E183" i="28"/>
  <c r="E182" i="28"/>
  <c r="E181" i="28"/>
  <c r="E180" i="28"/>
  <c r="E179" i="28"/>
  <c r="H166" i="28"/>
  <c r="G166" i="28"/>
  <c r="I165" i="28" a="1"/>
  <c r="I165" i="28" s="1"/>
  <c r="K165" i="28" s="1"/>
  <c r="L165" i="28" s="1"/>
  <c r="I163" i="28"/>
  <c r="K163" i="28" s="1"/>
  <c r="L163" i="28" s="1"/>
  <c r="K162" i="28"/>
  <c r="L162" i="28" s="1"/>
  <c r="F162" i="28"/>
  <c r="E162" i="28"/>
  <c r="D162" i="28"/>
  <c r="I161" i="28"/>
  <c r="K161" i="28" s="1"/>
  <c r="L161" i="28" s="1"/>
  <c r="K160" i="28"/>
  <c r="L160" i="28" s="1"/>
  <c r="L157" i="28"/>
  <c r="I156" i="28"/>
  <c r="H156" i="28"/>
  <c r="G156" i="28"/>
  <c r="L155" i="28"/>
  <c r="K155" i="28"/>
  <c r="K153" i="28"/>
  <c r="L153" i="28" s="1"/>
  <c r="K152" i="28"/>
  <c r="F151" i="28"/>
  <c r="E151" i="28"/>
  <c r="J154" i="28" s="1"/>
  <c r="D151" i="28"/>
  <c r="L150" i="28"/>
  <c r="I149" i="28"/>
  <c r="H149" i="28"/>
  <c r="H171" i="28" s="1"/>
  <c r="G149" i="28"/>
  <c r="G171" i="28" s="1"/>
  <c r="K148" i="28"/>
  <c r="L148" i="28" s="1"/>
  <c r="L146" i="28"/>
  <c r="K146" i="28"/>
  <c r="L145" i="28"/>
  <c r="K145" i="28"/>
  <c r="F144" i="28"/>
  <c r="E144" i="28"/>
  <c r="D144" i="28"/>
  <c r="F131" i="28"/>
  <c r="E131" i="28"/>
  <c r="I130" i="28"/>
  <c r="J130" i="28" s="1"/>
  <c r="G130" i="28"/>
  <c r="J129" i="28"/>
  <c r="I129" i="28"/>
  <c r="H128" i="28"/>
  <c r="H131" i="28" s="1"/>
  <c r="I127" i="28"/>
  <c r="J127" i="28" s="1"/>
  <c r="G127" i="28"/>
  <c r="J126" i="28"/>
  <c r="I126" i="28"/>
  <c r="J125" i="28"/>
  <c r="N189" i="17" s="1"/>
  <c r="I125" i="28"/>
  <c r="G124" i="28"/>
  <c r="I124" i="28" s="1"/>
  <c r="J124" i="28" s="1"/>
  <c r="I123" i="28"/>
  <c r="J123" i="28" s="1"/>
  <c r="I122" i="28"/>
  <c r="J122" i="28" s="1"/>
  <c r="H118" i="28"/>
  <c r="G118" i="28"/>
  <c r="F118" i="28"/>
  <c r="E118" i="28"/>
  <c r="I117" i="28"/>
  <c r="J117" i="28" s="1"/>
  <c r="I116" i="28"/>
  <c r="J116" i="28" s="1"/>
  <c r="I115" i="28"/>
  <c r="J115" i="28" s="1"/>
  <c r="I114" i="28"/>
  <c r="J114" i="28" s="1"/>
  <c r="J118" i="28" s="1"/>
  <c r="H111" i="28"/>
  <c r="G111" i="28"/>
  <c r="F111" i="28"/>
  <c r="F133" i="28" s="1"/>
  <c r="H173" i="28" s="1"/>
  <c r="E111" i="28"/>
  <c r="E133" i="28" s="1"/>
  <c r="G173" i="28" s="1"/>
  <c r="I110" i="28"/>
  <c r="J110" i="28" s="1"/>
  <c r="I109" i="28"/>
  <c r="J109" i="28" s="1"/>
  <c r="I108" i="28"/>
  <c r="J108" i="28" s="1"/>
  <c r="I107" i="28"/>
  <c r="J107" i="28" s="1"/>
  <c r="I106" i="28"/>
  <c r="J106" i="28" s="1"/>
  <c r="I105" i="28"/>
  <c r="J105" i="28" s="1"/>
  <c r="L87" i="28"/>
  <c r="K87" i="28"/>
  <c r="I87" i="28"/>
  <c r="H87" i="28"/>
  <c r="G87" i="28"/>
  <c r="F87" i="28"/>
  <c r="M86" i="28"/>
  <c r="J85" i="28"/>
  <c r="M85" i="28" s="1"/>
  <c r="J84" i="28"/>
  <c r="Q14" i="37" s="1"/>
  <c r="M83" i="28"/>
  <c r="M82" i="28"/>
  <c r="V14" i="37" s="1"/>
  <c r="M81" i="28"/>
  <c r="D81" i="28"/>
  <c r="M78" i="28"/>
  <c r="M77" i="28"/>
  <c r="L70" i="28"/>
  <c r="K70" i="28"/>
  <c r="J70" i="28"/>
  <c r="I70" i="28"/>
  <c r="H70" i="28"/>
  <c r="G70" i="28"/>
  <c r="F70" i="28"/>
  <c r="F91" i="28" s="1"/>
  <c r="M69" i="28"/>
  <c r="M68" i="28"/>
  <c r="M14" i="37" s="1"/>
  <c r="J68" i="28"/>
  <c r="M67" i="28"/>
  <c r="J67" i="28"/>
  <c r="M66" i="28"/>
  <c r="M65" i="28"/>
  <c r="M64" i="28"/>
  <c r="D64" i="28"/>
  <c r="M61" i="28"/>
  <c r="M70" i="28" s="1"/>
  <c r="M60" i="28"/>
  <c r="L54" i="28"/>
  <c r="K54" i="28"/>
  <c r="I54" i="28"/>
  <c r="H54" i="28"/>
  <c r="G54" i="28"/>
  <c r="F54" i="28"/>
  <c r="M53" i="28"/>
  <c r="M52" i="28"/>
  <c r="M51" i="28"/>
  <c r="J51" i="28"/>
  <c r="J54" i="28" s="1"/>
  <c r="M50" i="28"/>
  <c r="M49" i="28"/>
  <c r="M48" i="28"/>
  <c r="M54" i="28" s="1"/>
  <c r="D47" i="28"/>
  <c r="L45" i="28"/>
  <c r="K45" i="28"/>
  <c r="I45" i="28"/>
  <c r="H45" i="28"/>
  <c r="G45" i="28"/>
  <c r="F45" i="28"/>
  <c r="M44" i="28"/>
  <c r="M43" i="28"/>
  <c r="M42" i="28"/>
  <c r="K19" i="37" s="1"/>
  <c r="J42" i="28"/>
  <c r="J45" i="28" s="1"/>
  <c r="M41" i="28"/>
  <c r="M40" i="28"/>
  <c r="M39" i="28"/>
  <c r="M45" i="28" s="1"/>
  <c r="D38" i="28"/>
  <c r="L36" i="28"/>
  <c r="K36" i="28"/>
  <c r="I36" i="28"/>
  <c r="H36" i="28"/>
  <c r="G36" i="28"/>
  <c r="F36" i="28"/>
  <c r="M35" i="28"/>
  <c r="M34" i="28"/>
  <c r="M33" i="28"/>
  <c r="J33" i="28"/>
  <c r="J36" i="28" s="1"/>
  <c r="M32" i="28"/>
  <c r="W16" i="37" s="1"/>
  <c r="M31" i="28"/>
  <c r="M30" i="28"/>
  <c r="M36" i="28" s="1"/>
  <c r="D29" i="28"/>
  <c r="L27" i="28"/>
  <c r="L91" i="28" s="1"/>
  <c r="K27" i="28"/>
  <c r="K91" i="28" s="1"/>
  <c r="J27" i="28"/>
  <c r="I27" i="28"/>
  <c r="I91" i="28" s="1"/>
  <c r="H27" i="28"/>
  <c r="H91" i="28" s="1"/>
  <c r="G27" i="28"/>
  <c r="G91" i="28" s="1"/>
  <c r="F27" i="28"/>
  <c r="M26" i="28"/>
  <c r="H198" i="17" s="1"/>
  <c r="M25" i="28"/>
  <c r="M24" i="28"/>
  <c r="M22" i="28"/>
  <c r="M21" i="28"/>
  <c r="M27" i="28" s="1"/>
  <c r="D20" i="28"/>
  <c r="B5" i="28"/>
  <c r="B4" i="28"/>
  <c r="B3" i="28"/>
  <c r="F78" i="6"/>
  <c r="H76" i="6"/>
  <c r="G75" i="6"/>
  <c r="H75" i="6" s="1"/>
  <c r="G73" i="6"/>
  <c r="H73" i="6" s="1"/>
  <c r="H78" i="6" s="1"/>
  <c r="G61" i="6"/>
  <c r="F61" i="6"/>
  <c r="H58" i="6"/>
  <c r="H61" i="6" s="1"/>
  <c r="I57" i="6"/>
  <c r="J57" i="6" s="1"/>
  <c r="L56" i="6"/>
  <c r="I56" i="6"/>
  <c r="J56" i="6" s="1"/>
  <c r="I52" i="6"/>
  <c r="J52" i="6" s="1"/>
  <c r="I51" i="6"/>
  <c r="J51" i="6" s="1"/>
  <c r="L50" i="6"/>
  <c r="I50" i="6"/>
  <c r="J50" i="6" s="1"/>
  <c r="H34" i="6"/>
  <c r="G34" i="6"/>
  <c r="F34" i="6"/>
  <c r="I31" i="6"/>
  <c r="H61" i="17" s="1"/>
  <c r="I30" i="6"/>
  <c r="I34" i="6" s="1"/>
  <c r="I26" i="6"/>
  <c r="I25" i="6"/>
  <c r="B5" i="6"/>
  <c r="B4" i="6"/>
  <c r="B3" i="6"/>
  <c r="H91" i="38"/>
  <c r="G91" i="38"/>
  <c r="H90" i="38"/>
  <c r="G90" i="38"/>
  <c r="F90" i="38"/>
  <c r="H88" i="38"/>
  <c r="G88" i="38"/>
  <c r="F88" i="38"/>
  <c r="H86" i="38"/>
  <c r="G86" i="38"/>
  <c r="F86" i="38"/>
  <c r="H85" i="38"/>
  <c r="G85" i="38"/>
  <c r="F85" i="38"/>
  <c r="H82" i="38"/>
  <c r="G82" i="38"/>
  <c r="F82" i="38"/>
  <c r="H70" i="38"/>
  <c r="G70" i="38"/>
  <c r="H69" i="38"/>
  <c r="G69" i="38"/>
  <c r="F69" i="38"/>
  <c r="H68" i="38"/>
  <c r="G68" i="38"/>
  <c r="F68" i="38"/>
  <c r="H67" i="38"/>
  <c r="G67" i="38"/>
  <c r="F67" i="38"/>
  <c r="H61" i="38"/>
  <c r="G61" i="38"/>
  <c r="H60" i="38"/>
  <c r="G60" i="38"/>
  <c r="F60" i="38"/>
  <c r="H58" i="38"/>
  <c r="G58" i="38"/>
  <c r="F58" i="38"/>
  <c r="H55" i="38"/>
  <c r="G55" i="38"/>
  <c r="F55" i="38"/>
  <c r="H53" i="38"/>
  <c r="G53" i="38"/>
  <c r="F53" i="38"/>
  <c r="H52" i="38"/>
  <c r="G52" i="38"/>
  <c r="F52" i="38"/>
  <c r="H51" i="38"/>
  <c r="G32" i="38"/>
  <c r="G30" i="38"/>
  <c r="H28" i="38"/>
  <c r="G28" i="38"/>
  <c r="F28" i="38"/>
  <c r="H27" i="38"/>
  <c r="G27" i="38"/>
  <c r="F27" i="38"/>
  <c r="G17" i="38"/>
  <c r="AH55" i="37"/>
  <c r="AG55" i="37"/>
  <c r="AF55" i="37"/>
  <c r="AE55" i="37"/>
  <c r="Z55" i="37"/>
  <c r="U55" i="37"/>
  <c r="L55" i="37"/>
  <c r="I55" i="37"/>
  <c r="E55" i="37"/>
  <c r="A55" i="37"/>
  <c r="AH54" i="37"/>
  <c r="AG54" i="37"/>
  <c r="AF54" i="37"/>
  <c r="AE54" i="37"/>
  <c r="AD54" i="37"/>
  <c r="AB54" i="37"/>
  <c r="Z54" i="37"/>
  <c r="Y54" i="37"/>
  <c r="X54" i="37"/>
  <c r="W54" i="37"/>
  <c r="V54" i="37"/>
  <c r="U54" i="37"/>
  <c r="T54" i="37"/>
  <c r="S54" i="37"/>
  <c r="R54" i="37"/>
  <c r="Q54" i="37"/>
  <c r="P54" i="37"/>
  <c r="N54" i="37"/>
  <c r="M54" i="37"/>
  <c r="L54" i="37"/>
  <c r="K54" i="37"/>
  <c r="J54" i="37"/>
  <c r="I54" i="37"/>
  <c r="H54" i="37"/>
  <c r="G54" i="37"/>
  <c r="F54" i="37"/>
  <c r="E54" i="37"/>
  <c r="D54" i="37"/>
  <c r="A54" i="37"/>
  <c r="AG53" i="37"/>
  <c r="AC53" i="37"/>
  <c r="AA53" i="37"/>
  <c r="P53" i="37"/>
  <c r="O53" i="37"/>
  <c r="A53" i="37"/>
  <c r="AG52" i="37"/>
  <c r="AC52" i="37"/>
  <c r="AA52" i="37"/>
  <c r="P52" i="37"/>
  <c r="O52" i="37"/>
  <c r="A52" i="37"/>
  <c r="AG51" i="37"/>
  <c r="AC51" i="37"/>
  <c r="AA51" i="37"/>
  <c r="P51" i="37"/>
  <c r="O51" i="37"/>
  <c r="A51" i="37"/>
  <c r="AG50" i="37"/>
  <c r="AC50" i="37"/>
  <c r="AA50" i="37"/>
  <c r="P50" i="37"/>
  <c r="O50" i="37"/>
  <c r="A50" i="37"/>
  <c r="AG49" i="37"/>
  <c r="AC49" i="37"/>
  <c r="AA49" i="37"/>
  <c r="P49" i="37"/>
  <c r="O49" i="37"/>
  <c r="A49" i="37"/>
  <c r="AG48" i="37"/>
  <c r="AC48" i="37"/>
  <c r="AA48" i="37"/>
  <c r="P48" i="37"/>
  <c r="O48" i="37"/>
  <c r="A48" i="37"/>
  <c r="AG47" i="37"/>
  <c r="AC47" i="37"/>
  <c r="AA47" i="37"/>
  <c r="P47" i="37"/>
  <c r="O47" i="37"/>
  <c r="A47" i="37"/>
  <c r="AG46" i="37"/>
  <c r="AC46" i="37"/>
  <c r="AA46" i="37"/>
  <c r="P46" i="37"/>
  <c r="O46" i="37"/>
  <c r="A46" i="37"/>
  <c r="AG45" i="37"/>
  <c r="AC45" i="37"/>
  <c r="AA45" i="37"/>
  <c r="P45" i="37"/>
  <c r="O45" i="37"/>
  <c r="A45" i="37"/>
  <c r="AG44" i="37"/>
  <c r="AC44" i="37"/>
  <c r="AA44" i="37"/>
  <c r="P44" i="37"/>
  <c r="O44" i="37"/>
  <c r="A44" i="37"/>
  <c r="AG43" i="37"/>
  <c r="AC43" i="37"/>
  <c r="AA43" i="37"/>
  <c r="P43" i="37"/>
  <c r="O43" i="37"/>
  <c r="A43" i="37"/>
  <c r="AG42" i="37"/>
  <c r="AC42" i="37"/>
  <c r="AA42" i="37"/>
  <c r="P42" i="37"/>
  <c r="O42" i="37"/>
  <c r="A42" i="37"/>
  <c r="AG41" i="37"/>
  <c r="AC41" i="37"/>
  <c r="AA41" i="37"/>
  <c r="P41" i="37"/>
  <c r="O41" i="37"/>
  <c r="A41" i="37"/>
  <c r="AG40" i="37"/>
  <c r="AC40" i="37"/>
  <c r="N138" i="17" s="1"/>
  <c r="AA40" i="37"/>
  <c r="AA54" i="37" s="1"/>
  <c r="P40" i="37"/>
  <c r="O40" i="37"/>
  <c r="O54" i="37" s="1"/>
  <c r="G101" i="33" s="1"/>
  <c r="K101" i="33" s="1"/>
  <c r="A40" i="37"/>
  <c r="AG39" i="37"/>
  <c r="AC39" i="37"/>
  <c r="AA39" i="37"/>
  <c r="P39" i="37"/>
  <c r="O39" i="37"/>
  <c r="A39" i="37"/>
  <c r="AH38" i="37"/>
  <c r="AG38" i="37"/>
  <c r="AF38" i="37"/>
  <c r="AE38" i="37"/>
  <c r="Z38" i="37"/>
  <c r="U38" i="37"/>
  <c r="L38" i="37"/>
  <c r="I38" i="37"/>
  <c r="E38" i="37"/>
  <c r="A38" i="37"/>
  <c r="AG37" i="37"/>
  <c r="AA37" i="37"/>
  <c r="AC37" i="37" s="1"/>
  <c r="P37" i="37"/>
  <c r="O37" i="37"/>
  <c r="A37" i="37"/>
  <c r="AH36" i="37"/>
  <c r="AG36" i="37"/>
  <c r="AF36" i="37"/>
  <c r="AE36" i="37"/>
  <c r="AD36" i="37"/>
  <c r="AC36" i="37"/>
  <c r="AB36" i="37"/>
  <c r="AA36" i="37"/>
  <c r="Z36" i="37"/>
  <c r="Y36" i="37"/>
  <c r="X36" i="37"/>
  <c r="W36" i="37"/>
  <c r="V36" i="37"/>
  <c r="U36" i="37"/>
  <c r="T36" i="37"/>
  <c r="S36" i="37"/>
  <c r="R36" i="37"/>
  <c r="Q36" i="37"/>
  <c r="P36" i="37"/>
  <c r="O36" i="37"/>
  <c r="N36" i="37"/>
  <c r="M36" i="37"/>
  <c r="L36" i="37"/>
  <c r="K36" i="37"/>
  <c r="J36" i="37"/>
  <c r="I36" i="37"/>
  <c r="H36" i="37"/>
  <c r="G36" i="37"/>
  <c r="F36" i="37"/>
  <c r="E36" i="37"/>
  <c r="D36" i="37"/>
  <c r="A36" i="37"/>
  <c r="AG35" i="37"/>
  <c r="AC35" i="37"/>
  <c r="AA35" i="37"/>
  <c r="P35" i="37"/>
  <c r="O35" i="37"/>
  <c r="A35" i="37"/>
  <c r="AG34" i="37"/>
  <c r="AC34" i="37"/>
  <c r="AA34" i="37"/>
  <c r="P34" i="37"/>
  <c r="O34" i="37"/>
  <c r="A34" i="37"/>
  <c r="AG33" i="37"/>
  <c r="AC33" i="37"/>
  <c r="AA33" i="37"/>
  <c r="P33" i="37"/>
  <c r="O33" i="37"/>
  <c r="A33" i="37"/>
  <c r="AH32" i="37"/>
  <c r="AG32" i="37"/>
  <c r="AF32" i="37"/>
  <c r="AE32" i="37"/>
  <c r="Z32" i="37"/>
  <c r="U32" i="37"/>
  <c r="M32" i="37"/>
  <c r="M38" i="37" s="1"/>
  <c r="M55" i="37" s="1"/>
  <c r="L32" i="37"/>
  <c r="I32" i="37"/>
  <c r="E32" i="37"/>
  <c r="A32" i="37"/>
  <c r="AG31" i="37"/>
  <c r="AC31" i="37"/>
  <c r="AA31" i="37"/>
  <c r="P31" i="37"/>
  <c r="O31" i="37"/>
  <c r="A31" i="37"/>
  <c r="AG30" i="37"/>
  <c r="AC30" i="37"/>
  <c r="AA30" i="37"/>
  <c r="P30" i="37"/>
  <c r="O30" i="37"/>
  <c r="A30" i="37"/>
  <c r="AG29" i="37"/>
  <c r="AC29" i="37"/>
  <c r="AA29" i="37"/>
  <c r="P29" i="37"/>
  <c r="O29" i="37"/>
  <c r="A29" i="37"/>
  <c r="AG28" i="37"/>
  <c r="AC28" i="37"/>
  <c r="AA28" i="37"/>
  <c r="P28" i="37"/>
  <c r="O28" i="37"/>
  <c r="A28" i="37"/>
  <c r="AG27" i="37"/>
  <c r="AC27" i="37"/>
  <c r="AA27" i="37"/>
  <c r="P27" i="37"/>
  <c r="O27" i="37"/>
  <c r="A27" i="37"/>
  <c r="AG26" i="37"/>
  <c r="AC26" i="37"/>
  <c r="AA26" i="37"/>
  <c r="P26" i="37"/>
  <c r="O26" i="37"/>
  <c r="A26" i="37"/>
  <c r="AG25" i="37"/>
  <c r="AC25" i="37"/>
  <c r="AA25" i="37"/>
  <c r="P25" i="37"/>
  <c r="O25" i="37"/>
  <c r="A25" i="37"/>
  <c r="AG24" i="37"/>
  <c r="AC24" i="37"/>
  <c r="AA24" i="37"/>
  <c r="P24" i="37"/>
  <c r="O24" i="37"/>
  <c r="A24" i="37"/>
  <c r="AG23" i="37"/>
  <c r="AC23" i="37"/>
  <c r="AA23" i="37"/>
  <c r="P23" i="37"/>
  <c r="O23" i="37"/>
  <c r="A23" i="37"/>
  <c r="AG22" i="37"/>
  <c r="AC22" i="37"/>
  <c r="AA22" i="37"/>
  <c r="P22" i="37"/>
  <c r="O22" i="37"/>
  <c r="A22" i="37"/>
  <c r="AG21" i="37"/>
  <c r="AC21" i="37"/>
  <c r="AA21" i="37"/>
  <c r="P21" i="37"/>
  <c r="O21" i="37"/>
  <c r="A21" i="37"/>
  <c r="AG20" i="37"/>
  <c r="AC20" i="37"/>
  <c r="AA20" i="37"/>
  <c r="P20" i="37"/>
  <c r="O20" i="37"/>
  <c r="A20" i="37"/>
  <c r="AG19" i="37"/>
  <c r="Y19" i="37"/>
  <c r="AA19" i="37" s="1"/>
  <c r="X19" i="37"/>
  <c r="W19" i="37"/>
  <c r="V19" i="37"/>
  <c r="T19" i="37"/>
  <c r="S19" i="37"/>
  <c r="R19" i="37"/>
  <c r="Q19" i="37"/>
  <c r="P19" i="37"/>
  <c r="N19" i="37"/>
  <c r="H19" i="37"/>
  <c r="G19" i="37"/>
  <c r="D19" i="37"/>
  <c r="O19" i="37" s="1"/>
  <c r="A19" i="37"/>
  <c r="AG18" i="37"/>
  <c r="AC18" i="37"/>
  <c r="AA18" i="37"/>
  <c r="P18" i="37"/>
  <c r="O18" i="37"/>
  <c r="A18" i="37"/>
  <c r="AG17" i="37"/>
  <c r="AC17" i="37"/>
  <c r="AA17" i="37"/>
  <c r="P17" i="37"/>
  <c r="O17" i="37"/>
  <c r="A17" i="37"/>
  <c r="AG16" i="37"/>
  <c r="AA16" i="37"/>
  <c r="Y16" i="37"/>
  <c r="X16" i="37"/>
  <c r="V16" i="37"/>
  <c r="T16" i="37"/>
  <c r="S16" i="37"/>
  <c r="S32" i="37" s="1"/>
  <c r="S38" i="37" s="1"/>
  <c r="S55" i="37" s="1"/>
  <c r="R16" i="37"/>
  <c r="Q16" i="37"/>
  <c r="Q32" i="37" s="1"/>
  <c r="Q38" i="37" s="1"/>
  <c r="Q55" i="37" s="1"/>
  <c r="K16" i="37"/>
  <c r="J16" i="37"/>
  <c r="J32" i="37" s="1"/>
  <c r="J38" i="37" s="1"/>
  <c r="J55" i="37" s="1"/>
  <c r="H16" i="37"/>
  <c r="P16" i="37" s="1"/>
  <c r="G16" i="37"/>
  <c r="F16" i="37"/>
  <c r="D16" i="37"/>
  <c r="A16" i="37"/>
  <c r="AG15" i="37"/>
  <c r="AC15" i="37"/>
  <c r="AA15" i="37"/>
  <c r="P15" i="37"/>
  <c r="O15" i="37"/>
  <c r="A15" i="37"/>
  <c r="AG14" i="37"/>
  <c r="Y14" i="37"/>
  <c r="X14" i="37"/>
  <c r="AA14" i="37" s="1"/>
  <c r="W14" i="37"/>
  <c r="W32" i="37" s="1"/>
  <c r="W38" i="37" s="1"/>
  <c r="W55" i="37" s="1"/>
  <c r="T14" i="37"/>
  <c r="T32" i="37" s="1"/>
  <c r="T38" i="37" s="1"/>
  <c r="T55" i="37" s="1"/>
  <c r="S14" i="37"/>
  <c r="R14" i="37"/>
  <c r="R32" i="37" s="1"/>
  <c r="R38" i="37" s="1"/>
  <c r="R55" i="37" s="1"/>
  <c r="P14" i="37"/>
  <c r="N14" i="37"/>
  <c r="H14" i="37"/>
  <c r="G14" i="37"/>
  <c r="F14" i="37"/>
  <c r="D14" i="37"/>
  <c r="A14" i="37"/>
  <c r="AG13" i="37"/>
  <c r="X13" i="37"/>
  <c r="X32" i="37" s="1"/>
  <c r="X38" i="37" s="1"/>
  <c r="H13" i="37"/>
  <c r="H32" i="37" s="1"/>
  <c r="H38" i="37" s="1"/>
  <c r="H55" i="37" s="1"/>
  <c r="G13" i="37"/>
  <c r="G32" i="37" s="1"/>
  <c r="G38" i="37" s="1"/>
  <c r="G55" i="37" s="1"/>
  <c r="F13" i="37"/>
  <c r="P13" i="37" s="1"/>
  <c r="D13" i="37"/>
  <c r="D32" i="37" s="1"/>
  <c r="D38" i="37" s="1"/>
  <c r="A13" i="37"/>
  <c r="M17" i="36"/>
  <c r="L17" i="36"/>
  <c r="J17" i="36"/>
  <c r="I17" i="36"/>
  <c r="G17" i="36"/>
  <c r="F17" i="36"/>
  <c r="E17" i="36"/>
  <c r="D17" i="36"/>
  <c r="C17" i="36"/>
  <c r="A17" i="36"/>
  <c r="N16" i="36"/>
  <c r="K16" i="36"/>
  <c r="F16" i="36"/>
  <c r="A16" i="36"/>
  <c r="N15" i="36"/>
  <c r="K15" i="36"/>
  <c r="F15" i="36"/>
  <c r="A15" i="36"/>
  <c r="N14" i="36"/>
  <c r="K14" i="36"/>
  <c r="F14" i="36"/>
  <c r="A14" i="36"/>
  <c r="F13" i="36"/>
  <c r="A13" i="36"/>
  <c r="F12" i="36"/>
  <c r="A116" i="29"/>
  <c r="A115" i="29"/>
  <c r="A114" i="29"/>
  <c r="A113" i="29"/>
  <c r="A112" i="29"/>
  <c r="A111" i="29"/>
  <c r="A110" i="29"/>
  <c r="A109" i="29"/>
  <c r="A108" i="29"/>
  <c r="A107" i="29"/>
  <c r="A106" i="29"/>
  <c r="D105" i="29"/>
  <c r="J105" i="29" s="1"/>
  <c r="D106" i="29" s="1"/>
  <c r="J106" i="29" s="1"/>
  <c r="D107" i="29" s="1"/>
  <c r="J107" i="29" s="1"/>
  <c r="D108" i="29" s="1"/>
  <c r="A105" i="29"/>
  <c r="J104" i="29"/>
  <c r="J96" i="29"/>
  <c r="A96" i="29"/>
  <c r="J95" i="29"/>
  <c r="A95" i="29"/>
  <c r="J94" i="29"/>
  <c r="A94" i="29"/>
  <c r="J93" i="29"/>
  <c r="A93" i="29"/>
  <c r="J92" i="29"/>
  <c r="A92" i="29"/>
  <c r="J91" i="29"/>
  <c r="A91" i="29"/>
  <c r="J90" i="29"/>
  <c r="A90" i="29"/>
  <c r="J89" i="29"/>
  <c r="A89" i="29"/>
  <c r="J88" i="29"/>
  <c r="A88" i="29"/>
  <c r="J87" i="29"/>
  <c r="A87" i="29"/>
  <c r="J86" i="29"/>
  <c r="A86" i="29"/>
  <c r="J85" i="29"/>
  <c r="A85" i="29"/>
  <c r="A84" i="29"/>
  <c r="A83" i="29"/>
  <c r="A82" i="29"/>
  <c r="A81" i="29"/>
  <c r="A80" i="29"/>
  <c r="D79" i="29"/>
  <c r="A79" i="29"/>
  <c r="A78" i="29"/>
  <c r="J77" i="29"/>
  <c r="D77" i="29"/>
  <c r="A77" i="29"/>
  <c r="A76" i="29"/>
  <c r="J75" i="29"/>
  <c r="D75" i="29"/>
  <c r="A75" i="29"/>
  <c r="J74" i="29"/>
  <c r="D76" i="29" s="1"/>
  <c r="J76" i="29" s="1"/>
  <c r="D78" i="29" s="1"/>
  <c r="J78" i="29" s="1"/>
  <c r="D80" i="29" s="1"/>
  <c r="A74" i="29"/>
  <c r="J73" i="29"/>
  <c r="D73" i="29"/>
  <c r="A73" i="29"/>
  <c r="J72" i="29"/>
  <c r="A72" i="29"/>
  <c r="F61" i="29"/>
  <c r="A61" i="29"/>
  <c r="E60" i="29"/>
  <c r="G60" i="29" s="1"/>
  <c r="I51" i="29"/>
  <c r="A51" i="29"/>
  <c r="A50" i="29"/>
  <c r="K49" i="29"/>
  <c r="J49" i="29"/>
  <c r="H49" i="29"/>
  <c r="A49" i="29"/>
  <c r="K48" i="29"/>
  <c r="J48" i="29"/>
  <c r="H48" i="29"/>
  <c r="A48" i="29"/>
  <c r="K47" i="29"/>
  <c r="H47" i="29"/>
  <c r="J47" i="29" s="1"/>
  <c r="F47" i="29"/>
  <c r="A47" i="29"/>
  <c r="A46" i="29"/>
  <c r="A45" i="29"/>
  <c r="A44" i="29"/>
  <c r="A43" i="29"/>
  <c r="A42" i="29"/>
  <c r="A41" i="29"/>
  <c r="A40" i="29"/>
  <c r="A39" i="29"/>
  <c r="A38" i="29"/>
  <c r="A37" i="29"/>
  <c r="A36" i="29"/>
  <c r="A35" i="29"/>
  <c r="A34" i="29"/>
  <c r="A33" i="29"/>
  <c r="A32" i="29"/>
  <c r="I31" i="29"/>
  <c r="A31" i="29"/>
  <c r="A30" i="29"/>
  <c r="E29" i="29"/>
  <c r="F29" i="29" s="1"/>
  <c r="A29" i="29"/>
  <c r="I28" i="29"/>
  <c r="A28" i="29"/>
  <c r="H27" i="29"/>
  <c r="J27" i="29" s="1"/>
  <c r="F27" i="29"/>
  <c r="K27" i="29" s="1"/>
  <c r="A27" i="29"/>
  <c r="O26" i="29"/>
  <c r="A26" i="29"/>
  <c r="A25" i="29"/>
  <c r="A24" i="29"/>
  <c r="A23" i="29"/>
  <c r="A22" i="29"/>
  <c r="A21" i="29"/>
  <c r="A20" i="29"/>
  <c r="A19" i="29"/>
  <c r="A18" i="29"/>
  <c r="A17" i="29"/>
  <c r="A16" i="29"/>
  <c r="A15" i="29"/>
  <c r="A14" i="29"/>
  <c r="A13" i="29"/>
  <c r="A671" i="34"/>
  <c r="A670" i="34"/>
  <c r="A669" i="34"/>
  <c r="A668" i="34"/>
  <c r="A667" i="34"/>
  <c r="A666" i="34"/>
  <c r="A665" i="34"/>
  <c r="A664" i="34"/>
  <c r="A663" i="34"/>
  <c r="A662" i="34"/>
  <c r="A661" i="34"/>
  <c r="A660" i="34"/>
  <c r="A659" i="34"/>
  <c r="A658" i="34"/>
  <c r="A657" i="34"/>
  <c r="A656" i="34"/>
  <c r="A655" i="34"/>
  <c r="A654" i="34"/>
  <c r="A653" i="34"/>
  <c r="A652" i="34"/>
  <c r="A651" i="34"/>
  <c r="A650" i="34"/>
  <c r="A649" i="34"/>
  <c r="A648" i="34"/>
  <c r="A647" i="34"/>
  <c r="A646" i="34"/>
  <c r="A645" i="34"/>
  <c r="A644" i="34"/>
  <c r="A643" i="34"/>
  <c r="A642" i="34"/>
  <c r="A641" i="34"/>
  <c r="A640" i="34"/>
  <c r="A639" i="34"/>
  <c r="A638" i="34"/>
  <c r="A637" i="34"/>
  <c r="A636" i="34"/>
  <c r="J635" i="34"/>
  <c r="I635" i="34"/>
  <c r="H635" i="34"/>
  <c r="A635" i="34"/>
  <c r="A634" i="34"/>
  <c r="A633" i="34"/>
  <c r="A632" i="34"/>
  <c r="A631" i="34"/>
  <c r="A630" i="34"/>
  <c r="A629" i="34"/>
  <c r="A628" i="34"/>
  <c r="A627" i="34"/>
  <c r="A626" i="34"/>
  <c r="A625" i="34"/>
  <c r="A624" i="34"/>
  <c r="A623" i="34"/>
  <c r="A622" i="34"/>
  <c r="A621" i="34"/>
  <c r="L620" i="34"/>
  <c r="A620" i="34"/>
  <c r="A619" i="34"/>
  <c r="A618" i="34"/>
  <c r="A617" i="34"/>
  <c r="A616" i="34"/>
  <c r="A615" i="34"/>
  <c r="A614" i="34"/>
  <c r="A613" i="34"/>
  <c r="A612" i="34"/>
  <c r="A611" i="34"/>
  <c r="A610" i="34"/>
  <c r="A609" i="34"/>
  <c r="L608" i="34"/>
  <c r="A608" i="34"/>
  <c r="L607" i="34"/>
  <c r="A607" i="34"/>
  <c r="L606" i="34"/>
  <c r="A606" i="34"/>
  <c r="A605" i="34"/>
  <c r="A604" i="34"/>
  <c r="A603" i="34"/>
  <c r="A602" i="34"/>
  <c r="A601" i="34"/>
  <c r="A600" i="34"/>
  <c r="A599" i="34"/>
  <c r="A598" i="34"/>
  <c r="A597" i="34"/>
  <c r="A596" i="34"/>
  <c r="A595" i="34"/>
  <c r="A594" i="34"/>
  <c r="A593" i="34"/>
  <c r="A592" i="34"/>
  <c r="A591" i="34"/>
  <c r="A590" i="34"/>
  <c r="A589" i="34"/>
  <c r="A588" i="34"/>
  <c r="A587" i="34"/>
  <c r="A586" i="34"/>
  <c r="L585" i="34"/>
  <c r="L586" i="34" s="1"/>
  <c r="L576" i="34" s="1"/>
  <c r="O701" i="17" s="1"/>
  <c r="BB45" i="43" s="1"/>
  <c r="A585" i="34"/>
  <c r="A584" i="34"/>
  <c r="A583" i="34"/>
  <c r="A582" i="34"/>
  <c r="A581" i="34"/>
  <c r="A580" i="34"/>
  <c r="A579" i="34"/>
  <c r="A578" i="34"/>
  <c r="A577" i="34"/>
  <c r="A576" i="34"/>
  <c r="A575" i="34"/>
  <c r="A574" i="34"/>
  <c r="A573" i="34"/>
  <c r="A572" i="34"/>
  <c r="L571" i="34"/>
  <c r="K571" i="34"/>
  <c r="J571" i="34"/>
  <c r="H571" i="34"/>
  <c r="A571" i="34"/>
  <c r="A570" i="34"/>
  <c r="A569" i="34"/>
  <c r="A568" i="34"/>
  <c r="A567" i="34"/>
  <c r="A566" i="34"/>
  <c r="A565" i="34"/>
  <c r="A564" i="34"/>
  <c r="A563" i="34"/>
  <c r="A562" i="34"/>
  <c r="A561" i="34"/>
  <c r="K560" i="34"/>
  <c r="A560" i="34"/>
  <c r="A559" i="34"/>
  <c r="A558" i="34"/>
  <c r="A557" i="34"/>
  <c r="A556" i="34"/>
  <c r="A555" i="34"/>
  <c r="A554" i="34"/>
  <c r="A553" i="34"/>
  <c r="A552" i="34"/>
  <c r="A551" i="34"/>
  <c r="A550" i="34"/>
  <c r="A549" i="34"/>
  <c r="A548" i="34"/>
  <c r="A547" i="34"/>
  <c r="A546" i="34"/>
  <c r="A545" i="34"/>
  <c r="A544" i="34"/>
  <c r="A543" i="34"/>
  <c r="K542" i="34"/>
  <c r="A542" i="34"/>
  <c r="A541" i="34"/>
  <c r="A540" i="34"/>
  <c r="A539" i="34"/>
  <c r="A538" i="34"/>
  <c r="A537" i="34"/>
  <c r="A536" i="34"/>
  <c r="A535" i="34"/>
  <c r="A534" i="34"/>
  <c r="A533" i="34"/>
  <c r="A532" i="34"/>
  <c r="A531" i="34"/>
  <c r="A530" i="34"/>
  <c r="A529" i="34"/>
  <c r="A528" i="34"/>
  <c r="A527" i="34"/>
  <c r="A526" i="34"/>
  <c r="A525" i="34"/>
  <c r="A524" i="34"/>
  <c r="A523" i="34"/>
  <c r="A522" i="34"/>
  <c r="A521" i="34"/>
  <c r="A520" i="34"/>
  <c r="A519" i="34"/>
  <c r="J518" i="34"/>
  <c r="A518" i="34"/>
  <c r="J517" i="34"/>
  <c r="A517" i="34"/>
  <c r="J516" i="34"/>
  <c r="A516" i="34"/>
  <c r="J515" i="34"/>
  <c r="A515" i="34"/>
  <c r="J514" i="34"/>
  <c r="A514" i="34"/>
  <c r="J513" i="34"/>
  <c r="A513" i="34"/>
  <c r="J512" i="34"/>
  <c r="A512" i="34"/>
  <c r="J511" i="34"/>
  <c r="A511" i="34"/>
  <c r="J510" i="34"/>
  <c r="A510" i="34"/>
  <c r="J509" i="34"/>
  <c r="A509" i="34"/>
  <c r="A508" i="34"/>
  <c r="A507" i="34"/>
  <c r="A506" i="34"/>
  <c r="A505" i="34"/>
  <c r="A504" i="34"/>
  <c r="K503" i="34"/>
  <c r="L503" i="34" s="1"/>
  <c r="A503" i="34"/>
  <c r="L502" i="34"/>
  <c r="A502" i="34"/>
  <c r="L501" i="34"/>
  <c r="A501" i="34"/>
  <c r="L500" i="34"/>
  <c r="A500" i="34"/>
  <c r="L499" i="34"/>
  <c r="A499" i="34"/>
  <c r="L498" i="34"/>
  <c r="A498" i="34"/>
  <c r="L497" i="34"/>
  <c r="A497" i="34"/>
  <c r="A496" i="34"/>
  <c r="L495" i="34"/>
  <c r="A495" i="34"/>
  <c r="L494" i="34"/>
  <c r="A494" i="34"/>
  <c r="L493" i="34"/>
  <c r="A493" i="34"/>
  <c r="L492" i="34"/>
  <c r="A492" i="34"/>
  <c r="A491" i="34"/>
  <c r="A490" i="34"/>
  <c r="L489" i="34"/>
  <c r="A489" i="34"/>
  <c r="L488" i="34"/>
  <c r="A488" i="34"/>
  <c r="L487" i="34"/>
  <c r="A487" i="34"/>
  <c r="L486" i="34"/>
  <c r="A486" i="34"/>
  <c r="A485" i="34"/>
  <c r="L484" i="34"/>
  <c r="A484" i="34"/>
  <c r="L483" i="34"/>
  <c r="A483" i="34"/>
  <c r="A482" i="34"/>
  <c r="L481" i="34"/>
  <c r="A481" i="34"/>
  <c r="L480" i="34"/>
  <c r="A480" i="34"/>
  <c r="L479" i="34"/>
  <c r="A479" i="34"/>
  <c r="L478" i="34"/>
  <c r="A478" i="34"/>
  <c r="L477" i="34"/>
  <c r="A477" i="34"/>
  <c r="L476" i="34"/>
  <c r="A476" i="34"/>
  <c r="K475" i="34"/>
  <c r="L475" i="34" s="1"/>
  <c r="A475" i="34"/>
  <c r="A474" i="34"/>
  <c r="A473" i="34"/>
  <c r="A472" i="34"/>
  <c r="L471" i="34"/>
  <c r="A471" i="34"/>
  <c r="L470" i="34"/>
  <c r="A470" i="34"/>
  <c r="L469" i="34"/>
  <c r="A469" i="34"/>
  <c r="L468" i="34"/>
  <c r="A468" i="34"/>
  <c r="L467" i="34"/>
  <c r="A467" i="34"/>
  <c r="L466" i="34"/>
  <c r="A466" i="34"/>
  <c r="K465" i="34"/>
  <c r="L465" i="34" s="1"/>
  <c r="A465" i="34"/>
  <c r="A464" i="34"/>
  <c r="L463" i="34"/>
  <c r="K463" i="34"/>
  <c r="A463" i="34"/>
  <c r="K462" i="34"/>
  <c r="L462" i="34" s="1"/>
  <c r="A462" i="34"/>
  <c r="A461" i="34"/>
  <c r="A460" i="34"/>
  <c r="A459" i="34"/>
  <c r="A458" i="34"/>
  <c r="N457" i="34"/>
  <c r="A457" i="34"/>
  <c r="L456" i="34"/>
  <c r="A456" i="34"/>
  <c r="L455" i="34"/>
  <c r="A455" i="34"/>
  <c r="A454" i="34"/>
  <c r="A453" i="34"/>
  <c r="A452" i="34"/>
  <c r="L451" i="34"/>
  <c r="A451" i="34"/>
  <c r="N450" i="34"/>
  <c r="M450" i="34"/>
  <c r="K450" i="34"/>
  <c r="J450" i="34"/>
  <c r="I450" i="34"/>
  <c r="H450" i="34"/>
  <c r="A450" i="34"/>
  <c r="A449" i="34"/>
  <c r="A448" i="34"/>
  <c r="N447" i="34"/>
  <c r="A447" i="34"/>
  <c r="N446" i="34"/>
  <c r="A446" i="34"/>
  <c r="A445" i="34"/>
  <c r="A444" i="34"/>
  <c r="N443" i="34"/>
  <c r="A443" i="34"/>
  <c r="A442" i="34"/>
  <c r="A441" i="34"/>
  <c r="A440" i="34"/>
  <c r="K439" i="34"/>
  <c r="A439" i="34"/>
  <c r="A438" i="34"/>
  <c r="A437" i="34"/>
  <c r="L436" i="34"/>
  <c r="A436" i="34"/>
  <c r="A435" i="34"/>
  <c r="H434" i="34"/>
  <c r="L434" i="34" s="1"/>
  <c r="A434" i="34"/>
  <c r="K433" i="34"/>
  <c r="L433" i="34" s="1"/>
  <c r="A433" i="34"/>
  <c r="L432" i="34"/>
  <c r="A432" i="34"/>
  <c r="A431" i="34"/>
  <c r="A430" i="34"/>
  <c r="L429" i="34"/>
  <c r="A429" i="34"/>
  <c r="L428" i="34"/>
  <c r="A428" i="34"/>
  <c r="L427" i="34"/>
  <c r="A427" i="34"/>
  <c r="A426" i="34"/>
  <c r="L425" i="34"/>
  <c r="A425" i="34"/>
  <c r="L424" i="34"/>
  <c r="A424" i="34"/>
  <c r="A423" i="34"/>
  <c r="A422" i="34"/>
  <c r="A421" i="34"/>
  <c r="N420" i="34"/>
  <c r="A420" i="34"/>
  <c r="A419" i="34"/>
  <c r="A418" i="34"/>
  <c r="A417" i="34"/>
  <c r="L416" i="34"/>
  <c r="A416" i="34"/>
  <c r="I415" i="34"/>
  <c r="A415" i="34"/>
  <c r="A414" i="34"/>
  <c r="A413" i="34"/>
  <c r="A412" i="34"/>
  <c r="I411" i="34"/>
  <c r="A411" i="34"/>
  <c r="N410" i="34"/>
  <c r="M410" i="34"/>
  <c r="A410" i="34"/>
  <c r="L409" i="34"/>
  <c r="A409" i="34"/>
  <c r="L408" i="34"/>
  <c r="A408" i="34"/>
  <c r="N407" i="34"/>
  <c r="M407" i="34"/>
  <c r="I407" i="34"/>
  <c r="H407" i="34"/>
  <c r="A407" i="34"/>
  <c r="L406" i="34"/>
  <c r="K406" i="34"/>
  <c r="A406" i="34"/>
  <c r="A405" i="34"/>
  <c r="L404" i="34"/>
  <c r="J404" i="34"/>
  <c r="A404" i="34"/>
  <c r="L403" i="34"/>
  <c r="K403" i="34"/>
  <c r="A403" i="34"/>
  <c r="L402" i="34"/>
  <c r="K402" i="34"/>
  <c r="A402" i="34"/>
  <c r="A401" i="34"/>
  <c r="L400" i="34"/>
  <c r="A400" i="34"/>
  <c r="N399" i="34"/>
  <c r="M399" i="34"/>
  <c r="I399" i="34"/>
  <c r="H399" i="34"/>
  <c r="A399" i="34"/>
  <c r="N398" i="34"/>
  <c r="A398" i="34"/>
  <c r="J397" i="34"/>
  <c r="A397" i="34"/>
  <c r="A396" i="34"/>
  <c r="N395" i="34"/>
  <c r="A395" i="34"/>
  <c r="A394" i="34"/>
  <c r="A393" i="34"/>
  <c r="L392" i="34"/>
  <c r="A392" i="34"/>
  <c r="A391" i="34"/>
  <c r="L390" i="34"/>
  <c r="A390" i="34"/>
  <c r="A389" i="34"/>
  <c r="L388" i="34"/>
  <c r="A388" i="34"/>
  <c r="L387" i="34"/>
  <c r="A387" i="34"/>
  <c r="A386" i="34"/>
  <c r="A385" i="34"/>
  <c r="M384" i="34"/>
  <c r="L384" i="34"/>
  <c r="A384" i="34"/>
  <c r="A383" i="34"/>
  <c r="N382" i="34"/>
  <c r="A382" i="34"/>
  <c r="L381" i="34"/>
  <c r="A381" i="34"/>
  <c r="L380" i="34"/>
  <c r="A380" i="34"/>
  <c r="L379" i="34"/>
  <c r="A379" i="34"/>
  <c r="A378" i="34"/>
  <c r="A377" i="34"/>
  <c r="A376" i="34"/>
  <c r="N375" i="34"/>
  <c r="I375" i="34"/>
  <c r="A375" i="34"/>
  <c r="L374" i="34"/>
  <c r="A374" i="34"/>
  <c r="L373" i="34"/>
  <c r="A373" i="34"/>
  <c r="N372" i="34"/>
  <c r="I372" i="34"/>
  <c r="A372" i="34"/>
  <c r="L371" i="34"/>
  <c r="A371" i="34"/>
  <c r="K370" i="34"/>
  <c r="K372" i="34" s="1"/>
  <c r="K375" i="34" s="1"/>
  <c r="J370" i="34"/>
  <c r="H370" i="34"/>
  <c r="A370" i="34"/>
  <c r="L369" i="34"/>
  <c r="A369" i="34"/>
  <c r="L368" i="34"/>
  <c r="A368" i="34"/>
  <c r="L367" i="34"/>
  <c r="A367" i="34"/>
  <c r="K366" i="34"/>
  <c r="J366" i="34"/>
  <c r="J372" i="34" s="1"/>
  <c r="J375" i="34" s="1"/>
  <c r="H366" i="34"/>
  <c r="A366" i="34"/>
  <c r="L365" i="34"/>
  <c r="A365" i="34"/>
  <c r="L364" i="34"/>
  <c r="A364" i="34"/>
  <c r="A363" i="34"/>
  <c r="N362" i="34"/>
  <c r="A362" i="34"/>
  <c r="N361" i="34"/>
  <c r="A361" i="34"/>
  <c r="L360" i="34"/>
  <c r="A360" i="34"/>
  <c r="J359" i="34"/>
  <c r="A359" i="34"/>
  <c r="L358" i="34"/>
  <c r="A358" i="34"/>
  <c r="K357" i="34"/>
  <c r="K354" i="34" s="1"/>
  <c r="A357" i="34"/>
  <c r="L356" i="34"/>
  <c r="A356" i="34"/>
  <c r="L355" i="34"/>
  <c r="A355" i="34"/>
  <c r="N354" i="34"/>
  <c r="I354" i="34"/>
  <c r="A354" i="34"/>
  <c r="L353" i="34"/>
  <c r="J353" i="34"/>
  <c r="A353" i="34"/>
  <c r="L352" i="34"/>
  <c r="J352" i="34"/>
  <c r="A352" i="34"/>
  <c r="L351" i="34"/>
  <c r="J351" i="34"/>
  <c r="A351" i="34"/>
  <c r="L350" i="34"/>
  <c r="J350" i="34"/>
  <c r="A350" i="34"/>
  <c r="L349" i="34"/>
  <c r="J349" i="34"/>
  <c r="A349" i="34"/>
  <c r="L348" i="34"/>
  <c r="J348" i="34"/>
  <c r="A348" i="34"/>
  <c r="L347" i="34"/>
  <c r="J347" i="34"/>
  <c r="A347" i="34"/>
  <c r="N346" i="34"/>
  <c r="L346" i="34"/>
  <c r="K346" i="34"/>
  <c r="J346" i="34"/>
  <c r="I346" i="34"/>
  <c r="H346" i="34"/>
  <c r="A346" i="34"/>
  <c r="L345" i="34"/>
  <c r="A345" i="34"/>
  <c r="L344" i="34"/>
  <c r="A344" i="34"/>
  <c r="L343" i="34"/>
  <c r="A343" i="34"/>
  <c r="L342" i="34"/>
  <c r="A342" i="34"/>
  <c r="L341" i="34"/>
  <c r="A341" i="34"/>
  <c r="L340" i="34"/>
  <c r="A340" i="34"/>
  <c r="L339" i="34"/>
  <c r="A339" i="34"/>
  <c r="L338" i="34"/>
  <c r="A338" i="34"/>
  <c r="K337" i="34"/>
  <c r="K336" i="34" s="1"/>
  <c r="A337" i="34"/>
  <c r="N336" i="34"/>
  <c r="I336" i="34"/>
  <c r="A336" i="34"/>
  <c r="L335" i="34"/>
  <c r="J335" i="34"/>
  <c r="A335" i="34"/>
  <c r="L334" i="34"/>
  <c r="J334" i="34"/>
  <c r="A334" i="34"/>
  <c r="L333" i="34"/>
  <c r="J333" i="34"/>
  <c r="A333" i="34"/>
  <c r="L332" i="34"/>
  <c r="J332" i="34"/>
  <c r="A332" i="34"/>
  <c r="L331" i="34"/>
  <c r="J331" i="34"/>
  <c r="A331" i="34"/>
  <c r="N330" i="34"/>
  <c r="L330" i="34"/>
  <c r="K330" i="34"/>
  <c r="J330" i="34"/>
  <c r="I330" i="34"/>
  <c r="H330" i="34"/>
  <c r="A330" i="34"/>
  <c r="L329" i="34"/>
  <c r="J329" i="34"/>
  <c r="A329" i="34"/>
  <c r="L328" i="34"/>
  <c r="J328" i="34"/>
  <c r="A328" i="34"/>
  <c r="N327" i="34"/>
  <c r="L327" i="34"/>
  <c r="K327" i="34"/>
  <c r="J327" i="34"/>
  <c r="I327" i="34"/>
  <c r="H327" i="34"/>
  <c r="A327" i="34"/>
  <c r="L326" i="34"/>
  <c r="A326" i="34"/>
  <c r="L325" i="34"/>
  <c r="J325" i="34"/>
  <c r="A325" i="34"/>
  <c r="L324" i="34"/>
  <c r="J324" i="34"/>
  <c r="A324" i="34"/>
  <c r="L323" i="34"/>
  <c r="A323" i="34"/>
  <c r="L322" i="34"/>
  <c r="A322" i="34"/>
  <c r="L321" i="34"/>
  <c r="A321" i="34"/>
  <c r="K320" i="34"/>
  <c r="A320" i="34"/>
  <c r="L319" i="34"/>
  <c r="A319" i="34"/>
  <c r="L318" i="34"/>
  <c r="A318" i="34"/>
  <c r="N317" i="34"/>
  <c r="K317" i="34"/>
  <c r="I317" i="34"/>
  <c r="A317" i="34"/>
  <c r="L316" i="34"/>
  <c r="J316" i="34"/>
  <c r="A316" i="34"/>
  <c r="L315" i="34"/>
  <c r="J315" i="34"/>
  <c r="A315" i="34"/>
  <c r="L314" i="34"/>
  <c r="J314" i="34"/>
  <c r="A314" i="34"/>
  <c r="L313" i="34"/>
  <c r="J313" i="34"/>
  <c r="A313" i="34"/>
  <c r="L312" i="34"/>
  <c r="J312" i="34"/>
  <c r="A312" i="34"/>
  <c r="L311" i="34"/>
  <c r="J311" i="34"/>
  <c r="A311" i="34"/>
  <c r="L310" i="34"/>
  <c r="J310" i="34"/>
  <c r="A310" i="34"/>
  <c r="L309" i="34"/>
  <c r="J309" i="34"/>
  <c r="A309" i="34"/>
  <c r="L308" i="34"/>
  <c r="J308" i="34"/>
  <c r="A308" i="34"/>
  <c r="L307" i="34"/>
  <c r="J307" i="34"/>
  <c r="A307" i="34"/>
  <c r="L306" i="34"/>
  <c r="J306" i="34"/>
  <c r="A306" i="34"/>
  <c r="L305" i="34"/>
  <c r="J305" i="34"/>
  <c r="A305" i="34"/>
  <c r="L304" i="34"/>
  <c r="J304" i="34"/>
  <c r="A304" i="34"/>
  <c r="L303" i="34"/>
  <c r="A303" i="34"/>
  <c r="L302" i="34"/>
  <c r="A302" i="34"/>
  <c r="L301" i="34"/>
  <c r="A301" i="34"/>
  <c r="L300" i="34"/>
  <c r="A300" i="34"/>
  <c r="L299" i="34"/>
  <c r="A299" i="34"/>
  <c r="L298" i="34"/>
  <c r="A298" i="34"/>
  <c r="L297" i="34"/>
  <c r="A297" i="34"/>
  <c r="L296" i="34"/>
  <c r="A296" i="34"/>
  <c r="L295" i="34"/>
  <c r="A295" i="34"/>
  <c r="L294" i="34"/>
  <c r="A294" i="34"/>
  <c r="L293" i="34"/>
  <c r="A293" i="34"/>
  <c r="N292" i="34"/>
  <c r="L292" i="34"/>
  <c r="K292" i="34"/>
  <c r="J292" i="34"/>
  <c r="I292" i="34"/>
  <c r="H292" i="34"/>
  <c r="A292" i="34"/>
  <c r="K291" i="34"/>
  <c r="J291" i="34"/>
  <c r="A291" i="34"/>
  <c r="K290" i="34"/>
  <c r="J290" i="34"/>
  <c r="A290" i="34"/>
  <c r="K289" i="34"/>
  <c r="J289" i="34"/>
  <c r="A289" i="34"/>
  <c r="L288" i="34"/>
  <c r="A288" i="34"/>
  <c r="L287" i="34"/>
  <c r="A287" i="34"/>
  <c r="K286" i="34"/>
  <c r="J286" i="34"/>
  <c r="J271" i="34" s="1"/>
  <c r="J265" i="34" s="1"/>
  <c r="A286" i="34"/>
  <c r="L285" i="34"/>
  <c r="A285" i="34"/>
  <c r="L284" i="34"/>
  <c r="A284" i="34"/>
  <c r="L283" i="34"/>
  <c r="A283" i="34"/>
  <c r="L282" i="34"/>
  <c r="A282" i="34"/>
  <c r="L281" i="34"/>
  <c r="A281" i="34"/>
  <c r="L280" i="34"/>
  <c r="A280" i="34"/>
  <c r="L279" i="34"/>
  <c r="A279" i="34"/>
  <c r="L278" i="34"/>
  <c r="A278" i="34"/>
  <c r="L277" i="34"/>
  <c r="A277" i="34"/>
  <c r="L276" i="34"/>
  <c r="A276" i="34"/>
  <c r="L275" i="34"/>
  <c r="A275" i="34"/>
  <c r="L274" i="34"/>
  <c r="A274" i="34"/>
  <c r="K273" i="34"/>
  <c r="J273" i="34"/>
  <c r="A273" i="34"/>
  <c r="K272" i="34"/>
  <c r="J272" i="34"/>
  <c r="A272" i="34"/>
  <c r="N271" i="34"/>
  <c r="I271" i="34"/>
  <c r="A271" i="34"/>
  <c r="L270" i="34"/>
  <c r="K270" i="34"/>
  <c r="A270" i="34"/>
  <c r="K269" i="34"/>
  <c r="L269" i="34" s="1"/>
  <c r="A269" i="34"/>
  <c r="L268" i="34"/>
  <c r="K268" i="34"/>
  <c r="A268" i="34"/>
  <c r="K267" i="34"/>
  <c r="K266" i="34" s="1"/>
  <c r="J267" i="34"/>
  <c r="J266" i="34" s="1"/>
  <c r="A267" i="34"/>
  <c r="N266" i="34"/>
  <c r="I266" i="34"/>
  <c r="A266" i="34"/>
  <c r="N265" i="34"/>
  <c r="I265" i="34"/>
  <c r="A265" i="34"/>
  <c r="L264" i="34"/>
  <c r="J264" i="34"/>
  <c r="A264" i="34"/>
  <c r="L263" i="34"/>
  <c r="J263" i="34"/>
  <c r="A263" i="34"/>
  <c r="L262" i="34"/>
  <c r="J262" i="34"/>
  <c r="A262" i="34"/>
  <c r="L261" i="34"/>
  <c r="J261" i="34"/>
  <c r="A261" i="34"/>
  <c r="L260" i="34"/>
  <c r="J260" i="34"/>
  <c r="A260" i="34"/>
  <c r="L259" i="34"/>
  <c r="J259" i="34"/>
  <c r="A259" i="34"/>
  <c r="L258" i="34"/>
  <c r="J258" i="34"/>
  <c r="A258" i="34"/>
  <c r="L257" i="34"/>
  <c r="J257" i="34"/>
  <c r="A257" i="34"/>
  <c r="L256" i="34"/>
  <c r="J256" i="34"/>
  <c r="A256" i="34"/>
  <c r="L255" i="34"/>
  <c r="J255" i="34"/>
  <c r="A255" i="34"/>
  <c r="L254" i="34"/>
  <c r="J254" i="34"/>
  <c r="A254" i="34"/>
  <c r="A253" i="34"/>
  <c r="A252" i="34"/>
  <c r="L251" i="34"/>
  <c r="A251" i="34"/>
  <c r="L250" i="34"/>
  <c r="A250" i="34"/>
  <c r="L249" i="34"/>
  <c r="A249" i="34"/>
  <c r="L248" i="34"/>
  <c r="A248" i="34"/>
  <c r="L247" i="34"/>
  <c r="A247" i="34"/>
  <c r="L246" i="34"/>
  <c r="A246" i="34"/>
  <c r="L245" i="34"/>
  <c r="A245" i="34"/>
  <c r="L244" i="34"/>
  <c r="A244" i="34"/>
  <c r="L243" i="34"/>
  <c r="A243" i="34"/>
  <c r="L242" i="34"/>
  <c r="A242" i="34"/>
  <c r="J241" i="34"/>
  <c r="A241" i="34"/>
  <c r="N240" i="34"/>
  <c r="I240" i="34"/>
  <c r="I213" i="34" s="1"/>
  <c r="I361" i="34" s="1"/>
  <c r="A240" i="34"/>
  <c r="K239" i="34"/>
  <c r="J239" i="34"/>
  <c r="A239" i="34"/>
  <c r="K238" i="34"/>
  <c r="J238" i="34"/>
  <c r="A238" i="34"/>
  <c r="K237" i="34"/>
  <c r="J237" i="34"/>
  <c r="A237" i="34"/>
  <c r="K236" i="34"/>
  <c r="J236" i="34"/>
  <c r="A236" i="34"/>
  <c r="L235" i="34"/>
  <c r="A235" i="34"/>
  <c r="K234" i="34"/>
  <c r="J234" i="34"/>
  <c r="A234" i="34"/>
  <c r="L233" i="34"/>
  <c r="A233" i="34"/>
  <c r="L232" i="34"/>
  <c r="A232" i="34"/>
  <c r="L231" i="34"/>
  <c r="A231" i="34"/>
  <c r="L230" i="34"/>
  <c r="A230" i="34"/>
  <c r="L229" i="34"/>
  <c r="A229" i="34"/>
  <c r="L228" i="34"/>
  <c r="A228" i="34"/>
  <c r="L227" i="34"/>
  <c r="A227" i="34"/>
  <c r="L226" i="34"/>
  <c r="A226" i="34"/>
  <c r="L225" i="34"/>
  <c r="A225" i="34"/>
  <c r="K224" i="34"/>
  <c r="J224" i="34"/>
  <c r="A224" i="34"/>
  <c r="K223" i="34"/>
  <c r="J223" i="34"/>
  <c r="A223" i="34"/>
  <c r="K222" i="34"/>
  <c r="J222" i="34"/>
  <c r="A222" i="34"/>
  <c r="K221" i="34"/>
  <c r="J221" i="34"/>
  <c r="A221" i="34"/>
  <c r="A220" i="34"/>
  <c r="N219" i="34"/>
  <c r="I219" i="34"/>
  <c r="A219" i="34"/>
  <c r="L218" i="34"/>
  <c r="A218" i="34"/>
  <c r="L217" i="34"/>
  <c r="A217" i="34"/>
  <c r="L216" i="34"/>
  <c r="A216" i="34"/>
  <c r="J215" i="34"/>
  <c r="J214" i="34" s="1"/>
  <c r="A215" i="34"/>
  <c r="N214" i="34"/>
  <c r="I214" i="34"/>
  <c r="A214" i="34"/>
  <c r="N213" i="34"/>
  <c r="A213" i="34"/>
  <c r="L212" i="34"/>
  <c r="A212" i="34"/>
  <c r="K211" i="34"/>
  <c r="A211" i="34"/>
  <c r="L210" i="34"/>
  <c r="A210" i="34"/>
  <c r="K209" i="34"/>
  <c r="J209" i="34"/>
  <c r="H209" i="34"/>
  <c r="A209" i="34"/>
  <c r="K208" i="34"/>
  <c r="K207" i="34" s="1"/>
  <c r="J208" i="34"/>
  <c r="H208" i="34"/>
  <c r="A208" i="34"/>
  <c r="N207" i="34"/>
  <c r="I207" i="34"/>
  <c r="A207" i="34"/>
  <c r="A206" i="34"/>
  <c r="N205" i="34"/>
  <c r="I205" i="34"/>
  <c r="A205" i="34"/>
  <c r="L204" i="34"/>
  <c r="A204" i="34"/>
  <c r="L203" i="34"/>
  <c r="A203" i="34"/>
  <c r="L202" i="34"/>
  <c r="A202" i="34"/>
  <c r="L201" i="34"/>
  <c r="A201" i="34"/>
  <c r="L200" i="34"/>
  <c r="A200" i="34"/>
  <c r="L199" i="34"/>
  <c r="A199" i="34"/>
  <c r="L198" i="34"/>
  <c r="A198" i="34"/>
  <c r="L197" i="34"/>
  <c r="A197" i="34"/>
  <c r="L196" i="34"/>
  <c r="A196" i="34"/>
  <c r="L195" i="34"/>
  <c r="A195" i="34"/>
  <c r="L194" i="34"/>
  <c r="A194" i="34"/>
  <c r="L193" i="34"/>
  <c r="A193" i="34"/>
  <c r="L192" i="34"/>
  <c r="A192" i="34"/>
  <c r="N191" i="34"/>
  <c r="L191" i="34"/>
  <c r="K191" i="34"/>
  <c r="J191" i="34"/>
  <c r="I191" i="34"/>
  <c r="H191" i="34"/>
  <c r="A191" i="34"/>
  <c r="L190" i="34"/>
  <c r="J190" i="34"/>
  <c r="A190" i="34"/>
  <c r="L189" i="34"/>
  <c r="J189" i="34"/>
  <c r="A189" i="34"/>
  <c r="L188" i="34"/>
  <c r="J188" i="34"/>
  <c r="A188" i="34"/>
  <c r="L187" i="34"/>
  <c r="J187" i="34"/>
  <c r="A187" i="34"/>
  <c r="L186" i="34"/>
  <c r="J186" i="34"/>
  <c r="A186" i="34"/>
  <c r="L185" i="34"/>
  <c r="J185" i="34"/>
  <c r="A185" i="34"/>
  <c r="L184" i="34"/>
  <c r="J184" i="34"/>
  <c r="A184" i="34"/>
  <c r="L183" i="34"/>
  <c r="J183" i="34"/>
  <c r="A183" i="34"/>
  <c r="L182" i="34"/>
  <c r="J182" i="34"/>
  <c r="A182" i="34"/>
  <c r="L181" i="34"/>
  <c r="J181" i="34"/>
  <c r="A181" i="34"/>
  <c r="L180" i="34"/>
  <c r="J180" i="34"/>
  <c r="A180" i="34"/>
  <c r="L179" i="34"/>
  <c r="J179" i="34"/>
  <c r="A179" i="34"/>
  <c r="L178" i="34"/>
  <c r="J178" i="34"/>
  <c r="A178" i="34"/>
  <c r="L177" i="34"/>
  <c r="A177" i="34"/>
  <c r="L176" i="34"/>
  <c r="A176" i="34"/>
  <c r="L175" i="34"/>
  <c r="A175" i="34"/>
  <c r="L174" i="34"/>
  <c r="A174" i="34"/>
  <c r="L173" i="34"/>
  <c r="A173" i="34"/>
  <c r="L172" i="34"/>
  <c r="A172" i="34"/>
  <c r="L171" i="34"/>
  <c r="A171" i="34"/>
  <c r="L170" i="34"/>
  <c r="A170" i="34"/>
  <c r="L169" i="34"/>
  <c r="A169" i="34"/>
  <c r="L168" i="34"/>
  <c r="A168" i="34"/>
  <c r="L167" i="34"/>
  <c r="A167" i="34"/>
  <c r="N166" i="34"/>
  <c r="L166" i="34"/>
  <c r="K166" i="34"/>
  <c r="J166" i="34"/>
  <c r="I166" i="34"/>
  <c r="H166" i="34"/>
  <c r="A166" i="34"/>
  <c r="L165" i="34"/>
  <c r="A165" i="34"/>
  <c r="L164" i="34"/>
  <c r="A164" i="34"/>
  <c r="L163" i="34"/>
  <c r="A163" i="34"/>
  <c r="L162" i="34"/>
  <c r="A162" i="34"/>
  <c r="N161" i="34"/>
  <c r="L161" i="34"/>
  <c r="K161" i="34"/>
  <c r="J161" i="34"/>
  <c r="I161" i="34"/>
  <c r="H161" i="34"/>
  <c r="A161" i="34"/>
  <c r="L160" i="34"/>
  <c r="A160" i="34"/>
  <c r="L159" i="34"/>
  <c r="A159" i="34"/>
  <c r="K158" i="34"/>
  <c r="J158" i="34"/>
  <c r="A158" i="34"/>
  <c r="L157" i="34"/>
  <c r="A157" i="34"/>
  <c r="L156" i="34"/>
  <c r="A156" i="34"/>
  <c r="L155" i="34"/>
  <c r="A155" i="34"/>
  <c r="L154" i="34"/>
  <c r="A154" i="34"/>
  <c r="H153" i="34"/>
  <c r="L153" i="34" s="1"/>
  <c r="A153" i="34"/>
  <c r="L152" i="34"/>
  <c r="A152" i="34"/>
  <c r="K151" i="34"/>
  <c r="J151" i="34"/>
  <c r="H151" i="34"/>
  <c r="A151" i="34"/>
  <c r="H150" i="34"/>
  <c r="L150" i="34" s="1"/>
  <c r="A150" i="34"/>
  <c r="L149" i="34"/>
  <c r="A149" i="34"/>
  <c r="L148" i="34"/>
  <c r="A148" i="34"/>
  <c r="L147" i="34"/>
  <c r="A147" i="34"/>
  <c r="L146" i="34"/>
  <c r="A146" i="34"/>
  <c r="L145" i="34"/>
  <c r="A145" i="34"/>
  <c r="N144" i="34"/>
  <c r="J144" i="34"/>
  <c r="J205" i="34" s="1"/>
  <c r="I144" i="34"/>
  <c r="A144" i="34"/>
  <c r="A143" i="34"/>
  <c r="N142" i="34"/>
  <c r="A142" i="34"/>
  <c r="A141" i="34"/>
  <c r="K140" i="34"/>
  <c r="J140" i="34"/>
  <c r="H140" i="34"/>
  <c r="L140" i="34" s="1"/>
  <c r="A140" i="34"/>
  <c r="K139" i="34"/>
  <c r="J139" i="34"/>
  <c r="H139" i="34"/>
  <c r="A139" i="34"/>
  <c r="K138" i="34"/>
  <c r="J138" i="34"/>
  <c r="H138" i="34"/>
  <c r="A138" i="34"/>
  <c r="K137" i="34"/>
  <c r="J137" i="34"/>
  <c r="H137" i="34"/>
  <c r="A137" i="34"/>
  <c r="K136" i="34"/>
  <c r="J136" i="34"/>
  <c r="H136" i="34"/>
  <c r="A136" i="34"/>
  <c r="K135" i="34"/>
  <c r="J135" i="34"/>
  <c r="H135" i="34"/>
  <c r="A135" i="34"/>
  <c r="K134" i="34"/>
  <c r="J134" i="34"/>
  <c r="H134" i="34"/>
  <c r="A134" i="34"/>
  <c r="K133" i="34"/>
  <c r="J133" i="34"/>
  <c r="H133" i="34"/>
  <c r="A133" i="34"/>
  <c r="K132" i="34"/>
  <c r="K128" i="34" s="1"/>
  <c r="J132" i="34"/>
  <c r="A132" i="34"/>
  <c r="K131" i="34"/>
  <c r="J131" i="34"/>
  <c r="A131" i="34"/>
  <c r="L130" i="34"/>
  <c r="J130" i="34"/>
  <c r="A130" i="34"/>
  <c r="L129" i="34"/>
  <c r="J129" i="34"/>
  <c r="A129" i="34"/>
  <c r="N128" i="34"/>
  <c r="J128" i="34"/>
  <c r="I128" i="34"/>
  <c r="A128" i="34"/>
  <c r="L127" i="34"/>
  <c r="A127" i="34"/>
  <c r="L126" i="34"/>
  <c r="A126" i="34"/>
  <c r="N125" i="34"/>
  <c r="L125" i="34"/>
  <c r="K125" i="34"/>
  <c r="J125" i="34"/>
  <c r="I125" i="34"/>
  <c r="H125" i="34"/>
  <c r="A125" i="34"/>
  <c r="J124" i="34"/>
  <c r="A124" i="34"/>
  <c r="K123" i="34"/>
  <c r="K113" i="34" s="1"/>
  <c r="A123" i="34"/>
  <c r="L122" i="34"/>
  <c r="A122" i="34"/>
  <c r="L121" i="34"/>
  <c r="A121" i="34"/>
  <c r="L120" i="34"/>
  <c r="A120" i="34"/>
  <c r="L119" i="34"/>
  <c r="A119" i="34"/>
  <c r="L118" i="34"/>
  <c r="A118" i="34"/>
  <c r="L117" i="34"/>
  <c r="A117" i="34"/>
  <c r="K116" i="34"/>
  <c r="J116" i="34"/>
  <c r="H116" i="34"/>
  <c r="A116" i="34"/>
  <c r="L115" i="34"/>
  <c r="A115" i="34"/>
  <c r="L114" i="34"/>
  <c r="A114" i="34"/>
  <c r="N113" i="34"/>
  <c r="I113" i="34"/>
  <c r="A113" i="34"/>
  <c r="L112" i="34"/>
  <c r="A112" i="34"/>
  <c r="L111" i="34"/>
  <c r="A111" i="34"/>
  <c r="L110" i="34"/>
  <c r="A110" i="34"/>
  <c r="L109" i="34"/>
  <c r="A109" i="34"/>
  <c r="N108" i="34"/>
  <c r="L108" i="34"/>
  <c r="K108" i="34"/>
  <c r="J108" i="34"/>
  <c r="I108" i="34"/>
  <c r="H108" i="34"/>
  <c r="A108" i="34"/>
  <c r="K107" i="34"/>
  <c r="J107" i="34"/>
  <c r="H107" i="34"/>
  <c r="L107" i="34" s="1"/>
  <c r="L101" i="34" s="1"/>
  <c r="G57" i="38" s="1"/>
  <c r="A107" i="34"/>
  <c r="L106" i="34"/>
  <c r="A106" i="34"/>
  <c r="L105" i="34"/>
  <c r="A105" i="34"/>
  <c r="L104" i="34"/>
  <c r="A104" i="34"/>
  <c r="L103" i="34"/>
  <c r="A103" i="34"/>
  <c r="L102" i="34"/>
  <c r="A102" i="34"/>
  <c r="N101" i="34"/>
  <c r="K101" i="34"/>
  <c r="J101" i="34"/>
  <c r="I101" i="34"/>
  <c r="A101" i="34"/>
  <c r="L100" i="34"/>
  <c r="J100" i="34"/>
  <c r="A100" i="34"/>
  <c r="L99" i="34"/>
  <c r="J99" i="34"/>
  <c r="A99" i="34"/>
  <c r="L98" i="34"/>
  <c r="J98" i="34"/>
  <c r="A98" i="34"/>
  <c r="L97" i="34"/>
  <c r="J97" i="34"/>
  <c r="A97" i="34"/>
  <c r="L96" i="34"/>
  <c r="J96" i="34"/>
  <c r="A96" i="34"/>
  <c r="L95" i="34"/>
  <c r="J95" i="34"/>
  <c r="A95" i="34"/>
  <c r="L94" i="34"/>
  <c r="J94" i="34"/>
  <c r="A94" i="34"/>
  <c r="L93" i="34"/>
  <c r="J93" i="34"/>
  <c r="A93" i="34"/>
  <c r="L92" i="34"/>
  <c r="J92" i="34"/>
  <c r="A92" i="34"/>
  <c r="L91" i="34"/>
  <c r="J91" i="34"/>
  <c r="A91" i="34"/>
  <c r="A90" i="34"/>
  <c r="L89" i="34"/>
  <c r="J89" i="34"/>
  <c r="A89" i="34"/>
  <c r="N88" i="34"/>
  <c r="K88" i="34"/>
  <c r="I88" i="34"/>
  <c r="A88" i="34"/>
  <c r="L87" i="34"/>
  <c r="A87" i="34"/>
  <c r="L86" i="34"/>
  <c r="A86" i="34"/>
  <c r="L85" i="34"/>
  <c r="A85" i="34"/>
  <c r="L84" i="34"/>
  <c r="A84" i="34"/>
  <c r="L83" i="34"/>
  <c r="A83" i="34"/>
  <c r="L82" i="34"/>
  <c r="A82" i="34"/>
  <c r="L81" i="34"/>
  <c r="A81" i="34"/>
  <c r="L80" i="34"/>
  <c r="A80" i="34"/>
  <c r="L79" i="34"/>
  <c r="A79" i="34"/>
  <c r="N78" i="34"/>
  <c r="L78" i="34"/>
  <c r="K78" i="34"/>
  <c r="J78" i="34"/>
  <c r="I78" i="34"/>
  <c r="H78" i="34"/>
  <c r="A78" i="34"/>
  <c r="L77" i="34"/>
  <c r="A77" i="34"/>
  <c r="L76" i="34"/>
  <c r="A76" i="34"/>
  <c r="L75" i="34"/>
  <c r="A75" i="34"/>
  <c r="L74" i="34"/>
  <c r="A74" i="34"/>
  <c r="L73" i="34"/>
  <c r="A73" i="34"/>
  <c r="L72" i="34"/>
  <c r="A72" i="34"/>
  <c r="L71" i="34"/>
  <c r="A71" i="34"/>
  <c r="K70" i="34"/>
  <c r="H70" i="34"/>
  <c r="A70" i="34"/>
  <c r="L69" i="34"/>
  <c r="A69" i="34"/>
  <c r="N68" i="34"/>
  <c r="K68" i="34"/>
  <c r="I68" i="34"/>
  <c r="A68" i="34"/>
  <c r="L67" i="34"/>
  <c r="J67" i="34"/>
  <c r="A67" i="34"/>
  <c r="L66" i="34"/>
  <c r="J66" i="34"/>
  <c r="A66" i="34"/>
  <c r="L65" i="34"/>
  <c r="J65" i="34"/>
  <c r="A65" i="34"/>
  <c r="L64" i="34"/>
  <c r="J64" i="34"/>
  <c r="A64" i="34"/>
  <c r="L63" i="34"/>
  <c r="J63" i="34"/>
  <c r="A63" i="34"/>
  <c r="N62" i="34"/>
  <c r="L62" i="34"/>
  <c r="K62" i="34"/>
  <c r="J62" i="34"/>
  <c r="I62" i="34"/>
  <c r="H62" i="34"/>
  <c r="A62" i="34"/>
  <c r="L61" i="34"/>
  <c r="A61" i="34"/>
  <c r="L60" i="34"/>
  <c r="A60" i="34"/>
  <c r="N59" i="34"/>
  <c r="L59" i="34"/>
  <c r="K59" i="34"/>
  <c r="J59" i="34"/>
  <c r="I59" i="34"/>
  <c r="H59" i="34"/>
  <c r="A59" i="34"/>
  <c r="L58" i="34"/>
  <c r="A58" i="34"/>
  <c r="L57" i="34"/>
  <c r="A57" i="34"/>
  <c r="K56" i="34"/>
  <c r="J56" i="34"/>
  <c r="A56" i="34"/>
  <c r="N55" i="34"/>
  <c r="K55" i="34"/>
  <c r="J55" i="34"/>
  <c r="I55" i="34"/>
  <c r="A55" i="34"/>
  <c r="K54" i="34"/>
  <c r="J54" i="34"/>
  <c r="A54" i="34"/>
  <c r="L53" i="34"/>
  <c r="A53" i="34"/>
  <c r="L52" i="34"/>
  <c r="A52" i="34"/>
  <c r="L51" i="34"/>
  <c r="A51" i="34"/>
  <c r="L50" i="34"/>
  <c r="A50" i="34"/>
  <c r="L49" i="34"/>
  <c r="A49" i="34"/>
  <c r="L48" i="34"/>
  <c r="A48" i="34"/>
  <c r="L47" i="34"/>
  <c r="A47" i="34"/>
  <c r="L46" i="34"/>
  <c r="A46" i="34"/>
  <c r="L45" i="34"/>
  <c r="A45" i="34"/>
  <c r="L44" i="34"/>
  <c r="A44" i="34"/>
  <c r="L43" i="34"/>
  <c r="A43" i="34"/>
  <c r="L42" i="34"/>
  <c r="A42" i="34"/>
  <c r="L41" i="34"/>
  <c r="A41" i="34"/>
  <c r="K40" i="34"/>
  <c r="K39" i="34" s="1"/>
  <c r="J40" i="34"/>
  <c r="A40" i="34"/>
  <c r="N39" i="34"/>
  <c r="J39" i="34"/>
  <c r="J38" i="34" s="1"/>
  <c r="I39" i="34"/>
  <c r="A39" i="34"/>
  <c r="N38" i="34"/>
  <c r="K38" i="34"/>
  <c r="K37" i="34" s="1"/>
  <c r="I38" i="34"/>
  <c r="I37" i="34" s="1"/>
  <c r="I142" i="34" s="1"/>
  <c r="A38" i="34"/>
  <c r="N37" i="34"/>
  <c r="A37" i="34"/>
  <c r="A36" i="34"/>
  <c r="L35" i="34"/>
  <c r="A35" i="34"/>
  <c r="K34" i="34"/>
  <c r="J34" i="34"/>
  <c r="A34" i="34"/>
  <c r="K33" i="34"/>
  <c r="J33" i="34"/>
  <c r="H33" i="34"/>
  <c r="A33" i="34"/>
  <c r="K32" i="34"/>
  <c r="J32" i="34"/>
  <c r="A32" i="34"/>
  <c r="L31" i="34"/>
  <c r="A31" i="34"/>
  <c r="L30" i="34"/>
  <c r="A30" i="34"/>
  <c r="L29" i="34"/>
  <c r="A29" i="34"/>
  <c r="L28" i="34"/>
  <c r="A28" i="34"/>
  <c r="L27" i="34"/>
  <c r="J27" i="34"/>
  <c r="A27" i="34"/>
  <c r="K26" i="34"/>
  <c r="J26" i="34"/>
  <c r="A26" i="34"/>
  <c r="N25" i="34"/>
  <c r="I25" i="34"/>
  <c r="A25" i="34"/>
  <c r="L24" i="34"/>
  <c r="A24" i="34"/>
  <c r="L23" i="34"/>
  <c r="A23" i="34"/>
  <c r="K22" i="34"/>
  <c r="J22" i="34"/>
  <c r="H22" i="34"/>
  <c r="A22" i="34"/>
  <c r="K21" i="34"/>
  <c r="K20" i="34" s="1"/>
  <c r="J21" i="34"/>
  <c r="A21" i="34"/>
  <c r="N20" i="34"/>
  <c r="J20" i="34"/>
  <c r="I20" i="34"/>
  <c r="A20" i="34"/>
  <c r="L19" i="34"/>
  <c r="A19" i="34"/>
  <c r="L18" i="34"/>
  <c r="A18" i="34"/>
  <c r="L17" i="34"/>
  <c r="J17" i="34"/>
  <c r="A17" i="34"/>
  <c r="K16" i="34"/>
  <c r="J16" i="34"/>
  <c r="H16" i="34"/>
  <c r="A16" i="34"/>
  <c r="L15" i="34"/>
  <c r="A15" i="34"/>
  <c r="L14" i="34"/>
  <c r="A14" i="34"/>
  <c r="L13" i="34"/>
  <c r="A13" i="34"/>
  <c r="K12" i="34"/>
  <c r="J12" i="34"/>
  <c r="A12" i="34"/>
  <c r="K11" i="34"/>
  <c r="J11" i="34"/>
  <c r="H11" i="34"/>
  <c r="A11" i="34"/>
  <c r="N10" i="34"/>
  <c r="K10" i="34"/>
  <c r="I10" i="34"/>
  <c r="A10" i="34"/>
  <c r="A227" i="33"/>
  <c r="A226" i="33"/>
  <c r="A225" i="33"/>
  <c r="A224" i="33"/>
  <c r="A223" i="33"/>
  <c r="A222" i="33"/>
  <c r="A221" i="33"/>
  <c r="H220" i="33"/>
  <c r="A220" i="33"/>
  <c r="G219" i="33"/>
  <c r="A219" i="33"/>
  <c r="G218" i="33"/>
  <c r="G215" i="33" s="1"/>
  <c r="F41" i="38" s="1"/>
  <c r="A218" i="33"/>
  <c r="A217" i="33"/>
  <c r="A216" i="33"/>
  <c r="H215" i="33"/>
  <c r="A215" i="33"/>
  <c r="G214" i="33"/>
  <c r="A214" i="33"/>
  <c r="G213" i="33"/>
  <c r="G212" i="33" s="1"/>
  <c r="F40" i="38" s="1"/>
  <c r="A213" i="33"/>
  <c r="H212" i="33"/>
  <c r="A212" i="33"/>
  <c r="A211" i="33"/>
  <c r="A210" i="33"/>
  <c r="G209" i="33"/>
  <c r="A209" i="33"/>
  <c r="A208" i="33"/>
  <c r="A207" i="33"/>
  <c r="G206" i="33"/>
  <c r="G205" i="33" s="1"/>
  <c r="F39" i="38" s="1"/>
  <c r="A206" i="33"/>
  <c r="H205" i="33"/>
  <c r="A205" i="33"/>
  <c r="A204" i="33"/>
  <c r="A203" i="33"/>
  <c r="A202" i="33"/>
  <c r="A201" i="33"/>
  <c r="H200" i="33"/>
  <c r="A200" i="33"/>
  <c r="G199" i="33"/>
  <c r="A199" i="33"/>
  <c r="G198" i="33"/>
  <c r="A198" i="33"/>
  <c r="A197" i="33"/>
  <c r="H196" i="33"/>
  <c r="A196" i="33"/>
  <c r="A195" i="33"/>
  <c r="A194" i="33"/>
  <c r="A193" i="33"/>
  <c r="A192" i="33"/>
  <c r="K191" i="33"/>
  <c r="J191" i="33"/>
  <c r="A191" i="33"/>
  <c r="J190" i="33"/>
  <c r="I190" i="33"/>
  <c r="G190" i="33"/>
  <c r="A190" i="33"/>
  <c r="J189" i="33"/>
  <c r="J185" i="33" s="1"/>
  <c r="I189" i="33"/>
  <c r="G189" i="33"/>
  <c r="A189" i="33"/>
  <c r="K188" i="33"/>
  <c r="A188" i="33"/>
  <c r="J187" i="33"/>
  <c r="I187" i="33"/>
  <c r="G187" i="33"/>
  <c r="A187" i="33"/>
  <c r="J186" i="33"/>
  <c r="I186" i="33"/>
  <c r="G186" i="33"/>
  <c r="A186" i="33"/>
  <c r="H185" i="33"/>
  <c r="A185" i="33"/>
  <c r="K184" i="33"/>
  <c r="A184" i="33"/>
  <c r="K183" i="33"/>
  <c r="A183" i="33"/>
  <c r="K182" i="33"/>
  <c r="A182" i="33"/>
  <c r="J181" i="33"/>
  <c r="J180" i="33" s="1"/>
  <c r="I181" i="33"/>
  <c r="G181" i="33"/>
  <c r="A181" i="33"/>
  <c r="I180" i="33"/>
  <c r="H180" i="33"/>
  <c r="H192" i="33" s="1"/>
  <c r="A180" i="33"/>
  <c r="G179" i="33"/>
  <c r="G170" i="33" s="1"/>
  <c r="F32" i="38" s="1"/>
  <c r="H32" i="38" s="1"/>
  <c r="A179" i="33"/>
  <c r="I178" i="33"/>
  <c r="A178" i="33"/>
  <c r="I177" i="33"/>
  <c r="A177" i="33"/>
  <c r="I176" i="33"/>
  <c r="A176" i="33"/>
  <c r="I175" i="33"/>
  <c r="A175" i="33"/>
  <c r="I174" i="33"/>
  <c r="A174" i="33"/>
  <c r="I173" i="33"/>
  <c r="A173" i="33"/>
  <c r="I172" i="33"/>
  <c r="A172" i="33"/>
  <c r="I171" i="33"/>
  <c r="A171" i="33"/>
  <c r="K170" i="33"/>
  <c r="J170" i="33"/>
  <c r="H170" i="33"/>
  <c r="A170" i="33"/>
  <c r="K169" i="33"/>
  <c r="A169" i="33"/>
  <c r="K168" i="33"/>
  <c r="A168" i="33"/>
  <c r="K167" i="33"/>
  <c r="A167" i="33"/>
  <c r="J166" i="33"/>
  <c r="I166" i="33"/>
  <c r="G166" i="33"/>
  <c r="A166" i="33"/>
  <c r="J165" i="33"/>
  <c r="I165" i="33"/>
  <c r="H165" i="33"/>
  <c r="A165" i="33"/>
  <c r="A164" i="33"/>
  <c r="J163" i="33"/>
  <c r="I163" i="33"/>
  <c r="G163" i="33"/>
  <c r="A163" i="33"/>
  <c r="J162" i="33"/>
  <c r="I162" i="33"/>
  <c r="G162" i="33"/>
  <c r="K162" i="33" s="1"/>
  <c r="A162" i="33"/>
  <c r="J161" i="33"/>
  <c r="I161" i="33"/>
  <c r="I160" i="33" s="1"/>
  <c r="A161" i="33"/>
  <c r="J160" i="33"/>
  <c r="H160" i="33"/>
  <c r="A160" i="33"/>
  <c r="K159" i="33"/>
  <c r="A159" i="33"/>
  <c r="K158" i="33"/>
  <c r="A158" i="33"/>
  <c r="K157" i="33"/>
  <c r="A157" i="33"/>
  <c r="K156" i="33"/>
  <c r="J156" i="33"/>
  <c r="I156" i="33"/>
  <c r="H156" i="33"/>
  <c r="G156" i="33"/>
  <c r="A156" i="33"/>
  <c r="K155" i="33"/>
  <c r="A155" i="33"/>
  <c r="K154" i="33"/>
  <c r="A154" i="33"/>
  <c r="K153" i="33"/>
  <c r="A153" i="33"/>
  <c r="K152" i="33"/>
  <c r="J152" i="33"/>
  <c r="I152" i="33"/>
  <c r="H152" i="33"/>
  <c r="G152" i="33"/>
  <c r="A152" i="33"/>
  <c r="K151" i="33"/>
  <c r="A151" i="33"/>
  <c r="K150" i="33"/>
  <c r="A150" i="33"/>
  <c r="K149" i="33"/>
  <c r="J149" i="33"/>
  <c r="I149" i="33"/>
  <c r="G149" i="33"/>
  <c r="A149" i="33"/>
  <c r="J148" i="33"/>
  <c r="I148" i="33"/>
  <c r="G148" i="33"/>
  <c r="K148" i="33" s="1"/>
  <c r="A148" i="33"/>
  <c r="K147" i="33"/>
  <c r="A147" i="33"/>
  <c r="K146" i="33"/>
  <c r="J146" i="33"/>
  <c r="I146" i="33"/>
  <c r="G146" i="33"/>
  <c r="A146" i="33"/>
  <c r="K145" i="33"/>
  <c r="A145" i="33"/>
  <c r="K144" i="33"/>
  <c r="A144" i="33"/>
  <c r="J143" i="33"/>
  <c r="I143" i="33"/>
  <c r="G143" i="33"/>
  <c r="K143" i="33" s="1"/>
  <c r="A143" i="33"/>
  <c r="J142" i="33"/>
  <c r="I142" i="33"/>
  <c r="G142" i="33"/>
  <c r="A142" i="33"/>
  <c r="J141" i="33"/>
  <c r="J192" i="33" s="1"/>
  <c r="I141" i="33"/>
  <c r="H141" i="33"/>
  <c r="A141" i="33"/>
  <c r="A140" i="33"/>
  <c r="A139" i="33"/>
  <c r="J138" i="33"/>
  <c r="K138" i="33" s="1"/>
  <c r="A138" i="33"/>
  <c r="K137" i="33"/>
  <c r="A137" i="33"/>
  <c r="K136" i="33"/>
  <c r="K135" i="33" s="1"/>
  <c r="G23" i="38" s="1"/>
  <c r="J136" i="33"/>
  <c r="I136" i="33"/>
  <c r="G136" i="33"/>
  <c r="G135" i="33" s="1"/>
  <c r="F23" i="38" s="1"/>
  <c r="A136" i="33"/>
  <c r="J135" i="33"/>
  <c r="I135" i="33"/>
  <c r="H135" i="33"/>
  <c r="A135" i="33"/>
  <c r="K134" i="33"/>
  <c r="J134" i="33"/>
  <c r="I134" i="33"/>
  <c r="G134" i="33"/>
  <c r="A134" i="33"/>
  <c r="G133" i="33"/>
  <c r="A133" i="33"/>
  <c r="I132" i="33"/>
  <c r="G132" i="33"/>
  <c r="K132" i="33" s="1"/>
  <c r="A132" i="33"/>
  <c r="J131" i="33"/>
  <c r="I131" i="33"/>
  <c r="G131" i="33"/>
  <c r="A131" i="33"/>
  <c r="G130" i="33"/>
  <c r="A130" i="33"/>
  <c r="K129" i="33"/>
  <c r="J129" i="33"/>
  <c r="I129" i="33"/>
  <c r="G129" i="33"/>
  <c r="A129" i="33"/>
  <c r="J128" i="33"/>
  <c r="I128" i="33"/>
  <c r="G128" i="33"/>
  <c r="A128" i="33"/>
  <c r="H127" i="33"/>
  <c r="H118" i="33" s="1"/>
  <c r="A127" i="33"/>
  <c r="J126" i="33"/>
  <c r="J119" i="33" s="1"/>
  <c r="I126" i="33"/>
  <c r="G126" i="33"/>
  <c r="A126" i="33"/>
  <c r="G125" i="33"/>
  <c r="A125" i="33"/>
  <c r="J124" i="33"/>
  <c r="I124" i="33"/>
  <c r="G124" i="33"/>
  <c r="K124" i="33" s="1"/>
  <c r="A124" i="33"/>
  <c r="J123" i="33"/>
  <c r="G123" i="33"/>
  <c r="A123" i="33"/>
  <c r="G122" i="33"/>
  <c r="A122" i="33"/>
  <c r="J121" i="33"/>
  <c r="I121" i="33"/>
  <c r="G121" i="33"/>
  <c r="A121" i="33"/>
  <c r="J120" i="33"/>
  <c r="I120" i="33"/>
  <c r="G120" i="33"/>
  <c r="A120" i="33"/>
  <c r="H119" i="33"/>
  <c r="A119" i="33"/>
  <c r="A118" i="33"/>
  <c r="K117" i="33"/>
  <c r="G117" i="33"/>
  <c r="A117" i="33"/>
  <c r="G116" i="33"/>
  <c r="G115" i="33" s="1"/>
  <c r="F21" i="38" s="1"/>
  <c r="A116" i="33"/>
  <c r="J115" i="33"/>
  <c r="I115" i="33"/>
  <c r="H115" i="33"/>
  <c r="A115" i="33"/>
  <c r="K114" i="33"/>
  <c r="I114" i="33"/>
  <c r="G114" i="33"/>
  <c r="A114" i="33"/>
  <c r="J113" i="33"/>
  <c r="G113" i="33"/>
  <c r="A113" i="33"/>
  <c r="J112" i="33"/>
  <c r="A112" i="33"/>
  <c r="J111" i="33"/>
  <c r="A111" i="33"/>
  <c r="H110" i="33"/>
  <c r="A110" i="33"/>
  <c r="G109" i="33"/>
  <c r="A109" i="33"/>
  <c r="J108" i="33"/>
  <c r="G108" i="33"/>
  <c r="A108" i="33"/>
  <c r="J107" i="33"/>
  <c r="I107" i="33"/>
  <c r="G107" i="33"/>
  <c r="K107" i="33" s="1"/>
  <c r="A107" i="33"/>
  <c r="J106" i="33"/>
  <c r="I106" i="33"/>
  <c r="G106" i="33"/>
  <c r="A106" i="33"/>
  <c r="J105" i="33"/>
  <c r="H105" i="33"/>
  <c r="A105" i="33"/>
  <c r="K104" i="33"/>
  <c r="I104" i="33"/>
  <c r="G104" i="33"/>
  <c r="A104" i="33"/>
  <c r="J103" i="33"/>
  <c r="I103" i="33"/>
  <c r="G103" i="33"/>
  <c r="A103" i="33"/>
  <c r="K102" i="33"/>
  <c r="I102" i="33"/>
  <c r="G102" i="33"/>
  <c r="A102" i="33"/>
  <c r="J101" i="33"/>
  <c r="I101" i="33"/>
  <c r="A101" i="33"/>
  <c r="K100" i="33"/>
  <c r="I100" i="33"/>
  <c r="A100" i="33"/>
  <c r="K99" i="33"/>
  <c r="A99" i="33"/>
  <c r="K98" i="33"/>
  <c r="I98" i="33"/>
  <c r="G98" i="33"/>
  <c r="A98" i="33"/>
  <c r="G97" i="33"/>
  <c r="A97" i="33"/>
  <c r="J96" i="33"/>
  <c r="I96" i="33"/>
  <c r="G96" i="33"/>
  <c r="A96" i="33"/>
  <c r="K95" i="33"/>
  <c r="A95" i="33"/>
  <c r="H94" i="33"/>
  <c r="A94" i="33"/>
  <c r="H93" i="33"/>
  <c r="A93" i="33"/>
  <c r="A92" i="33"/>
  <c r="A91" i="33"/>
  <c r="A90" i="33"/>
  <c r="A89" i="33"/>
  <c r="G88" i="33"/>
  <c r="K88" i="33" s="1"/>
  <c r="A88" i="33"/>
  <c r="G87" i="33"/>
  <c r="I87" i="33" s="1"/>
  <c r="A87" i="33"/>
  <c r="G86" i="33"/>
  <c r="A86" i="33"/>
  <c r="G85" i="33"/>
  <c r="A85" i="33"/>
  <c r="G84" i="33"/>
  <c r="A84" i="33"/>
  <c r="H83" i="33"/>
  <c r="A83" i="33"/>
  <c r="A82" i="33"/>
  <c r="J81" i="33"/>
  <c r="I81" i="33"/>
  <c r="A81" i="33"/>
  <c r="K80" i="33"/>
  <c r="A80" i="33"/>
  <c r="J79" i="33"/>
  <c r="I79" i="33"/>
  <c r="G79" i="33"/>
  <c r="A79" i="33"/>
  <c r="J78" i="33"/>
  <c r="I78" i="33"/>
  <c r="I77" i="33" s="1"/>
  <c r="A78" i="33"/>
  <c r="J77" i="33"/>
  <c r="H77" i="33"/>
  <c r="A77" i="33"/>
  <c r="J76" i="33"/>
  <c r="I76" i="33"/>
  <c r="G76" i="33"/>
  <c r="A76" i="33"/>
  <c r="J75" i="33"/>
  <c r="I75" i="33"/>
  <c r="G75" i="33"/>
  <c r="K75" i="33" s="1"/>
  <c r="A75" i="33"/>
  <c r="K74" i="33"/>
  <c r="J74" i="33"/>
  <c r="I74" i="33"/>
  <c r="G74" i="33"/>
  <c r="A74" i="33"/>
  <c r="J73" i="33"/>
  <c r="J72" i="33" s="1"/>
  <c r="I73" i="33"/>
  <c r="I72" i="33" s="1"/>
  <c r="G73" i="33"/>
  <c r="G72" i="33" s="1"/>
  <c r="F15" i="38" s="1"/>
  <c r="A73" i="33"/>
  <c r="H72" i="33"/>
  <c r="A72" i="33"/>
  <c r="G71" i="33"/>
  <c r="A71" i="33"/>
  <c r="K70" i="33"/>
  <c r="A70" i="33"/>
  <c r="J69" i="33"/>
  <c r="K69" i="33" s="1"/>
  <c r="I69" i="33"/>
  <c r="G69" i="33"/>
  <c r="A69" i="33"/>
  <c r="K68" i="33"/>
  <c r="J68" i="33"/>
  <c r="I68" i="33"/>
  <c r="G68" i="33"/>
  <c r="A68" i="33"/>
  <c r="J67" i="33"/>
  <c r="I67" i="33"/>
  <c r="G67" i="33"/>
  <c r="K67" i="33" s="1"/>
  <c r="A67" i="33"/>
  <c r="J66" i="33"/>
  <c r="I66" i="33"/>
  <c r="G66" i="33"/>
  <c r="K66" i="33" s="1"/>
  <c r="A66" i="33"/>
  <c r="K65" i="33"/>
  <c r="A65" i="33"/>
  <c r="K64" i="33"/>
  <c r="J64" i="33"/>
  <c r="I64" i="33"/>
  <c r="G64" i="33"/>
  <c r="A64" i="33"/>
  <c r="J63" i="33"/>
  <c r="I63" i="33"/>
  <c r="A63" i="33"/>
  <c r="J62" i="33"/>
  <c r="I62" i="33"/>
  <c r="K62" i="33" s="1"/>
  <c r="G62" i="33"/>
  <c r="A62" i="33"/>
  <c r="J61" i="33"/>
  <c r="J60" i="33" s="1"/>
  <c r="I61" i="33"/>
  <c r="A61" i="33"/>
  <c r="H60" i="33"/>
  <c r="A60" i="33"/>
  <c r="J59" i="33"/>
  <c r="G59" i="33"/>
  <c r="A59" i="33"/>
  <c r="K58" i="33"/>
  <c r="A58" i="33"/>
  <c r="K57" i="33"/>
  <c r="I57" i="33"/>
  <c r="A57" i="33"/>
  <c r="K56" i="33"/>
  <c r="I56" i="33"/>
  <c r="A56" i="33"/>
  <c r="K55" i="33"/>
  <c r="A55" i="33"/>
  <c r="K54" i="33"/>
  <c r="A54" i="33"/>
  <c r="J53" i="33"/>
  <c r="I53" i="33"/>
  <c r="G53" i="33"/>
  <c r="A53" i="33"/>
  <c r="H52" i="33"/>
  <c r="A52" i="33"/>
  <c r="J51" i="33"/>
  <c r="I51" i="33"/>
  <c r="G51" i="33"/>
  <c r="A51" i="33"/>
  <c r="K50" i="33"/>
  <c r="J50" i="33"/>
  <c r="I50" i="33"/>
  <c r="G50" i="33"/>
  <c r="A50" i="33"/>
  <c r="J49" i="33"/>
  <c r="I49" i="33"/>
  <c r="G49" i="33"/>
  <c r="K49" i="33" s="1"/>
  <c r="A49" i="33"/>
  <c r="K48" i="33"/>
  <c r="A48" i="33"/>
  <c r="K47" i="33"/>
  <c r="A47" i="33"/>
  <c r="J46" i="33"/>
  <c r="I46" i="33"/>
  <c r="I41" i="33" s="1"/>
  <c r="G46" i="33"/>
  <c r="K46" i="33" s="1"/>
  <c r="A46" i="33"/>
  <c r="K45" i="33"/>
  <c r="A45" i="33"/>
  <c r="K44" i="33"/>
  <c r="A44" i="33"/>
  <c r="K43" i="33"/>
  <c r="A43" i="33"/>
  <c r="K42" i="33"/>
  <c r="J42" i="33"/>
  <c r="I42" i="33"/>
  <c r="G42" i="33"/>
  <c r="A42" i="33"/>
  <c r="H41" i="33"/>
  <c r="H40" i="33" s="1"/>
  <c r="A41" i="33"/>
  <c r="A40" i="33"/>
  <c r="I39" i="33"/>
  <c r="G39" i="33"/>
  <c r="A39" i="33"/>
  <c r="I38" i="33"/>
  <c r="G38" i="33"/>
  <c r="A38" i="33"/>
  <c r="I37" i="33"/>
  <c r="G37" i="33"/>
  <c r="A37" i="33"/>
  <c r="K36" i="33"/>
  <c r="A36" i="33"/>
  <c r="J35" i="33"/>
  <c r="A35" i="33"/>
  <c r="I34" i="33"/>
  <c r="G34" i="33"/>
  <c r="A34" i="33"/>
  <c r="I33" i="33"/>
  <c r="G33" i="33"/>
  <c r="A33" i="33"/>
  <c r="H32" i="33"/>
  <c r="A32" i="33"/>
  <c r="K31" i="33"/>
  <c r="A31" i="33"/>
  <c r="J30" i="33"/>
  <c r="I30" i="33"/>
  <c r="G30" i="33"/>
  <c r="K30" i="33" s="1"/>
  <c r="A30" i="33"/>
  <c r="J29" i="33"/>
  <c r="I29" i="33"/>
  <c r="G29" i="33"/>
  <c r="A29" i="33"/>
  <c r="J28" i="33"/>
  <c r="I28" i="33"/>
  <c r="G28" i="33"/>
  <c r="A28" i="33"/>
  <c r="J27" i="33"/>
  <c r="G27" i="33"/>
  <c r="A27" i="33"/>
  <c r="J26" i="33"/>
  <c r="G26" i="33"/>
  <c r="A26" i="33"/>
  <c r="K25" i="33"/>
  <c r="J25" i="33"/>
  <c r="I25" i="33"/>
  <c r="G25" i="33"/>
  <c r="A25" i="33"/>
  <c r="K24" i="33"/>
  <c r="A24" i="33"/>
  <c r="I23" i="33"/>
  <c r="A23" i="33"/>
  <c r="J22" i="33"/>
  <c r="I22" i="33"/>
  <c r="G22" i="33"/>
  <c r="A22" i="33"/>
  <c r="J21" i="33"/>
  <c r="G21" i="33"/>
  <c r="A21" i="33"/>
  <c r="J20" i="33"/>
  <c r="G20" i="33"/>
  <c r="A20" i="33"/>
  <c r="J19" i="33"/>
  <c r="I19" i="33"/>
  <c r="G19" i="33"/>
  <c r="A19" i="33"/>
  <c r="H18" i="33"/>
  <c r="A18" i="33"/>
  <c r="H17" i="33"/>
  <c r="A17" i="33"/>
  <c r="K16" i="33"/>
  <c r="J16" i="33"/>
  <c r="I16" i="33"/>
  <c r="G16" i="33"/>
  <c r="A16" i="33"/>
  <c r="J15" i="33"/>
  <c r="I15" i="33"/>
  <c r="G15" i="33"/>
  <c r="K15" i="33" s="1"/>
  <c r="A15" i="33"/>
  <c r="J14" i="33"/>
  <c r="I14" i="33"/>
  <c r="G14" i="33"/>
  <c r="A14" i="33"/>
  <c r="J13" i="33"/>
  <c r="I13" i="33"/>
  <c r="G13" i="33"/>
  <c r="A13" i="33"/>
  <c r="J12" i="33"/>
  <c r="I12" i="33"/>
  <c r="G12" i="33"/>
  <c r="A12" i="33"/>
  <c r="H11" i="33"/>
  <c r="A11" i="33"/>
  <c r="F40" i="5"/>
  <c r="B5" i="5"/>
  <c r="B4" i="5"/>
  <c r="B3" i="5"/>
  <c r="E233" i="31"/>
  <c r="E229" i="31"/>
  <c r="E213" i="31"/>
  <c r="E220" i="31" s="1"/>
  <c r="E182" i="31"/>
  <c r="K485" i="34" s="1"/>
  <c r="L485" i="34" s="1"/>
  <c r="M610" i="17"/>
  <c r="M609" i="17"/>
  <c r="J211" i="34" s="1"/>
  <c r="E170" i="31"/>
  <c r="K490" i="34" s="1"/>
  <c r="L490" i="34" s="1"/>
  <c r="E159" i="31"/>
  <c r="E145" i="31"/>
  <c r="K472" i="34" s="1"/>
  <c r="L472" i="34" s="1"/>
  <c r="F108" i="31"/>
  <c r="I595" i="17" s="1"/>
  <c r="D81" i="31"/>
  <c r="D70" i="31"/>
  <c r="F22" i="31"/>
  <c r="B5" i="31"/>
  <c r="B4" i="31"/>
  <c r="B3" i="31"/>
  <c r="H954" i="17"/>
  <c r="O936" i="17"/>
  <c r="L412" i="34" s="1"/>
  <c r="N906" i="17"/>
  <c r="N904" i="17"/>
  <c r="N903" i="17"/>
  <c r="N899" i="17"/>
  <c r="N898" i="17"/>
  <c r="N895" i="17"/>
  <c r="N894" i="17"/>
  <c r="N891" i="17"/>
  <c r="N876" i="17"/>
  <c r="J872" i="17"/>
  <c r="N866" i="17"/>
  <c r="O853" i="17"/>
  <c r="N833" i="17"/>
  <c r="N827" i="17"/>
  <c r="N826" i="17"/>
  <c r="N825" i="17"/>
  <c r="N824" i="17"/>
  <c r="N823" i="17"/>
  <c r="K820" i="17"/>
  <c r="N820" i="17" s="1"/>
  <c r="L593" i="34" s="1"/>
  <c r="J819" i="17"/>
  <c r="N817" i="17"/>
  <c r="M816" i="17"/>
  <c r="N816" i="17" s="1"/>
  <c r="L590" i="34" s="1"/>
  <c r="N815" i="17"/>
  <c r="M829" i="17" s="1"/>
  <c r="N829" i="17" s="1"/>
  <c r="N814" i="17"/>
  <c r="M831" i="17" s="1"/>
  <c r="N831" i="17" s="1"/>
  <c r="N813" i="17"/>
  <c r="N812" i="17"/>
  <c r="I811" i="17"/>
  <c r="I809" i="17"/>
  <c r="N800" i="17"/>
  <c r="N799" i="17"/>
  <c r="N798" i="17"/>
  <c r="N797" i="17"/>
  <c r="J796" i="17"/>
  <c r="N792" i="17"/>
  <c r="N789" i="17"/>
  <c r="N786" i="17"/>
  <c r="N783" i="17"/>
  <c r="N780" i="17"/>
  <c r="N777" i="17"/>
  <c r="N774" i="17"/>
  <c r="N771" i="17"/>
  <c r="N768" i="17"/>
  <c r="N765" i="17"/>
  <c r="N762" i="17"/>
  <c r="N759" i="17"/>
  <c r="N756" i="17"/>
  <c r="N752" i="17"/>
  <c r="N844" i="17" s="1"/>
  <c r="J749" i="17"/>
  <c r="N746" i="17"/>
  <c r="N743" i="17"/>
  <c r="J740" i="17"/>
  <c r="N736" i="17"/>
  <c r="N731" i="17"/>
  <c r="M735" i="17" s="1"/>
  <c r="N735" i="17" s="1"/>
  <c r="I729" i="17"/>
  <c r="H131" i="34" s="1"/>
  <c r="L131" i="34" s="1"/>
  <c r="I728" i="17"/>
  <c r="N728" i="17" s="1"/>
  <c r="N715" i="17"/>
  <c r="M386" i="34" s="1"/>
  <c r="M382" i="34" s="1"/>
  <c r="N714" i="17"/>
  <c r="N711" i="17"/>
  <c r="N708" i="17"/>
  <c r="N722" i="17" s="1"/>
  <c r="N705" i="17"/>
  <c r="N704" i="17"/>
  <c r="I703" i="17"/>
  <c r="H21" i="34" s="1"/>
  <c r="J702" i="17"/>
  <c r="J718" i="17" s="1"/>
  <c r="J724" i="17" s="1"/>
  <c r="M698" i="17"/>
  <c r="N698" i="17" s="1"/>
  <c r="N697" i="17"/>
  <c r="M696" i="17"/>
  <c r="N696" i="17" s="1"/>
  <c r="N695" i="17"/>
  <c r="M694" i="17"/>
  <c r="N694" i="17" s="1"/>
  <c r="M641" i="17"/>
  <c r="N641" i="17" s="1"/>
  <c r="K417" i="34" s="1"/>
  <c r="N640" i="17"/>
  <c r="K413" i="34" s="1"/>
  <c r="N639" i="17"/>
  <c r="N636" i="17"/>
  <c r="O634" i="17" s="1"/>
  <c r="AZ36" i="43" s="1"/>
  <c r="O621" i="17"/>
  <c r="N619" i="17"/>
  <c r="O618" i="17" s="1"/>
  <c r="AZ32" i="43" s="1"/>
  <c r="J618" i="17"/>
  <c r="N612" i="17"/>
  <c r="I610" i="17"/>
  <c r="I609" i="17"/>
  <c r="I608" i="17"/>
  <c r="I607" i="17"/>
  <c r="H337" i="34" s="1"/>
  <c r="H336" i="34" s="1"/>
  <c r="F87" i="38" s="1"/>
  <c r="I604" i="17"/>
  <c r="I603" i="17"/>
  <c r="N603" i="17" s="1"/>
  <c r="I602" i="17"/>
  <c r="I601" i="17"/>
  <c r="H289" i="34" s="1"/>
  <c r="L289" i="34" s="1"/>
  <c r="I600" i="17"/>
  <c r="I599" i="17"/>
  <c r="N599" i="17" s="1"/>
  <c r="I598" i="17"/>
  <c r="I597" i="17"/>
  <c r="H267" i="34" s="1"/>
  <c r="I594" i="17"/>
  <c r="I593" i="17"/>
  <c r="I591" i="17"/>
  <c r="H238" i="34" s="1"/>
  <c r="L238" i="34" s="1"/>
  <c r="I590" i="17"/>
  <c r="N590" i="17" s="1"/>
  <c r="I589" i="17"/>
  <c r="N589" i="17" s="1"/>
  <c r="I588" i="17"/>
  <c r="H236" i="34" s="1"/>
  <c r="L236" i="34" s="1"/>
  <c r="I587" i="17"/>
  <c r="N587" i="17" s="1"/>
  <c r="I586" i="17"/>
  <c r="H224" i="34" s="1"/>
  <c r="L224" i="34" s="1"/>
  <c r="I585" i="17"/>
  <c r="H222" i="34" s="1"/>
  <c r="I584" i="17"/>
  <c r="H221" i="34" s="1"/>
  <c r="L221" i="34" s="1"/>
  <c r="M583" i="17"/>
  <c r="J220" i="34" s="1"/>
  <c r="K583" i="17"/>
  <c r="K220" i="34" s="1"/>
  <c r="K219" i="34" s="1"/>
  <c r="I583" i="17"/>
  <c r="H220" i="34" s="1"/>
  <c r="I582" i="17"/>
  <c r="H223" i="34" s="1"/>
  <c r="L223" i="34" s="1"/>
  <c r="K581" i="17"/>
  <c r="K215" i="34" s="1"/>
  <c r="K214" i="34" s="1"/>
  <c r="I581" i="17"/>
  <c r="I580" i="17"/>
  <c r="N574" i="17"/>
  <c r="N573" i="17"/>
  <c r="N572" i="17"/>
  <c r="N571" i="17"/>
  <c r="N570" i="17"/>
  <c r="K389" i="34" s="1"/>
  <c r="N569" i="17"/>
  <c r="K391" i="34" s="1"/>
  <c r="L391" i="34" s="1"/>
  <c r="N568" i="17"/>
  <c r="K385" i="34" s="1"/>
  <c r="N567" i="17"/>
  <c r="K383" i="34" s="1"/>
  <c r="N566" i="17"/>
  <c r="I560" i="17"/>
  <c r="J559" i="17" s="1"/>
  <c r="I556" i="17"/>
  <c r="K556" i="17" s="1"/>
  <c r="J123" i="34" s="1"/>
  <c r="I555" i="17"/>
  <c r="N555" i="17" s="1"/>
  <c r="K552" i="17"/>
  <c r="N552" i="17" s="1"/>
  <c r="N550" i="17"/>
  <c r="I548" i="17"/>
  <c r="N546" i="17"/>
  <c r="I544" i="17"/>
  <c r="K542" i="17"/>
  <c r="I540" i="17"/>
  <c r="N540" i="17" s="1"/>
  <c r="I538" i="17"/>
  <c r="N530" i="17"/>
  <c r="N510" i="17"/>
  <c r="J417" i="34" s="1"/>
  <c r="M510" i="17"/>
  <c r="N509" i="17"/>
  <c r="N508" i="17"/>
  <c r="J419" i="34" s="1"/>
  <c r="N505" i="17"/>
  <c r="J414" i="34" s="1"/>
  <c r="N499" i="17"/>
  <c r="N498" i="17"/>
  <c r="O497" i="17" s="1"/>
  <c r="AM34" i="43" s="1"/>
  <c r="O491" i="17"/>
  <c r="N489" i="17"/>
  <c r="O488" i="17" s="1"/>
  <c r="J488" i="17"/>
  <c r="N483" i="17"/>
  <c r="O482" i="17" s="1"/>
  <c r="AM30" i="43" s="1"/>
  <c r="J482" i="17"/>
  <c r="N480" i="17"/>
  <c r="J385" i="34" s="1"/>
  <c r="N478" i="17"/>
  <c r="J383" i="34" s="1"/>
  <c r="N476" i="17"/>
  <c r="J386" i="34" s="1"/>
  <c r="M472" i="17"/>
  <c r="K36" i="34" s="1"/>
  <c r="L36" i="34" s="1"/>
  <c r="N470" i="17"/>
  <c r="N468" i="17"/>
  <c r="I466" i="17"/>
  <c r="H32" i="34" s="1"/>
  <c r="L32" i="34" s="1"/>
  <c r="I464" i="17"/>
  <c r="N464" i="17" s="1"/>
  <c r="I462" i="17"/>
  <c r="H26" i="34" s="1"/>
  <c r="N445" i="17"/>
  <c r="M436" i="17"/>
  <c r="N436" i="17" s="1"/>
  <c r="I417" i="34" s="1"/>
  <c r="L417" i="34" s="1"/>
  <c r="N435" i="17"/>
  <c r="I413" i="34" s="1"/>
  <c r="N434" i="17"/>
  <c r="I419" i="34" s="1"/>
  <c r="N433" i="17"/>
  <c r="N432" i="17"/>
  <c r="N429" i="17"/>
  <c r="O427" i="17" s="1"/>
  <c r="O422" i="17"/>
  <c r="I438" i="34" s="1"/>
  <c r="L438" i="34" s="1"/>
  <c r="O416" i="17"/>
  <c r="Y33" i="43" s="1"/>
  <c r="Y35" i="43" s="1"/>
  <c r="N410" i="17"/>
  <c r="O409" i="17"/>
  <c r="J409" i="17"/>
  <c r="N406" i="17"/>
  <c r="I385" i="34" s="1"/>
  <c r="N404" i="17"/>
  <c r="I383" i="34" s="1"/>
  <c r="N402" i="17"/>
  <c r="N399" i="17"/>
  <c r="N398" i="17"/>
  <c r="N397" i="17"/>
  <c r="N396" i="17"/>
  <c r="J394" i="17"/>
  <c r="M380" i="17"/>
  <c r="N380" i="17" s="1"/>
  <c r="H417" i="34" s="1"/>
  <c r="N379" i="17"/>
  <c r="H413" i="34" s="1"/>
  <c r="N378" i="17"/>
  <c r="N377" i="17"/>
  <c r="H415" i="34" s="1"/>
  <c r="L415" i="34" s="1"/>
  <c r="N376" i="17"/>
  <c r="H411" i="34" s="1"/>
  <c r="N373" i="17"/>
  <c r="N367" i="17"/>
  <c r="H439" i="34" s="1"/>
  <c r="N361" i="17"/>
  <c r="H430" i="34" s="1"/>
  <c r="L430" i="34" s="1"/>
  <c r="N360" i="17"/>
  <c r="H437" i="34" s="1"/>
  <c r="N359" i="17"/>
  <c r="N358" i="17"/>
  <c r="N357" i="17"/>
  <c r="N356" i="17"/>
  <c r="H423" i="34" s="1"/>
  <c r="L423" i="34" s="1"/>
  <c r="N355" i="17"/>
  <c r="H422" i="34" s="1"/>
  <c r="L422" i="34" s="1"/>
  <c r="N354" i="17"/>
  <c r="N353" i="17"/>
  <c r="N352" i="17"/>
  <c r="H431" i="34" s="1"/>
  <c r="L431" i="34" s="1"/>
  <c r="N348" i="17"/>
  <c r="N347" i="17"/>
  <c r="N346" i="17"/>
  <c r="O344" i="17" s="1"/>
  <c r="N339" i="17"/>
  <c r="N337" i="17"/>
  <c r="N335" i="17"/>
  <c r="N331" i="17"/>
  <c r="H389" i="34" s="1"/>
  <c r="N329" i="17"/>
  <c r="H385" i="34" s="1"/>
  <c r="N327" i="17"/>
  <c r="H383" i="34" s="1"/>
  <c r="N325" i="17"/>
  <c r="I321" i="17"/>
  <c r="H12" i="34" s="1"/>
  <c r="N320" i="17"/>
  <c r="N319" i="17"/>
  <c r="N318" i="17"/>
  <c r="N317" i="17"/>
  <c r="I314" i="17"/>
  <c r="J306" i="17" s="1"/>
  <c r="J342" i="17" s="1"/>
  <c r="I672" i="17" s="1"/>
  <c r="N313" i="17"/>
  <c r="N311" i="17"/>
  <c r="N310" i="17"/>
  <c r="N309" i="17"/>
  <c r="N308" i="17"/>
  <c r="M280" i="17"/>
  <c r="N278" i="17"/>
  <c r="N277" i="17"/>
  <c r="N275" i="17"/>
  <c r="N274" i="17"/>
  <c r="N273" i="17"/>
  <c r="N272" i="17"/>
  <c r="N271" i="17"/>
  <c r="N269" i="17"/>
  <c r="N267" i="17"/>
  <c r="K267" i="17"/>
  <c r="N265" i="17"/>
  <c r="N264" i="17"/>
  <c r="N263" i="17"/>
  <c r="N262" i="17"/>
  <c r="N261" i="17"/>
  <c r="N259" i="17"/>
  <c r="N258" i="17"/>
  <c r="N256" i="17"/>
  <c r="N255" i="17"/>
  <c r="N254" i="17"/>
  <c r="N253" i="17"/>
  <c r="N252" i="17"/>
  <c r="N251" i="17"/>
  <c r="N250" i="17"/>
  <c r="N249" i="17"/>
  <c r="N248" i="17"/>
  <c r="N247" i="17"/>
  <c r="N245" i="17"/>
  <c r="N244" i="17"/>
  <c r="K239" i="17"/>
  <c r="N235" i="17"/>
  <c r="N232" i="17"/>
  <c r="N231" i="17"/>
  <c r="N230" i="17"/>
  <c r="N229" i="17"/>
  <c r="N226" i="17"/>
  <c r="N225" i="17"/>
  <c r="N223" i="17"/>
  <c r="N222" i="17"/>
  <c r="N221" i="17"/>
  <c r="P218" i="17"/>
  <c r="H216" i="17"/>
  <c r="M215" i="17"/>
  <c r="K215" i="17"/>
  <c r="H215" i="17"/>
  <c r="H214" i="17"/>
  <c r="K211" i="17"/>
  <c r="N211" i="17" s="1"/>
  <c r="H211" i="17"/>
  <c r="H209" i="17"/>
  <c r="H208" i="17"/>
  <c r="M205" i="17"/>
  <c r="N205" i="17" s="1"/>
  <c r="H205" i="17"/>
  <c r="H204" i="17"/>
  <c r="M202" i="17"/>
  <c r="I112" i="33" s="1"/>
  <c r="H202" i="17"/>
  <c r="H201" i="17"/>
  <c r="K198" i="17"/>
  <c r="M196" i="17"/>
  <c r="K196" i="17"/>
  <c r="M194" i="17"/>
  <c r="K194" i="17"/>
  <c r="M193" i="17"/>
  <c r="K193" i="17"/>
  <c r="M192" i="17"/>
  <c r="K192" i="17"/>
  <c r="M191" i="17"/>
  <c r="K191" i="17"/>
  <c r="N190" i="17"/>
  <c r="H190" i="17"/>
  <c r="H189" i="17"/>
  <c r="M188" i="17"/>
  <c r="I85" i="33" s="1"/>
  <c r="K188" i="17"/>
  <c r="J85" i="33" s="1"/>
  <c r="H187" i="17"/>
  <c r="N184" i="17"/>
  <c r="N183" i="17"/>
  <c r="K180" i="17"/>
  <c r="N179" i="17"/>
  <c r="J132" i="33" s="1"/>
  <c r="N176" i="17"/>
  <c r="N175" i="17"/>
  <c r="K172" i="17"/>
  <c r="I130" i="33" s="1"/>
  <c r="N171" i="17"/>
  <c r="N170" i="17"/>
  <c r="N167" i="17"/>
  <c r="N166" i="17"/>
  <c r="K163" i="17"/>
  <c r="N162" i="17"/>
  <c r="M159" i="17"/>
  <c r="I123" i="33" s="1"/>
  <c r="N158" i="17"/>
  <c r="K155" i="17"/>
  <c r="N154" i="17"/>
  <c r="N153" i="17"/>
  <c r="I151" i="17"/>
  <c r="K149" i="17"/>
  <c r="K148" i="17"/>
  <c r="I108" i="33" s="1"/>
  <c r="N147" i="17"/>
  <c r="N146" i="17"/>
  <c r="N145" i="17"/>
  <c r="N144" i="17"/>
  <c r="N143" i="17"/>
  <c r="N141" i="17"/>
  <c r="N140" i="17"/>
  <c r="N139" i="17"/>
  <c r="H138" i="17"/>
  <c r="N137" i="17"/>
  <c r="N136" i="17"/>
  <c r="K133" i="17"/>
  <c r="N132" i="17"/>
  <c r="N131" i="17"/>
  <c r="N130" i="17"/>
  <c r="N129" i="17"/>
  <c r="H128" i="17"/>
  <c r="N127" i="17"/>
  <c r="N126" i="17"/>
  <c r="N125" i="17"/>
  <c r="H124" i="17"/>
  <c r="G63" i="33" s="1"/>
  <c r="K63" i="33" s="1"/>
  <c r="N121" i="17"/>
  <c r="K121" i="17"/>
  <c r="I59" i="33" s="1"/>
  <c r="N120" i="17"/>
  <c r="N119" i="17"/>
  <c r="N118" i="17"/>
  <c r="N117" i="17"/>
  <c r="N116" i="17"/>
  <c r="N115" i="17"/>
  <c r="N114" i="17"/>
  <c r="N113" i="17"/>
  <c r="N112" i="17"/>
  <c r="N111" i="17"/>
  <c r="N110" i="17"/>
  <c r="I109" i="17"/>
  <c r="M107" i="17"/>
  <c r="J33" i="33" s="1"/>
  <c r="N106" i="17"/>
  <c r="M102" i="17"/>
  <c r="J38" i="33" s="1"/>
  <c r="N101" i="17"/>
  <c r="M97" i="17"/>
  <c r="N96" i="17"/>
  <c r="N92" i="17"/>
  <c r="M92" i="17"/>
  <c r="N91" i="17"/>
  <c r="M87" i="17"/>
  <c r="I27" i="33" s="1"/>
  <c r="K27" i="33" s="1"/>
  <c r="N86" i="17"/>
  <c r="M83" i="17"/>
  <c r="N82" i="17"/>
  <c r="M79" i="17"/>
  <c r="N78" i="17"/>
  <c r="M74" i="17"/>
  <c r="J34" i="33" s="1"/>
  <c r="N73" i="17"/>
  <c r="N72" i="17"/>
  <c r="M69" i="17"/>
  <c r="N68" i="17"/>
  <c r="M65" i="17"/>
  <c r="I20" i="33" s="1"/>
  <c r="K20" i="33" s="1"/>
  <c r="N64" i="17"/>
  <c r="H60" i="17"/>
  <c r="G23" i="33" s="1"/>
  <c r="N55" i="17"/>
  <c r="N53" i="17"/>
  <c r="N52" i="17"/>
  <c r="N51" i="17"/>
  <c r="N50" i="17"/>
  <c r="N49" i="17"/>
  <c r="N48" i="17"/>
  <c r="N44" i="17" s="1"/>
  <c r="N47" i="17"/>
  <c r="N46" i="17"/>
  <c r="N45" i="17"/>
  <c r="I44" i="17"/>
  <c r="H41" i="17"/>
  <c r="J31" i="17" s="1"/>
  <c r="M39" i="17"/>
  <c r="N39" i="17" s="1"/>
  <c r="M37" i="17"/>
  <c r="N37" i="17" s="1"/>
  <c r="M35" i="17"/>
  <c r="N35" i="17" s="1"/>
  <c r="M33" i="17"/>
  <c r="N33" i="17" s="1"/>
  <c r="E5" i="17"/>
  <c r="E4" i="17"/>
  <c r="E3" i="17"/>
  <c r="BA64" i="43"/>
  <c r="K64" i="43"/>
  <c r="U63" i="43"/>
  <c r="R62" i="43"/>
  <c r="AW61" i="43"/>
  <c r="R61" i="43"/>
  <c r="AW60" i="43"/>
  <c r="R60" i="43"/>
  <c r="AX59" i="43"/>
  <c r="AW59" i="43"/>
  <c r="R59" i="43"/>
  <c r="AX58" i="43"/>
  <c r="AW58" i="43"/>
  <c r="R58" i="43"/>
  <c r="AW57" i="43"/>
  <c r="R57" i="43"/>
  <c r="AX56" i="43"/>
  <c r="AW56" i="43"/>
  <c r="R56" i="43"/>
  <c r="AW55" i="43"/>
  <c r="R55" i="43"/>
  <c r="AW54" i="43"/>
  <c r="R54" i="43"/>
  <c r="R53" i="43"/>
  <c r="R52" i="43"/>
  <c r="AW51" i="43"/>
  <c r="R51" i="43"/>
  <c r="AW50" i="43"/>
  <c r="R50" i="43"/>
  <c r="AW49" i="43"/>
  <c r="R49" i="43"/>
  <c r="AW48" i="43"/>
  <c r="R48" i="43"/>
  <c r="AW47" i="43"/>
  <c r="R47" i="43"/>
  <c r="Y34" i="43"/>
  <c r="AM33" i="43"/>
  <c r="AM32" i="43"/>
  <c r="D7" i="43"/>
  <c r="D6" i="43"/>
  <c r="D5" i="43"/>
  <c r="B36" i="27"/>
  <c r="AC54" i="37" l="1"/>
  <c r="M138" i="17"/>
  <c r="I97" i="33" s="1"/>
  <c r="X55" i="37"/>
  <c r="N214" i="17"/>
  <c r="K214" i="17" s="1"/>
  <c r="M214" i="17"/>
  <c r="G94" i="33"/>
  <c r="I135" i="17"/>
  <c r="K138" i="17"/>
  <c r="J97" i="33" s="1"/>
  <c r="J94" i="33" s="1"/>
  <c r="J93" i="33" s="1"/>
  <c r="D55" i="37"/>
  <c r="K116" i="33"/>
  <c r="K115" i="33" s="1"/>
  <c r="G21" i="38" s="1"/>
  <c r="H21" i="38" s="1"/>
  <c r="C160" i="13"/>
  <c r="C176" i="13" s="1"/>
  <c r="C186" i="13"/>
  <c r="C201" i="13" s="1"/>
  <c r="C147" i="13"/>
  <c r="C92" i="13"/>
  <c r="C107" i="13" s="1"/>
  <c r="C65" i="13"/>
  <c r="C81" i="13" s="1"/>
  <c r="C52" i="13"/>
  <c r="F79" i="19"/>
  <c r="C80" i="19" s="1"/>
  <c r="H79" i="19"/>
  <c r="G79" i="19"/>
  <c r="G114" i="19"/>
  <c r="F114" i="19"/>
  <c r="C115" i="19" s="1"/>
  <c r="H114" i="19"/>
  <c r="I114" i="19" s="1"/>
  <c r="H149" i="19"/>
  <c r="G149" i="19"/>
  <c r="I78" i="19"/>
  <c r="F149" i="19"/>
  <c r="C150" i="19" s="1"/>
  <c r="I148" i="19"/>
  <c r="J147" i="28"/>
  <c r="J164" i="28"/>
  <c r="K190" i="17"/>
  <c r="P32" i="37"/>
  <c r="P38" i="37" s="1"/>
  <c r="P55" i="37" s="1"/>
  <c r="K154" i="28"/>
  <c r="L154" i="28" s="1"/>
  <c r="AB19" i="37" s="1"/>
  <c r="AC19" i="37" s="1"/>
  <c r="J156" i="28"/>
  <c r="AD19" i="37" s="1"/>
  <c r="J111" i="28"/>
  <c r="J149" i="28"/>
  <c r="AD16" i="37"/>
  <c r="K147" i="28"/>
  <c r="N198" i="17"/>
  <c r="V32" i="37"/>
  <c r="V38" i="37" s="1"/>
  <c r="V55" i="37" s="1"/>
  <c r="H133" i="28"/>
  <c r="K156" i="28"/>
  <c r="J166" i="28"/>
  <c r="AD14" i="37" s="1"/>
  <c r="AD32" i="37" s="1"/>
  <c r="AD38" i="37" s="1"/>
  <c r="AD55" i="37" s="1"/>
  <c r="K164" i="28"/>
  <c r="L164" i="28" s="1"/>
  <c r="K212" i="28" s="1"/>
  <c r="L212" i="28" s="1"/>
  <c r="M215" i="28" s="1"/>
  <c r="O13" i="37"/>
  <c r="N187" i="17"/>
  <c r="J86" i="33"/>
  <c r="I118" i="28"/>
  <c r="I166" i="28"/>
  <c r="I171" i="28" s="1"/>
  <c r="H195" i="17"/>
  <c r="Y13" i="37"/>
  <c r="N16" i="37"/>
  <c r="O16" i="37" s="1"/>
  <c r="F32" i="37"/>
  <c r="M84" i="28"/>
  <c r="J87" i="28"/>
  <c r="J91" i="28" s="1"/>
  <c r="F105" i="31" s="1"/>
  <c r="I128" i="28"/>
  <c r="J128" i="28" s="1"/>
  <c r="I111" i="28"/>
  <c r="G131" i="28"/>
  <c r="G133" i="28" s="1"/>
  <c r="I173" i="28" s="1"/>
  <c r="D62" i="40" s="1"/>
  <c r="L152" i="28"/>
  <c r="M50" i="6"/>
  <c r="L61" i="6"/>
  <c r="I58" i="6"/>
  <c r="J58" i="6" s="1"/>
  <c r="J61" i="6" s="1"/>
  <c r="N60" i="17" s="1"/>
  <c r="K60" i="17" s="1"/>
  <c r="J23" i="33" s="1"/>
  <c r="I57" i="17"/>
  <c r="M607" i="17"/>
  <c r="J337" i="34" s="1"/>
  <c r="J336" i="34" s="1"/>
  <c r="I52" i="33"/>
  <c r="K59" i="33"/>
  <c r="O822" i="17"/>
  <c r="L597" i="34" s="1"/>
  <c r="K33" i="33"/>
  <c r="K79" i="33"/>
  <c r="L133" i="34"/>
  <c r="J437" i="34"/>
  <c r="N107" i="17"/>
  <c r="N148" i="17"/>
  <c r="N159" i="17"/>
  <c r="N172" i="17"/>
  <c r="D24" i="29"/>
  <c r="N321" i="17"/>
  <c r="J450" i="17"/>
  <c r="O431" i="17"/>
  <c r="Y37" i="43" s="1"/>
  <c r="O503" i="17"/>
  <c r="AM36" i="43" s="1"/>
  <c r="AM38" i="43" s="1"/>
  <c r="L610" i="34"/>
  <c r="K22" i="33"/>
  <c r="L385" i="34"/>
  <c r="N65" i="17"/>
  <c r="L389" i="34"/>
  <c r="N811" i="17"/>
  <c r="K29" i="33"/>
  <c r="L135" i="34"/>
  <c r="AM35" i="43"/>
  <c r="N314" i="17"/>
  <c r="O306" i="17" s="1"/>
  <c r="O27" i="43" s="1"/>
  <c r="J382" i="34"/>
  <c r="K34" i="33"/>
  <c r="K76" i="33"/>
  <c r="K106" i="33"/>
  <c r="K142" i="33"/>
  <c r="K141" i="33" s="1"/>
  <c r="G26" i="38" s="1"/>
  <c r="L209" i="34"/>
  <c r="O819" i="17"/>
  <c r="L594" i="34" s="1"/>
  <c r="H34" i="34"/>
  <c r="L34" i="34" s="1"/>
  <c r="N124" i="17"/>
  <c r="N586" i="17"/>
  <c r="O693" i="17"/>
  <c r="L454" i="34" s="1"/>
  <c r="L450" i="34" s="1"/>
  <c r="E84" i="31"/>
  <c r="F89" i="31" s="1"/>
  <c r="I579" i="17" s="1"/>
  <c r="N579" i="17" s="1"/>
  <c r="T64" i="43"/>
  <c r="N584" i="17"/>
  <c r="S60" i="43"/>
  <c r="J535" i="17"/>
  <c r="M608" i="17"/>
  <c r="J357" i="34" s="1"/>
  <c r="J354" i="34" s="1"/>
  <c r="N588" i="17"/>
  <c r="F49" i="31"/>
  <c r="N610" i="17"/>
  <c r="J207" i="34"/>
  <c r="N597" i="17"/>
  <c r="N607" i="17"/>
  <c r="N859" i="17"/>
  <c r="N861" i="17" s="1"/>
  <c r="H234" i="34"/>
  <c r="L234" i="34" s="1"/>
  <c r="K496" i="34"/>
  <c r="L496" i="34" s="1"/>
  <c r="N462" i="17"/>
  <c r="N466" i="17"/>
  <c r="N472" i="17"/>
  <c r="N582" i="17"/>
  <c r="N583" i="17"/>
  <c r="N585" i="17"/>
  <c r="N591" i="17"/>
  <c r="N601" i="17"/>
  <c r="E169" i="31"/>
  <c r="K25" i="34"/>
  <c r="H54" i="34"/>
  <c r="L54" i="34" s="1"/>
  <c r="K491" i="34"/>
  <c r="L491" i="34" s="1"/>
  <c r="H13" i="36"/>
  <c r="K13" i="36" s="1"/>
  <c r="J461" i="17"/>
  <c r="H237" i="34"/>
  <c r="L237" i="34" s="1"/>
  <c r="N729" i="17"/>
  <c r="M734" i="17" s="1"/>
  <c r="N734" i="17" s="1"/>
  <c r="O733" i="17" s="1"/>
  <c r="D16" i="21"/>
  <c r="H50" i="21" s="1"/>
  <c r="C37" i="21"/>
  <c r="C36" i="21"/>
  <c r="C44" i="21"/>
  <c r="C41" i="21"/>
  <c r="C45" i="21"/>
  <c r="E35" i="21"/>
  <c r="D35" i="21" s="1"/>
  <c r="F35" i="21" s="1"/>
  <c r="E40" i="21"/>
  <c r="C42" i="21"/>
  <c r="H34" i="21"/>
  <c r="H39" i="21"/>
  <c r="S61" i="43"/>
  <c r="G61" i="33"/>
  <c r="K61" i="33" s="1"/>
  <c r="N128" i="17"/>
  <c r="I123" i="17"/>
  <c r="K208" i="17"/>
  <c r="I113" i="33" s="1"/>
  <c r="K113" i="33" s="1"/>
  <c r="H426" i="34"/>
  <c r="L426" i="34" s="1"/>
  <c r="O401" i="17"/>
  <c r="I386" i="34"/>
  <c r="I414" i="34"/>
  <c r="I410" i="34" s="1"/>
  <c r="I443" i="34" s="1"/>
  <c r="O438" i="17"/>
  <c r="N441" i="17" s="1"/>
  <c r="K386" i="34"/>
  <c r="O563" i="17"/>
  <c r="AZ29" i="43" s="1"/>
  <c r="H253" i="34"/>
  <c r="M595" i="17"/>
  <c r="N595" i="17" s="1"/>
  <c r="I902" i="17"/>
  <c r="J808" i="17"/>
  <c r="N809" i="17"/>
  <c r="J41" i="33"/>
  <c r="K51" i="33"/>
  <c r="M41" i="17"/>
  <c r="N41" i="17" s="1"/>
  <c r="O31" i="17" s="1"/>
  <c r="N87" i="17"/>
  <c r="N102" i="17"/>
  <c r="K130" i="33"/>
  <c r="M204" i="17"/>
  <c r="N204" i="17" s="1"/>
  <c r="E24" i="29"/>
  <c r="F24" i="29" s="1"/>
  <c r="H419" i="34"/>
  <c r="O375" i="17"/>
  <c r="O37" i="43" s="1"/>
  <c r="J413" i="34"/>
  <c r="J410" i="34" s="1"/>
  <c r="O507" i="17"/>
  <c r="AM37" i="43" s="1"/>
  <c r="O702" i="17"/>
  <c r="K108" i="33"/>
  <c r="G105" i="33"/>
  <c r="G93" i="33" s="1"/>
  <c r="F19" i="38" s="1"/>
  <c r="N79" i="17"/>
  <c r="J37" i="33"/>
  <c r="K37" i="33" s="1"/>
  <c r="K187" i="17"/>
  <c r="J84" i="33" s="1"/>
  <c r="Y30" i="43"/>
  <c r="I397" i="34"/>
  <c r="K419" i="34"/>
  <c r="K414" i="34"/>
  <c r="K410" i="34" s="1"/>
  <c r="O638" i="17"/>
  <c r="O33" i="43"/>
  <c r="Y36" i="43"/>
  <c r="D33" i="29"/>
  <c r="D13" i="29"/>
  <c r="G35" i="33"/>
  <c r="K61" i="17"/>
  <c r="I35" i="33" s="1"/>
  <c r="I32" i="33" s="1"/>
  <c r="I26" i="33"/>
  <c r="K26" i="33" s="1"/>
  <c r="N83" i="17"/>
  <c r="I133" i="33"/>
  <c r="I127" i="33" s="1"/>
  <c r="N180" i="17"/>
  <c r="L383" i="34"/>
  <c r="H414" i="34"/>
  <c r="L414" i="34" s="1"/>
  <c r="O371" i="17"/>
  <c r="N548" i="17"/>
  <c r="H123" i="34"/>
  <c r="H239" i="34"/>
  <c r="L239" i="34" s="1"/>
  <c r="N593" i="17"/>
  <c r="L601" i="34"/>
  <c r="AN52" i="43"/>
  <c r="K96" i="33"/>
  <c r="I94" i="33"/>
  <c r="K97" i="33"/>
  <c r="K187" i="33"/>
  <c r="G185" i="33"/>
  <c r="F34" i="38" s="1"/>
  <c r="L26" i="34"/>
  <c r="I21" i="33"/>
  <c r="K21" i="33" s="1"/>
  <c r="N69" i="17"/>
  <c r="I122" i="33"/>
  <c r="K122" i="33" s="1"/>
  <c r="N155" i="17"/>
  <c r="N151" i="17" s="1"/>
  <c r="D20" i="29" s="1"/>
  <c r="M187" i="17"/>
  <c r="I84" i="33" s="1"/>
  <c r="M189" i="17"/>
  <c r="K189" i="17"/>
  <c r="J70" i="34"/>
  <c r="J68" i="34" s="1"/>
  <c r="N542" i="17"/>
  <c r="N580" i="17"/>
  <c r="H158" i="34"/>
  <c r="H272" i="34"/>
  <c r="N598" i="17"/>
  <c r="N604" i="17"/>
  <c r="H291" i="34"/>
  <c r="L291" i="34" s="1"/>
  <c r="J11" i="33"/>
  <c r="K12" i="33"/>
  <c r="D44" i="29"/>
  <c r="M201" i="17"/>
  <c r="I111" i="33" s="1"/>
  <c r="G111" i="33"/>
  <c r="N201" i="17"/>
  <c r="H40" i="34"/>
  <c r="H12" i="36"/>
  <c r="H663" i="34"/>
  <c r="H215" i="34"/>
  <c r="N609" i="17"/>
  <c r="H211" i="34"/>
  <c r="M439" i="34"/>
  <c r="K722" i="17"/>
  <c r="O796" i="17"/>
  <c r="N803" i="17"/>
  <c r="O802" i="17" s="1"/>
  <c r="S57" i="43" s="1"/>
  <c r="K41" i="33"/>
  <c r="K85" i="33"/>
  <c r="K121" i="33"/>
  <c r="G119" i="33"/>
  <c r="I185" i="33"/>
  <c r="K186" i="33"/>
  <c r="K185" i="33" s="1"/>
  <c r="G34" i="38" s="1"/>
  <c r="L33" i="34"/>
  <c r="J25" i="34"/>
  <c r="J113" i="34"/>
  <c r="H273" i="34"/>
  <c r="L273" i="34" s="1"/>
  <c r="N13" i="36"/>
  <c r="K216" i="17"/>
  <c r="D21" i="29"/>
  <c r="M216" i="17"/>
  <c r="L413" i="34"/>
  <c r="I382" i="34"/>
  <c r="N97" i="17"/>
  <c r="J39" i="33"/>
  <c r="J32" i="33" s="1"/>
  <c r="N109" i="17"/>
  <c r="D15" i="29" s="1"/>
  <c r="I71" i="33"/>
  <c r="I60" i="33" s="1"/>
  <c r="N133" i="17"/>
  <c r="N202" i="17"/>
  <c r="G112" i="33"/>
  <c r="K112" i="33" s="1"/>
  <c r="N209" i="17"/>
  <c r="K209" i="17"/>
  <c r="D22" i="29"/>
  <c r="D42" i="29"/>
  <c r="R250" i="17"/>
  <c r="D45" i="29"/>
  <c r="D25" i="29"/>
  <c r="H386" i="34"/>
  <c r="L386" i="34" s="1"/>
  <c r="O323" i="17"/>
  <c r="H435" i="34"/>
  <c r="L435" i="34" s="1"/>
  <c r="H421" i="34"/>
  <c r="O425" i="17"/>
  <c r="I426" i="34"/>
  <c r="I420" i="34" s="1"/>
  <c r="J448" i="17"/>
  <c r="J459" i="17" s="1"/>
  <c r="O474" i="17"/>
  <c r="N538" i="17"/>
  <c r="H90" i="34"/>
  <c r="K544" i="17"/>
  <c r="N544" i="17" s="1"/>
  <c r="H286" i="34"/>
  <c r="L286" i="34" s="1"/>
  <c r="N600" i="17"/>
  <c r="AZ33" i="43"/>
  <c r="K426" i="34"/>
  <c r="L21" i="34"/>
  <c r="H20" i="34"/>
  <c r="F46" i="38" s="1"/>
  <c r="G11" i="33"/>
  <c r="F11" i="38" s="1"/>
  <c r="K28" i="33"/>
  <c r="K39" i="33"/>
  <c r="G41" i="33"/>
  <c r="I40" i="33"/>
  <c r="K53" i="33"/>
  <c r="K52" i="33" s="1"/>
  <c r="G52" i="33"/>
  <c r="K87" i="33"/>
  <c r="J110" i="33"/>
  <c r="K120" i="33"/>
  <c r="K126" i="33"/>
  <c r="K166" i="33"/>
  <c r="K165" i="33" s="1"/>
  <c r="G31" i="38" s="1"/>
  <c r="G165" i="33"/>
  <c r="F31" i="38" s="1"/>
  <c r="I179" i="33"/>
  <c r="I170" i="33" s="1"/>
  <c r="K190" i="33"/>
  <c r="L11" i="34"/>
  <c r="H10" i="34"/>
  <c r="L12" i="34"/>
  <c r="I378" i="34" s="1"/>
  <c r="I395" i="34" s="1"/>
  <c r="I398" i="34" s="1"/>
  <c r="H68" i="34"/>
  <c r="F54" i="38" s="1"/>
  <c r="H101" i="34"/>
  <c r="F57" i="38" s="1"/>
  <c r="H57" i="38" s="1"/>
  <c r="L220" i="34"/>
  <c r="N163" i="17"/>
  <c r="I125" i="33"/>
  <c r="K125" i="33" s="1"/>
  <c r="O394" i="17"/>
  <c r="O939" i="17" s="1"/>
  <c r="N519" i="17"/>
  <c r="J439" i="34"/>
  <c r="L439" i="34" s="1"/>
  <c r="K394" i="34"/>
  <c r="L394" i="34" s="1"/>
  <c r="N581" i="17"/>
  <c r="H357" i="34"/>
  <c r="O713" i="17"/>
  <c r="S47" i="43" s="1"/>
  <c r="O740" i="17"/>
  <c r="N845" i="17"/>
  <c r="K14" i="33"/>
  <c r="K19" i="33"/>
  <c r="G18" i="33"/>
  <c r="K38" i="33"/>
  <c r="K84" i="33"/>
  <c r="K86" i="33"/>
  <c r="K123" i="33"/>
  <c r="K128" i="33"/>
  <c r="G127" i="33"/>
  <c r="K181" i="33"/>
  <c r="K180" i="33" s="1"/>
  <c r="G33" i="38" s="1"/>
  <c r="G180" i="33"/>
  <c r="F33" i="38" s="1"/>
  <c r="K189" i="33"/>
  <c r="J10" i="34"/>
  <c r="L22" i="34"/>
  <c r="I362" i="34"/>
  <c r="L595" i="34"/>
  <c r="L609" i="34"/>
  <c r="I109" i="33"/>
  <c r="K109" i="33" s="1"/>
  <c r="N149" i="17"/>
  <c r="N135" i="17" s="1"/>
  <c r="D18" i="29" s="1"/>
  <c r="M190" i="17"/>
  <c r="J414" i="17"/>
  <c r="J426" i="34"/>
  <c r="O501" i="17"/>
  <c r="M628" i="17"/>
  <c r="N628" i="17" s="1"/>
  <c r="N556" i="17"/>
  <c r="H56" i="34"/>
  <c r="N560" i="17"/>
  <c r="O559" i="17" s="1"/>
  <c r="H252" i="34"/>
  <c r="M594" i="17"/>
  <c r="N594" i="17" s="1"/>
  <c r="L267" i="34"/>
  <c r="L266" i="34" s="1"/>
  <c r="H266" i="34"/>
  <c r="N602" i="17"/>
  <c r="H290" i="34"/>
  <c r="L290" i="34" s="1"/>
  <c r="H132" i="34"/>
  <c r="J726" i="17"/>
  <c r="J738" i="17" s="1"/>
  <c r="O749" i="17"/>
  <c r="L613" i="34"/>
  <c r="J52" i="33"/>
  <c r="K73" i="33"/>
  <c r="K72" i="33" s="1"/>
  <c r="G15" i="38" s="1"/>
  <c r="H15" i="38" s="1"/>
  <c r="J127" i="33"/>
  <c r="J118" i="33" s="1"/>
  <c r="K131" i="33"/>
  <c r="H23" i="38"/>
  <c r="K163" i="33"/>
  <c r="J219" i="34"/>
  <c r="H372" i="34"/>
  <c r="H375" i="34" s="1"/>
  <c r="L366" i="34"/>
  <c r="H29" i="29"/>
  <c r="J29" i="29" s="1"/>
  <c r="K29" i="29"/>
  <c r="I11" i="33"/>
  <c r="K13" i="33"/>
  <c r="H139" i="33"/>
  <c r="H193" i="33" s="1"/>
  <c r="G32" i="33"/>
  <c r="K103" i="33"/>
  <c r="G141" i="33"/>
  <c r="F26" i="38" s="1"/>
  <c r="L16" i="34"/>
  <c r="L116" i="34"/>
  <c r="L151" i="34"/>
  <c r="K144" i="34"/>
  <c r="K205" i="34" s="1"/>
  <c r="L337" i="34"/>
  <c r="L336" i="34" s="1"/>
  <c r="G87" i="38" s="1"/>
  <c r="H87" i="38" s="1"/>
  <c r="L134" i="34"/>
  <c r="L222" i="34"/>
  <c r="K271" i="34"/>
  <c r="K265" i="34" s="1"/>
  <c r="L411" i="34"/>
  <c r="D41" i="29"/>
  <c r="N389" i="17"/>
  <c r="L208" i="34"/>
  <c r="L370" i="34"/>
  <c r="K405" i="34" s="1"/>
  <c r="F42" i="12"/>
  <c r="D208" i="13"/>
  <c r="D211" i="13" s="1"/>
  <c r="D114" i="13"/>
  <c r="D117" i="13" s="1"/>
  <c r="K94" i="33" l="1"/>
  <c r="I79" i="19"/>
  <c r="G150" i="19"/>
  <c r="F150" i="19"/>
  <c r="C151" i="19" s="1"/>
  <c r="H150" i="19"/>
  <c r="I150" i="19" s="1"/>
  <c r="F115" i="19"/>
  <c r="C116" i="19" s="1"/>
  <c r="H115" i="19"/>
  <c r="G115" i="19"/>
  <c r="F80" i="19"/>
  <c r="C81" i="19" s="1"/>
  <c r="G80" i="19"/>
  <c r="H80" i="19"/>
  <c r="I80" i="19" s="1"/>
  <c r="I149" i="19"/>
  <c r="K166" i="28"/>
  <c r="F110" i="31"/>
  <c r="I592" i="17"/>
  <c r="F38" i="37"/>
  <c r="F55" i="37" s="1"/>
  <c r="G90" i="33"/>
  <c r="K90" i="33" s="1"/>
  <c r="L166" i="28"/>
  <c r="L147" i="28"/>
  <c r="L167" i="28" s="1"/>
  <c r="N197" i="17" s="1"/>
  <c r="K197" i="17" s="1"/>
  <c r="I91" i="33" s="1"/>
  <c r="K149" i="28"/>
  <c r="K171" i="28" s="1"/>
  <c r="L156" i="28"/>
  <c r="N195" i="17"/>
  <c r="K205" i="28"/>
  <c r="AB14" i="37"/>
  <c r="I131" i="28"/>
  <c r="Y32" i="37"/>
  <c r="Y38" i="37" s="1"/>
  <c r="Y55" i="37" s="1"/>
  <c r="AA13" i="37"/>
  <c r="J131" i="28"/>
  <c r="J133" i="28" s="1"/>
  <c r="J171" i="28"/>
  <c r="J173" i="28" s="1"/>
  <c r="E167" i="31" s="1"/>
  <c r="N32" i="37"/>
  <c r="I133" i="28"/>
  <c r="M87" i="28"/>
  <c r="M91" i="28" s="1"/>
  <c r="N91" i="28" s="1"/>
  <c r="K14" i="37"/>
  <c r="H197" i="17"/>
  <c r="K23" i="33"/>
  <c r="J18" i="33"/>
  <c r="K35" i="33"/>
  <c r="K32" i="33" s="1"/>
  <c r="I61" i="6"/>
  <c r="M56" i="6"/>
  <c r="M61" i="6"/>
  <c r="D60" i="40" s="1"/>
  <c r="H25" i="34"/>
  <c r="F47" i="38" s="1"/>
  <c r="H26" i="38"/>
  <c r="K127" i="33"/>
  <c r="K133" i="33"/>
  <c r="G40" i="33"/>
  <c r="F13" i="38" s="1"/>
  <c r="K40" i="33"/>
  <c r="G13" i="38" s="1"/>
  <c r="L25" i="34"/>
  <c r="G47" i="38" s="1"/>
  <c r="H47" i="38" s="1"/>
  <c r="Y38" i="43"/>
  <c r="V45" i="43"/>
  <c r="L663" i="34"/>
  <c r="N123" i="17"/>
  <c r="D36" i="29" s="1"/>
  <c r="H219" i="34"/>
  <c r="F76" i="38" s="1"/>
  <c r="N608" i="17"/>
  <c r="K396" i="34"/>
  <c r="L396" i="34" s="1"/>
  <c r="L219" i="34"/>
  <c r="G76" i="38" s="1"/>
  <c r="O726" i="17"/>
  <c r="S52" i="43"/>
  <c r="F23" i="40"/>
  <c r="D67" i="40" s="1"/>
  <c r="O461" i="17"/>
  <c r="AM27" i="43" s="1"/>
  <c r="J486" i="17"/>
  <c r="J522" i="17"/>
  <c r="J533" i="17" s="1"/>
  <c r="G60" i="33"/>
  <c r="F14" i="38" s="1"/>
  <c r="J524" i="17"/>
  <c r="E36" i="21"/>
  <c r="D36" i="21" s="1"/>
  <c r="F36" i="21" s="1"/>
  <c r="H35" i="21"/>
  <c r="D40" i="21"/>
  <c r="F40" i="21" s="1"/>
  <c r="E15" i="29"/>
  <c r="F15" i="29"/>
  <c r="E18" i="29"/>
  <c r="F18" i="29" s="1"/>
  <c r="I949" i="17"/>
  <c r="E20" i="29"/>
  <c r="F20" i="29" s="1"/>
  <c r="K24" i="29"/>
  <c r="H24" i="29"/>
  <c r="J24" i="29" s="1"/>
  <c r="D207" i="31"/>
  <c r="S55" i="43"/>
  <c r="G80" i="38"/>
  <c r="F45" i="38"/>
  <c r="K119" i="33"/>
  <c r="K118" i="33" s="1"/>
  <c r="G22" i="38" s="1"/>
  <c r="K141" i="34"/>
  <c r="O29" i="43"/>
  <c r="O31" i="43" s="1"/>
  <c r="O849" i="17"/>
  <c r="AX50" i="43" s="1"/>
  <c r="S56" i="43"/>
  <c r="H948" i="17"/>
  <c r="L123" i="34"/>
  <c r="L113" i="34" s="1"/>
  <c r="G59" i="38" s="1"/>
  <c r="H113" i="34"/>
  <c r="F59" i="38" s="1"/>
  <c r="N881" i="17"/>
  <c r="O808" i="17"/>
  <c r="J508" i="34"/>
  <c r="J253" i="34"/>
  <c r="L253" i="34" s="1"/>
  <c r="E41" i="29"/>
  <c r="F41" i="29" s="1"/>
  <c r="AZ28" i="43"/>
  <c r="D61" i="5"/>
  <c r="D62" i="5" s="1"/>
  <c r="F69" i="5" s="1"/>
  <c r="D63" i="5" s="1"/>
  <c r="O843" i="17"/>
  <c r="AX48" i="43" s="1"/>
  <c r="L10" i="34"/>
  <c r="H31" i="38"/>
  <c r="I119" i="33"/>
  <c r="I118" i="33" s="1"/>
  <c r="L20" i="34"/>
  <c r="J90" i="34"/>
  <c r="J88" i="34" s="1"/>
  <c r="J37" i="34" s="1"/>
  <c r="J142" i="34" s="1"/>
  <c r="H88" i="34"/>
  <c r="F56" i="38" s="1"/>
  <c r="AM29" i="43"/>
  <c r="E42" i="29"/>
  <c r="F42" i="29" s="1"/>
  <c r="L70" i="34"/>
  <c r="L68" i="34" s="1"/>
  <c r="G54" i="38" s="1"/>
  <c r="H54" i="38" s="1"/>
  <c r="J17" i="33"/>
  <c r="L211" i="34"/>
  <c r="L207" i="34" s="1"/>
  <c r="H207" i="34"/>
  <c r="K382" i="34"/>
  <c r="K111" i="33"/>
  <c r="K110" i="33" s="1"/>
  <c r="G20" i="38" s="1"/>
  <c r="G110" i="33"/>
  <c r="F20" i="38" s="1"/>
  <c r="E44" i="29"/>
  <c r="F44" i="29"/>
  <c r="L158" i="34"/>
  <c r="L144" i="34" s="1"/>
  <c r="H144" i="34"/>
  <c r="N57" i="17"/>
  <c r="D40" i="29"/>
  <c r="H34" i="38"/>
  <c r="H382" i="34"/>
  <c r="E13" i="29"/>
  <c r="F13" i="29"/>
  <c r="K105" i="33"/>
  <c r="K93" i="33" s="1"/>
  <c r="G19" i="38" s="1"/>
  <c r="H19" i="38" s="1"/>
  <c r="I105" i="33"/>
  <c r="I93" i="33" s="1"/>
  <c r="O535" i="17"/>
  <c r="L421" i="34"/>
  <c r="E25" i="29"/>
  <c r="F25" i="29" s="1"/>
  <c r="E22" i="29"/>
  <c r="F22" i="29" s="1"/>
  <c r="I18" i="33"/>
  <c r="I17" i="33" s="1"/>
  <c r="H17" i="36"/>
  <c r="N12" i="36"/>
  <c r="N17" i="36" s="1"/>
  <c r="K12" i="36"/>
  <c r="K17" i="36" s="1"/>
  <c r="K11" i="33"/>
  <c r="G11" i="38" s="1"/>
  <c r="H11" i="38" s="1"/>
  <c r="O512" i="17"/>
  <c r="N515" i="17" s="1"/>
  <c r="L382" i="34"/>
  <c r="E33" i="29"/>
  <c r="F33" i="29"/>
  <c r="N720" i="17"/>
  <c r="D35" i="29"/>
  <c r="N902" i="17"/>
  <c r="J888" i="17"/>
  <c r="L405" i="34"/>
  <c r="K407" i="34"/>
  <c r="K399" i="34" s="1"/>
  <c r="K437" i="34"/>
  <c r="L437" i="34" s="1"/>
  <c r="N650" i="17"/>
  <c r="O627" i="17"/>
  <c r="K18" i="33"/>
  <c r="D26" i="29"/>
  <c r="D46" i="29"/>
  <c r="J401" i="34"/>
  <c r="L372" i="34"/>
  <c r="L375" i="34" s="1"/>
  <c r="H128" i="34"/>
  <c r="F62" i="38" s="1"/>
  <c r="L132" i="34"/>
  <c r="L128" i="34" s="1"/>
  <c r="G62" i="38" s="1"/>
  <c r="J252" i="34"/>
  <c r="L252" i="34" s="1"/>
  <c r="J507" i="34"/>
  <c r="H55" i="34"/>
  <c r="F50" i="38" s="1"/>
  <c r="L56" i="34"/>
  <c r="L55" i="34" s="1"/>
  <c r="G50" i="38" s="1"/>
  <c r="H410" i="34"/>
  <c r="S54" i="43"/>
  <c r="D206" i="31"/>
  <c r="AN64" i="43"/>
  <c r="Y27" i="43"/>
  <c r="O414" i="17"/>
  <c r="H949" i="17"/>
  <c r="D38" i="29"/>
  <c r="F80" i="38"/>
  <c r="J420" i="34"/>
  <c r="J443" i="34" s="1"/>
  <c r="H33" i="38"/>
  <c r="G17" i="33"/>
  <c r="F12" i="38" s="1"/>
  <c r="L357" i="34"/>
  <c r="L354" i="34" s="1"/>
  <c r="G89" i="38" s="1"/>
  <c r="H354" i="34"/>
  <c r="F89" i="38" s="1"/>
  <c r="E45" i="29"/>
  <c r="F45" i="29" s="1"/>
  <c r="G118" i="33"/>
  <c r="F22" i="38" s="1"/>
  <c r="H22" i="38" s="1"/>
  <c r="K71" i="33"/>
  <c r="K60" i="33" s="1"/>
  <c r="G14" i="38" s="1"/>
  <c r="H214" i="34"/>
  <c r="L215" i="34"/>
  <c r="L214" i="34" s="1"/>
  <c r="L40" i="34"/>
  <c r="L39" i="34" s="1"/>
  <c r="H39" i="34"/>
  <c r="I110" i="33"/>
  <c r="L272" i="34"/>
  <c r="L271" i="34" s="1"/>
  <c r="G81" i="38" s="1"/>
  <c r="H271" i="34"/>
  <c r="F81" i="38" s="1"/>
  <c r="L418" i="34"/>
  <c r="L410" i="34" s="1"/>
  <c r="E151" i="31"/>
  <c r="AZ24" i="43"/>
  <c r="O36" i="43"/>
  <c r="O38" i="43" s="1"/>
  <c r="O382" i="17"/>
  <c r="O342" i="17"/>
  <c r="AZ37" i="43"/>
  <c r="AZ38" i="43" s="1"/>
  <c r="O643" i="17"/>
  <c r="N646" i="17" s="1"/>
  <c r="O718" i="17"/>
  <c r="S46" i="43"/>
  <c r="S48" i="43" s="1"/>
  <c r="L419" i="34"/>
  <c r="J40" i="33"/>
  <c r="O450" i="17"/>
  <c r="Y29" i="43"/>
  <c r="Y41" i="43" s="1"/>
  <c r="N208" i="17"/>
  <c r="D19" i="29" s="1"/>
  <c r="H81" i="19" l="1"/>
  <c r="F81" i="19"/>
  <c r="C82" i="19" s="1"/>
  <c r="G81" i="19"/>
  <c r="I115" i="19"/>
  <c r="F151" i="19"/>
  <c r="C152" i="19" s="1"/>
  <c r="H151" i="19"/>
  <c r="G151" i="19"/>
  <c r="H116" i="19"/>
  <c r="G116" i="19"/>
  <c r="F116" i="19"/>
  <c r="C117" i="19" s="1"/>
  <c r="K173" i="28"/>
  <c r="K219" i="28"/>
  <c r="L205" i="28"/>
  <c r="H241" i="34"/>
  <c r="J559" i="34"/>
  <c r="J560" i="34" s="1"/>
  <c r="K592" i="17"/>
  <c r="K241" i="34" s="1"/>
  <c r="K240" i="34" s="1"/>
  <c r="K213" i="34" s="1"/>
  <c r="K361" i="34" s="1"/>
  <c r="K195" i="17"/>
  <c r="J89" i="33" s="1"/>
  <c r="M195" i="17"/>
  <c r="I89" i="33" s="1"/>
  <c r="M197" i="17"/>
  <c r="J91" i="33" s="1"/>
  <c r="D37" i="29"/>
  <c r="E37" i="29" s="1"/>
  <c r="F37" i="29" s="1"/>
  <c r="H37" i="29" s="1"/>
  <c r="J37" i="29" s="1"/>
  <c r="D17" i="29"/>
  <c r="I186" i="17"/>
  <c r="K32" i="37"/>
  <c r="O14" i="37"/>
  <c r="O32" i="37" s="1"/>
  <c r="N38" i="37"/>
  <c r="N55" i="37" s="1"/>
  <c r="G92" i="33"/>
  <c r="AC13" i="37"/>
  <c r="AA32" i="37"/>
  <c r="AA38" i="37" s="1"/>
  <c r="AA55" i="37" s="1"/>
  <c r="AC14" i="37"/>
  <c r="L149" i="28"/>
  <c r="L171" i="28" s="1"/>
  <c r="L173" i="28" s="1"/>
  <c r="AB16" i="37"/>
  <c r="AC16" i="37" s="1"/>
  <c r="H76" i="38"/>
  <c r="K17" i="33"/>
  <c r="G12" i="38" s="1"/>
  <c r="H12" i="38" s="1"/>
  <c r="J378" i="34"/>
  <c r="J395" i="34" s="1"/>
  <c r="J398" i="34" s="1"/>
  <c r="H13" i="38"/>
  <c r="H20" i="38"/>
  <c r="D16" i="29"/>
  <c r="E16" i="29" s="1"/>
  <c r="F16" i="29" s="1"/>
  <c r="K420" i="34"/>
  <c r="K443" i="34" s="1"/>
  <c r="J542" i="34"/>
  <c r="O486" i="17"/>
  <c r="O738" i="17"/>
  <c r="S51" i="43"/>
  <c r="S53" i="43" s="1"/>
  <c r="H14" i="38"/>
  <c r="H265" i="34"/>
  <c r="O524" i="17"/>
  <c r="E79" i="29" s="1"/>
  <c r="H950" i="17"/>
  <c r="L90" i="34"/>
  <c r="L88" i="34" s="1"/>
  <c r="G56" i="38" s="1"/>
  <c r="H56" i="38" s="1"/>
  <c r="H36" i="21"/>
  <c r="E37" i="21"/>
  <c r="E41" i="21"/>
  <c r="H40" i="21"/>
  <c r="G73" i="38"/>
  <c r="K20" i="29"/>
  <c r="H20" i="29"/>
  <c r="J20" i="29" s="1"/>
  <c r="K45" i="29"/>
  <c r="H45" i="29"/>
  <c r="J45" i="29" s="1"/>
  <c r="K42" i="29"/>
  <c r="H42" i="29"/>
  <c r="J42" i="29" s="1"/>
  <c r="K18" i="29"/>
  <c r="H18" i="29"/>
  <c r="J18" i="29" s="1"/>
  <c r="J407" i="34"/>
  <c r="J399" i="34" s="1"/>
  <c r="L401" i="34"/>
  <c r="L407" i="34" s="1"/>
  <c r="L399" i="34" s="1"/>
  <c r="H22" i="29"/>
  <c r="J22" i="29" s="1"/>
  <c r="K22" i="29"/>
  <c r="E40" i="29"/>
  <c r="F40" i="29" s="1"/>
  <c r="L205" i="34"/>
  <c r="G66" i="38"/>
  <c r="G71" i="38" s="1"/>
  <c r="G75" i="38"/>
  <c r="E26" i="29"/>
  <c r="F26" i="29" s="1"/>
  <c r="K25" i="29"/>
  <c r="H25" i="29"/>
  <c r="J25" i="29" s="1"/>
  <c r="K41" i="29"/>
  <c r="H41" i="29"/>
  <c r="J41" i="29" s="1"/>
  <c r="A31" i="43"/>
  <c r="F75" i="38"/>
  <c r="F83" i="38"/>
  <c r="H80" i="38"/>
  <c r="K473" i="34"/>
  <c r="L473" i="34" s="1"/>
  <c r="L38" i="34"/>
  <c r="G49" i="38"/>
  <c r="G48" i="38" s="1"/>
  <c r="E46" i="29"/>
  <c r="F46" i="29" s="1"/>
  <c r="E35" i="29"/>
  <c r="F35" i="29" s="1"/>
  <c r="K33" i="29"/>
  <c r="H33" i="29"/>
  <c r="J33" i="29" s="1"/>
  <c r="H13" i="29"/>
  <c r="J13" i="29" s="1"/>
  <c r="K13" i="29"/>
  <c r="H205" i="34"/>
  <c r="F66" i="38"/>
  <c r="M378" i="34"/>
  <c r="M395" i="34" s="1"/>
  <c r="M398" i="34" s="1"/>
  <c r="G46" i="38"/>
  <c r="H46" i="38" s="1"/>
  <c r="N672" i="17"/>
  <c r="N364" i="17"/>
  <c r="N365" i="17" s="1"/>
  <c r="Y31" i="43"/>
  <c r="A32" i="43" s="1"/>
  <c r="H50" i="38"/>
  <c r="AZ34" i="43"/>
  <c r="AZ35" i="43" s="1"/>
  <c r="O632" i="17"/>
  <c r="M424" i="34"/>
  <c r="M420" i="34" s="1"/>
  <c r="M443" i="34" s="1"/>
  <c r="K720" i="17"/>
  <c r="O719" i="17"/>
  <c r="H951" i="17"/>
  <c r="AZ27" i="43"/>
  <c r="L265" i="34"/>
  <c r="D39" i="29"/>
  <c r="O724" i="17"/>
  <c r="D204" i="31" s="1"/>
  <c r="H62" i="38"/>
  <c r="D34" i="29"/>
  <c r="D14" i="29"/>
  <c r="K44" i="29"/>
  <c r="H44" i="29"/>
  <c r="J44" i="29" s="1"/>
  <c r="N186" i="17"/>
  <c r="L141" i="34"/>
  <c r="G63" i="38" s="1"/>
  <c r="H63" i="38" s="1"/>
  <c r="K142" i="34"/>
  <c r="K362" i="34" s="1"/>
  <c r="G83" i="38"/>
  <c r="K15" i="29"/>
  <c r="H15" i="29"/>
  <c r="J15" i="29" s="1"/>
  <c r="I951" i="17"/>
  <c r="H81" i="38"/>
  <c r="F49" i="38"/>
  <c r="H38" i="34"/>
  <c r="H37" i="34" s="1"/>
  <c r="H142" i="34" s="1"/>
  <c r="H89" i="38"/>
  <c r="E38" i="29"/>
  <c r="F38" i="29"/>
  <c r="J240" i="34"/>
  <c r="J213" i="34" s="1"/>
  <c r="L616" i="34"/>
  <c r="L617" i="34" s="1"/>
  <c r="O888" i="17"/>
  <c r="I950" i="17"/>
  <c r="E36" i="29"/>
  <c r="F36" i="29" s="1"/>
  <c r="F73" i="38"/>
  <c r="AM31" i="43"/>
  <c r="AM41" i="43"/>
  <c r="G45" i="38"/>
  <c r="H45" i="38" s="1"/>
  <c r="H378" i="34"/>
  <c r="L603" i="34"/>
  <c r="K875" i="17"/>
  <c r="N875" i="17" s="1"/>
  <c r="O872" i="17" s="1"/>
  <c r="O835" i="17"/>
  <c r="F39" i="40"/>
  <c r="L591" i="34"/>
  <c r="L592" i="34" s="1"/>
  <c r="L589" i="34" s="1"/>
  <c r="S59" i="43"/>
  <c r="H59" i="38"/>
  <c r="I116" i="19" l="1"/>
  <c r="H117" i="19"/>
  <c r="G117" i="19"/>
  <c r="F117" i="19"/>
  <c r="C118" i="19" s="1"/>
  <c r="I151" i="19"/>
  <c r="G82" i="19"/>
  <c r="F82" i="19"/>
  <c r="C83" i="19" s="1"/>
  <c r="H82" i="19"/>
  <c r="I82" i="19" s="1"/>
  <c r="H152" i="19"/>
  <c r="I152" i="19" s="1"/>
  <c r="G152" i="19"/>
  <c r="F152" i="19"/>
  <c r="C153" i="19" s="1"/>
  <c r="I81" i="19"/>
  <c r="O38" i="37"/>
  <c r="O55" i="37" s="1"/>
  <c r="L219" i="28"/>
  <c r="M208" i="28"/>
  <c r="M219" i="28" s="1"/>
  <c r="AC32" i="37"/>
  <c r="AC38" i="37" s="1"/>
  <c r="AC55" i="37" s="1"/>
  <c r="G91" i="33"/>
  <c r="K38" i="37"/>
  <c r="K55" i="37" s="1"/>
  <c r="K91" i="33"/>
  <c r="K92" i="33"/>
  <c r="I92" i="33"/>
  <c r="I83" i="33"/>
  <c r="H240" i="34"/>
  <c r="L241" i="34"/>
  <c r="L240" i="34" s="1"/>
  <c r="G77" i="38" s="1"/>
  <c r="AB32" i="37"/>
  <c r="AB38" i="37" s="1"/>
  <c r="AB55" i="37" s="1"/>
  <c r="E19" i="29"/>
  <c r="F19" i="29" s="1"/>
  <c r="E17" i="29"/>
  <c r="F17" i="29" s="1"/>
  <c r="E21" i="29"/>
  <c r="F21" i="29" s="1"/>
  <c r="J83" i="33"/>
  <c r="J139" i="33" s="1"/>
  <c r="J193" i="33" s="1"/>
  <c r="N592" i="17"/>
  <c r="BN31" i="43"/>
  <c r="A53" i="43"/>
  <c r="D205" i="31"/>
  <c r="F43" i="5"/>
  <c r="F44" i="5" s="1"/>
  <c r="L37" i="34"/>
  <c r="K378" i="34" s="1"/>
  <c r="K395" i="34" s="1"/>
  <c r="H952" i="17"/>
  <c r="H953" i="17" s="1"/>
  <c r="H955" i="17" s="1"/>
  <c r="D37" i="21"/>
  <c r="F37" i="21" s="1"/>
  <c r="D21" i="21"/>
  <c r="D41" i="21"/>
  <c r="F41" i="21" s="1"/>
  <c r="H16" i="29"/>
  <c r="J16" i="29" s="1"/>
  <c r="K26" i="29"/>
  <c r="H26" i="29"/>
  <c r="J26" i="29" s="1"/>
  <c r="H35" i="29"/>
  <c r="J35" i="29" s="1"/>
  <c r="K35" i="29"/>
  <c r="N882" i="17"/>
  <c r="O880" i="17" s="1"/>
  <c r="S62" i="43"/>
  <c r="A62" i="43" s="1"/>
  <c r="L378" i="34"/>
  <c r="L395" i="34" s="1"/>
  <c r="H395" i="34"/>
  <c r="H398" i="34" s="1"/>
  <c r="H36" i="29"/>
  <c r="J36" i="29" s="1"/>
  <c r="K36" i="29"/>
  <c r="L604" i="34"/>
  <c r="AN53" i="43"/>
  <c r="H73" i="38"/>
  <c r="F24" i="12"/>
  <c r="AX60" i="43"/>
  <c r="M444" i="34"/>
  <c r="M447" i="34" s="1"/>
  <c r="S49" i="43"/>
  <c r="S50" i="43" s="1"/>
  <c r="A50" i="43" s="1"/>
  <c r="G64" i="38"/>
  <c r="K38" i="29"/>
  <c r="H38" i="29"/>
  <c r="J38" i="29" s="1"/>
  <c r="F48" i="38"/>
  <c r="H49" i="38"/>
  <c r="E14" i="29"/>
  <c r="F14" i="29" s="1"/>
  <c r="E39" i="29"/>
  <c r="F39" i="29" s="1"/>
  <c r="H83" i="38"/>
  <c r="H46" i="29"/>
  <c r="J46" i="29" s="1"/>
  <c r="K46" i="29"/>
  <c r="G78" i="38"/>
  <c r="H40" i="29"/>
  <c r="J40" i="29" s="1"/>
  <c r="K40" i="29"/>
  <c r="H440" i="34"/>
  <c r="O350" i="17"/>
  <c r="N385" i="17"/>
  <c r="H75" i="38"/>
  <c r="L142" i="34"/>
  <c r="E34" i="29"/>
  <c r="F34" i="29"/>
  <c r="F71" i="38"/>
  <c r="H66" i="38"/>
  <c r="L213" i="34"/>
  <c r="K37" i="29"/>
  <c r="H153" i="19" l="1"/>
  <c r="G153" i="19"/>
  <c r="F153" i="19"/>
  <c r="C154" i="19" s="1"/>
  <c r="F83" i="19"/>
  <c r="C84" i="19" s="1"/>
  <c r="G83" i="19"/>
  <c r="H83" i="19"/>
  <c r="G118" i="19"/>
  <c r="F118" i="19"/>
  <c r="C119" i="19" s="1"/>
  <c r="H118" i="19"/>
  <c r="I117" i="19"/>
  <c r="K19" i="29"/>
  <c r="H19" i="29"/>
  <c r="J19" i="29" s="1"/>
  <c r="H21" i="29"/>
  <c r="J21" i="29" s="1"/>
  <c r="K21" i="29"/>
  <c r="G89" i="33"/>
  <c r="K89" i="33" s="1"/>
  <c r="K83" i="33" s="1"/>
  <c r="G18" i="38" s="1"/>
  <c r="H17" i="29"/>
  <c r="J17" i="29" s="1"/>
  <c r="K17" i="29"/>
  <c r="F77" i="38"/>
  <c r="F78" i="38" s="1"/>
  <c r="H213" i="34"/>
  <c r="F53" i="5"/>
  <c r="F52" i="5"/>
  <c r="F51" i="5"/>
  <c r="K16" i="29"/>
  <c r="H41" i="21"/>
  <c r="E42" i="21"/>
  <c r="K39" i="29"/>
  <c r="H39" i="29"/>
  <c r="J39" i="29" s="1"/>
  <c r="H14" i="29"/>
  <c r="J14" i="29" s="1"/>
  <c r="I948" i="17"/>
  <c r="I952" i="17" s="1"/>
  <c r="F43" i="40"/>
  <c r="D72" i="40" s="1"/>
  <c r="E224" i="31"/>
  <c r="E232" i="31" s="1"/>
  <c r="AX55" i="43"/>
  <c r="K34" i="29"/>
  <c r="H34" i="29"/>
  <c r="J34" i="29" s="1"/>
  <c r="L440" i="34"/>
  <c r="L420" i="34" s="1"/>
  <c r="L443" i="34" s="1"/>
  <c r="H420" i="34"/>
  <c r="H443" i="34" s="1"/>
  <c r="F51" i="12"/>
  <c r="F39" i="12"/>
  <c r="F56" i="12"/>
  <c r="F34" i="12"/>
  <c r="O34" i="43"/>
  <c r="O35" i="43" s="1"/>
  <c r="O369" i="17"/>
  <c r="M446" i="34"/>
  <c r="M457" i="34" s="1"/>
  <c r="H48" i="38"/>
  <c r="H64" i="38" s="1"/>
  <c r="F64" i="38"/>
  <c r="G154" i="19" l="1"/>
  <c r="F154" i="19"/>
  <c r="C155" i="19" s="1"/>
  <c r="H154" i="19"/>
  <c r="I118" i="19"/>
  <c r="I83" i="19"/>
  <c r="F119" i="19"/>
  <c r="C120" i="19" s="1"/>
  <c r="H119" i="19"/>
  <c r="G119" i="19"/>
  <c r="H84" i="19"/>
  <c r="I84" i="19" s="1"/>
  <c r="F84" i="19"/>
  <c r="C85" i="19" s="1"/>
  <c r="G84" i="19"/>
  <c r="I153" i="19"/>
  <c r="H77" i="38"/>
  <c r="H78" i="38" s="1"/>
  <c r="G83" i="33"/>
  <c r="F18" i="38" s="1"/>
  <c r="H18" i="38" s="1"/>
  <c r="F45" i="5"/>
  <c r="O847" i="17" s="1"/>
  <c r="AX49" i="43" s="1"/>
  <c r="D42" i="21"/>
  <c r="F42" i="21" s="1"/>
  <c r="K14" i="29"/>
  <c r="L600" i="34"/>
  <c r="J949" i="17"/>
  <c r="N442" i="17" s="1"/>
  <c r="N443" i="17" s="1"/>
  <c r="N444" i="17" s="1"/>
  <c r="N446" i="17" s="1"/>
  <c r="O440" i="17" s="1"/>
  <c r="J951" i="17"/>
  <c r="N647" i="17" s="1"/>
  <c r="N648" i="17" s="1"/>
  <c r="N649" i="17" s="1"/>
  <c r="J950" i="17"/>
  <c r="N516" i="17" s="1"/>
  <c r="N517" i="17" s="1"/>
  <c r="N518" i="17" s="1"/>
  <c r="N520" i="17" s="1"/>
  <c r="O514" i="17" s="1"/>
  <c r="J948" i="17"/>
  <c r="I119" i="19" l="1"/>
  <c r="F155" i="19"/>
  <c r="C156" i="19" s="1"/>
  <c r="H155" i="19"/>
  <c r="G155" i="19"/>
  <c r="I154" i="19"/>
  <c r="H85" i="19"/>
  <c r="G85" i="19"/>
  <c r="F85" i="19"/>
  <c r="C86" i="19" s="1"/>
  <c r="H120" i="19"/>
  <c r="G120" i="19"/>
  <c r="F120" i="19"/>
  <c r="C121" i="19" s="1"/>
  <c r="H42" i="21"/>
  <c r="E43" i="21"/>
  <c r="N386" i="17"/>
  <c r="N387" i="17" s="1"/>
  <c r="N388" i="17" s="1"/>
  <c r="N390" i="17" s="1"/>
  <c r="O384" i="17" s="1"/>
  <c r="J952" i="17"/>
  <c r="J444" i="34"/>
  <c r="AM39" i="43"/>
  <c r="AM40" i="43" s="1"/>
  <c r="O522" i="17"/>
  <c r="I444" i="34"/>
  <c r="Y39" i="43"/>
  <c r="Y40" i="43" s="1"/>
  <c r="O448" i="17"/>
  <c r="I155" i="19" l="1"/>
  <c r="H121" i="19"/>
  <c r="G121" i="19"/>
  <c r="F121" i="19"/>
  <c r="C122" i="19" s="1"/>
  <c r="I85" i="19"/>
  <c r="I120" i="19"/>
  <c r="H156" i="19"/>
  <c r="I156" i="19" s="1"/>
  <c r="G156" i="19"/>
  <c r="F156" i="19"/>
  <c r="C157" i="19" s="1"/>
  <c r="G86" i="19"/>
  <c r="F86" i="19"/>
  <c r="C87" i="19" s="1"/>
  <c r="H86" i="19"/>
  <c r="D43" i="21"/>
  <c r="F43" i="21" s="1"/>
  <c r="J447" i="34"/>
  <c r="J446" i="34"/>
  <c r="I447" i="34"/>
  <c r="I446" i="34"/>
  <c r="I457" i="34" s="1"/>
  <c r="N457" i="17"/>
  <c r="O452" i="17" s="1"/>
  <c r="O459" i="17" s="1"/>
  <c r="N531" i="17"/>
  <c r="O526" i="17" s="1"/>
  <c r="H444" i="34"/>
  <c r="O39" i="43"/>
  <c r="O43" i="43" s="1"/>
  <c r="O392" i="17"/>
  <c r="F87" i="19" l="1"/>
  <c r="C88" i="19" s="1"/>
  <c r="G87" i="19"/>
  <c r="H87" i="19"/>
  <c r="I87" i="19" s="1"/>
  <c r="I121" i="19"/>
  <c r="G122" i="19"/>
  <c r="F122" i="19"/>
  <c r="C123" i="19" s="1"/>
  <c r="H122" i="19"/>
  <c r="I122" i="19" s="1"/>
  <c r="H157" i="19"/>
  <c r="I157" i="19" s="1"/>
  <c r="G157" i="19"/>
  <c r="F157" i="19"/>
  <c r="C158" i="19" s="1"/>
  <c r="I86" i="19"/>
  <c r="H43" i="21"/>
  <c r="E44" i="21"/>
  <c r="F79" i="29"/>
  <c r="J79" i="29" s="1"/>
  <c r="D81" i="29" s="1"/>
  <c r="J81" i="29" s="1"/>
  <c r="D83" i="29" s="1"/>
  <c r="J83" i="29" s="1"/>
  <c r="J448" i="34"/>
  <c r="AM42" i="43"/>
  <c r="AM43" i="43" s="1"/>
  <c r="A42" i="43"/>
  <c r="O533" i="17"/>
  <c r="Y42" i="43"/>
  <c r="Y43" i="43" s="1"/>
  <c r="A43" i="43" s="1"/>
  <c r="I448" i="34"/>
  <c r="H447" i="34"/>
  <c r="H446" i="34"/>
  <c r="J457" i="34"/>
  <c r="G158" i="19" l="1"/>
  <c r="F158" i="19"/>
  <c r="C159" i="19" s="1"/>
  <c r="H158" i="19"/>
  <c r="I158" i="19" s="1"/>
  <c r="F123" i="19"/>
  <c r="C124" i="19" s="1"/>
  <c r="H123" i="19"/>
  <c r="G123" i="19"/>
  <c r="H88" i="19"/>
  <c r="G88" i="19"/>
  <c r="F88" i="19"/>
  <c r="C89" i="19" s="1"/>
  <c r="BN42" i="43"/>
  <c r="D44" i="21"/>
  <c r="F44" i="21" s="1"/>
  <c r="H457" i="34"/>
  <c r="K83" i="29"/>
  <c r="H124" i="19" l="1"/>
  <c r="G124" i="19"/>
  <c r="G125" i="19" s="1"/>
  <c r="F124" i="19"/>
  <c r="I88" i="19"/>
  <c r="F159" i="19"/>
  <c r="H159" i="19"/>
  <c r="G159" i="19"/>
  <c r="G160" i="19" s="1"/>
  <c r="H89" i="19"/>
  <c r="G89" i="19"/>
  <c r="G90" i="19" s="1"/>
  <c r="F89" i="19"/>
  <c r="I123" i="19"/>
  <c r="E45" i="21"/>
  <c r="H44" i="21"/>
  <c r="H48" i="21" s="1"/>
  <c r="H49" i="21" s="1"/>
  <c r="H51" i="21" s="1"/>
  <c r="H52" i="21" s="1"/>
  <c r="H53" i="21" s="1"/>
  <c r="E168" i="31" s="1"/>
  <c r="I89" i="19" l="1"/>
  <c r="I90" i="19" s="1"/>
  <c r="H90" i="19"/>
  <c r="I159" i="19"/>
  <c r="I160" i="19" s="1"/>
  <c r="H160" i="19"/>
  <c r="I124" i="19"/>
  <c r="I125" i="19" s="1"/>
  <c r="H125" i="19"/>
  <c r="M606" i="17"/>
  <c r="J320" i="34" s="1"/>
  <c r="J317" i="34" s="1"/>
  <c r="J361" i="34" s="1"/>
  <c r="J362" i="34" s="1"/>
  <c r="K482" i="34"/>
  <c r="E174" i="31"/>
  <c r="D45" i="21"/>
  <c r="F45" i="21" s="1"/>
  <c r="D22" i="21"/>
  <c r="D23" i="21" s="1"/>
  <c r="F126" i="31" s="1"/>
  <c r="F132" i="31" s="1"/>
  <c r="E48" i="21"/>
  <c r="F46" i="40" l="1"/>
  <c r="D74" i="40" s="1"/>
  <c r="L482" i="34"/>
  <c r="L474" i="34" s="1"/>
  <c r="K474" i="34"/>
  <c r="F135" i="31"/>
  <c r="E138" i="31" s="1"/>
  <c r="E188" i="31" s="1"/>
  <c r="I606" i="17"/>
  <c r="E186" i="31" l="1"/>
  <c r="H320" i="34"/>
  <c r="N606" i="17"/>
  <c r="O577" i="17" s="1"/>
  <c r="J577" i="17"/>
  <c r="K397" i="34" l="1"/>
  <c r="O616" i="17"/>
  <c r="F35" i="40" s="1"/>
  <c r="AZ30" i="43"/>
  <c r="O656" i="17"/>
  <c r="E80" i="29" s="1"/>
  <c r="J80" i="29" s="1"/>
  <c r="D82" i="29" s="1"/>
  <c r="J82" i="29" s="1"/>
  <c r="D84" i="29" s="1"/>
  <c r="H317" i="34"/>
  <c r="L320" i="34"/>
  <c r="L317" i="34" s="1"/>
  <c r="J656" i="17"/>
  <c r="I673" i="17"/>
  <c r="I674" i="17" s="1"/>
  <c r="J668" i="17" s="1"/>
  <c r="J679" i="17" s="1"/>
  <c r="J654" i="17"/>
  <c r="J666" i="17" s="1"/>
  <c r="I675" i="17"/>
  <c r="J616" i="17"/>
  <c r="AZ41" i="43" l="1"/>
  <c r="AZ31" i="43"/>
  <c r="BN32" i="43" s="1"/>
  <c r="N651" i="17"/>
  <c r="O645" i="17" s="1"/>
  <c r="O677" i="17" s="1"/>
  <c r="F84" i="38"/>
  <c r="F92" i="38" s="1"/>
  <c r="F93" i="38" s="1"/>
  <c r="H361" i="34"/>
  <c r="H362" i="34" s="1"/>
  <c r="G84" i="38"/>
  <c r="L361" i="34"/>
  <c r="L362" i="34" s="1"/>
  <c r="K398" i="34"/>
  <c r="L397" i="34"/>
  <c r="E191" i="31" l="1"/>
  <c r="AZ39" i="43"/>
  <c r="AZ40" i="43" s="1"/>
  <c r="K444" i="34"/>
  <c r="K446" i="34" s="1"/>
  <c r="V44" i="43"/>
  <c r="O654" i="17"/>
  <c r="N664" i="17" s="1"/>
  <c r="O658" i="17" s="1"/>
  <c r="H84" i="38"/>
  <c r="H92" i="38" s="1"/>
  <c r="H93" i="38" s="1"/>
  <c r="G92" i="38"/>
  <c r="G93" i="38" s="1"/>
  <c r="L398" i="34"/>
  <c r="L446" i="34" s="1"/>
  <c r="I636" i="34"/>
  <c r="H636" i="34"/>
  <c r="L444" i="34" l="1"/>
  <c r="K464" i="34"/>
  <c r="K447" i="34"/>
  <c r="O666" i="17"/>
  <c r="AZ42" i="43"/>
  <c r="AZ43" i="43" s="1"/>
  <c r="N675" i="17"/>
  <c r="F37" i="40" s="1"/>
  <c r="N673" i="17"/>
  <c r="N674" i="17" s="1"/>
  <c r="O668" i="17" s="1"/>
  <c r="BN43" i="43" l="1"/>
  <c r="K44" i="43"/>
  <c r="AM44" i="43" s="1"/>
  <c r="O679" i="17"/>
  <c r="L445" i="34"/>
  <c r="L447" i="34"/>
  <c r="L464" i="34"/>
  <c r="L461" i="34" s="1"/>
  <c r="L504" i="34" s="1"/>
  <c r="K461" i="34"/>
  <c r="BN44" i="43" l="1"/>
  <c r="N684" i="17"/>
  <c r="N685" i="17" s="1"/>
  <c r="O681" i="17" s="1"/>
  <c r="N690" i="17" s="1"/>
  <c r="N691" i="17" s="1"/>
  <c r="O687" i="17" s="1"/>
  <c r="L574" i="34"/>
  <c r="L573" i="34"/>
  <c r="O700" i="17" l="1"/>
  <c r="K45" i="43"/>
  <c r="L449" i="34"/>
  <c r="F84" i="29"/>
  <c r="J84" i="29" s="1"/>
  <c r="BB44" i="43"/>
  <c r="K448" i="34"/>
  <c r="E194" i="31"/>
  <c r="E202" i="31" s="1"/>
  <c r="K84" i="29" l="1"/>
  <c r="L448" i="34"/>
  <c r="L457" i="34" s="1"/>
  <c r="K457" i="34"/>
  <c r="AM45" i="43"/>
  <c r="BN45" i="43" s="1"/>
  <c r="D203" i="31"/>
  <c r="D208" i="31" s="1"/>
  <c r="O841" i="17"/>
  <c r="AX47" i="43" s="1"/>
  <c r="O805" i="17"/>
  <c r="E108" i="29"/>
  <c r="J108" i="29" s="1"/>
  <c r="D109" i="29" s="1"/>
  <c r="J109" i="29" s="1"/>
  <c r="D110" i="29" s="1"/>
  <c r="J110" i="29" s="1"/>
  <c r="K110" i="29" s="1"/>
  <c r="E28" i="29" l="1"/>
  <c r="F28" i="29"/>
  <c r="F18" i="5"/>
  <c r="F19" i="5" s="1"/>
  <c r="F23" i="5"/>
  <c r="F24" i="5" s="1"/>
  <c r="S58" i="43"/>
  <c r="G32" i="5" l="1"/>
  <c r="G35" i="5"/>
  <c r="G36" i="5"/>
  <c r="G31" i="5"/>
  <c r="G34" i="5"/>
  <c r="G33" i="5"/>
  <c r="F36" i="5"/>
  <c r="F35" i="5"/>
  <c r="F32" i="5"/>
  <c r="F33" i="5"/>
  <c r="F34" i="5"/>
  <c r="F31" i="5"/>
  <c r="H28" i="29"/>
  <c r="J28" i="29" s="1"/>
  <c r="K28" i="29" l="1"/>
  <c r="F20" i="5"/>
  <c r="F25" i="5"/>
  <c r="N838" i="17" l="1"/>
  <c r="N839" i="17"/>
  <c r="O837" i="17" l="1"/>
  <c r="AX46" i="43" l="1"/>
  <c r="AX51" i="43" s="1"/>
  <c r="O851" i="17"/>
  <c r="E223" i="31" l="1"/>
  <c r="N868" i="17"/>
  <c r="N869" i="17" s="1"/>
  <c r="BN51" i="43"/>
  <c r="K869" i="17" l="1"/>
  <c r="O857" i="17"/>
  <c r="BB52" i="43" l="1"/>
  <c r="BB53" i="43" s="1"/>
  <c r="AX54" i="43" s="1"/>
  <c r="AX57" i="43" s="1"/>
  <c r="L602" i="34"/>
  <c r="L605" i="34" s="1"/>
  <c r="O878" i="17"/>
  <c r="BN53" i="43" l="1"/>
  <c r="O879" i="17"/>
  <c r="E228" i="31"/>
  <c r="E231" i="31" s="1"/>
  <c r="E234" i="31" s="1"/>
  <c r="H638" i="34" s="1"/>
  <c r="F41" i="40" l="1"/>
  <c r="D65" i="40" s="1"/>
  <c r="F74" i="40" s="1"/>
  <c r="F76" i="40" s="1"/>
  <c r="BN54" i="43"/>
  <c r="O885" i="17"/>
  <c r="BN57" i="43" s="1"/>
  <c r="F22" i="12"/>
  <c r="F54" i="12" l="1"/>
  <c r="F55" i="12" s="1"/>
  <c r="F57" i="12" s="1"/>
  <c r="F23" i="12"/>
  <c r="F30" i="12"/>
  <c r="F31" i="12" s="1"/>
  <c r="F32" i="12" s="1"/>
  <c r="F33" i="12" s="1"/>
  <c r="F47" i="12"/>
  <c r="F48" i="12" s="1"/>
  <c r="F49" i="12" s="1"/>
  <c r="F50" i="12" s="1"/>
  <c r="F52" i="12" s="1"/>
  <c r="F37" i="12"/>
  <c r="F38" i="12" s="1"/>
  <c r="F59" i="12" l="1"/>
  <c r="F61" i="12" s="1"/>
  <c r="O908" i="17" s="1"/>
  <c r="H13" i="12"/>
  <c r="H220" i="17" l="1"/>
  <c r="O909" i="17"/>
  <c r="AX61" i="43"/>
  <c r="L618" i="34"/>
  <c r="O912" i="17"/>
  <c r="I257" i="17" s="1"/>
  <c r="O913" i="17"/>
  <c r="G161" i="33" l="1"/>
  <c r="N257" i="17"/>
  <c r="D23" i="29" s="1"/>
  <c r="E23" i="29" s="1"/>
  <c r="F23" i="29" s="1"/>
  <c r="I63" i="43"/>
  <c r="A63" i="43" s="1"/>
  <c r="BA63" i="43"/>
  <c r="BO63" i="43" s="1"/>
  <c r="AN63" i="43"/>
  <c r="BN63" i="43" s="1"/>
  <c r="H224" i="17"/>
  <c r="D60" i="29"/>
  <c r="F60" i="29" s="1"/>
  <c r="D44" i="13"/>
  <c r="G81" i="33"/>
  <c r="K81" i="33" s="1"/>
  <c r="N220" i="17"/>
  <c r="D43" i="29" l="1"/>
  <c r="E43" i="29" s="1"/>
  <c r="F43" i="29" s="1"/>
  <c r="K43" i="29" s="1"/>
  <c r="K23" i="29"/>
  <c r="H23" i="29"/>
  <c r="J23" i="29" s="1"/>
  <c r="G78" i="33"/>
  <c r="N224" i="17"/>
  <c r="N218" i="17" s="1"/>
  <c r="C99" i="13"/>
  <c r="C100" i="13" s="1"/>
  <c r="D139" i="13"/>
  <c r="C73" i="13"/>
  <c r="C74" i="13" s="1"/>
  <c r="K161" i="33"/>
  <c r="K160" i="33" s="1"/>
  <c r="G160" i="33"/>
  <c r="F29" i="38" s="1"/>
  <c r="H43" i="29" l="1"/>
  <c r="J43" i="29" s="1"/>
  <c r="C168" i="13"/>
  <c r="C169" i="13" s="1"/>
  <c r="C193" i="13"/>
  <c r="C194" i="13" s="1"/>
  <c r="G29" i="38"/>
  <c r="G35" i="38" s="1"/>
  <c r="K192" i="33"/>
  <c r="O43" i="17"/>
  <c r="P25" i="43" s="1"/>
  <c r="D50" i="29"/>
  <c r="E50" i="29" s="1"/>
  <c r="F50" i="29" s="1"/>
  <c r="D30" i="29"/>
  <c r="E30" i="29" s="1"/>
  <c r="F30" i="29" s="1"/>
  <c r="K78" i="33"/>
  <c r="K77" i="33" s="1"/>
  <c r="G77" i="33"/>
  <c r="F16" i="38" s="1"/>
  <c r="G16" i="38" l="1"/>
  <c r="G24" i="38" s="1"/>
  <c r="K139" i="33"/>
  <c r="K193" i="33" s="1"/>
  <c r="K30" i="29"/>
  <c r="H30" i="29"/>
  <c r="H29" i="38"/>
  <c r="H50" i="29"/>
  <c r="K50" i="29"/>
  <c r="J50" i="29" l="1"/>
  <c r="J51" i="29" s="1"/>
  <c r="E237" i="31" s="1"/>
  <c r="H51" i="29"/>
  <c r="I276" i="17" s="1"/>
  <c r="J30" i="29"/>
  <c r="J31" i="29" s="1"/>
  <c r="E239" i="31" s="1"/>
  <c r="H643" i="34" s="1"/>
  <c r="H31" i="29"/>
  <c r="H16" i="38"/>
  <c r="K276" i="17" l="1"/>
  <c r="N276" i="17" s="1"/>
  <c r="O243" i="17" s="1"/>
  <c r="G164" i="33"/>
  <c r="J243" i="17"/>
  <c r="G82" i="33"/>
  <c r="H236" i="17"/>
  <c r="F239" i="31"/>
  <c r="F241" i="31" s="1"/>
  <c r="H642" i="34"/>
  <c r="H644" i="34" s="1"/>
  <c r="H287" i="17" l="1"/>
  <c r="G201" i="33" s="1"/>
  <c r="H288" i="17"/>
  <c r="G203" i="33" s="1"/>
  <c r="F30" i="38"/>
  <c r="I164" i="33"/>
  <c r="I192" i="33" s="1"/>
  <c r="G192" i="33"/>
  <c r="G139" i="33"/>
  <c r="G193" i="33" s="1"/>
  <c r="I82" i="33"/>
  <c r="I139" i="33" s="1"/>
  <c r="F17" i="38"/>
  <c r="M236" i="17"/>
  <c r="N236" i="17" s="1"/>
  <c r="I218" i="17"/>
  <c r="J43" i="17" s="1"/>
  <c r="J283" i="17" s="1"/>
  <c r="H284" i="17" s="1"/>
  <c r="G197" i="33" s="1"/>
  <c r="G196" i="33" s="1"/>
  <c r="O283" i="17"/>
  <c r="AD25" i="43"/>
  <c r="AX25" i="43" s="1"/>
  <c r="I193" i="33" l="1"/>
  <c r="F21" i="40"/>
  <c r="P283" i="17"/>
  <c r="H30" i="38"/>
  <c r="H35" i="38" s="1"/>
  <c r="F35" i="38"/>
  <c r="F37" i="38"/>
  <c r="G200" i="33"/>
  <c r="F38" i="38" s="1"/>
  <c r="BN25" i="43"/>
  <c r="F24" i="38"/>
  <c r="H17" i="38"/>
  <c r="H24" i="38" s="1"/>
  <c r="F42" i="38" l="1"/>
  <c r="G220" i="33"/>
  <c r="F77" i="40"/>
  <c r="F78" i="40" s="1"/>
  <c r="C49"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Diego Guevara</author>
    <author>Usuario de Microsoft Office</author>
  </authors>
  <commentList>
    <comment ref="I24" authorId="0" shapeId="0" xr:uid="{00000000-0006-0000-0200-000001000000}">
      <text>
        <r>
          <rPr>
            <sz val="10"/>
            <color rgb="FF000000"/>
            <rFont val="Tahoma"/>
            <family val="2"/>
          </rPr>
          <t xml:space="preserve">Se debe reportar el código de la actividad económica que más ingresos brutos operacionales le produjo en el año. Este código debe estar reportado en el RUT y debe corresponder con alguno de los indicados en la </t>
        </r>
        <r>
          <rPr>
            <sz val="10"/>
            <color rgb="FFFF0000"/>
            <rFont val="Tahoma"/>
            <family val="2"/>
          </rPr>
          <t>Resolución 114 de diciembre 21 de 2020 (modificada con la Resolución 000005 de enero 22 de 2021).</t>
        </r>
        <r>
          <rPr>
            <sz val="10"/>
            <color rgb="FF000000"/>
            <rFont val="Tahoma"/>
            <family val="2"/>
          </rPr>
          <t xml:space="preserve"> Recordar que dicha resolución </t>
        </r>
        <r>
          <rPr>
            <b/>
            <sz val="10"/>
            <color rgb="FFFF0000"/>
            <rFont val="Tahoma"/>
            <family val="2"/>
          </rPr>
          <t xml:space="preserve">le asignó por primera vez el código 0020 a las personas pensionadas. </t>
        </r>
        <r>
          <rPr>
            <sz val="10"/>
            <color rgb="FF000000"/>
            <rFont val="Tahoma"/>
            <family val="2"/>
          </rPr>
          <t>Además, si durante el periodo no se explotaron actividades operacionales y solo se recibieron ingresos de actividades no operacionales, de todas formas el código a reportar es el que corresponda a la actividad económica operacional principal del contribuyente (ver Concepto Dian 43111 de julio de 2014). En todo caso, si se informa aquí un código equivocado, no habría necesidad de corregir la declaración, sino simplemente efectuar el proceso de corrección de inconsistencias (ver artículo 43 Ley 962 de julio de 2005 y la Circular Dian 118 de octubre de 2005).</t>
        </r>
      </text>
    </comment>
    <comment ref="O31" authorId="1" shapeId="0" xr:uid="{00000000-0006-0000-0200-000003000000}">
      <text>
        <r>
          <rPr>
            <sz val="10"/>
            <color rgb="FF000000"/>
            <rFont val="Calibri"/>
            <family val="2"/>
          </rPr>
          <t>Renglón 32-33</t>
        </r>
      </text>
    </comment>
    <comment ref="Y31" authorId="1" shapeId="0" xr:uid="{00000000-0006-0000-0200-000004000000}">
      <text>
        <r>
          <rPr>
            <sz val="10"/>
            <color rgb="FF000000"/>
            <rFont val="Calibri"/>
            <family val="2"/>
          </rPr>
          <t>Si renglón 43-44-45 es mayor a cero (de lo contario, cero)</t>
        </r>
      </text>
    </comment>
    <comment ref="AM31" authorId="1" shapeId="0" xr:uid="{00000000-0006-0000-0200-000005000000}">
      <text>
        <r>
          <rPr>
            <sz val="10"/>
            <color rgb="FF000000"/>
            <rFont val="Calibri"/>
            <family val="2"/>
          </rPr>
          <t xml:space="preserve">Si renglón 58-59-60 es mayor a cero (de lo contario, cero)
</t>
        </r>
      </text>
    </comment>
    <comment ref="AZ31" authorId="1" shapeId="0" xr:uid="{00000000-0006-0000-0200-000006000000}">
      <text>
        <r>
          <rPr>
            <sz val="10"/>
            <color rgb="FF000000"/>
            <rFont val="Calibri"/>
            <family val="2"/>
          </rPr>
          <t>Si renglón 74-75-76-77 es mayor a cero (de lo contario, cero)</t>
        </r>
      </text>
    </comment>
    <comment ref="O35" authorId="1" shapeId="0" xr:uid="{00000000-0006-0000-0200-000007000000}">
      <text>
        <r>
          <rPr>
            <sz val="10"/>
            <color rgb="FF000000"/>
            <rFont val="Calibri"/>
            <family val="2"/>
          </rPr>
          <t xml:space="preserve">Suma 35+36
</t>
        </r>
      </text>
    </comment>
    <comment ref="Y35" authorId="1" shapeId="0" xr:uid="{00000000-0006-0000-0200-000008000000}">
      <text>
        <r>
          <rPr>
            <sz val="10"/>
            <color rgb="FF000000"/>
            <rFont val="Calibri"/>
            <family val="2"/>
          </rPr>
          <t xml:space="preserve">Suma 47+48
</t>
        </r>
      </text>
    </comment>
    <comment ref="AM35" authorId="1" shapeId="0" xr:uid="{00000000-0006-0000-0200-000009000000}">
      <text>
        <r>
          <rPr>
            <sz val="10"/>
            <color indexed="81"/>
            <rFont val="Calibri"/>
            <family val="2"/>
          </rPr>
          <t>Suma 63+64</t>
        </r>
      </text>
    </comment>
    <comment ref="AZ35" authorId="1" shapeId="0" xr:uid="{00000000-0006-0000-0200-00000A000000}">
      <text>
        <r>
          <rPr>
            <sz val="10"/>
            <color indexed="81"/>
            <rFont val="Calibri"/>
            <family val="2"/>
          </rPr>
          <t>Suma 80+81</t>
        </r>
      </text>
    </comment>
    <comment ref="O38" authorId="1" shapeId="0" xr:uid="{00000000-0006-0000-0200-00000B000000}">
      <text>
        <r>
          <rPr>
            <sz val="10"/>
            <color rgb="FF000000"/>
            <rFont val="Calibri"/>
            <family val="2"/>
          </rPr>
          <t>Suma 38+39</t>
        </r>
      </text>
    </comment>
    <comment ref="Y38" authorId="1" shapeId="0" xr:uid="{00000000-0006-0000-0200-00000C000000}">
      <text>
        <r>
          <rPr>
            <sz val="10"/>
            <color rgb="FF000000"/>
            <rFont val="Calibri"/>
            <family val="2"/>
          </rPr>
          <t xml:space="preserve">Suma 50+51
</t>
        </r>
      </text>
    </comment>
    <comment ref="AM38" authorId="1" shapeId="0" xr:uid="{00000000-0006-0000-0200-00000D000000}">
      <text>
        <r>
          <rPr>
            <sz val="10"/>
            <color rgb="FF000000"/>
            <rFont val="Calibri"/>
            <family val="2"/>
          </rPr>
          <t>Suma 66+67</t>
        </r>
      </text>
    </comment>
    <comment ref="AZ38" authorId="1" shapeId="0" xr:uid="{00000000-0006-0000-0200-00000E000000}">
      <text>
        <r>
          <rPr>
            <sz val="10"/>
            <color rgb="FF000000"/>
            <rFont val="Calibri"/>
            <family val="2"/>
          </rPr>
          <t xml:space="preserve">Suma 83+84
</t>
        </r>
      </text>
    </comment>
    <comment ref="Y40" authorId="1" shapeId="0" xr:uid="{00000000-0006-0000-0200-00000F000000}">
      <text>
        <r>
          <rPr>
            <sz val="10"/>
            <color rgb="FF000000"/>
            <rFont val="Calibri"/>
            <family val="2"/>
            <scheme val="minor"/>
          </rPr>
          <t>Si 43-44-45-53 es mayor a cero (de lo contario, cero)</t>
        </r>
      </text>
    </comment>
    <comment ref="AM40" authorId="1" shapeId="0" xr:uid="{00000000-0006-0000-0200-000010000000}">
      <text>
        <r>
          <rPr>
            <sz val="10"/>
            <color rgb="FF000000"/>
            <rFont val="Calibri"/>
            <family val="2"/>
          </rPr>
          <t xml:space="preserve">Si 58+62-59-60-69 es mayor a cero (de lo contario, cero)
</t>
        </r>
      </text>
    </comment>
    <comment ref="AZ40" authorId="1" shapeId="0" xr:uid="{00000000-0006-0000-0200-000011000000}">
      <text>
        <r>
          <rPr>
            <sz val="10"/>
            <color rgb="FF000000"/>
            <rFont val="Calibri"/>
            <family val="2"/>
          </rPr>
          <t xml:space="preserve">Si 74+79-75-76-77-86 es mayor a cero (de lo contario, cero)
</t>
        </r>
      </text>
    </comment>
    <comment ref="Y41" authorId="1" shapeId="0" xr:uid="{00000000-0006-0000-0200-000012000000}">
      <text>
        <r>
          <rPr>
            <sz val="10"/>
            <color rgb="FF000000"/>
            <rFont val="Calibri"/>
            <family val="2"/>
          </rPr>
          <t xml:space="preserve">Si 44+45-43 es mayor a cero (de lo contario, cero)
</t>
        </r>
      </text>
    </comment>
    <comment ref="AM41" authorId="1" shapeId="0" xr:uid="{00000000-0006-0000-0200-000013000000}">
      <text>
        <r>
          <rPr>
            <sz val="10"/>
            <color rgb="FF000000"/>
            <rFont val="Calibri"/>
            <family val="2"/>
          </rPr>
          <t>Si 59+60-58-62 es mayor a cero (de lo contario, cero)</t>
        </r>
      </text>
    </comment>
    <comment ref="AZ41" authorId="1" shapeId="0" xr:uid="{00000000-0006-0000-0200-000014000000}">
      <text>
        <r>
          <rPr>
            <sz val="10"/>
            <color rgb="FF000000"/>
            <rFont val="Calibri"/>
            <family val="2"/>
          </rPr>
          <t xml:space="preserve">Si 75+76+77-74-79 es mayor a cero (de lo contario, cero)
</t>
        </r>
      </text>
    </comment>
    <comment ref="O43" authorId="1" shapeId="0" xr:uid="{00000000-0006-0000-0200-000015000000}">
      <text>
        <r>
          <rPr>
            <sz val="10"/>
            <color rgb="FF000000"/>
            <rFont val="Calibri"/>
            <family val="2"/>
          </rPr>
          <t xml:space="preserve">Restar 34-41
</t>
        </r>
      </text>
    </comment>
    <comment ref="Y43" authorId="1" shapeId="0" xr:uid="{00000000-0006-0000-0200-000016000000}">
      <text>
        <r>
          <rPr>
            <sz val="10"/>
            <color rgb="FF000000"/>
            <rFont val="Calibri"/>
            <family val="2"/>
          </rPr>
          <t>Si 54-56 es mayor a cero (de lo contario, cero)</t>
        </r>
      </text>
    </comment>
    <comment ref="AM43" authorId="1" shapeId="0" xr:uid="{00000000-0006-0000-0200-000017000000}">
      <text>
        <r>
          <rPr>
            <sz val="10"/>
            <color rgb="FF000000"/>
            <rFont val="Calibri"/>
            <family val="2"/>
          </rPr>
          <t>Si 70 -72 es mayor a cero (de lo contario, cero)</t>
        </r>
      </text>
    </comment>
    <comment ref="AZ43" authorId="1" shapeId="0" xr:uid="{00000000-0006-0000-0200-000018000000}">
      <text>
        <r>
          <rPr>
            <sz val="10"/>
            <color rgb="FF000000"/>
            <rFont val="Calibri"/>
            <family val="2"/>
          </rPr>
          <t>Si 87-89 es mayor a cero (de lo contario, cero)</t>
        </r>
      </text>
    </comment>
    <comment ref="AX46" authorId="1" shapeId="0" xr:uid="{00000000-0006-0000-0200-000019000000}">
      <text>
        <r>
          <rPr>
            <sz val="10"/>
            <color rgb="FF000000"/>
            <rFont val="Calibri"/>
            <family val="2"/>
          </rPr>
          <t>Este renglón 116 es excluyente con el 117. Es decir, o se diligencia el 116, o se diligencia el 117.</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diego Guevara</author>
    <author>Monica Arias</author>
  </authors>
  <commentList>
    <comment ref="X10" authorId="0" shapeId="0" xr:uid="{00000000-0006-0000-0B00-000001000000}">
      <text>
        <r>
          <rPr>
            <b/>
            <sz val="9"/>
            <color rgb="FF000000"/>
            <rFont val="Arial"/>
            <family val="2"/>
          </rPr>
          <t>Es el saldo antes de la depreciación.</t>
        </r>
      </text>
    </comment>
    <comment ref="Y10" authorId="0" shapeId="0" xr:uid="{00000000-0006-0000-0B00-000002000000}">
      <text>
        <r>
          <rPr>
            <sz val="9"/>
            <color rgb="FF000000"/>
            <rFont val="Arial"/>
            <family val="2"/>
          </rPr>
          <t>Entre los "otros cambios" estará el "reajuste fiscal" opcional que se puede seguir calculando a los viejos activos poseídos hasta dic de 2016 y a los nuevos que se adquieran a partir de 2017 (ver art. 69, 70 y 868 del ET</t>
        </r>
      </text>
    </comment>
    <comment ref="O38" authorId="1" shapeId="0" xr:uid="{A2AECFD9-3CAC-49EF-9FB2-7090CFC5CFCD}">
      <text>
        <r>
          <rPr>
            <b/>
            <sz val="9"/>
            <color indexed="81"/>
            <rFont val="Tahoma"/>
            <family val="2"/>
          </rPr>
          <t>La suma de estas dos celdas: O38+P38 debe ser igual al valor contable reportado en la celda I186 de la hoja denominada "Detalle renglón 210".</t>
        </r>
      </text>
    </comment>
    <comment ref="AC38" authorId="1" shapeId="0" xr:uid="{5666B692-F1AF-48C7-AA51-D4223300F91C}">
      <text>
        <r>
          <rPr>
            <b/>
            <sz val="9"/>
            <color indexed="81"/>
            <rFont val="Tahoma"/>
            <family val="2"/>
          </rPr>
          <t>Este valor fiscal debe ser el mismo reportado en la celda N186 de la hoja de cálcullo "Detalle renglón 210".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Diego Guevara</author>
    <author>Monica Arias</author>
  </authors>
  <commentList>
    <comment ref="F61" authorId="0" shapeId="0" xr:uid="{00000000-0006-0000-0C00-000001000000}">
      <text>
        <r>
          <rPr>
            <sz val="9"/>
            <color indexed="81"/>
            <rFont val="Tahoma"/>
            <family val="2"/>
          </rPr>
          <t xml:space="preserve">En el prevalidador no bloquean esta celda pero es claro que esta partida solo es fiscal.
</t>
        </r>
      </text>
    </comment>
    <comment ref="F63" authorId="0" shapeId="0" xr:uid="{00000000-0006-0000-0C00-000002000000}">
      <text>
        <r>
          <rPr>
            <sz val="9"/>
            <color indexed="81"/>
            <rFont val="Tahoma"/>
            <family val="2"/>
          </rPr>
          <t xml:space="preserve">En el prevalidador no bloquean esta celda pero es claro que esta partida solo es fiscal.
</t>
        </r>
      </text>
    </comment>
    <comment ref="F70" authorId="0" shapeId="0" xr:uid="{00000000-0006-0000-0C00-000003000000}">
      <text>
        <r>
          <rPr>
            <sz val="9"/>
            <color indexed="81"/>
            <rFont val="Tahoma"/>
            <family val="2"/>
          </rPr>
          <t xml:space="preserve">En el prevalidador no bloquean esta celda pero es claro que esta partida solo es fiscal.
</t>
        </r>
      </text>
    </comment>
    <comment ref="F91" authorId="0" shapeId="0" xr:uid="{00000000-0006-0000-0C00-000004000000}">
      <text>
        <r>
          <rPr>
            <sz val="9"/>
            <color indexed="81"/>
            <rFont val="Tahoma"/>
            <family val="2"/>
          </rPr>
          <t xml:space="preserve">En el prevalidador no bloquean esta celda pero es claro que esta partida solo es fiscal.
</t>
        </r>
      </text>
    </comment>
    <comment ref="F93" authorId="1" shapeId="0" xr:uid="{CB8B81F9-54A5-4AEF-A8FC-2614ED880F20}">
      <text>
        <r>
          <rPr>
            <b/>
            <sz val="9"/>
            <color indexed="81"/>
            <rFont val="Tahoma"/>
            <family val="2"/>
          </rPr>
          <t>ok es igual a la celda F135 de la hoja "Conciliación utilidades".</t>
        </r>
      </text>
    </comment>
    <comment ref="G93" authorId="1" shapeId="0" xr:uid="{A3A8A512-AFDA-4392-B56B-B80059C12695}">
      <text>
        <r>
          <rPr>
            <b/>
            <sz val="9"/>
            <color indexed="81"/>
            <rFont val="Tahoma"/>
            <family val="2"/>
          </rPr>
          <t>ok es igual a la celda E186 de la hoja "Conciliación utilidades" SIN el gasto deducible fiscal (que no es contable) dispuesto en el nuevo renglón 28 del formulario 210 AG 2023 que corresponde al 1% de las compras con FE, para este ejercicio práctico son $112.000.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diego Guevara</author>
    <author>DIEGO</author>
    <author>Usuario de Microsoft Office</author>
  </authors>
  <commentList>
    <comment ref="B12" authorId="0" shapeId="0" xr:uid="{00000000-0006-0000-0E00-000001000000}">
      <text>
        <r>
          <rPr>
            <sz val="10"/>
            <color rgb="FF000000"/>
            <rFont val="Calibri"/>
            <family val="2"/>
            <scheme val="minor"/>
          </rPr>
          <t xml:space="preserve">Recordar que si se poseen </t>
        </r>
        <r>
          <rPr>
            <sz val="10"/>
            <color rgb="FFDD0806"/>
            <rFont val="Calibri"/>
            <family val="2"/>
            <scheme val="minor"/>
          </rPr>
          <t>acciones preferenciales</t>
        </r>
        <r>
          <rPr>
            <sz val="10"/>
            <color rgb="FF000000"/>
            <rFont val="Calibri"/>
            <family val="2"/>
            <scheme val="minor"/>
          </rPr>
          <t xml:space="preserve"> que cumplen todos los requisitos del art. 33-3 del ET, en ese caso dichas de acciones</t>
        </r>
        <r>
          <rPr>
            <sz val="10"/>
            <color rgb="FFDD0806"/>
            <rFont val="Calibri"/>
            <family val="2"/>
            <scheme val="minor"/>
          </rPr>
          <t xml:space="preserve"> se declaran como si fueran simples cuentas por cobrar </t>
        </r>
        <r>
          <rPr>
            <sz val="10"/>
            <color rgb="FF000000"/>
            <rFont val="Calibri"/>
            <family val="2"/>
            <scheme val="minor"/>
          </rPr>
          <t>(por su valor nominal), y por tanto no les aplican los cálculos ilustrados en este anexo.</t>
        </r>
      </text>
    </comment>
    <comment ref="H52" authorId="1" shapeId="0" xr:uid="{10679949-0661-44C5-AF64-B1608389BF93}">
      <text>
        <r>
          <rPr>
            <sz val="10"/>
            <color rgb="FF000000"/>
            <rFont val="Calibri"/>
            <family val="2"/>
            <scheme val="minor"/>
          </rPr>
          <t>Recuerde que el reajuste fiscal es opcional aplicarlo. Se usa especialmente si las acciones o cuotas, al momento de salir a venderse, se podrían entregar por un buen precio de venta y por tanto el costo fiscal se puede incrementar con estos reajustes para que la utilidad no sea muy alta. Pero si las acciones o cuotas se venden a pérdida, en este caso la parte de la pérdida que corresponda a estos reajustes fiscales acumulados no sería aceptada como pérdida deducible  (ver artículo 149 del ET).</t>
        </r>
      </text>
    </comment>
    <comment ref="I56" authorId="1" shapeId="0" xr:uid="{CAB6B59D-1718-464E-85E5-73CC6B91EC91}">
      <text>
        <r>
          <rPr>
            <sz val="10"/>
            <color rgb="FF000000"/>
            <rFont val="Calibri"/>
            <family val="2"/>
            <scheme val="minor"/>
          </rPr>
          <t>Cuando se hacen compras de acciones en una misma empresa pero en distintas fechas y pagando distintos precios por ellas, lo que sucederá, cuando algún día se vayan a vender, es que deberá tenerse presente lo que dice el artículo 76 del ET, donde se lee:</t>
        </r>
        <r>
          <rPr>
            <i/>
            <sz val="10"/>
            <color indexed="12"/>
            <rFont val="Calibri"/>
            <family val="2"/>
            <scheme val="minor"/>
          </rPr>
          <t xml:space="preserve"> "ARTICULO 76. COSTO PROMEDIO DE LAS ACCIONES. &lt;Fuente original compilada: D.2247/74 Art. 55&gt; Cuando el contribuyente tuviere dentro de su patrimonio acciones de una misma empresa cuyos costos fueren diferentes, deberá tomar como costo de enajenación el promedio de tales costos".</t>
        </r>
      </text>
    </comment>
    <comment ref="M61" authorId="1" shapeId="0" xr:uid="{00000000-0006-0000-0E00-000004000000}">
      <text>
        <r>
          <rPr>
            <sz val="10"/>
            <color rgb="FF000000"/>
            <rFont val="Calibri"/>
            <family val="2"/>
            <scheme val="minor"/>
          </rPr>
          <t xml:space="preserve">Este incremento que sufren las acciones y aportes, y que no corresponde a un mayor valor en dinero destinado para ello, es entonces un factor que se deberá tomar en cuenta para explicar el incremento que se pueda producir entre el patrimonio liquido a dic. 31 de </t>
        </r>
        <r>
          <rPr>
            <sz val="10"/>
            <color rgb="FFDD0806"/>
            <rFont val="Calibri"/>
            <family val="2"/>
            <scheme val="minor"/>
          </rPr>
          <t>2022</t>
        </r>
        <r>
          <rPr>
            <sz val="10"/>
            <color rgb="FF000000"/>
            <rFont val="Calibri"/>
            <family val="2"/>
            <scheme val="minor"/>
          </rPr>
          <t xml:space="preserve"> y el patrimonio líquido a dic. 31 de </t>
        </r>
        <r>
          <rPr>
            <sz val="10"/>
            <color rgb="FFDD0806"/>
            <rFont val="Calibri"/>
            <family val="2"/>
            <scheme val="minor"/>
          </rPr>
          <t>2023.</t>
        </r>
      </text>
    </comment>
    <comment ref="H78" authorId="2" shapeId="0" xr:uid="{00000000-0006-0000-0E00-000005000000}">
      <text>
        <r>
          <rPr>
            <sz val="10"/>
            <color rgb="FF000000"/>
            <rFont val="Calibri"/>
            <family val="2"/>
          </rPr>
          <t xml:space="preserve">Con esta segunda opción el valor patrimonial a dic. 31 de </t>
        </r>
        <r>
          <rPr>
            <sz val="10"/>
            <color rgb="FFFF0000"/>
            <rFont val="Calibri"/>
            <family val="2"/>
          </rPr>
          <t>2023</t>
        </r>
        <r>
          <rPr>
            <sz val="10"/>
            <color rgb="FF000000"/>
            <rFont val="Calibri"/>
            <family val="2"/>
          </rPr>
          <t xml:space="preserve"> es mayor que el que se obtiene con la primera opción. Por tanto, si no se piensan vender las acciones en el </t>
        </r>
        <r>
          <rPr>
            <sz val="10"/>
            <color rgb="FFFF0000"/>
            <rFont val="Calibri"/>
            <family val="2"/>
          </rPr>
          <t>2024</t>
        </r>
        <r>
          <rPr>
            <sz val="10"/>
            <color rgb="FF000000"/>
            <rFont val="Calibri"/>
            <family val="2"/>
          </rPr>
          <t xml:space="preserve">, lo mejor será optar en el cierre del </t>
        </r>
        <r>
          <rPr>
            <sz val="10"/>
            <color rgb="FFFF0000"/>
            <rFont val="Calibri"/>
            <family val="2"/>
          </rPr>
          <t>2023</t>
        </r>
        <r>
          <rPr>
            <sz val="10"/>
            <color rgb="FF000000"/>
            <rFont val="Calibri"/>
            <family val="2"/>
          </rPr>
          <t xml:space="preserve"> por la opción que menos costo fiscal arroje. De lo contrario, lo que se haría sería inflar innecesariamente el patrimonio bruto y el liquido a dic. de </t>
        </r>
        <r>
          <rPr>
            <sz val="10"/>
            <color indexed="10"/>
            <rFont val="Calibri"/>
            <family val="2"/>
          </rPr>
          <t>2023</t>
        </r>
        <r>
          <rPr>
            <sz val="10"/>
            <color rgb="FF000000"/>
            <rFont val="Calibri"/>
            <family val="2"/>
          </rPr>
          <t xml:space="preserve"> (lo cual podría implicar caer en topes del impuesto al patrimonio de la Ley 2277 de 2022).
Pero, si las acciones sí se piensan vender por un precio alto en el </t>
        </r>
        <r>
          <rPr>
            <sz val="10"/>
            <color rgb="FFFF0000"/>
            <rFont val="Calibri"/>
            <family val="2"/>
          </rPr>
          <t>2024</t>
        </r>
        <r>
          <rPr>
            <sz val="10"/>
            <color rgb="FF000000"/>
            <rFont val="Calibri"/>
            <family val="2"/>
          </rPr>
          <t xml:space="preserve"> (y sabiendo en especial lo que contempla el art. 90 del ET, luego de ser modificado con el art. 61 de la Ley 2010 de 2019), entonces puede ser necesario aplicar esta opción 2 al cierre del </t>
        </r>
        <r>
          <rPr>
            <sz val="10"/>
            <color rgb="FFFF0000"/>
            <rFont val="Calibri"/>
            <family val="2"/>
          </rPr>
          <t>2023</t>
        </r>
        <r>
          <rPr>
            <sz val="10"/>
            <color rgb="FF000000"/>
            <rFont val="Calibri"/>
            <family val="2"/>
          </rPr>
          <t>.
Además, es claro que si, por ejemplo solo se piensan vender las acciones de una empresa y conservar las otras, entonces el contribuyente puede dejar declarado con la opción 1 aquellas que no piensa vendar y aplicarle la opción 2 solo a aquellas que sí quiere vender, pues la norma no lo prohíbe (es decir, a cada acción o cuota se le puede declarar de forma individualizada con la opción que más convenga).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DIEGO</author>
    <author>Monica Arias</author>
    <author>diego Guevara</author>
  </authors>
  <commentList>
    <comment ref="B14" authorId="0" shapeId="0" xr:uid="{00000000-0006-0000-0D00-000001000000}">
      <text>
        <r>
          <rPr>
            <sz val="9"/>
            <color rgb="FF000000"/>
            <rFont val="Tahoma"/>
            <family val="2"/>
          </rPr>
          <t xml:space="preserve">En este anexo de los valores "contables", y en el siguiente que está más abajo con los valores "fiscales", solo se incluyen los activos fijos que seguían poseyéndose a diciembre de </t>
        </r>
        <r>
          <rPr>
            <sz val="9"/>
            <color rgb="FFFF0000"/>
            <rFont val="Tahoma"/>
            <family val="2"/>
          </rPr>
          <t>2023</t>
        </r>
        <r>
          <rPr>
            <sz val="9"/>
            <color rgb="FF000000"/>
            <rFont val="Tahoma"/>
            <family val="2"/>
          </rPr>
          <t xml:space="preserve"> (sin importar si se habían adquirido desde antes de </t>
        </r>
        <r>
          <rPr>
            <sz val="9"/>
            <color rgb="FFFF0000"/>
            <rFont val="Tahoma"/>
            <family val="2"/>
          </rPr>
          <t xml:space="preserve">2023 </t>
        </r>
        <r>
          <rPr>
            <sz val="9"/>
            <color rgb="FF000000"/>
            <rFont val="Tahoma"/>
            <family val="2"/>
          </rPr>
          <t xml:space="preserve">o si se adquirieron durante el año </t>
        </r>
        <r>
          <rPr>
            <sz val="9"/>
            <color rgb="FFFF0000"/>
            <rFont val="Tahoma"/>
            <family val="2"/>
          </rPr>
          <t>2023</t>
        </r>
        <r>
          <rPr>
            <sz val="9"/>
            <color rgb="FF000000"/>
            <rFont val="Tahoma"/>
            <family val="2"/>
          </rPr>
          <t xml:space="preserve">). No se muestra información para activos fijos que se poseían desde antes de </t>
        </r>
        <r>
          <rPr>
            <sz val="9"/>
            <color rgb="FFFF0000"/>
            <rFont val="Tahoma"/>
            <family val="2"/>
          </rPr>
          <t xml:space="preserve">2023 </t>
        </r>
        <r>
          <rPr>
            <sz val="9"/>
            <color rgb="FF000000"/>
            <rFont val="Tahoma"/>
            <family val="2"/>
          </rPr>
          <t>pero que fueron vendidos durante el</t>
        </r>
        <r>
          <rPr>
            <sz val="9"/>
            <color rgb="FFFF0000"/>
            <rFont val="Tahoma"/>
            <family val="2"/>
          </rPr>
          <t xml:space="preserve"> 2023, </t>
        </r>
        <r>
          <rPr>
            <sz val="9"/>
            <color rgb="FF000000"/>
            <rFont val="Tahoma"/>
            <family val="2"/>
          </rPr>
          <t xml:space="preserve">o para los adquiridos y vendidos dentro del mismo </t>
        </r>
        <r>
          <rPr>
            <sz val="9"/>
            <color rgb="FFFF0000"/>
            <rFont val="Tahoma"/>
            <family val="2"/>
          </rPr>
          <t>2023.</t>
        </r>
        <r>
          <rPr>
            <sz val="9"/>
            <color rgb="FF000000"/>
            <rFont val="Tahoma"/>
            <family val="2"/>
          </rPr>
          <t xml:space="preserve"> Esta última información no es relevante para este cuadro. Solo se incluiría en los anexos que se quiera hacer a los ingresos por venta de activos fijos.</t>
        </r>
      </text>
    </comment>
    <comment ref="I15" authorId="1" shapeId="0" xr:uid="{C73AA510-63AD-46EA-8052-1A2A1FDBA210}">
      <text>
        <r>
          <rPr>
            <sz val="9"/>
            <color indexed="81"/>
            <rFont val="Tahoma"/>
            <family val="2"/>
          </rPr>
          <t xml:space="preserve">Tenga en cuenta que estas partidas restan:
-Disminuciones en el valor razonable.
-Gasto depreciación.
-Aumentos en el deterioro.
Y para que no se altere la celda en la que luego se hace la fórmula (columna M), deben ser digitadas con el signo </t>
        </r>
        <r>
          <rPr>
            <sz val="9"/>
            <color indexed="10"/>
            <rFont val="Tahoma"/>
            <family val="2"/>
          </rPr>
          <t>"-"</t>
        </r>
        <r>
          <rPr>
            <sz val="9"/>
            <color indexed="81"/>
            <rFont val="Tahoma"/>
            <family val="2"/>
          </rPr>
          <t xml:space="preserve"> adelante.</t>
        </r>
      </text>
    </comment>
    <comment ref="B94" authorId="0" shapeId="0" xr:uid="{00000000-0006-0000-0D00-000002000000}">
      <text>
        <r>
          <rPr>
            <sz val="9"/>
            <color rgb="FF000000"/>
            <rFont val="Tahoma"/>
            <family val="2"/>
          </rPr>
          <t>ver artículo 267 del ET y siguientes.</t>
        </r>
      </text>
    </comment>
    <comment ref="G99" authorId="0" shapeId="0" xr:uid="{00000000-0006-0000-0D00-000003000000}">
      <text>
        <r>
          <rPr>
            <sz val="9"/>
            <color rgb="FF000000"/>
            <rFont val="Tahoma"/>
            <family val="2"/>
          </rPr>
          <t xml:space="preserve">Este "reajuste fiscal" </t>
        </r>
        <r>
          <rPr>
            <b/>
            <sz val="9"/>
            <color rgb="FFDD0806"/>
            <rFont val="Tahoma"/>
            <family val="2"/>
          </rPr>
          <t>es opcional</t>
        </r>
        <r>
          <rPr>
            <sz val="9"/>
            <color rgb="FF000000"/>
            <rFont val="Tahoma"/>
            <family val="2"/>
          </rPr>
          <t xml:space="preserve"> y además, no se reporta con contrapartida entre las cuentas de los "ingresos del periodo". Simplemente es un reajuste que hace incrementar el valor bruto del activo y por ende se ve el aumento directamente en el patrimonio </t>
        </r>
        <r>
          <rPr>
            <b/>
            <sz val="9"/>
            <color rgb="FF000000"/>
            <rFont val="Tahoma"/>
            <family val="2"/>
          </rPr>
          <t>líquido</t>
        </r>
        <r>
          <rPr>
            <sz val="9"/>
            <color rgb="FF000000"/>
            <rFont val="Tahoma"/>
            <family val="2"/>
          </rPr>
          <t xml:space="preserve"> a diciembre 31 (es un factor a tener en cuenta como "incrementador" del patrimonio líquido en la "conciliación patrimonial"). Además, si se va incrementando el "patrimonio líquido" se debe tener presente que en ese caso se verá incrementada la renta presuntiva del año siguiente.
Los que decidan aplicarlo, lo harían básicamente porque piensan vender el activo posteriormente por un precio alto y en consecuencia necesitan ir formando más costo fiscal al activo y con ello rebajar la futura utilidad en venta de este. Pero si el precio de venta va a ser pequeño, no se haría necesario ir aumentando el costo al activo con estos reajustes. Además, si cuando lo vendan se llega a producir una pérdida, en ese caso la parte de dicha pérdida y que corresponda a los reajustes fiscales que tenía acumulado el activo en su costo fiscal hasta la fecha de venta, sería no aceptada fiscalmente (ver artículo 149 del ET).</t>
        </r>
      </text>
    </comment>
    <comment ref="H99" authorId="0" shapeId="0" xr:uid="{00000000-0006-0000-0D00-000004000000}">
      <text>
        <r>
          <rPr>
            <sz val="9"/>
            <color rgb="FF000000"/>
            <rFont val="Tahoma"/>
            <family val="2"/>
          </rPr>
          <t>De acuerdo a lo indicado en el artículo 68 del ET, al momento de calcular el "Gasto depreciación"</t>
        </r>
        <r>
          <rPr>
            <b/>
            <sz val="9"/>
            <color rgb="FFDD0806"/>
            <rFont val="Tahoma"/>
            <family val="2"/>
          </rPr>
          <t xml:space="preserve"> no se deben incluir en la base los reajustes fiscales que llegue a acumular el activo</t>
        </r>
        <r>
          <rPr>
            <sz val="9"/>
            <color rgb="FF000000"/>
            <rFont val="Tahoma"/>
            <family val="2"/>
          </rPr>
          <t>. Por tanto, solo se puede someter a depreciación durante el 2007 y siguientes el costo ajustado por inflación que traía el activo hasta diciembre de 2006, y el simple costo fiscal de los que se vayan comprando después de dicha fecha.</t>
        </r>
      </text>
    </comment>
    <comment ref="J139" authorId="0" shapeId="0" xr:uid="{00000000-0006-0000-0D00-000005000000}">
      <text>
        <r>
          <rPr>
            <sz val="9"/>
            <color rgb="FF000000"/>
            <rFont val="Tahoma"/>
            <family val="2"/>
          </rPr>
          <t>De acuerdo a lo indicado en el artículo 68 del ET, al momento de calcular el "Gasto depreciación"</t>
        </r>
        <r>
          <rPr>
            <b/>
            <sz val="9"/>
            <color rgb="FFDD0806"/>
            <rFont val="Tahoma"/>
            <family val="2"/>
          </rPr>
          <t xml:space="preserve"> no se deben incluir en la base los reajustes fiscales que llegue a acumular el activo</t>
        </r>
        <r>
          <rPr>
            <sz val="9"/>
            <color rgb="FF000000"/>
            <rFont val="Tahoma"/>
            <family val="2"/>
          </rPr>
          <t>. Por tanto, solo se puede someter a depreciación durante el 2007 y siguientes el costo ajustado por inflación que traía el activo hasta diciembre de 2006, y el simple costo fiscal de los que se vayan comprando después de dicha fecha.</t>
        </r>
      </text>
    </comment>
    <comment ref="I140" authorId="2" shapeId="0" xr:uid="{00000000-0006-0000-0D00-000006000000}">
      <text>
        <r>
          <rPr>
            <sz val="9"/>
            <color rgb="FF000000"/>
            <rFont val="Tahoma"/>
            <family val="2"/>
          </rPr>
          <t xml:space="preserve">Este reajuste es opcional
</t>
        </r>
      </text>
    </comment>
    <comment ref="L167" authorId="1" shapeId="0" xr:uid="{991B73BA-2DE0-469C-8F42-DD597933AFDF}">
      <text>
        <r>
          <rPr>
            <b/>
            <sz val="9"/>
            <color indexed="81"/>
            <rFont val="Tahoma"/>
            <family val="2"/>
          </rPr>
          <t>No borrar</t>
        </r>
      </text>
    </comment>
    <comment ref="M205" authorId="0" shapeId="0" xr:uid="{00000000-0006-0000-0D00-000007000000}">
      <text>
        <r>
          <rPr>
            <sz val="9"/>
            <color rgb="FF000000"/>
            <rFont val="Tahoma"/>
            <family val="2"/>
          </rPr>
          <t xml:space="preserve">Como el valor que se obtiene con esta segunda opción es muy elevado en comparación con el que se obtiene usando la primera opción, y sabiendo que quizás el bien solo se vendería por los valores obtenidos en la primera opción, lo lógico es entonces que el bien raíz se declare por el valor obtenido en la primera opción. De lo contrario, lo que se haría sería inflar innecesariamente el patrimonio bruto y el liquido a diciembre de </t>
        </r>
        <r>
          <rPr>
            <sz val="9"/>
            <color rgb="FFFF0000"/>
            <rFont val="Tahoma"/>
            <family val="2"/>
          </rPr>
          <t xml:space="preserve">2023 </t>
        </r>
        <r>
          <rPr>
            <sz val="10"/>
            <color rgb="FFFF0000"/>
            <rFont val="Arial"/>
            <family val="2"/>
          </rPr>
          <t>(lo cual podría implicar caer en topes del impuesto al patrimonio de la Ley 2277 de 2022).</t>
        </r>
        <r>
          <rPr>
            <sz val="9"/>
            <color rgb="FFFF0000"/>
            <rFont val="Tahoma"/>
            <family val="2"/>
          </rPr>
          <t xml:space="preserve"> </t>
        </r>
        <r>
          <rPr>
            <sz val="9"/>
            <color rgb="FF000000"/>
            <rFont val="Tahoma"/>
            <family val="2"/>
          </rPr>
          <t xml:space="preserve">
Pero si el bien raíz sí se piensa vender por un precio alto en el </t>
        </r>
        <r>
          <rPr>
            <sz val="9"/>
            <color rgb="FFFF0000"/>
            <rFont val="Tahoma"/>
            <family val="2"/>
          </rPr>
          <t>2024</t>
        </r>
        <r>
          <rPr>
            <sz val="9"/>
            <color rgb="FF000000"/>
            <rFont val="Tahoma"/>
            <family val="2"/>
          </rPr>
          <t xml:space="preserve"> (y sabiendo en especial lo que contempla el art. 90 del ET, luego de ser modificado con el art. 61 de la Ley 2010 de 2019), entonces puede ser necesario aplicar esta opción 2 al cierre del </t>
        </r>
        <r>
          <rPr>
            <sz val="9"/>
            <color rgb="FFFF0000"/>
            <rFont val="Tahoma"/>
            <family val="2"/>
          </rPr>
          <t xml:space="preserve">2023.
</t>
        </r>
        <r>
          <rPr>
            <sz val="9"/>
            <color rgb="FF000000"/>
            <rFont val="Tahoma"/>
            <family val="2"/>
          </rPr>
          <t xml:space="preserve">
Además, es claro que si en el </t>
        </r>
        <r>
          <rPr>
            <sz val="9"/>
            <color rgb="FFFF0000"/>
            <rFont val="Tahoma"/>
            <family val="2"/>
          </rPr>
          <t xml:space="preserve">2024 </t>
        </r>
        <r>
          <rPr>
            <sz val="9"/>
            <color rgb="FF000000"/>
            <rFont val="Tahoma"/>
            <family val="2"/>
          </rPr>
          <t>solo se piensa vender un bien raíz y conservar el otro, entonces el contribuyente puede dejar declarado con la opción 1 aquel que no piensa vender y aplicarle la opción 2 solo a aquel que sí quiere vender, pues la norma no lo prohíbe (es decir, a cada bien raíz se le puede declarar de forma individualizada con la opción que más convenga).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diego Guevara</author>
  </authors>
  <commentList>
    <comment ref="G48" authorId="0" shapeId="0" xr:uid="{00000000-0006-0000-0F00-000001000000}">
      <text>
        <r>
          <rPr>
            <sz val="9"/>
            <color indexed="81"/>
            <rFont val="Tahoma"/>
            <family val="2"/>
          </rPr>
          <t>Este total de días nunca debe exceder de los 365 o 366 días calendarios que tenga el año.</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23-g020la</author>
  </authors>
  <commentList>
    <comment ref="B11" authorId="0" shapeId="0" xr:uid="{6054EFF5-EA43-4ECB-841E-73A45710E5DC}">
      <text>
        <r>
          <rPr>
            <sz val="10"/>
            <color rgb="FF000000"/>
            <rFont val="Arial"/>
            <family val="2"/>
          </rPr>
          <t>Siempre que el renglón 126 (impuesto neto de renta) del formulario 210 tenga valor, el contribuyente del régimen ordinario debe calcular "anticipo al impuesto del año fiscal siguiente" (en este caso, el anticipo para el</t>
        </r>
        <r>
          <rPr>
            <sz val="10"/>
            <color rgb="FFDD0806"/>
            <rFont val="Arial"/>
            <family val="2"/>
          </rPr>
          <t xml:space="preserve"> 2024</t>
        </r>
        <r>
          <rPr>
            <sz val="10"/>
            <color rgb="FF000000"/>
            <rFont val="Arial"/>
            <family val="2"/>
          </rPr>
          <t>). Pero, adviértase que si la declaración</t>
        </r>
        <r>
          <rPr>
            <sz val="10"/>
            <color rgb="FFDD0806"/>
            <rFont val="Arial"/>
            <family val="2"/>
          </rPr>
          <t xml:space="preserve"> 2023</t>
        </r>
        <r>
          <rPr>
            <sz val="10"/>
            <color rgb="FF000000"/>
            <rFont val="Arial"/>
            <family val="2"/>
          </rPr>
          <t xml:space="preserve"> es la </t>
        </r>
        <r>
          <rPr>
            <b/>
            <sz val="10"/>
            <color rgb="FF000000"/>
            <rFont val="Arial"/>
            <family val="2"/>
          </rPr>
          <t>última</t>
        </r>
        <r>
          <rPr>
            <sz val="10"/>
            <color rgb="FF000000"/>
            <rFont val="Arial"/>
            <family val="2"/>
          </rPr>
          <t xml:space="preserve"> a presentar por razón de que se trata de una sucesión ilíquida que se liquidó durante el año</t>
        </r>
        <r>
          <rPr>
            <sz val="10"/>
            <color rgb="FFFF0000"/>
            <rFont val="Arial"/>
            <family val="2"/>
          </rPr>
          <t xml:space="preserve"> 2023,</t>
        </r>
        <r>
          <rPr>
            <sz val="10"/>
            <color rgb="FF000000"/>
            <rFont val="Arial"/>
            <family val="2"/>
          </rPr>
          <t xml:space="preserve"> en ese caso </t>
        </r>
        <r>
          <rPr>
            <b/>
            <sz val="10"/>
            <color rgb="FF000000"/>
            <rFont val="Arial"/>
            <family val="2"/>
          </rPr>
          <t>no se liquida anticipo al año siguiente</t>
        </r>
        <r>
          <rPr>
            <sz val="10"/>
            <color rgb="FF000000"/>
            <rFont val="Arial"/>
            <family val="2"/>
          </rPr>
          <t xml:space="preserve"> (véase Concepto DIAN 12200 may. 13/87). 
Tenga presente que esta vez, en el texto del </t>
        </r>
        <r>
          <rPr>
            <sz val="10"/>
            <color indexed="10"/>
            <rFont val="Arial"/>
            <family val="2"/>
          </rPr>
          <t>Decreto</t>
        </r>
        <r>
          <rPr>
            <sz val="10"/>
            <color rgb="FF000000"/>
            <rFont val="Arial"/>
            <family val="2"/>
          </rPr>
          <t xml:space="preserve"> </t>
        </r>
        <r>
          <rPr>
            <sz val="10"/>
            <color rgb="FFFF0000"/>
            <rFont val="Arial"/>
            <family val="2"/>
          </rPr>
          <t>2229 de diciembre de 2023</t>
        </r>
        <r>
          <rPr>
            <sz val="10"/>
            <color rgb="FF000000"/>
            <rFont val="Arial"/>
            <family val="2"/>
          </rPr>
          <t xml:space="preserve">, el cual fija el calendario tributario para el </t>
        </r>
        <r>
          <rPr>
            <sz val="10"/>
            <color rgb="FFFF0000"/>
            <rFont val="Arial"/>
            <family val="2"/>
          </rPr>
          <t>2024</t>
        </r>
        <r>
          <rPr>
            <sz val="10"/>
            <color rgb="FF000000"/>
            <rFont val="Arial"/>
            <family val="2"/>
          </rPr>
          <t xml:space="preserve">, no se concedieron reducciones especiales para el cálculo del anticipo a los contribuyentes que desarrollen ciertas actividades económicas y que fueron los más afectados por la pandemia del COVID-19. Ese tipo de reducciones sí se concedieron en el pasado con normas como el  Decreto 375 de abril 9 de 2021 que permitió calcular con el 0% el valor del anticipo al impuesto de renta del año gravable 2021.
Además, si el contribuyente puede demostrar que por causas ajenas a su voluntad (ejemplo, un desastre invernal o una pandemia por un virus, etc.) las rentas que obtendrá durante el año siguiente (en este caso el </t>
        </r>
        <r>
          <rPr>
            <sz val="10"/>
            <color rgb="FFFF0000"/>
            <rFont val="Arial"/>
            <family val="2"/>
          </rPr>
          <t>2024</t>
        </r>
        <r>
          <rPr>
            <sz val="10"/>
            <color indexed="81"/>
            <rFont val="Arial"/>
            <family val="2"/>
          </rPr>
          <t xml:space="preserve">) </t>
        </r>
        <r>
          <rPr>
            <sz val="10"/>
            <color rgb="FF000000"/>
            <rFont val="Arial"/>
            <family val="2"/>
          </rPr>
          <t xml:space="preserve">se van a ver disminuidas, podrá entonces liquidarse un menor anticipo al </t>
        </r>
        <r>
          <rPr>
            <sz val="10"/>
            <color rgb="FFFF0000"/>
            <rFont val="Arial"/>
            <family val="2"/>
          </rPr>
          <t xml:space="preserve">2024 </t>
        </r>
        <r>
          <rPr>
            <sz val="10"/>
            <color rgb="FF000000"/>
            <rFont val="Arial"/>
            <family val="2"/>
          </rPr>
          <t xml:space="preserve">siguiendo las instrucciones de la Circular Dian 044 de junio 1 de 2009. 
</t>
        </r>
        <r>
          <rPr>
            <sz val="10"/>
            <color rgb="FFFF0000"/>
            <rFont val="Arial"/>
            <family val="2"/>
          </rPr>
          <t>Debe tenerse presente que si se liquida un "anticipo al impuesto de renta del régimen ordinario para el año gravable 2024" pero, justo en ese año gravable 2024 el contribuyente optó por trasladarse desde el régimen ordinario hacia el SIMPLE, entonces dicho "anticipo" sí podrá arrastrarse a la declaración anual del régimen simple (ver numeral 5.2 del artículo 1.5.8.3.11 del DUT 1625 de 2016, luego de ser agregado con el Decreto 1091 de agosto de 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DIEGO</author>
    <author>Usuario de Microsoft Office</author>
  </authors>
  <commentList>
    <comment ref="D39" authorId="0" shapeId="0" xr:uid="{97A9AA27-6448-4387-8A2C-205F8329A5E8}">
      <text>
        <r>
          <rPr>
            <sz val="10"/>
            <color rgb="FF000000"/>
            <rFont val="Calibri"/>
            <family val="2"/>
            <scheme val="minor"/>
          </rPr>
          <t>Aunque este cálculo es automático, no siempre arroja un dato exacto. Es mejor comprobarlo manualmente, pues el Excel es muy rígido en el cálculo de los días de diferencia entre una fecha y otra, y sin embargo, para calcular los meses de extemporaneidad entre dos fechas, la forma en que la norma fiscal los calcula no siempre coincide con la forma en que Excel lo hace. Por ejemplo, si el vencimiento es el 23 de agosto de 2024 y se presenta el 23 de octubre de 2024, la norma fiscal diría que son solo 2 meses de extemporaneidad, pero Excel arrojaría 3 meses.</t>
        </r>
      </text>
    </comment>
    <comment ref="D117" authorId="1" shapeId="0" xr:uid="{F5E9AEFA-EC18-48D7-9BEE-D45CEAAB7A7A}">
      <text>
        <r>
          <rPr>
            <sz val="10"/>
            <color rgb="FF000000"/>
            <rFont val="Calibri"/>
            <family val="2"/>
          </rPr>
          <t xml:space="preserve">Si este valor está por encima de la sanción mínima, entonces se le podrá aplicar la reducción de sanciones del art. 640 del ET (si se dan las condiciones allí mencionadas), pero sin que el valor final quede por debajo de la sanción mínima (ver respuesta a la pregunta No. 8 en el Concepto Dian 5981 de marzo 17 de 2017).
</t>
        </r>
      </text>
    </comment>
    <comment ref="D134" authorId="0" shapeId="0" xr:uid="{BA21DA4D-400B-4374-8DBF-CCBA4796DAB6}">
      <text>
        <r>
          <rPr>
            <sz val="10"/>
            <color rgb="FF000000"/>
            <rFont val="Calibri"/>
            <family val="2"/>
            <scheme val="minor"/>
          </rPr>
          <t>Aunque este cálculo es automático, no siempre arroja un dato exacto. Es mejor comprobarlo manualmente, pues el Excel es muy rígido en el cálculo de los días de diferencia entre una fecha y otra, y sin embargo, para calcular los meses de extemporaneidad entre dos fechas, la forma en que la norma fiscal los calcula no siempre coincide con la forma en que Excel lo hace. Por ejemplo, si el vencimiento es el 23 de agosto de 2024 y se presenta el 23 de octubre de 2024, la norma fiscal diría que son solo 2 meses de extemporaneidad, pero Excel arrojaría 3 meses.</t>
        </r>
      </text>
    </comment>
    <comment ref="D211" authorId="1" shapeId="0" xr:uid="{3D712743-4AE8-4785-AF30-7098173029D7}">
      <text>
        <r>
          <rPr>
            <sz val="10"/>
            <color rgb="FF000000"/>
            <rFont val="Calibri"/>
            <family val="2"/>
          </rPr>
          <t xml:space="preserve">Si este valor está por encima de la sanción mínima, entonces se le podrá aplicar la reducción de sanciones del art. 640 del ET (si se dan las condiciones allí mencionadas), pero sin que el valor final quede por debajo de la sanción mínima (ver respuesta a la pregunta No. 8 en el Concepto Dian 5981 de marzo 17 de 2017).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Monica Arias</author>
  </authors>
  <commentList>
    <comment ref="F18" authorId="0" shapeId="0" xr:uid="{291888AC-DA40-4B50-8CBA-21EF1061C9C4}">
      <text>
        <r>
          <rPr>
            <sz val="9"/>
            <color indexed="81"/>
            <rFont val="Tahoma"/>
            <family val="2"/>
          </rPr>
          <t>Dato manual que viene desde la hoja: ERI Renta líquida.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diego Guevara</author>
    <author>Microsoft Office User</author>
    <author>Usuario de Microsoft Office</author>
    <author>Monica Arias</author>
  </authors>
  <commentList>
    <comment ref="G99" authorId="0" shapeId="0" xr:uid="{00000000-0006-0000-0300-000001000000}">
      <text>
        <r>
          <rPr>
            <sz val="9"/>
            <color rgb="FF000000"/>
            <rFont val="Arial"/>
            <family val="2"/>
          </rPr>
          <t xml:space="preserve">De acuerdo con el artículo 271-1 del ET (modificado con el art. 117 de la Ley 1819 de 2016), los fideicomitententes no deben declarar un solo activo, sino todos los activos y pasivos que le correspondan en el fideicomiso. </t>
        </r>
      </text>
    </comment>
    <comment ref="H221" authorId="0" shapeId="0" xr:uid="{00000000-0006-0000-0300-000002000000}">
      <text>
        <r>
          <rPr>
            <sz val="9"/>
            <color indexed="81"/>
            <rFont val="Arial"/>
            <family val="2"/>
          </rPr>
          <t xml:space="preserve">Entiéndase que estas retenciones fueron cruzados de una vez contra el saldo del pasivo por impuesto de renta corriente.
</t>
        </r>
      </text>
    </comment>
    <comment ref="O283" authorId="1" shapeId="0" xr:uid="{F64FE431-D9F6-7D4D-A57E-C99825D7E151}">
      <text>
        <r>
          <rPr>
            <sz val="9"/>
            <color rgb="FF000000"/>
            <rFont val="Arial"/>
            <family val="2"/>
          </rPr>
          <t>De acuerdo con lo indicado en los artículos 35 a 41 de la Ley 2277 de diciembre de 2022, las personas naturales y sucesiones ilíquidas (residentes o no residentes) que lleguen a poseer en enero 1 de cada año un patrimonio líquido igual o superior a 72.000 UVT (</t>
        </r>
        <r>
          <rPr>
            <sz val="9"/>
            <color rgb="FFFF0000"/>
            <rFont val="Arial"/>
            <family val="2"/>
          </rPr>
          <t>unos $3.388.680.000 en enero 1 de 2024</t>
        </r>
        <r>
          <rPr>
            <sz val="9"/>
            <color rgb="FF000000"/>
            <rFont val="Arial"/>
            <family val="2"/>
          </rPr>
          <t xml:space="preserve">), tendrán que presentar adicionalmente la declaración del impuesto al patrimonio por dicho año fiscal (ver código de responsabilidad 03 en el RUT y el formulario 420). En la práctica, el patrimonio líquido a diciembre 31 </t>
        </r>
        <r>
          <rPr>
            <sz val="9"/>
            <color rgb="FFFF0000"/>
            <rFont val="Arial"/>
            <family val="2"/>
          </rPr>
          <t xml:space="preserve">de 2023 </t>
        </r>
        <r>
          <rPr>
            <sz val="9"/>
            <color rgb="FF000000"/>
            <rFont val="Arial"/>
            <family val="2"/>
          </rPr>
          <t xml:space="preserve">sería igual al de enero 1 de </t>
        </r>
        <r>
          <rPr>
            <sz val="9"/>
            <color rgb="FFFF0000"/>
            <rFont val="Arial"/>
            <family val="2"/>
          </rPr>
          <t xml:space="preserve">2024, </t>
        </r>
        <r>
          <rPr>
            <sz val="9"/>
            <color rgb="FF000000"/>
            <rFont val="Arial"/>
            <family val="2"/>
          </rPr>
          <t xml:space="preserve">excepto por el hecho de que los avalúos catastrales cambian justamente en enero 1 </t>
        </r>
        <r>
          <rPr>
            <sz val="9"/>
            <color rgb="FFFF0000"/>
            <rFont val="Arial"/>
            <family val="2"/>
          </rPr>
          <t>de 2024</t>
        </r>
        <r>
          <rPr>
            <sz val="9"/>
            <color rgb="FF000000"/>
            <rFont val="Arial"/>
            <family val="2"/>
          </rPr>
          <t xml:space="preserve"> y con ello puede cambiar el valor fical de los bienes raices </t>
        </r>
        <r>
          <rPr>
            <sz val="9"/>
            <color indexed="10"/>
            <rFont val="Arial"/>
            <family val="2"/>
          </rPr>
          <t xml:space="preserve">para las personas que no llevan contabilidad. </t>
        </r>
        <r>
          <rPr>
            <sz val="9"/>
            <color rgb="FF000000"/>
            <rFont val="Arial"/>
            <family val="2"/>
          </rPr>
          <t xml:space="preserve">Además, para efectos de definir el valor fiscal de las acciones o cuotas en sociedades nacionales o del exterior a enero 1 de cada año, y solo dentro de la declaración del impuesto al patrimonio, se tendrán que tomar en cuenta los 5 casos especiales que se mencionan en el parágrago 3 del art. 295-3 del ET creado con el art. 37 de la Ley 2277 de 2022, ver este editorial: </t>
        </r>
        <r>
          <rPr>
            <i/>
            <sz val="9"/>
            <color indexed="10"/>
            <rFont val="Arial"/>
            <family val="2"/>
          </rPr>
          <t>https://actualicese.com/impuesto-al-patrimonio-del-2023-nueva-forma-de-reportar-las-acciones-o-cuotas-en-sociedades/</t>
        </r>
        <r>
          <rPr>
            <sz val="10"/>
            <color rgb="FF000000"/>
            <rFont val="Arial"/>
            <family val="2"/>
          </rPr>
          <t xml:space="preserve">
</t>
        </r>
      </text>
    </comment>
    <comment ref="N412" authorId="2" shapeId="0" xr:uid="{279E925D-AD7E-4D3F-9881-94B1BDD531E3}">
      <text>
        <r>
          <rPr>
            <sz val="9"/>
            <color rgb="FF000000"/>
            <rFont val="Arial"/>
            <family val="2"/>
          </rPr>
          <t xml:space="preserve">Ver comentario importante dentro del renglón 91 sobre la posibilidad de tener que limitar </t>
        </r>
        <r>
          <rPr>
            <sz val="9"/>
            <color rgb="FFFF0000"/>
            <rFont val="Arial"/>
            <family val="2"/>
          </rPr>
          <t>manualmente</t>
        </r>
        <r>
          <rPr>
            <sz val="9"/>
            <color rgb="FF000000"/>
            <rFont val="Arial"/>
            <family val="2"/>
          </rPr>
          <t xml:space="preserve"> y de forma especial el valor de estos costos y gastos. 
</t>
        </r>
        <r>
          <rPr>
            <b/>
            <sz val="9"/>
            <color rgb="FF000000"/>
            <rFont val="Arial"/>
            <family val="2"/>
          </rPr>
          <t>Recuerde que este valor se debe digitar con un signo negativo para que no se altere el resultado de la celda siguiente.</t>
        </r>
      </text>
    </comment>
    <comment ref="H462" authorId="2" shapeId="0" xr:uid="{47E016FC-80E7-402C-9FD1-7B26FCCB25AE}">
      <text>
        <r>
          <rPr>
            <sz val="9"/>
            <color rgb="FF000000"/>
            <rFont val="Arial"/>
            <family val="2"/>
          </rPr>
          <t xml:space="preserve">A la fecha en que se hizo este material, solo se conocia el "proyecto de decreto" publicado desde marzo 22 de 2024, ver:
</t>
        </r>
        <r>
          <rPr>
            <i/>
            <sz val="9"/>
            <color indexed="10"/>
            <rFont val="Arial"/>
            <family val="2"/>
          </rPr>
          <t>https://www.minhacienda.gov.co/webcenter/ShowProperty?nodeId=%2FConexionContent%2FWCC_CLUSTER-241118%2F%2FidcPrimaryFile&amp;revision=latestreleased</t>
        </r>
      </text>
    </comment>
    <comment ref="N484" authorId="2" shapeId="0" xr:uid="{67203644-E83C-4B34-B5FC-B5B29AFCCE1A}">
      <text>
        <r>
          <rPr>
            <sz val="9"/>
            <color rgb="FF000000"/>
            <rFont val="Arial"/>
            <family val="2"/>
          </rPr>
          <t xml:space="preserve">Ver comentario importante dentro del renglón 91 sobre la posibilidad de tener que limitar </t>
        </r>
        <r>
          <rPr>
            <sz val="9"/>
            <color rgb="FFFF0000"/>
            <rFont val="Arial"/>
            <family val="2"/>
          </rPr>
          <t>manualmente</t>
        </r>
        <r>
          <rPr>
            <sz val="9"/>
            <color rgb="FF000000"/>
            <rFont val="Arial"/>
            <family val="2"/>
          </rPr>
          <t xml:space="preserve"> y de forma especial el valor de estos costos y gastos. 
</t>
        </r>
        <r>
          <rPr>
            <b/>
            <sz val="9"/>
            <color rgb="FF000000"/>
            <rFont val="Arial"/>
            <family val="2"/>
          </rPr>
          <t>Recuerde que este valor se debe digitar con un signo negativo para que no se altere el resultado de la celda siguiente.</t>
        </r>
      </text>
    </comment>
    <comment ref="N614" authorId="2" shapeId="0" xr:uid="{306CA6AC-65D5-40F4-91B1-4C7363A4099B}">
      <text>
        <r>
          <rPr>
            <sz val="9"/>
            <color rgb="FF000000"/>
            <rFont val="Arial"/>
            <family val="2"/>
          </rPr>
          <t xml:space="preserve">Ver comentario importante dentro del renglón 91 sobre la posibilidad de tener que limitar </t>
        </r>
        <r>
          <rPr>
            <sz val="9"/>
            <color rgb="FFFF0000"/>
            <rFont val="Arial"/>
            <family val="2"/>
          </rPr>
          <t>manualmente</t>
        </r>
        <r>
          <rPr>
            <sz val="9"/>
            <color rgb="FF000000"/>
            <rFont val="Arial"/>
            <family val="2"/>
          </rPr>
          <t xml:space="preserve"> y de forma especial el valor de estos costos y gastos. 
</t>
        </r>
        <r>
          <rPr>
            <b/>
            <sz val="9"/>
            <color rgb="FF000000"/>
            <rFont val="Arial"/>
            <family val="2"/>
          </rPr>
          <t>Recuerde que este valor se debe digitar con un signo negativo para que no se altere el resultado de la celda siguiente.</t>
        </r>
      </text>
    </comment>
    <comment ref="O837" authorId="2" shapeId="0" xr:uid="{84C3DDEC-38ED-410F-A0F3-4468EA3AD87A}">
      <text>
        <r>
          <rPr>
            <b/>
            <sz val="9"/>
            <color rgb="FF000000"/>
            <rFont val="Arial"/>
            <family val="2"/>
          </rPr>
          <t>En la plataforma Muisca, cuando la cédula general arroja un valor de cero en el renglón 97, y al mismo tiempo la renta presuntiva también arroja cero en el renglón 98, lo que se hace es tomar el valor gravable del renglón 111 y si dicha suma produce impuesto a cargo dentro de la tabla del art. 241 del ET, entonces dicho impuesto lo reflejan solo en el renglón 116 dejando en cero el renglón 117. 
Esa es una decisión muy importante que fue tomada por la misma Dian al diseñar su plataforma Muisca, pues es claro que si el valor del renglón 111 genera impuesto y al mismo tiempo la cédula general y la renta presuntiva arrojan valores de cero, entonces se formaba el dilema ¿en cuál renglón se reporta el impuesto? ¿En el renglón 116 donde se calcula el impuesto tomando la "Cédula general más las otras cédulas"? ¿O en el renglón 117 donde se calcula tomando la "Renta presuntiva más las otras cédulas"? Recuérdese  que solo se puede diligenciar uno solo de esos dos renglones.</t>
        </r>
      </text>
    </comment>
    <comment ref="O849" authorId="3" shapeId="0" xr:uid="{52142E8F-2483-4AD2-9EFD-F9E7FC5E1CF6}">
      <text>
        <r>
          <rPr>
            <sz val="9"/>
            <color indexed="81"/>
            <rFont val="Arial"/>
            <family val="2"/>
          </rPr>
          <t xml:space="preserve">Ver comentario del formulario Dian 210 en PDF para el AG 2023 en la página 17 frente al renglón 120:
Para el cálculo del impuesto sobre la renta de los dividendos y participaciones recibidas del exterior del resultado positivo de restar del valor de la casilla 109 el valor de la casilla 110, se aplica la tarifa del 35%.
</t>
        </r>
        <r>
          <rPr>
            <i/>
            <sz val="9"/>
            <color indexed="12"/>
            <rFont val="Arial"/>
            <family val="2"/>
          </rPr>
          <t xml:space="preserve">
https://www.dian.gov.co/atencionciudadano/formulariosinstructivos/Formularios/2024/Formulario_210_2024.pdf</t>
        </r>
      </text>
    </comment>
    <comment ref="O879" authorId="2" shapeId="0" xr:uid="{00000000-0006-0000-0300-000007000000}">
      <text>
        <r>
          <rPr>
            <b/>
            <sz val="9"/>
            <color rgb="FF000000"/>
            <rFont val="Arial"/>
            <family val="2"/>
          </rPr>
          <t xml:space="preserve">Solo si se cumplen todos los requisitos del artículo 689-3 del ET (creado con el art. 51 de la Ley 2155 de septiembre de 2021) </t>
        </r>
        <r>
          <rPr>
            <b/>
            <sz val="9"/>
            <color indexed="10"/>
            <rFont val="Arial"/>
            <family val="2"/>
          </rPr>
          <t>se podrá lograr que esta declaración del año gravable 2023 quede con "beneficio de auditoría"</t>
        </r>
        <r>
          <rPr>
            <b/>
            <sz val="9"/>
            <color rgb="FF000000"/>
            <rFont val="Arial"/>
            <family val="2"/>
          </rPr>
          <t xml:space="preserve"> y por tanto quede en firme en solo 6 o 12 meses siguientes a su presentación. Además, si arroja saldo a pagar, y aunque los 6 o 12 meses se empiezan  contar desde el día de la "presentación oportuna", es necesario que el pago también se haga en forma oportuna. Uno de tales requisitos exige que se haya presentado la declaración de renta del año inmediatamente anterior (en este caso la del año gravable </t>
        </r>
        <r>
          <rPr>
            <b/>
            <sz val="9"/>
            <color indexed="10"/>
            <rFont val="Arial"/>
            <family val="2"/>
          </rPr>
          <t>2022</t>
        </r>
        <r>
          <rPr>
            <b/>
            <sz val="9"/>
            <color rgb="FF000000"/>
            <rFont val="Arial"/>
            <family val="2"/>
          </rPr>
          <t>) ya sea en el formulario 110 o 210,  y que en dicha declaración de ese año anterior se haya liquidado un "impuesto neto de renta" de por lo menos 71 UVT (que serían</t>
        </r>
        <r>
          <rPr>
            <b/>
            <sz val="9"/>
            <color indexed="10"/>
            <rFont val="Arial"/>
            <family val="2"/>
          </rPr>
          <t xml:space="preserve"> $2.698.000</t>
        </r>
        <r>
          <rPr>
            <b/>
            <sz val="9"/>
            <color rgb="FF000000"/>
            <rFont val="Arial"/>
            <family val="2"/>
          </rPr>
          <t xml:space="preserve">). Adicionalmente, se exige que el "impuesto neto de renta" del año gravable </t>
        </r>
        <r>
          <rPr>
            <b/>
            <sz val="9"/>
            <color indexed="10"/>
            <rFont val="Arial"/>
            <family val="2"/>
          </rPr>
          <t xml:space="preserve">2023 </t>
        </r>
        <r>
          <rPr>
            <b/>
            <sz val="9"/>
            <color rgb="FF000000"/>
            <rFont val="Arial"/>
            <family val="2"/>
          </rPr>
          <t xml:space="preserve">se incremente, en comparación con el del año gravable </t>
        </r>
        <r>
          <rPr>
            <b/>
            <sz val="9"/>
            <color indexed="10"/>
            <rFont val="Arial"/>
            <family val="2"/>
          </rPr>
          <t>2022</t>
        </r>
        <r>
          <rPr>
            <b/>
            <sz val="9"/>
            <color rgb="FF000000"/>
            <rFont val="Arial"/>
            <family val="2"/>
          </rPr>
          <t>, entre un 25% a 34% (para lograr la firmeza en solo 12 meses), o en un 35% o más (para lograr la firmeza en solo 6 meses).</t>
        </r>
      </text>
    </comment>
    <comment ref="N917" authorId="1" shapeId="0" xr:uid="{647543DC-7DDC-B447-8213-BD1AF90049A6}">
      <text>
        <r>
          <rPr>
            <sz val="8"/>
            <color rgb="FF000000"/>
            <rFont val="Tahoma"/>
            <family val="2"/>
          </rPr>
          <t xml:space="preserve">Esta casilla se debe diligenciar con alguna de las siguientes opciones:
</t>
        </r>
        <r>
          <rPr>
            <sz val="8"/>
            <color rgb="FF000000"/>
            <rFont val="Arial"/>
            <family val="2"/>
          </rPr>
          <t xml:space="preserve">11 Registro civil de nacimiento.
12 Tarjeta de identidad.
13 Cédula de ciudadanía.
21 Tarjeta de extranjería.
22 Cédula de extranjería.
31 NIT.
41 Pasaporte.
42 Tipo de documento extranjero.
</t>
        </r>
      </text>
    </comment>
    <comment ref="N919" authorId="1" shapeId="0" xr:uid="{A66AC19B-9E94-484C-8244-B75144F663F5}">
      <text>
        <r>
          <rPr>
            <sz val="8"/>
            <color rgb="FF000000"/>
            <rFont val="Arial"/>
            <family val="2"/>
          </rPr>
          <t xml:space="preserve">Esta casilla se debe dilgenciar con alguna de las siguientes opciones:
</t>
        </r>
        <r>
          <rPr>
            <sz val="8"/>
            <color rgb="FF000000"/>
            <rFont val="Tahoma"/>
            <family val="2"/>
          </rPr>
          <t xml:space="preserve">1-Hijos del contribuyente hasta 18 años.
2-Hijos del contriibuyente entre 18 y 23 años.
3-Hijos del Contribuyente mayores de 23 años.
4-El cónyuge o compañero permanente.
5-Los padres y los hermanos dependientes.
</t>
        </r>
      </text>
    </comment>
    <comment ref="G947" authorId="3" shapeId="0" xr:uid="{45529429-AAE7-483B-850B-03807E4CDDCC}">
      <text>
        <r>
          <rPr>
            <sz val="10"/>
            <color indexed="81"/>
            <rFont val="Calibri"/>
            <family val="2"/>
            <scheme val="minor"/>
          </rPr>
          <t>Nuestro liquidador se encuentra formulado teniendo en cuenta las instrucciones de los artículos 336 del ET y 1.2.1.20.4 del DUT 1625 de 2016 que señalan que</t>
        </r>
        <r>
          <rPr>
            <b/>
            <sz val="10"/>
            <color indexed="81"/>
            <rFont val="Calibri"/>
            <family val="2"/>
            <scheme val="minor"/>
          </rPr>
          <t xml:space="preserve"> el límite de las rentas exentas del 40 % se calcula sobre los ingresos brutos de la cédula general restándole únicamente los ingresos no gravados y las devoluciones en ventas</t>
        </r>
        <r>
          <rPr>
            <sz val="10"/>
            <color indexed="81"/>
            <rFont val="Calibri"/>
            <family val="2"/>
            <scheme val="minor"/>
          </rPr>
          <t xml:space="preserve">.
No obstante, </t>
        </r>
        <r>
          <rPr>
            <b/>
            <sz val="10"/>
            <color indexed="81"/>
            <rFont val="Calibri"/>
            <family val="2"/>
            <scheme val="minor"/>
          </rPr>
          <t>en el Muisca y en las instrucciones del formulario 210 se calcula el límite restando a los ingresos brutos de la cédula general además de los conceptos mencionados las rentas exentas no sometidas al límite.</t>
        </r>
        <r>
          <rPr>
            <sz val="10"/>
            <color indexed="81"/>
            <rFont val="Calibri"/>
            <family val="2"/>
            <scheme val="minor"/>
          </rPr>
          <t xml:space="preserve">
Por tanto, les recordamos que el autor de esta herramienta tiene en cuenta lo señalado en las normas mencionadas (artículos 336 del ET y 1.2.1.20.4 del DUT 1625 de 2016) y, por este motivo, </t>
        </r>
        <r>
          <rPr>
            <b/>
            <sz val="10"/>
            <color indexed="81"/>
            <rFont val="Calibri"/>
            <family val="2"/>
            <scheme val="minor"/>
          </rPr>
          <t xml:space="preserve">pueden presentarse diferencias entre la distribución de las rentas exentas y deducciones que realiza el Muisca de forma automática y las que efectúa nuestro liquidador siguiendo dichas normas.
</t>
        </r>
        <r>
          <rPr>
            <sz val="10"/>
            <color indexed="81"/>
            <rFont val="Calibri"/>
            <family val="2"/>
            <scheme val="minor"/>
          </rPr>
          <t xml:space="preserve">
Si desea profundizar en el estudio de este tema le recomendamos revisar nuestro formato: </t>
        </r>
        <r>
          <rPr>
            <i/>
            <sz val="10"/>
            <color indexed="12"/>
            <rFont val="Calibri"/>
            <family val="2"/>
            <scheme val="minor"/>
          </rPr>
          <t>https://actualicese.com/simulador-renta-liquida-de-la-cedula-general-y-distribucion-de-rentas-exentas-y-deducciones-limitadas/</t>
        </r>
        <r>
          <rPr>
            <sz val="10"/>
            <color indexed="81"/>
            <rFont val="Calibri"/>
            <family val="2"/>
            <scheme val="minor"/>
          </rPr>
          <t xml:space="preserve"> (contiene un estudio de la distribución de las rentas exentas y deducciones limitadas con ejemplos en el Muisca, conclusiones, cálculos y comentarios).  </t>
        </r>
      </text>
    </comment>
    <comment ref="H953" authorId="1" shapeId="0" xr:uid="{2097C908-CB64-4892-A1A4-9D705875E14D}">
      <text>
        <r>
          <rPr>
            <b/>
            <sz val="10"/>
            <color rgb="FF000000"/>
            <rFont val="Calibri"/>
            <family val="2"/>
            <scheme val="minor"/>
          </rPr>
          <t>Importante:</t>
        </r>
        <r>
          <rPr>
            <sz val="10"/>
            <color rgb="FF000000"/>
            <rFont val="Calibri"/>
            <family val="2"/>
            <scheme val="minor"/>
          </rPr>
          <t xml:space="preserve"> lo que hace la Dian en el instructivo del formulario 210 para someter a límite las rentas exentas y deducciones que sí se someten a límite, es algo que viola el artículo 336 del ET y el artículo 1.2.1.20.4 del DUT 1625 de 2016 y por eso no aplicamos ese criterio de la Dian En dichas normas se mencionan que existen rentas exentas que no se someten a límite y que existen otras rentas exentas (junto con las deducciones) que sí se someten a límite. Pero las que sí se someten a límite siempre tomarán como referencia el 40% del resultado de tomar todos los ingresos brutos de la cédula general y restarle solamente los ingresos no gravados y las devolucioneas en ventas. Las normas antes mencionadas no dicen que adicionalmente haya que restar los valores de las rentas exentas que no se someten a límite, pero eso es justamente lo que arbitrariamente hace el portal de la Dian para disminuir aun más (de forma injusta) el valor de referencia frente al cual se someten las rentas exentas y deducciones que sí se someten a límite.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Usuario de Microsoft Office</author>
  </authors>
  <commentList>
    <comment ref="F47" authorId="0" shapeId="0" xr:uid="{1DA5D1C9-265F-4618-B0CE-4F6946D0139C}">
      <text>
        <r>
          <rPr>
            <sz val="10"/>
            <color rgb="FF000000"/>
            <rFont val="Calibri"/>
            <family val="2"/>
          </rPr>
          <t>Si se incluyen cifras en esta celda, hacerlo con el signo menos adelante.</t>
        </r>
      </text>
    </comment>
    <comment ref="D59" authorId="0" shapeId="0" xr:uid="{00000000-0006-0000-0400-000001000000}">
      <text>
        <r>
          <rPr>
            <sz val="10"/>
            <color rgb="FF000000"/>
            <rFont val="Calibri"/>
            <family val="2"/>
          </rPr>
          <t>Si se incluyen cifras en esta celda, hacerlo con el signo menos adelante</t>
        </r>
      </text>
    </comment>
    <comment ref="D83" authorId="0" shapeId="0" xr:uid="{00000000-0006-0000-0400-000002000000}">
      <text>
        <r>
          <rPr>
            <sz val="10"/>
            <color rgb="FF000000"/>
            <rFont val="Calibri"/>
            <family val="2"/>
          </rPr>
          <t>Si se incluyen cifras en esta celda, hacerlo con el signo menos adelante</t>
        </r>
      </text>
    </comment>
    <comment ref="E89" authorId="0" shapeId="0" xr:uid="{EE42101A-812A-46E3-B447-EBD5C493B0A2}">
      <text>
        <r>
          <rPr>
            <sz val="10"/>
            <color rgb="FF000000"/>
            <rFont val="Calibri"/>
            <family val="2"/>
          </rPr>
          <t>Si se incluyen cifras en esta celda, hacerlo con el signo menos adelante.</t>
        </r>
      </text>
    </comment>
    <comment ref="E152" authorId="0" shapeId="0" xr:uid="{F3FEDF8F-3AF0-4CE0-B741-225A691E5705}">
      <text>
        <r>
          <rPr>
            <sz val="10"/>
            <color rgb="FF000000"/>
            <rFont val="Calibri"/>
            <family val="2"/>
          </rPr>
          <t>Si se incluyen cifras en esta celda, hacerlo con el signo menos adelante.</t>
        </r>
      </text>
    </comment>
    <comment ref="E156" authorId="0" shapeId="0" xr:uid="{27D3C6FC-B03C-45F6-BCDA-3E5F9901C9AB}">
      <text>
        <r>
          <rPr>
            <sz val="10"/>
            <color rgb="FF000000"/>
            <rFont val="Calibri"/>
            <family val="2"/>
          </rPr>
          <t>Si se incluyen cifras en esta celda, hacerlo con el signo menos adelante.</t>
        </r>
      </text>
    </comment>
    <comment ref="E218" authorId="0" shapeId="0" xr:uid="{82C13C86-D1BB-4717-B11D-EBBFD05C8893}">
      <text>
        <r>
          <rPr>
            <sz val="10"/>
            <color rgb="FF000000"/>
            <rFont val="Calibri"/>
            <family val="2"/>
          </rPr>
          <t>Si se incluyen cifras en esta celda, hacerlo con el signo menos adelante.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DIEGO</author>
  </authors>
  <commentList>
    <comment ref="F19" authorId="0" shapeId="0" xr:uid="{00000000-0006-0000-0500-000001000000}">
      <text>
        <r>
          <rPr>
            <sz val="9"/>
            <color rgb="FF000000"/>
            <rFont val="Tahoma"/>
            <family val="2"/>
          </rPr>
          <t>En los ejemplos que hace la Dian en su Circular 009 de enero de 2007, cuando hace conversiones del valor bruto de un salario gravable y lo convierte en UVT para ubicarlo luego en los rangos de UVTs de la tabla para retención en la fuente sobre salarios contenida en el art. 383 del ET, la Dian toma los resultados de la conversión utilizando hasta los dos primeros decimales. Por esa razón, hacemos lo mismo aquí con esta conversión del valor de la renta líquida, de pesos, a UVT.</t>
        </r>
      </text>
    </comment>
    <comment ref="F44" authorId="0" shapeId="0" xr:uid="{00000000-0006-0000-0500-000002000000}">
      <text>
        <r>
          <rPr>
            <sz val="9"/>
            <color indexed="81"/>
            <rFont val="Tahoma"/>
            <family val="2"/>
          </rPr>
          <t>En los ejemplos que hace la Dian en su Circular 009 de enero de 2007, cuando hace conversiones del valor bruto de un salario gravable y lo convierte en UVT para ubicarlo luego en los rangos de UVTs de la tabla para retención en la fuente sobre salarios contenida en el art. 383 del ET, la Dian toma los resultados de la conversión utilizando hasta los dos primeros decimales. Por esa razón, hacemos lo mismo aquí con esta conversión del valor de la renta líquida, de pesos, a UVT.</t>
        </r>
      </text>
    </comment>
    <comment ref="D62" authorId="0" shapeId="0" xr:uid="{CD05262A-B47C-4374-AD74-4C53CA2E6803}">
      <text>
        <r>
          <rPr>
            <sz val="9"/>
            <color indexed="81"/>
            <rFont val="Tahoma"/>
            <family val="2"/>
          </rPr>
          <t>En los ejemplos que hace la Dian en su Circular 009 de enero de 2007, cuando hace conversiones del valor bruto de un salario gravable y lo convierte en UVT para ubicarlo luego en los rangos de UVTs de la tabla para retención en la fuente sobre salarios contenida en el art. 383 del ET, la Dian toma los resultados de la conversión utilizando hasta los dos primeros decimales. Por esa razón, hacemos lo mismo aquí con esta conversión del valor de la renta líquida, de pesos, a UVT.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Usuario de Microsoft Office</author>
  </authors>
  <commentList>
    <comment ref="AM2" authorId="0" shapeId="0" xr:uid="{00000000-0006-0000-0600-000001000000}">
      <text>
        <r>
          <rPr>
            <sz val="10"/>
            <color rgb="FF000000"/>
            <rFont val="Calibri"/>
            <family val="2"/>
          </rPr>
          <t xml:space="preserve">Por el año gravable 2023 se utilizará una nueva "versión 6". Por tanto, para beneficio que quienes ya habían trabajado con la "versión 5" (la cual se usó para el reporte del año gravable 2022), </t>
        </r>
        <r>
          <rPr>
            <sz val="10"/>
            <color rgb="FF7030A0"/>
            <rFont val="Calibri"/>
            <family val="2"/>
          </rPr>
          <t>lo que se hizo en este excel fue destacar en color morado</t>
        </r>
        <r>
          <rPr>
            <sz val="10"/>
            <color rgb="FF000000"/>
            <rFont val="Calibri"/>
            <family val="2"/>
          </rPr>
          <t xml:space="preserve"> las filas y columnas nuevas que se agregaron a la nueva "versión 6" y que no existían en la anterior "versión 5".</t>
        </r>
        <r>
          <rPr>
            <b/>
            <sz val="10"/>
            <color rgb="FF000000"/>
            <rFont val="Calibri"/>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diego Guevara</author>
    <author>Diego Guevara</author>
  </authors>
  <commentList>
    <comment ref="G8" authorId="0" shapeId="0" xr:uid="{00000000-0006-0000-0700-000001000000}">
      <text>
        <r>
          <rPr>
            <sz val="9"/>
            <color indexed="81"/>
            <rFont val="Arial"/>
            <family val="2"/>
          </rPr>
          <t xml:space="preserve">En todas las columnas (a excepción de la columna "efecto de conversión"),  todas las cifras se deben incluir como valores </t>
        </r>
        <r>
          <rPr>
            <b/>
            <sz val="9"/>
            <color indexed="48"/>
            <rFont val="Arial"/>
            <family val="2"/>
          </rPr>
          <t>positivos</t>
        </r>
        <r>
          <rPr>
            <sz val="9"/>
            <color indexed="81"/>
            <rFont val="Arial"/>
            <family val="2"/>
          </rPr>
          <t xml:space="preserve">  Además, todas  las cifras se deben digitar en pesos y sin aproximaciones
</t>
        </r>
      </text>
    </comment>
    <comment ref="H8" authorId="0" shapeId="0" xr:uid="{00000000-0006-0000-0700-000002000000}">
      <text>
        <r>
          <rPr>
            <sz val="9"/>
            <color indexed="81"/>
            <rFont val="Arial"/>
            <family val="2"/>
          </rPr>
          <t xml:space="preserve">Solo esta columna es la que acepta recibir valores </t>
        </r>
        <r>
          <rPr>
            <sz val="9"/>
            <color indexed="39"/>
            <rFont val="Arial"/>
            <family val="2"/>
          </rPr>
          <t>positivos</t>
        </r>
        <r>
          <rPr>
            <sz val="9"/>
            <color indexed="81"/>
            <rFont val="Arial"/>
            <family val="2"/>
          </rPr>
          <t xml:space="preserve"> y/</t>
        </r>
        <r>
          <rPr>
            <sz val="9"/>
            <color indexed="10"/>
            <rFont val="Arial"/>
            <family val="2"/>
          </rPr>
          <t>o negativos</t>
        </r>
        <r>
          <rPr>
            <sz val="9"/>
            <color indexed="81"/>
            <rFont val="Arial"/>
            <family val="2"/>
          </rPr>
          <t xml:space="preserve">
</t>
        </r>
      </text>
    </comment>
    <comment ref="J71" authorId="1" shapeId="0" xr:uid="{00000000-0006-0000-0700-000003000000}">
      <text>
        <r>
          <rPr>
            <sz val="9"/>
            <color indexed="81"/>
            <rFont val="Tahoma"/>
            <family val="2"/>
          </rPr>
          <t xml:space="preserve">El prevalidador no bloquea los valores fiscales de esta fila, pero en realidad esta partida solo es contable y no es fiscal
</t>
        </r>
      </text>
    </comment>
    <comment ref="J92" authorId="1" shapeId="0" xr:uid="{00000000-0006-0000-0700-000004000000}">
      <text>
        <r>
          <rPr>
            <sz val="9"/>
            <color indexed="81"/>
            <rFont val="Tahoma"/>
            <family val="2"/>
          </rPr>
          <t xml:space="preserve">El prevalidador no bloquea los valores fiscales de esta fila, pero en realidad esta partida solo es contable y no es fiscal
</t>
        </r>
      </text>
    </comment>
    <comment ref="J104" authorId="1" shapeId="0" xr:uid="{00000000-0006-0000-0700-000005000000}">
      <text>
        <r>
          <rPr>
            <sz val="9"/>
            <color indexed="81"/>
            <rFont val="Tahoma"/>
            <family val="2"/>
          </rPr>
          <t xml:space="preserve">El prevalidador no bloquea los valores fiscales de esta fila, pero en realidad esta partida solo es contable y no es fiscal
</t>
        </r>
      </text>
    </comment>
    <comment ref="J109" authorId="1" shapeId="0" xr:uid="{00000000-0006-0000-0700-000006000000}">
      <text>
        <r>
          <rPr>
            <sz val="9"/>
            <color indexed="81"/>
            <rFont val="Tahoma"/>
            <family val="2"/>
          </rPr>
          <t xml:space="preserve">El prevalidador no bloquea los valores fiscales de esta fila, pero en realidad esta partida solo es contable y no es fiscal
</t>
        </r>
      </text>
    </comment>
    <comment ref="J114" authorId="1" shapeId="0" xr:uid="{00000000-0006-0000-0700-000007000000}">
      <text>
        <r>
          <rPr>
            <sz val="9"/>
            <color indexed="81"/>
            <rFont val="Tahoma"/>
            <family val="2"/>
          </rPr>
          <t xml:space="preserve">El prevalidador no bloquea los valores fiscales de esta fila, pero en realidad esta partida solo es contable y no es fiscal
</t>
        </r>
      </text>
    </comment>
    <comment ref="J117" authorId="1" shapeId="0" xr:uid="{00000000-0006-0000-0700-000008000000}">
      <text>
        <r>
          <rPr>
            <sz val="9"/>
            <color indexed="81"/>
            <rFont val="Tahoma"/>
            <family val="2"/>
          </rPr>
          <t xml:space="preserve">El prevalidador no bloquea los valores fiscales de esta fila, pero en realidad esta partida solo es contable y no es fiscal
</t>
        </r>
      </text>
    </comment>
    <comment ref="J122" authorId="1" shapeId="0" xr:uid="{00000000-0006-0000-0700-000009000000}">
      <text>
        <r>
          <rPr>
            <sz val="9"/>
            <color indexed="81"/>
            <rFont val="Tahoma"/>
            <family val="2"/>
          </rPr>
          <t xml:space="preserve">El prevalidador no bloquea los valores fiscales de esta fila, pero en realidad esta partida solo es contable y no es fiscal
 </t>
        </r>
      </text>
    </comment>
    <comment ref="J125" authorId="1" shapeId="0" xr:uid="{00000000-0006-0000-0700-00000A000000}">
      <text>
        <r>
          <rPr>
            <sz val="9"/>
            <color indexed="81"/>
            <rFont val="Tahoma"/>
            <family val="2"/>
          </rPr>
          <t xml:space="preserve">El prevalidador no bloquea los valores fiscales de esta fila, pero en realidad esta partida solo es contable y no es fiscal
</t>
        </r>
      </text>
    </comment>
    <comment ref="J130" authorId="1" shapeId="0" xr:uid="{00000000-0006-0000-0700-00000B000000}">
      <text>
        <r>
          <rPr>
            <sz val="9"/>
            <color indexed="81"/>
            <rFont val="Tahoma"/>
            <family val="2"/>
          </rPr>
          <t xml:space="preserve">El prevalidador no bloquea los valores fiscales de esta fila, pero en realidad esta partida solo es contable y no es fiscal
</t>
        </r>
      </text>
    </comment>
    <comment ref="J133" authorId="1" shapeId="0" xr:uid="{00000000-0006-0000-0700-00000C000000}">
      <text>
        <r>
          <rPr>
            <sz val="9"/>
            <color indexed="81"/>
            <rFont val="Tahoma"/>
            <family val="2"/>
          </rPr>
          <t xml:space="preserve">El prevalidador no bloquea los valores fiscales de esta fila, pero en realidad esta partida solo es contable y no es fiscal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diego Guevara</author>
    <author>Diego Guevara</author>
    <author>Usuario de Microsoft Office</author>
    <author>Monica Arias</author>
    <author>Microsoft Office User</author>
  </authors>
  <commentList>
    <comment ref="H8" authorId="0" shapeId="0" xr:uid="{00000000-0006-0000-0800-000001000000}">
      <text>
        <r>
          <rPr>
            <sz val="9"/>
            <color rgb="FF000000"/>
            <rFont val="Arial"/>
            <family val="2"/>
          </rPr>
          <t xml:space="preserve">En todas las columnas (a excepción de la columna "efecto de conversión"),  todas las cifras se deben incluir como valores </t>
        </r>
        <r>
          <rPr>
            <b/>
            <sz val="9"/>
            <color rgb="FF3366FF"/>
            <rFont val="Arial"/>
            <family val="2"/>
          </rPr>
          <t>positivos</t>
        </r>
        <r>
          <rPr>
            <sz val="9"/>
            <color rgb="FF000000"/>
            <rFont val="Arial"/>
            <family val="2"/>
          </rPr>
          <t xml:space="preserve">  Además, todas  las cifras se deben digitar en pesos y sin aproximaciones
</t>
        </r>
      </text>
    </comment>
    <comment ref="I8" authorId="0" shapeId="0" xr:uid="{00000000-0006-0000-0800-000002000000}">
      <text>
        <r>
          <rPr>
            <sz val="9"/>
            <color rgb="FF000000"/>
            <rFont val="Arial"/>
            <family val="2"/>
          </rPr>
          <t xml:space="preserve">Solo esta columna es la que acepta recibir valores </t>
        </r>
        <r>
          <rPr>
            <sz val="9"/>
            <color rgb="FF0000FF"/>
            <rFont val="Arial"/>
            <family val="2"/>
          </rPr>
          <t>positivos</t>
        </r>
        <r>
          <rPr>
            <sz val="9"/>
            <color rgb="FF000000"/>
            <rFont val="Arial"/>
            <family val="2"/>
          </rPr>
          <t xml:space="preserve"> y/</t>
        </r>
        <r>
          <rPr>
            <sz val="9"/>
            <color rgb="FFDD0806"/>
            <rFont val="Arial"/>
            <family val="2"/>
          </rPr>
          <t>o negativos</t>
        </r>
        <r>
          <rPr>
            <sz val="9"/>
            <color rgb="FF000000"/>
            <rFont val="Arial"/>
            <family val="2"/>
          </rPr>
          <t xml:space="preserve">
</t>
        </r>
      </text>
    </comment>
    <comment ref="N8" authorId="1" shapeId="0" xr:uid="{FF7360A2-CCCE-4C50-A209-DF4CCFB50FB7}">
      <text>
        <r>
          <rPr>
            <sz val="9"/>
            <color indexed="81"/>
            <rFont val="Tahoma"/>
            <family val="2"/>
          </rPr>
          <t xml:space="preserve">Según los artículos 235-3 y 235-4 del ET, las personas naturales o juridicas que realicen megainversiones en actividades comerciales, industriales o de servicios, podrán tomar la utilidad fiscal de solamente esas actividades y tributar sobre ellas con una tarifa unica del 27%. Por tanto, esta columna tendrá uso para los valores fiscales de  las partidas de 'rentas no laborales' relacionadas con megainversiones, pues los ingresos, costos y gastos de las actividades industriales, comerciales y de servicios se reportarían dentro de esa sección. </t>
        </r>
        <r>
          <rPr>
            <b/>
            <sz val="9"/>
            <color indexed="81"/>
            <rFont val="Tahoma"/>
            <family val="2"/>
          </rPr>
          <t xml:space="preserve">
Esta, por tanto, </t>
        </r>
        <r>
          <rPr>
            <b/>
            <sz val="9"/>
            <color rgb="FFFF0000"/>
            <rFont val="Tahoma"/>
            <family val="2"/>
          </rPr>
          <t>sería una columna que cada quien tendría que diligenciar de forma  manual</t>
        </r>
        <r>
          <rPr>
            <b/>
            <sz val="9"/>
            <color indexed="81"/>
            <rFont val="Tahoma"/>
            <family val="2"/>
          </rPr>
          <t xml:space="preserve"> dependiendo de si la fila contiene o no partidas que se relacionen con las "megainversiones. </t>
        </r>
      </text>
    </comment>
    <comment ref="C10" authorId="2" shapeId="0" xr:uid="{00000000-0006-0000-0800-000004000000}">
      <text>
        <r>
          <rPr>
            <sz val="10"/>
            <color rgb="FF000000"/>
            <rFont val="Calibri"/>
            <family val="2"/>
          </rPr>
          <t xml:space="preserve">En estos detalles de los ingresos brutos que hacen parte de una sub cédula de la cédula general (sub cédula de rentas de trabajo, de capital, no laboral) no se incluyen los ingresos brutos formados por los </t>
        </r>
        <r>
          <rPr>
            <sz val="10"/>
            <color rgb="FFDD0806"/>
            <rFont val="Calibri"/>
            <family val="2"/>
          </rPr>
          <t xml:space="preserve">"Retiros de dineros desde los fondos de pensiones voluntarias y cuentas AFC que </t>
        </r>
        <r>
          <rPr>
            <b/>
            <sz val="10"/>
            <color rgb="FFDD0806"/>
            <rFont val="Calibri"/>
            <family val="2"/>
          </rPr>
          <t>no</t>
        </r>
        <r>
          <rPr>
            <sz val="10"/>
            <color rgb="FFDD0806"/>
            <rFont val="Calibri"/>
            <family val="2"/>
          </rPr>
          <t xml:space="preserve"> cumplieron requisitos de permanencia u otros requisitos especiales"</t>
        </r>
        <r>
          <rPr>
            <sz val="10"/>
            <color rgb="FF000000"/>
            <rFont val="Calibri"/>
            <family val="2"/>
          </rPr>
          <t xml:space="preserve">. Ese tipo de ingreso bruto solo se reportará más abajo (ver filas 379 a 381).
</t>
        </r>
      </text>
    </comment>
    <comment ref="D12" authorId="2" shapeId="0" xr:uid="{00000000-0006-0000-0800-000005000000}">
      <text>
        <r>
          <rPr>
            <sz val="10"/>
            <color rgb="FF000000"/>
            <rFont val="Calibri"/>
            <family val="2"/>
          </rPr>
          <t>En el prevalidador de la Dian, el valor fiscal de esta fila lo llevan luego directamente hasta la celda I378. Por tanto, esta fila solo la tendrían que usar las personas naturales que declararán ingresos por honorarios o servicios a los cuales sí se le asociarán costos y gastos dentro de la cédula genural (ver en renglón 43 del formulario 210).</t>
        </r>
      </text>
    </comment>
    <comment ref="C25" authorId="2" shapeId="0" xr:uid="{00000000-0006-0000-0800-000006000000}">
      <text>
        <r>
          <rPr>
            <sz val="10"/>
            <color rgb="FF000000"/>
            <rFont val="Calibri"/>
            <family val="2"/>
          </rPr>
          <t xml:space="preserve">En esta sub-sección no quedarán incluidos los ingresos brutos por </t>
        </r>
        <r>
          <rPr>
            <sz val="10"/>
            <color rgb="FFDD0806"/>
            <rFont val="Calibri"/>
            <family val="2"/>
          </rPr>
          <t>"Rentas liquidas pasivas de capital ECE"</t>
        </r>
        <r>
          <rPr>
            <sz val="10"/>
            <color rgb="FF000000"/>
            <rFont val="Calibri"/>
            <family val="2"/>
          </rPr>
          <t xml:space="preserve"> (que también se llevan a la cédula de rentas de capital; </t>
        </r>
        <r>
          <rPr>
            <sz val="10"/>
            <color rgb="FFDD0806"/>
            <rFont val="Calibri"/>
            <family val="2"/>
          </rPr>
          <t>ver renglón 62 del formulario 210</t>
        </r>
        <r>
          <rPr>
            <sz val="10"/>
            <color rgb="FF000000"/>
            <rFont val="Calibri"/>
            <family val="2"/>
          </rPr>
          <t>), pues dichas rentas solo se reportarán más abajo en esta hoja de trabajo (ver la fila 363 y siguientes).</t>
        </r>
      </text>
    </comment>
    <comment ref="C37" authorId="2" shapeId="0" xr:uid="{00000000-0006-0000-0800-000007000000}">
      <text>
        <r>
          <rPr>
            <sz val="10"/>
            <color rgb="FF000000"/>
            <rFont val="Calibri"/>
            <family val="2"/>
          </rPr>
          <t xml:space="preserve">En esta sub-sección no quedarán incluidos los ingresos brutos por </t>
        </r>
        <r>
          <rPr>
            <sz val="10"/>
            <color rgb="FFDD0806"/>
            <rFont val="Calibri"/>
            <family val="2"/>
          </rPr>
          <t>"Rentas liquidas pasivas no laborales ECE"</t>
        </r>
        <r>
          <rPr>
            <sz val="10"/>
            <color rgb="FF000000"/>
            <rFont val="Calibri"/>
            <family val="2"/>
          </rPr>
          <t xml:space="preserve"> (que también se llevan a la sub cédula de rentas no laborales ; </t>
        </r>
        <r>
          <rPr>
            <sz val="10"/>
            <color rgb="FFDD0806"/>
            <rFont val="Calibri"/>
            <family val="2"/>
          </rPr>
          <t>ver renglón 79 del formulario 210</t>
        </r>
        <r>
          <rPr>
            <sz val="10"/>
            <color rgb="FF000000"/>
            <rFont val="Calibri"/>
            <family val="2"/>
          </rPr>
          <t>), pues dichas rentas solo se reportarán más abajo en esta hoja de trabajo (ver la fila 363 y siguientes.</t>
        </r>
      </text>
    </comment>
    <comment ref="L54" authorId="3" shapeId="0" xr:uid="{E7B74698-2834-40A2-88C9-D0DC29C9E449}">
      <text>
        <r>
          <rPr>
            <b/>
            <sz val="9"/>
            <color indexed="81"/>
            <rFont val="Tahoma"/>
            <family val="2"/>
          </rPr>
          <t>Servicios de energía eólica.</t>
        </r>
      </text>
    </comment>
    <comment ref="L59" authorId="2" shapeId="0" xr:uid="{00000000-0006-0000-0800-000008000000}">
      <text>
        <r>
          <rPr>
            <b/>
            <sz val="10"/>
            <color rgb="FF000000"/>
            <rFont val="Calibri"/>
            <family val="2"/>
          </rPr>
          <t>Es un error de la Dian insinuar que estos ingresos se llevan a la cédula de rentas no laborales. En realidad solo deben llevarse a la cédula de rentas de capital.</t>
        </r>
      </text>
    </comment>
    <comment ref="K63" authorId="1" shapeId="0" xr:uid="{00000000-0006-0000-0800-000009000000}">
      <text>
        <r>
          <rPr>
            <sz val="9"/>
            <color rgb="FF000000"/>
            <rFont val="Tahoma"/>
            <family val="2"/>
          </rPr>
          <t xml:space="preserve">El prevalidador no bloquea los valores fiscales de estas filas 63 a 67, pero en relidad estas partidas solo son contables y no fiscales.
</t>
        </r>
      </text>
    </comment>
    <comment ref="K89" authorId="1" shapeId="0" xr:uid="{00000000-0006-0000-0800-00000A000000}">
      <text>
        <r>
          <rPr>
            <sz val="9"/>
            <color rgb="FF000000"/>
            <rFont val="Tahoma"/>
            <family val="2"/>
          </rPr>
          <t xml:space="preserve">El prevalidador no bloquea los valores fiscales de estas filas 89 a 100, pero en relidad estas partidas solo son contables y no fiscales.
</t>
        </r>
      </text>
    </comment>
    <comment ref="J123" authorId="3" shapeId="0" xr:uid="{6DEF3884-BD6E-4631-A01A-D14DFD83024C}">
      <text>
        <r>
          <rPr>
            <b/>
            <sz val="9"/>
            <color indexed="81"/>
            <rFont val="Tahoma"/>
            <family val="2"/>
          </rPr>
          <t>Ingresos por rifas, premios y loterias que van a ganancias ocasionales.</t>
        </r>
      </text>
    </comment>
    <comment ref="D134" authorId="2" shapeId="0" xr:uid="{00000000-0006-0000-0800-00000B000000}">
      <text>
        <r>
          <rPr>
            <sz val="10"/>
            <color rgb="FF000000"/>
            <rFont val="Calibri"/>
            <family val="2"/>
          </rPr>
          <t xml:space="preserve">Sin incluir los recibidos de sociedades que desarrollen megainversiones que van por aparte más abajo.
</t>
        </r>
      </text>
    </comment>
    <comment ref="K178" authorId="1" shapeId="0" xr:uid="{00000000-0006-0000-0800-00000C000000}">
      <text>
        <r>
          <rPr>
            <sz val="9"/>
            <color rgb="FF000000"/>
            <rFont val="Tahoma"/>
            <family val="2"/>
          </rPr>
          <t xml:space="preserve">El prevalidador no bloquea los valores fiscales de estas filas 178 a 190, pero en realidad estas partidas solo son contables y no fiscales.
</t>
        </r>
      </text>
    </comment>
    <comment ref="K252" authorId="1" shapeId="0" xr:uid="{00000000-0006-0000-0800-00000D000000}">
      <text>
        <r>
          <rPr>
            <sz val="9"/>
            <color rgb="FF000000"/>
            <rFont val="Tahoma"/>
            <family val="2"/>
          </rPr>
          <t>El prevalidador no bloquea los valores fiscales de estas filas 252 a 264, pero en realidad estas partidas solo son contables y no fiscales.</t>
        </r>
      </text>
    </comment>
    <comment ref="K304" authorId="1" shapeId="0" xr:uid="{00000000-0006-0000-0800-00000E000000}">
      <text>
        <r>
          <rPr>
            <sz val="9"/>
            <color rgb="FF000000"/>
            <rFont val="Tahoma"/>
            <family val="2"/>
          </rPr>
          <t xml:space="preserve">El prevalidador no bloquea los valores fiscales de estas filas 304 a 316, pero en realidad estas partidas solo son contables y no fiscales.
</t>
        </r>
      </text>
    </comment>
    <comment ref="K324" authorId="1" shapeId="0" xr:uid="{00000000-0006-0000-0800-00000F000000}">
      <text>
        <r>
          <rPr>
            <sz val="9"/>
            <color rgb="FF000000"/>
            <rFont val="Tahoma"/>
            <family val="2"/>
          </rPr>
          <t xml:space="preserve">El prevalidador no bloquea los valores fiscales de estas filas 324 a 325, pero en realidad estas partidas solo son contables y no fiscales.
</t>
        </r>
      </text>
    </comment>
    <comment ref="K331" authorId="1" shapeId="0" xr:uid="{00000000-0006-0000-0800-000010000000}">
      <text>
        <r>
          <rPr>
            <sz val="9"/>
            <color rgb="FF000000"/>
            <rFont val="Tahoma"/>
            <family val="2"/>
          </rPr>
          <t xml:space="preserve">El prevalidador no bloquea los valores fiscales de estas filas 331 a 335, pero en realidad estas partidas solo son contables y no fiscales.
</t>
        </r>
      </text>
    </comment>
    <comment ref="K347" authorId="1" shapeId="0" xr:uid="{00000000-0006-0000-0800-000011000000}">
      <text>
        <r>
          <rPr>
            <sz val="9"/>
            <color rgb="FF000000"/>
            <rFont val="Tahoma"/>
            <family val="2"/>
          </rPr>
          <t xml:space="preserve">El prevalidador no bloquea los valores fiscales de estas filas 347 a 353, pero en realidad estas partidas solo son contables y no fiscales.
</t>
        </r>
      </text>
    </comment>
    <comment ref="L362" authorId="3" shapeId="0" xr:uid="{6156FDFB-414E-4FA2-95E8-91DEE9CB5E9F}">
      <text>
        <r>
          <rPr>
            <b/>
            <sz val="9"/>
            <color indexed="81"/>
            <rFont val="Tahoma"/>
            <family val="2"/>
          </rPr>
          <t>Suma el total de todas las rentas líquidas de cada una de las cédulas, incluyendo las de la actividad exenta.</t>
        </r>
      </text>
    </comment>
    <comment ref="E364" authorId="2" shapeId="0" xr:uid="{00000000-0006-0000-0800-000012000000}">
      <text>
        <r>
          <rPr>
            <sz val="10"/>
            <color rgb="FF000000"/>
            <rFont val="Calibri"/>
            <family val="2"/>
          </rPr>
          <t>Estas rentas ECE por dividendos ya quedaron reportadas en la fila 138 y por eso no se deben volver 
a reportar en esta fila 364.</t>
        </r>
      </text>
    </comment>
    <comment ref="M377" authorId="1" shapeId="0" xr:uid="{00000000-0006-0000-0800-000013000000}">
      <text>
        <r>
          <rPr>
            <sz val="9"/>
            <color rgb="FF000000"/>
            <rFont val="Tahoma"/>
            <family val="2"/>
          </rPr>
          <t>En la estructura del formato 2517 v. 5 esta vez la Dian no quiso diseñar columna de depuración para la cédula de dividendos.</t>
        </r>
      </text>
    </comment>
    <comment ref="K392" authorId="1" shapeId="0" xr:uid="{00000000-0006-0000-0800-000014000000}">
      <text>
        <r>
          <rPr>
            <sz val="9"/>
            <color rgb="FF000000"/>
            <rFont val="Tahoma"/>
            <family val="2"/>
          </rPr>
          <t xml:space="preserve">Es un error que en el prevalidador hayan bloqueado esta celda pues ese tipo de  ingreso no gravado sí puede figurar afectando los tipos de rentas de estas columnas.
</t>
        </r>
      </text>
    </comment>
    <comment ref="M392" authorId="1" shapeId="0" xr:uid="{00000000-0006-0000-0800-000015000000}">
      <text>
        <r>
          <rPr>
            <sz val="9"/>
            <color indexed="81"/>
            <rFont val="Tahoma"/>
            <family val="2"/>
          </rPr>
          <t>En el prevalidador no bloquearon esta celda pero debería figurar bloqueda pues ese tipo de ingreso no gravado
no podría figuar afectando a las rentas de esta columna</t>
        </r>
      </text>
    </comment>
    <comment ref="H398" authorId="3" shapeId="0" xr:uid="{C9397840-54B2-4F88-AB27-31FFCE499737}">
      <text>
        <r>
          <rPr>
            <b/>
            <sz val="9"/>
            <color indexed="81"/>
            <rFont val="Tahoma"/>
            <family val="2"/>
          </rPr>
          <t>Renglón 34</t>
        </r>
      </text>
    </comment>
    <comment ref="I398" authorId="3" shapeId="0" xr:uid="{73C9F387-806E-407A-8777-3234CB5E9186}">
      <text>
        <r>
          <rPr>
            <b/>
            <sz val="9"/>
            <color indexed="81"/>
            <rFont val="Tahoma"/>
            <family val="2"/>
          </rPr>
          <t>Renglón 46</t>
        </r>
      </text>
    </comment>
    <comment ref="J398" authorId="3" shapeId="0" xr:uid="{E28533C4-B009-4FAA-AC38-2057710D208C}">
      <text>
        <r>
          <rPr>
            <b/>
            <sz val="9"/>
            <color indexed="81"/>
            <rFont val="Tahoma"/>
            <family val="2"/>
          </rPr>
          <t>Renglón 61</t>
        </r>
      </text>
    </comment>
    <comment ref="K398" authorId="3" shapeId="0" xr:uid="{213D3F64-2EB3-480E-984B-8072A621327B}">
      <text>
        <r>
          <rPr>
            <b/>
            <sz val="9"/>
            <color indexed="81"/>
            <rFont val="Tahoma"/>
            <family val="2"/>
          </rPr>
          <t>Renglón 78</t>
        </r>
      </text>
    </comment>
    <comment ref="H416" authorId="2" shapeId="0" xr:uid="{00000000-0006-0000-0800-000016000000}">
      <text>
        <r>
          <rPr>
            <sz val="10"/>
            <color rgb="FF000000"/>
            <rFont val="Calibri"/>
            <family val="2"/>
          </rPr>
          <t xml:space="preserve">Aquí podrían ir algunas  donaciones que sí se tratan como "deducción", ejemplo las donaciones a proyectos de cine nacional (ver art. 16 ley 814 de 2003).
</t>
        </r>
      </text>
    </comment>
    <comment ref="E432" authorId="2" shapeId="0" xr:uid="{00000000-0006-0000-0800-000017000000}">
      <text>
        <r>
          <rPr>
            <b/>
            <sz val="10"/>
            <color rgb="FF000000"/>
            <rFont val="Calibri"/>
            <family val="2"/>
          </rPr>
          <t>Ver pregunta 1.25 del concepto Dian 912 de 2018.</t>
        </r>
      </text>
    </comment>
    <comment ref="H446" authorId="3" shapeId="0" xr:uid="{8DFC1E31-E906-490A-B504-414059CFCCA7}">
      <text>
        <r>
          <rPr>
            <b/>
            <sz val="9"/>
            <color indexed="81"/>
            <rFont val="Tahoma"/>
            <family val="2"/>
          </rPr>
          <t>Renglón 42</t>
        </r>
      </text>
    </comment>
    <comment ref="I446" authorId="3" shapeId="0" xr:uid="{47AECA03-00CE-4610-90ED-FA4729FCECCE}">
      <text>
        <r>
          <rPr>
            <b/>
            <sz val="9"/>
            <color indexed="81"/>
            <rFont val="Tahoma"/>
            <family val="2"/>
          </rPr>
          <t>Renglón 57</t>
        </r>
      </text>
    </comment>
    <comment ref="J446" authorId="3" shapeId="0" xr:uid="{28F7008E-AA8A-403B-808C-07FD3510499C}">
      <text>
        <r>
          <rPr>
            <b/>
            <sz val="9"/>
            <color indexed="81"/>
            <rFont val="Tahoma"/>
            <family val="2"/>
          </rPr>
          <t>Renglón 73</t>
        </r>
      </text>
    </comment>
    <comment ref="K446" authorId="3" shapeId="0" xr:uid="{F3118BDC-E4B0-4079-9A82-F7AE1380DFD9}">
      <text>
        <r>
          <rPr>
            <b/>
            <sz val="9"/>
            <color indexed="81"/>
            <rFont val="Tahoma"/>
            <family val="2"/>
          </rPr>
          <t>Renglón 90</t>
        </r>
      </text>
    </comment>
    <comment ref="L446" authorId="3" shapeId="0" xr:uid="{EA0E2B6D-EA61-4821-B60D-202753C42229}">
      <text>
        <r>
          <rPr>
            <b/>
            <sz val="9"/>
            <color indexed="81"/>
            <rFont val="Tahoma"/>
            <family val="2"/>
          </rPr>
          <t xml:space="preserve">Renglón 93
</t>
        </r>
        <r>
          <rPr>
            <sz val="9"/>
            <color indexed="81"/>
            <rFont val="Tahoma"/>
            <family val="2"/>
          </rPr>
          <t>Tenga en cuenta que al hacer la suma de las 4 cédulas, es decir, las celdas H446 + I446+ J446 + K446 el valor arroja una diferencia de $112,000 con respecto a esta celda L446, lo que equivale al 1% deducible por compras con FE (renglón 28 del formulario que se suma de forma automática dentro del renglón 92), ya que dicho monto NO está incluido dentro de ninguna de las cédulas antes mencionadas (rentas laborales, rentas por honorarios y servicios, rentas de capital y otras rentas no laborales).</t>
        </r>
      </text>
    </comment>
    <comment ref="K448" authorId="2" shapeId="0" xr:uid="{00000000-0006-0000-0800-000019000000}">
      <text>
        <r>
          <rPr>
            <sz val="10"/>
            <color rgb="FF000000"/>
            <rFont val="Calibri"/>
            <family val="2"/>
          </rPr>
          <t xml:space="preserve">Nota: si en la hoja "Detalle renglón 210" se hace necesario limitar alguno de los dos valores por compensaciones (ya sea por "pérdidas" o por "excesos de renta presuntiva"), entonces esta celda y la siguiente se tendrán que ajustar </t>
        </r>
        <r>
          <rPr>
            <sz val="10"/>
            <color rgb="FFDD0806"/>
            <rFont val="Calibri"/>
            <family val="2"/>
          </rPr>
          <t>manualmente.</t>
        </r>
        <r>
          <rPr>
            <sz val="10"/>
            <color rgb="FF000000"/>
            <rFont val="Calibri"/>
            <family val="2"/>
          </rPr>
          <t xml:space="preserve">
</t>
        </r>
      </text>
    </comment>
    <comment ref="L457" authorId="3" shapeId="0" xr:uid="{81A6A1F6-564A-41AE-911B-85E6929FE01F}">
      <text>
        <r>
          <rPr>
            <b/>
            <sz val="9"/>
            <color indexed="81"/>
            <rFont val="Tahoma"/>
            <family val="2"/>
          </rPr>
          <t xml:space="preserve">Renglón 97.
</t>
        </r>
        <r>
          <rPr>
            <sz val="9"/>
            <color indexed="81"/>
            <rFont val="Tahoma"/>
            <family val="2"/>
          </rPr>
          <t>Tenga en cuenta que al sumar las cédulas, es decir, las celdas H457 + I457 + J457 + K457 el valor que arroja es diferente al de esta celda L457, lo anterior porque ninguna de las 4 cédulas antes mencionadas (rentas laborales, rentas de honorarios y servicios, rentas de capital y rentas no laborales) tiene incluido el exceso de renta presuntiva (celda L449 $2,577,000) ni el descuento del 1% por compras con FE (celda L418 $112,000).</t>
        </r>
      </text>
    </comment>
    <comment ref="C506" authorId="0" shapeId="0" xr:uid="{00000000-0006-0000-0800-00001A000000}">
      <text>
        <r>
          <rPr>
            <sz val="9"/>
            <color rgb="FF000000"/>
            <rFont val="Arial"/>
            <family val="2"/>
          </rPr>
          <t xml:space="preserve">De acuerdo con la "Guía para diligenciar el formato 2517", estas son partidas que </t>
        </r>
        <r>
          <rPr>
            <sz val="9"/>
            <color rgb="FF3366FF"/>
            <rFont val="Arial"/>
            <family val="2"/>
          </rPr>
          <t>en este periodo aumentarán la renta fiscal</t>
        </r>
        <r>
          <rPr>
            <sz val="9"/>
            <color rgb="FF000000"/>
            <rFont val="Arial"/>
            <family val="2"/>
          </rPr>
          <t xml:space="preserve"> pero que </t>
        </r>
        <r>
          <rPr>
            <sz val="9"/>
            <color rgb="FFDD0806"/>
            <rFont val="Arial"/>
            <family val="2"/>
          </rPr>
          <t>en el futuro, cuando se reviertan, servirán para disminuir la renta fiscal.</t>
        </r>
        <r>
          <rPr>
            <sz val="9"/>
            <color rgb="FF000000"/>
            <rFont val="Arial"/>
            <family val="2"/>
          </rPr>
          <t xml:space="preserve">
</t>
        </r>
      </text>
    </comment>
    <comment ref="C543" authorId="0" shapeId="0" xr:uid="{00000000-0006-0000-0800-00001B000000}">
      <text>
        <r>
          <rPr>
            <b/>
            <sz val="9"/>
            <color rgb="FF000000"/>
            <rFont val="Arial"/>
            <family val="2"/>
          </rPr>
          <t xml:space="preserve">De acuerdo con la "Guía para diligenciar el formato 2517", estas son partidas que </t>
        </r>
        <r>
          <rPr>
            <b/>
            <sz val="9"/>
            <color rgb="FFDD0806"/>
            <rFont val="Arial"/>
            <family val="2"/>
          </rPr>
          <t>en este periodo disminuirán la renta fiscal</t>
        </r>
        <r>
          <rPr>
            <b/>
            <sz val="9"/>
            <color rgb="FF000000"/>
            <rFont val="Arial"/>
            <family val="2"/>
          </rPr>
          <t xml:space="preserve"> pero que </t>
        </r>
        <r>
          <rPr>
            <b/>
            <sz val="9"/>
            <color rgb="FF3366FF"/>
            <rFont val="Arial"/>
            <family val="2"/>
          </rPr>
          <t xml:space="preserve">en el futuro, cuando se reviertan, servirán para aumentar la renta fiscal
</t>
        </r>
      </text>
    </comment>
    <comment ref="K573" authorId="3" shapeId="0" xr:uid="{90BEAEA3-D236-41F0-9914-9DDA517BC3EC}">
      <text>
        <r>
          <rPr>
            <b/>
            <sz val="9"/>
            <color indexed="81"/>
            <rFont val="Tahoma"/>
            <family val="2"/>
          </rPr>
          <t>Es la suma entre la renta liquida de la cédula general (renglón 93 del formulario 210), más las otras cédulas, en este caso, la de dividendos (renglón 106 del formulario 210).</t>
        </r>
      </text>
    </comment>
    <comment ref="L573" authorId="4" shapeId="0" xr:uid="{BADD13E4-D510-B749-89EE-5A1E78708A2D}">
      <text>
        <r>
          <rPr>
            <sz val="10"/>
            <color rgb="FF000000"/>
            <rFont val="Tahoma"/>
            <family val="2"/>
          </rPr>
          <t>Este total no toma en cuenta los valores de la cédula de dividendos y tampoco toma en cuenta la utilización de compensaciones fiscales (compensacioens de pérdidas fiscales o de excesos de renta presuntiva)</t>
        </r>
      </text>
    </comment>
    <comment ref="L577" authorId="3" shapeId="0" xr:uid="{65D2E989-F1BA-4991-A54A-CFB8E40A9322}">
      <text>
        <r>
          <rPr>
            <b/>
            <sz val="9"/>
            <color indexed="81"/>
            <rFont val="Tahoma"/>
            <family val="2"/>
          </rPr>
          <t>Dato manual</t>
        </r>
      </text>
    </comment>
    <comment ref="L581" authorId="2" shapeId="0" xr:uid="{00000000-0006-0000-0800-00001C000000}">
      <text>
        <r>
          <rPr>
            <sz val="10"/>
            <color rgb="FF000000"/>
            <rFont val="Calibri"/>
            <family val="2"/>
          </rPr>
          <t xml:space="preserve">Esta partida no la pueden usar las personas naturales. Solo aplica a los clubes sociales (ver literal "g") del art. 189 del ET)
</t>
        </r>
      </text>
    </comment>
    <comment ref="F615" authorId="2" shapeId="0" xr:uid="{00000000-0006-0000-0800-00001D000000}">
      <text>
        <r>
          <rPr>
            <sz val="10"/>
            <color rgb="FF000000"/>
            <rFont val="Calibri"/>
            <family val="2"/>
          </rPr>
          <t>Es un error que la Dian insinúe que ese valor se restaría en el renglón de "retenciones" cuando en realidad se resta en el renglón de "descuento tributario" (ver artículo 242 del ET, Decreto 1457 de noviembre de 2020 y también este editorial de noviembre de 2020
https://actualicese.com/tributacion-sobre-dividendos-y-su-respectiva-retencion-volvio-a-ser-reglamentada-parte-i/</t>
        </r>
      </text>
    </comment>
    <comment ref="B619" authorId="2" shapeId="0" xr:uid="{00000000-0006-0000-0800-00001E000000}">
      <text>
        <r>
          <rPr>
            <sz val="10"/>
            <color rgb="FF000000"/>
            <rFont val="Calibri"/>
            <family val="2"/>
          </rPr>
          <t>Esta fila no tiene aplicación en el año gravable 2021. Solo tuvo aplicación en el año gravable 2020 (ver Decreto Ley 568 de abril de 2020 y Sentencia de la Corte Constitucional C-293 de agosto 5 de 2020; ver también este editorial https://actualicese.com/impuesto-solidario-por-el-covid-19-corte-publico-extracto-de-sentencia-que-lo-declaro-inexequible/</t>
        </r>
      </text>
    </comment>
    <comment ref="H636" authorId="3" shapeId="0" xr:uid="{92B581D7-330C-498C-80C7-5BE3EF1D182D}">
      <text>
        <r>
          <rPr>
            <b/>
            <sz val="9"/>
            <color indexed="81"/>
            <rFont val="Tahoma"/>
            <family val="2"/>
          </rPr>
          <t>Debe ser igual al valor reportado en la celda E138 de la hoja de cálculo denominada "Conciliación de utilidades" de este mismo archivo.</t>
        </r>
      </text>
    </comment>
    <comment ref="H644" authorId="3" shapeId="0" xr:uid="{B4210EFB-D145-4DD8-9C48-A0A9AA393289}">
      <text>
        <r>
          <rPr>
            <b/>
            <sz val="9"/>
            <color indexed="81"/>
            <rFont val="Tahoma"/>
            <family val="2"/>
          </rPr>
          <t>Este valor debe ser igual al de la celda F239 de la hoja de cálculo denominada "Conciliación de utilidades" de este mismo archivo.</t>
        </r>
      </text>
    </comment>
    <comment ref="E649" authorId="2" shapeId="0" xr:uid="{00000000-0006-0000-0800-00001F000000}">
      <text>
        <r>
          <rPr>
            <sz val="10"/>
            <color rgb="FF000000"/>
            <rFont val="Calibri"/>
            <family val="2"/>
          </rPr>
          <t xml:space="preserve">Esta fila y la siguiente hacia abajo nunca le aplica a las personas naturales y por tanto no debía figurar en el formato 2517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Usuario de Microsoft Office</author>
    <author>diego Guevara</author>
    <author>Microsoft Office User</author>
  </authors>
  <commentList>
    <comment ref="F10" authorId="0" shapeId="0" xr:uid="{00000000-0006-0000-0900-000001000000}">
      <text>
        <r>
          <rPr>
            <sz val="10"/>
            <color rgb="FF000000"/>
            <rFont val="Calibri"/>
            <family val="2"/>
          </rPr>
          <t xml:space="preserve">Importante: Para efectos de simplificar la construcción de este archivo, todas las diferencias fueron ubicadas automáticamente en la columna de "diferencias temporarias". </t>
        </r>
        <r>
          <rPr>
            <sz val="10"/>
            <color rgb="FFDD0806"/>
            <rFont val="Calibri"/>
            <family val="2"/>
          </rPr>
          <t xml:space="preserve">Pero se advierte que cada quien, cuando efectúe sus propios cálculos, tendrá que colocar manualmente las diferencias donde en verdad le correspondan, es decir, en la columna
</t>
        </r>
        <r>
          <rPr>
            <sz val="10"/>
            <color rgb="FFDD0806"/>
            <rFont val="Calibri"/>
            <family val="2"/>
          </rPr>
          <t>de "diferencias temporarias" o en la columna de "diferencias permanentes"</t>
        </r>
      </text>
    </comment>
    <comment ref="H10" authorId="1" shapeId="0" xr:uid="{00000000-0006-0000-0900-000002000000}">
      <text>
        <r>
          <rPr>
            <sz val="12"/>
            <color rgb="FF000000"/>
            <rFont val="Arial"/>
            <family val="2"/>
          </rPr>
          <t xml:space="preserve">El impuesto sobre las diferencias temporarias arrojadas por  los activos diferentes a los activos fijos se calcularía con las tarifas de la tabla del art. 241 del ETque existirá en el </t>
        </r>
        <r>
          <rPr>
            <sz val="12"/>
            <color rgb="FFFF0000"/>
            <rFont val="Arial"/>
            <family val="2"/>
          </rPr>
          <t>2024</t>
        </r>
        <r>
          <rPr>
            <sz val="12"/>
            <color rgb="FF000000"/>
            <rFont val="Arial"/>
            <family val="2"/>
          </rPr>
          <t xml:space="preserve">. En cambio para los activos fijos, dependiendo de la cantidad de años que lleven siendo poseidos, es claro que la diferencia temporaria terminaría formando luego, al momento de ser realizados (vendidos), una "renta ordinaria" (gravada con la tabla del art. 241 del ET) o una "ganancia ocasional" (gravada al 15%). Además, como la tabla del art. 241 que existirá en el </t>
        </r>
        <r>
          <rPr>
            <sz val="12"/>
            <color rgb="FFFF0000"/>
            <rFont val="Arial"/>
            <family val="2"/>
          </rPr>
          <t>2024</t>
        </r>
        <r>
          <rPr>
            <sz val="12"/>
            <color rgb="FF000000"/>
            <rFont val="Arial"/>
            <family val="2"/>
          </rPr>
          <t xml:space="preserve"> es una tabla con tarifas progresivas, lo que se tendría que aplicar es la norma del párrafo 29.28 de la NIIF de Pymes y utilizar por tanto una tasa promedio la cual daría 27,28%. Para efectos de simplificar este ejercicio, el impuesto sobre todas  las diferencias (tanto sobre activos fijos como sobre las demás partidas), se calculará con el 27,28%
</t>
        </r>
        <r>
          <rPr>
            <sz val="12"/>
            <color rgb="FFDD0806"/>
            <rFont val="Arial"/>
            <family val="2"/>
          </rPr>
          <t xml:space="preserve">Además, si alguna persona natural se trasladó durante el </t>
        </r>
        <r>
          <rPr>
            <sz val="12"/>
            <color rgb="FF7030A0"/>
            <rFont val="Arial"/>
            <family val="2"/>
          </rPr>
          <t>2024</t>
        </r>
        <r>
          <rPr>
            <sz val="12"/>
            <color rgb="FFDD0806"/>
            <rFont val="Arial"/>
            <family val="2"/>
          </rPr>
          <t xml:space="preserve"> al régimen simple de tributación (arts.903 a 916 del ET), en ese caso el cálculo de su impuesto diferido al cierre del </t>
        </r>
        <r>
          <rPr>
            <sz val="12"/>
            <color rgb="FF7030A0"/>
            <rFont val="Arial"/>
            <family val="2"/>
          </rPr>
          <t>2023</t>
        </r>
        <r>
          <rPr>
            <sz val="12"/>
            <color rgb="FFDD0806"/>
            <rFont val="Arial"/>
            <family val="2"/>
          </rPr>
          <t xml:space="preserve"> se tendrá que efectuar de forma muy especial (ver este editorial de febrero de 2019: https://actualicese.com/impuesto-diferido-al-cierre-del-2018-para-contribuyentes-que-se-acojan-al-regimen-simple-en-el-2019/).</t>
        </r>
      </text>
    </comment>
    <comment ref="D28" authorId="0" shapeId="0" xr:uid="{00000000-0006-0000-0900-000003000000}">
      <text>
        <r>
          <rPr>
            <b/>
            <sz val="10"/>
            <color rgb="FF000000"/>
            <rFont val="Calibri"/>
            <family val="2"/>
          </rPr>
          <t>Esta celda y la siguiente hacia abajo no fueron anuladas en la columna "Base contable" en el archivo publicado por la Dian. Pero es claro entonces que esas dos celdas siempre irán con valor cero.</t>
        </r>
      </text>
    </comment>
    <comment ref="D48" authorId="0" shapeId="0" xr:uid="{00000000-0006-0000-0900-000004000000}">
      <text>
        <r>
          <rPr>
            <b/>
            <sz val="10"/>
            <color rgb="FF000000"/>
            <rFont val="Calibri"/>
            <family val="2"/>
          </rPr>
          <t>Esta celda y la siguiente hacia abajo no fueron anuladas en la columna "Base contable" en el prevalidador tributario. Pero es claro entonces que esas dos celdas siempre irán con valor cero.</t>
        </r>
      </text>
    </comment>
    <comment ref="D71" authorId="0" shapeId="0" xr:uid="{00000000-0006-0000-0900-000005000000}">
      <text>
        <r>
          <rPr>
            <sz val="10"/>
            <color rgb="FF000000"/>
            <rFont val="Calibri"/>
            <family val="2"/>
          </rPr>
          <t xml:space="preserve">Involucra los pérdidas  que a dic. de 2016 estaban pendientes de ser compensados. Ver numeral 6 del art. 290 del ET. 
</t>
        </r>
      </text>
    </comment>
    <comment ref="C83" authorId="0" shapeId="0" xr:uid="{037D07C5-E2FB-2C4B-B6FF-4534B895E400}">
      <text>
        <r>
          <rPr>
            <sz val="10"/>
            <color rgb="FF000000"/>
            <rFont val="Calibri"/>
            <family val="2"/>
          </rPr>
          <t xml:space="preserve">A la Dian se le olvidó diseñar en esta parte del foramto 2517 el renglón para reconocer las péridas fiscales que se forman en la sub cedula de "honorarios y servicios con imputación de costos.y gastos". Por tanto, quien llegue a obtener pérdidas en esa subcédula  tendría que informarla dentro del renglón de la pérdida de "rentas de capital" o de "rentas no laborales".
</t>
        </r>
      </text>
    </comment>
    <comment ref="K83" authorId="1" shapeId="0" xr:uid="{F2667AA7-6BDC-3441-8AFA-542333785981}">
      <text>
        <r>
          <rPr>
            <sz val="9"/>
            <color rgb="FF000000"/>
            <rFont val="Arial"/>
            <family val="2"/>
          </rPr>
          <t xml:space="preserve">Para este cálculo se debe usar la  tarifa de renta que existirá en el </t>
        </r>
        <r>
          <rPr>
            <sz val="9"/>
            <color rgb="FFFF0000"/>
            <rFont val="Arial"/>
            <family val="2"/>
          </rPr>
          <t>2024</t>
        </r>
        <r>
          <rPr>
            <sz val="9"/>
            <color rgb="FF000000"/>
            <rFont val="Arial"/>
            <family val="2"/>
          </rPr>
          <t xml:space="preserve">, la cual será del 27,28% </t>
        </r>
      </text>
    </comment>
    <comment ref="C85" authorId="2" shapeId="0" xr:uid="{59C41B6C-E5E5-6E4E-948A-E0F565C148B5}">
      <text>
        <r>
          <rPr>
            <sz val="8"/>
            <color rgb="FF000000"/>
            <rFont val="Arial"/>
            <family val="2"/>
          </rPr>
          <t xml:space="preserve">Estas filas del 2024
 y siguientes no se diligencian en el reporte del año gravable 2023.
</t>
        </r>
      </text>
    </comment>
    <comment ref="D104" authorId="0" shapeId="0" xr:uid="{00000000-0006-0000-0900-000009000000}">
      <text>
        <r>
          <rPr>
            <sz val="10"/>
            <color rgb="FF000000"/>
            <rFont val="Calibri"/>
            <family val="2"/>
          </rPr>
          <t>I</t>
        </r>
        <r>
          <rPr>
            <sz val="12"/>
            <color rgb="FF000000"/>
            <rFont val="Calibri"/>
            <family val="2"/>
          </rPr>
          <t xml:space="preserve">nvolucra los "excesos de renta presuntiva"  que a dic. de 2016 estaban pendientes de ser compensados. Ver numeral 6 del art. 290 del ET. 
</t>
        </r>
      </text>
    </comment>
    <comment ref="F110" authorId="0" shapeId="0" xr:uid="{CAD05F3A-1B42-3E4E-8E7F-BEA0B8290154}">
      <text>
        <r>
          <rPr>
            <b/>
            <sz val="10"/>
            <color rgb="FF000000"/>
            <rFont val="Calibri"/>
            <family val="2"/>
          </rPr>
          <t>En el renglón 95 del formulario se restó un valor de 2.000.000 más los reajustes fiscales pero acá solo se colcaría la cifra sin reajustes fiscales.</t>
        </r>
      </text>
    </comment>
    <comment ref="B111" authorId="0" shapeId="0" xr:uid="{67FA4C49-6BB8-AF4A-98DE-1A3458D08B75}">
      <text>
        <r>
          <rPr>
            <b/>
            <sz val="10"/>
            <color rgb="FF000000"/>
            <rFont val="Calibri"/>
            <family val="2"/>
          </rPr>
          <t xml:space="preserve">Estas filas del 2024
 y siguientes no se diligencian en el reporte del año gravable 2023.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Usuario de Microsoft Office</author>
    <author>Monica Arias</author>
  </authors>
  <commentList>
    <comment ref="B8" authorId="0" shapeId="0" xr:uid="{00000000-0006-0000-0A00-000001000000}">
      <text>
        <r>
          <rPr>
            <sz val="12"/>
            <color rgb="FF000000"/>
            <rFont val="Calibri"/>
            <family val="2"/>
          </rPr>
          <t>Nota: es importante  tener presente que cuando se instala el prevalidador tributario del formato 2517 se termina liberado un documento de "preguntas frecuentes sobre el formato 2517", en el cual se incluye la siguiene pregunta y su respectiva respuesta
"</t>
        </r>
        <r>
          <rPr>
            <i/>
            <sz val="12"/>
            <color rgb="FF0070C0"/>
            <rFont val="Calibri"/>
            <family val="2"/>
          </rPr>
          <t>4. ¿Si expido documento equivalente a la factura, debo diligenciar la sección H5 (Ingresos y Facturación)?
No, la sección H5 (ingresos y facturación) deberá ser diligenciada solamente por los contribuyentes que expidan la factura contemplada en el numeral 1.6.1.4.5. del Decreto 1625 de 2016, Único Reglamentario en Materia Tributaria, en desarrollo de sus operaciones, ya sea que lo haga en cumplimiento de la obligación a facturar, o de manera voluntaria.
Es importante anotar que esta sección hace referencia única y exclusivamente a los conceptos facturados, por tanto, no incluye el reporte de otros conceptos sobre los cuales no se expida factura, dado que el propósito es la de conciliar las partidas facturadas respecto al devengo del ingreso de estas mismas partidas."</t>
        </r>
      </text>
    </comment>
    <comment ref="H12" authorId="1" shapeId="0" xr:uid="{A104B762-FB49-459F-A0C8-FC2FEE33C5A9}">
      <text>
        <r>
          <rPr>
            <b/>
            <sz val="9"/>
            <color indexed="81"/>
            <rFont val="Tahoma"/>
            <family val="2"/>
          </rPr>
          <t>Comercio al por mayor y por menor facturado.</t>
        </r>
      </text>
    </comment>
    <comment ref="H13" authorId="1" shapeId="0" xr:uid="{94CAE0BE-BFCA-41FB-87CE-DA4ABE17A221}">
      <text>
        <r>
          <rPr>
            <b/>
            <sz val="9"/>
            <color indexed="81"/>
            <rFont val="Tahoma"/>
            <family val="2"/>
          </rPr>
          <t>Servicios de energía eólica + arrendamientos facturados.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<sst xmlns="http://schemas.openxmlformats.org/spreadsheetml/2006/main" count="5755" uniqueCount="4318">
  <si>
    <t>Totales</t>
  </si>
  <si>
    <t>Privada</t>
  </si>
  <si>
    <t xml:space="preserve">1. Año </t>
  </si>
  <si>
    <t>6. DV</t>
  </si>
  <si>
    <t>7. Primer apellido</t>
  </si>
  <si>
    <t xml:space="preserve">8. Segundo apellido </t>
  </si>
  <si>
    <t>9. Primer nombre</t>
  </si>
  <si>
    <t xml:space="preserve">10. Otros nombres </t>
  </si>
  <si>
    <t>-</t>
  </si>
  <si>
    <t>Patrimonio</t>
  </si>
  <si>
    <t>Deudas</t>
  </si>
  <si>
    <t>Impuesto de ganancias ocasionales</t>
  </si>
  <si>
    <t>Sanciones</t>
  </si>
  <si>
    <t>997. Espacio para uso exclusivo para el sello de la entidad recaudadora</t>
  </si>
  <si>
    <t>(Fecha efectiva de la transacción)</t>
  </si>
  <si>
    <t xml:space="preserve">980. Pago Total </t>
  </si>
  <si>
    <t>Firma del declarante o de quien lo representa</t>
  </si>
  <si>
    <t>$</t>
  </si>
  <si>
    <t>Subparcial</t>
  </si>
  <si>
    <t>Parcial</t>
  </si>
  <si>
    <t>Inventarios</t>
  </si>
  <si>
    <t>Salarios</t>
  </si>
  <si>
    <t>Otros ingresos originados en la relación laboral</t>
  </si>
  <si>
    <t xml:space="preserve">    Por otros conceptos</t>
  </si>
  <si>
    <t>Costos y deducciones por ganancias ocasionales</t>
  </si>
  <si>
    <t>Ganancias ocasionales no gravadas y exentas</t>
  </si>
  <si>
    <t>Impuesto de Ganancias Ocasionales</t>
  </si>
  <si>
    <t xml:space="preserve">  A título del impuesto de renta</t>
  </si>
  <si>
    <t xml:space="preserve">      Sobre Salarios</t>
  </si>
  <si>
    <t xml:space="preserve">      Sobre intereses</t>
  </si>
  <si>
    <t xml:space="preserve">   En Pesos</t>
  </si>
  <si>
    <t xml:space="preserve">   En UVT</t>
  </si>
  <si>
    <t>Rangos en UVT</t>
  </si>
  <si>
    <t>Tarifa Marginal</t>
  </si>
  <si>
    <t>Instrucción para calcular impuesto en $</t>
  </si>
  <si>
    <t>Desde</t>
  </si>
  <si>
    <t>Hasta</t>
  </si>
  <si>
    <t>&gt;0</t>
  </si>
  <si>
    <t>No tiene</t>
  </si>
  <si>
    <t>&gt;1090</t>
  </si>
  <si>
    <t>&gt;1700</t>
  </si>
  <si>
    <t>&gt;4100</t>
  </si>
  <si>
    <t>En adelante</t>
  </si>
  <si>
    <t>ACCIONES Y APORTES</t>
  </si>
  <si>
    <t>No orden</t>
  </si>
  <si>
    <t>fiscal</t>
  </si>
  <si>
    <t>compras</t>
  </si>
  <si>
    <t>Patrimonial</t>
  </si>
  <si>
    <t>ajustado</t>
  </si>
  <si>
    <t>(ar,277 ET)</t>
  </si>
  <si>
    <t>año anterior</t>
  </si>
  <si>
    <t>Total</t>
  </si>
  <si>
    <t>adquisición</t>
  </si>
  <si>
    <t>patrimonial</t>
  </si>
  <si>
    <t xml:space="preserve">la tabla </t>
  </si>
  <si>
    <t xml:space="preserve">publicada </t>
  </si>
  <si>
    <t>para el art.73</t>
  </si>
  <si>
    <t>50N-20217044</t>
  </si>
  <si>
    <t>Subtotal</t>
  </si>
  <si>
    <t>Parciales</t>
  </si>
  <si>
    <t>(a)</t>
  </si>
  <si>
    <t>Dice textualmente la norma:</t>
  </si>
  <si>
    <t>Caso A</t>
  </si>
  <si>
    <t>Mes</t>
  </si>
  <si>
    <t>Caso B</t>
  </si>
  <si>
    <t>Caso C</t>
  </si>
  <si>
    <t>Primer año</t>
  </si>
  <si>
    <t>Segundo año</t>
  </si>
  <si>
    <t>Opción 1</t>
  </si>
  <si>
    <t>Promedio</t>
  </si>
  <si>
    <t>Total Anticipo con la opción 1</t>
  </si>
  <si>
    <t>Opción 2</t>
  </si>
  <si>
    <t>Total Anticipo con la opción 2</t>
  </si>
  <si>
    <t>Detalles</t>
  </si>
  <si>
    <t>Subtotal Meses o "fracciones de meses" de extemporaneidad</t>
  </si>
  <si>
    <t xml:space="preserve"> hasta antes de cualquier tipo de sanciones</t>
  </si>
  <si>
    <t xml:space="preserve">             Factor de multiplicación por cada mes, o fracción de mes, que tenga</t>
  </si>
  <si>
    <t>Subtotal 1</t>
  </si>
  <si>
    <t xml:space="preserve">         Ese subtotal 1 no puede estar por debajo de la "sanción mínima" pero tampoco</t>
  </si>
  <si>
    <t xml:space="preserve">         se estimaría así:</t>
  </si>
  <si>
    <t xml:space="preserve">             adicionalmente se debe examinar lo siguiente:</t>
  </si>
  <si>
    <t xml:space="preserve">                  Para esta situación el subtotal 1 no puede exceder a la</t>
  </si>
  <si>
    <t xml:space="preserve">                  - El 5% de los ingresos brutos</t>
  </si>
  <si>
    <t xml:space="preserve">                  Para esta situación el subtotal 1 no puede exceder al</t>
  </si>
  <si>
    <t xml:space="preserve">                 - El 5% de los ingresos brutos</t>
  </si>
  <si>
    <t xml:space="preserve">                 - El equivalente a 2.500 UVT</t>
  </si>
  <si>
    <t xml:space="preserve">             de extemporaneidad la declaración a ser presentada</t>
  </si>
  <si>
    <t xml:space="preserve">                  cifra menor de entre las 2 siguientes </t>
  </si>
  <si>
    <t xml:space="preserve">         </t>
  </si>
  <si>
    <t>Sanción por extemporaneidad definitiva que se debe liquidar</t>
  </si>
  <si>
    <t xml:space="preserve">                  - El 10% de los ingresos brutos</t>
  </si>
  <si>
    <t xml:space="preserve">                 - El 10% de los ingresos brutos</t>
  </si>
  <si>
    <t xml:space="preserve">                 - El equivalente a 5.000 UVT</t>
  </si>
  <si>
    <t>DECLARACIÓN DEL IMPUESTO DE RENTA Y COMPLEMENTARIOS</t>
  </si>
  <si>
    <t>PRESUPUESTO BÁSICO</t>
  </si>
  <si>
    <t>Descripción / Detalle</t>
  </si>
  <si>
    <t>Datos básicos</t>
  </si>
  <si>
    <t>Descripción</t>
  </si>
  <si>
    <t>a dic. 31 del</t>
  </si>
  <si>
    <t>declaración</t>
  </si>
  <si>
    <t>(ver parágrafo del</t>
  </si>
  <si>
    <t>más contribuciones</t>
  </si>
  <si>
    <t>por valorización</t>
  </si>
  <si>
    <t>ANEXOS DECLARACIÓN DE RENTA Y COMPLEMENTARIOS</t>
  </si>
  <si>
    <t>4. Número de formulario</t>
  </si>
  <si>
    <t>Datos Declarante</t>
  </si>
  <si>
    <t>5. Número de Identificación Tributaria (NIT)</t>
  </si>
  <si>
    <t xml:space="preserve">        -Fecha en que se va a presentar la declaración</t>
  </si>
  <si>
    <t>Valor de la UVT para la fecha en que se va a calcular la sanción</t>
  </si>
  <si>
    <t xml:space="preserve">         la sanción de extemporaneidad en esta situación sería…</t>
  </si>
  <si>
    <t xml:space="preserve">             Ese subtotal 1 no puede estar por debajo de la "sanción mínima". Pero</t>
  </si>
  <si>
    <t xml:space="preserve">         Si esta es la situación, la sanción de extemporaneidad sería…</t>
  </si>
  <si>
    <t>Si es una corrección indique:     25 Cód.</t>
  </si>
  <si>
    <t>26. Numero de formulario anterior</t>
  </si>
  <si>
    <t>art.1 del dec.2714</t>
  </si>
  <si>
    <t>de dic. de 2012)</t>
  </si>
  <si>
    <t>Donaciones</t>
  </si>
  <si>
    <t>Descuentos</t>
  </si>
  <si>
    <t>Otros</t>
  </si>
  <si>
    <t>Costo original de adquisición</t>
  </si>
  <si>
    <t>Acciones en la sociedad A S.A, NIT xxxxx (fueron compradas en dic. 30 2003, por un costo de adquisición de 13.000.000</t>
  </si>
  <si>
    <t>Renglón No.</t>
  </si>
  <si>
    <t xml:space="preserve">  </t>
  </si>
  <si>
    <t xml:space="preserve">NIT </t>
  </si>
  <si>
    <t>(*-1)</t>
  </si>
  <si>
    <t>(*-2)</t>
  </si>
  <si>
    <t>(*-3)</t>
  </si>
  <si>
    <t>Comentarios a ciertas partidas de la depuración</t>
  </si>
  <si>
    <t>(*-4)</t>
  </si>
  <si>
    <t>(*-5)</t>
  </si>
  <si>
    <t>(*-11)</t>
  </si>
  <si>
    <t>(*-22)</t>
  </si>
  <si>
    <t>(*-29)</t>
  </si>
  <si>
    <t>(*-31)</t>
  </si>
  <si>
    <t>(*-32)</t>
  </si>
  <si>
    <t>(*-33)</t>
  </si>
  <si>
    <t>(*-35)</t>
  </si>
  <si>
    <t>(*-36)</t>
  </si>
  <si>
    <t xml:space="preserve">        Herencias, legados recibidas sin ser cónyuge o legitimario (art. 302 y 303 E.T.)</t>
  </si>
  <si>
    <t xml:space="preserve">        Herencias, legados recibidas siendo cónyuge o legitimario (arts. 302 y 303 E.T.)</t>
  </si>
  <si>
    <t xml:space="preserve">        Donaciones recibidas (arts. 302 y 203 del E.T.)</t>
  </si>
  <si>
    <t xml:space="preserve">        Precios de venta de activos fijos poseídos por más de dos años (art. 300 E.T.)</t>
  </si>
  <si>
    <t xml:space="preserve"> A titulo de ganancias ocasionales</t>
  </si>
  <si>
    <t xml:space="preserve">     Sobre otros ingresos</t>
  </si>
  <si>
    <t>Tercer o posterior año</t>
  </si>
  <si>
    <t>(*-37)</t>
  </si>
  <si>
    <t xml:space="preserve">    Sobre loterías, rifa o similar (siempre es el 20%)</t>
  </si>
  <si>
    <t>(*-38)</t>
  </si>
  <si>
    <t>Capital inicial</t>
  </si>
  <si>
    <t>Intereses pagados sobre los préstamos</t>
  </si>
  <si>
    <t>Por tanto, se necesita saber si todos los intereses son o no deducibles o si se debe rechazar una parte. Las fórmulas para determinar la parte rechazable de estos intereses serían:</t>
  </si>
  <si>
    <t>Valor</t>
  </si>
  <si>
    <t>cuotas</t>
  </si>
  <si>
    <t>Tasa</t>
  </si>
  <si>
    <t>cuota</t>
  </si>
  <si>
    <t>Periodos en los cuales hizo los abonos a la deuda</t>
  </si>
  <si>
    <t>Valor cuota total del mes para abonar a  la deuda</t>
  </si>
  <si>
    <t>Abona a capital</t>
  </si>
  <si>
    <t>Abona a Intereses</t>
  </si>
  <si>
    <t>Caso de la deuda 1:</t>
  </si>
  <si>
    <t>Caso de la deuda 2:</t>
  </si>
  <si>
    <t>(D)</t>
  </si>
  <si>
    <t>(E)</t>
  </si>
  <si>
    <t xml:space="preserve">    Por loterías, rifas, apuestas y similares</t>
  </si>
  <si>
    <t>Costos por ganancias ocasionales</t>
  </si>
  <si>
    <t xml:space="preserve">Recordar que el valor de los descuentos por impuestos pagados en el exterior se debe limitar hasta el monto del impuesto que esa renta obtenida en el exterior estaría produciendo en este formulario con las tarifas colombianas. </t>
  </si>
  <si>
    <t>(Nombre del contribuyente)</t>
  </si>
  <si>
    <t xml:space="preserve">        Valor recibido, por encima del capital aportado, y que no corresponda a dividendos,  en los procesos de liquidación de sociedades que al momento de su liquidación habían existido durante más de dos años (art.301 ET)</t>
  </si>
  <si>
    <r>
      <t xml:space="preserve">Días de permanencia del saldo de la deuda </t>
    </r>
    <r>
      <rPr>
        <b/>
        <sz val="10"/>
        <color indexed="10"/>
        <rFont val="Arial"/>
        <family val="2"/>
      </rPr>
      <t xml:space="preserve"> (B)</t>
    </r>
  </si>
  <si>
    <r>
      <t>Totales</t>
    </r>
    <r>
      <rPr>
        <b/>
        <sz val="10"/>
        <color indexed="10"/>
        <rFont val="Arial"/>
        <family val="2"/>
      </rPr>
      <t xml:space="preserve"> (C)</t>
    </r>
  </si>
  <si>
    <r>
      <rPr>
        <b/>
        <sz val="10"/>
        <color indexed="10"/>
        <rFont val="Arial"/>
        <family val="2"/>
      </rPr>
      <t>(F)</t>
    </r>
    <r>
      <rPr>
        <b/>
        <sz val="10"/>
        <rFont val="Arial"/>
        <family val="2"/>
      </rPr>
      <t xml:space="preserve"> </t>
    </r>
    <r>
      <rPr>
        <sz val="10"/>
        <rFont val="Arial"/>
        <family val="2"/>
      </rPr>
      <t>Monto total promedio de las deudas (se toma E y se divide entre D)</t>
    </r>
  </si>
  <si>
    <r>
      <rPr>
        <b/>
        <sz val="10"/>
        <color indexed="10"/>
        <rFont val="Arial"/>
        <family val="2"/>
      </rPr>
      <t>(H)</t>
    </r>
    <r>
      <rPr>
        <sz val="10"/>
        <rFont val="Arial"/>
        <family val="2"/>
      </rPr>
      <t xml:space="preserve"> Exceso de endeudamiento  
(si F es mayor que G, se hace la resta. 
De lo contrario, cero)</t>
    </r>
  </si>
  <si>
    <r>
      <rPr>
        <b/>
        <sz val="10"/>
        <color indexed="10"/>
        <rFont val="Arial"/>
        <family val="2"/>
      </rPr>
      <t>(I)</t>
    </r>
    <r>
      <rPr>
        <sz val="10"/>
        <rFont val="Arial"/>
        <family val="2"/>
      </rPr>
      <t xml:space="preserve"> Proporción de interés no deducible  (si H es mayor que cero, se toma H y se divide entre F)</t>
    </r>
  </si>
  <si>
    <r>
      <rPr>
        <b/>
        <sz val="10"/>
        <color indexed="10"/>
        <rFont val="Arial"/>
        <family val="2"/>
      </rPr>
      <t>(J)</t>
    </r>
    <r>
      <rPr>
        <sz val="10"/>
        <rFont val="Arial"/>
        <family val="2"/>
      </rPr>
      <t xml:space="preserve"> Gasto por intereses no deducibles 
(si I es mayor que cero, se toma  C y se multiplica por  I)</t>
    </r>
  </si>
  <si>
    <r>
      <t xml:space="preserve">a dic. 31 de </t>
    </r>
    <r>
      <rPr>
        <b/>
        <sz val="10"/>
        <color indexed="10"/>
        <rFont val="Arial"/>
        <family val="2"/>
      </rPr>
      <t>2012</t>
    </r>
  </si>
  <si>
    <r>
      <t xml:space="preserve">del </t>
    </r>
    <r>
      <rPr>
        <b/>
        <sz val="10"/>
        <color indexed="10"/>
        <rFont val="Arial"/>
        <family val="2"/>
      </rPr>
      <t>2012</t>
    </r>
  </si>
  <si>
    <r>
      <t>a dic 31/</t>
    </r>
    <r>
      <rPr>
        <b/>
        <sz val="10"/>
        <color indexed="10"/>
        <rFont val="Arial"/>
        <family val="2"/>
      </rPr>
      <t>2012</t>
    </r>
  </si>
  <si>
    <r>
      <t xml:space="preserve"> ´</t>
    </r>
    <r>
      <rPr>
        <b/>
        <sz val="10"/>
        <color indexed="10"/>
        <rFont val="Arial"/>
        <family val="2"/>
      </rPr>
      <t>(2011)</t>
    </r>
  </si>
  <si>
    <r>
      <rPr>
        <b/>
        <sz val="10"/>
        <color indexed="10"/>
        <rFont val="Arial"/>
        <family val="2"/>
      </rPr>
      <t>2012</t>
    </r>
    <r>
      <rPr>
        <b/>
        <sz val="10"/>
        <rFont val="Arial"/>
        <family val="2"/>
      </rPr>
      <t xml:space="preserve"> según</t>
    </r>
  </si>
  <si>
    <r>
      <t>dic.31 de</t>
    </r>
    <r>
      <rPr>
        <b/>
        <sz val="10"/>
        <color indexed="10"/>
        <rFont val="Arial"/>
        <family val="2"/>
      </rPr>
      <t xml:space="preserve"> 2012</t>
    </r>
  </si>
  <si>
    <r>
      <t xml:space="preserve">dic. de </t>
    </r>
    <r>
      <rPr>
        <b/>
        <sz val="10"/>
        <color indexed="10"/>
        <rFont val="Arial"/>
        <family val="2"/>
      </rPr>
      <t>2012</t>
    </r>
  </si>
  <si>
    <t xml:space="preserve">Modelo para realizar el cálculo de la sanción por extemporaneidad </t>
  </si>
  <si>
    <r>
      <t xml:space="preserve">         pude exceder el </t>
    </r>
    <r>
      <rPr>
        <b/>
        <sz val="10"/>
        <color indexed="14"/>
        <rFont val="Arial"/>
        <family val="2"/>
      </rPr>
      <t>100%</t>
    </r>
    <r>
      <rPr>
        <sz val="10"/>
        <rFont val="Arial"/>
        <family val="2"/>
      </rPr>
      <t xml:space="preserve"> del "impuesto a cargo" </t>
    </r>
  </si>
  <si>
    <r>
      <t xml:space="preserve">2. Calculo Sanción por Extemporaneidad si se actúa </t>
    </r>
    <r>
      <rPr>
        <b/>
        <u/>
        <sz val="10"/>
        <color indexed="10"/>
        <rFont val="Arial"/>
        <family val="2"/>
      </rPr>
      <t>después</t>
    </r>
    <r>
      <rPr>
        <b/>
        <u/>
        <sz val="10"/>
        <color indexed="12"/>
        <rFont val="Arial"/>
        <family val="2"/>
      </rPr>
      <t xml:space="preserve"> </t>
    </r>
    <r>
      <rPr>
        <b/>
        <u/>
        <sz val="10"/>
        <rFont val="Arial"/>
        <family val="2"/>
      </rPr>
      <t>de que la DIAN emita un "emplazamiento" por no declarar</t>
    </r>
  </si>
  <si>
    <r>
      <t xml:space="preserve">         pude exceder el </t>
    </r>
    <r>
      <rPr>
        <b/>
        <sz val="10"/>
        <color indexed="14"/>
        <rFont val="Arial"/>
        <family val="2"/>
      </rPr>
      <t>200%</t>
    </r>
    <r>
      <rPr>
        <sz val="10"/>
        <rFont val="Arial"/>
        <family val="2"/>
      </rPr>
      <t xml:space="preserve"> del "impuesto a cargo" </t>
    </r>
  </si>
  <si>
    <t>(Elaborado totalmente por: Diego Hernán Guevara Madrid)</t>
  </si>
  <si>
    <t>haz clic aquí</t>
  </si>
  <si>
    <t>Ingresos no constitutivos de renta</t>
  </si>
  <si>
    <t>Rentas de trabajo</t>
  </si>
  <si>
    <t>Ingresos brutos por rentas de pensiones del país y del exterior</t>
  </si>
  <si>
    <t>Rentas exentas de pensiones</t>
  </si>
  <si>
    <t>Rentas de pensiones</t>
  </si>
  <si>
    <t>Costos y gastos procedentes</t>
  </si>
  <si>
    <t>Rentas de capital</t>
  </si>
  <si>
    <t>Ingresos brutos rentas no laborales</t>
  </si>
  <si>
    <t>Devoluciones, rebajas y descuentos</t>
  </si>
  <si>
    <t>982 Código Contador</t>
  </si>
  <si>
    <t>Firma Contador</t>
  </si>
  <si>
    <t>994. Con salvedades</t>
  </si>
  <si>
    <t>983. No. Tarjeta profesional</t>
  </si>
  <si>
    <t>Rentas no laborales</t>
  </si>
  <si>
    <t>1a. Subcédula año 2017 y siguientes numeral 3 art. 49 del ET</t>
  </si>
  <si>
    <t>Ingresos por ganancias ocasionales del país y del exterior</t>
  </si>
  <si>
    <t>Ganancia ocasional</t>
  </si>
  <si>
    <t>Impuestos pagados en el exterior</t>
  </si>
  <si>
    <t>Descuento por impuestos pagados en el exterior por ganancias ocasionales</t>
  </si>
  <si>
    <t>Menos: Anticipo renta liquidado año gravable anterior</t>
  </si>
  <si>
    <t>Menos: Saldo a favor del año gravable anterior sin solicitud de devolución y/o compensación</t>
  </si>
  <si>
    <t>Más: Anticipo renta para el año gravable siguiente</t>
  </si>
  <si>
    <t>Sección</t>
  </si>
  <si>
    <r>
      <t xml:space="preserve">Aportes </t>
    </r>
    <r>
      <rPr>
        <b/>
        <sz val="10"/>
        <color indexed="39"/>
        <rFont val="Arial"/>
        <family val="2"/>
      </rPr>
      <t>obligatorios</t>
    </r>
    <r>
      <rPr>
        <sz val="10"/>
        <rFont val="Arial"/>
        <family val="2"/>
      </rPr>
      <t xml:space="preserve"> a fondos de </t>
    </r>
    <r>
      <rPr>
        <b/>
        <sz val="10"/>
        <color indexed="39"/>
        <rFont val="Arial"/>
        <family val="2"/>
      </rPr>
      <t>pensiones obligatorias</t>
    </r>
    <r>
      <rPr>
        <sz val="10"/>
        <rFont val="Arial"/>
        <family val="2"/>
      </rPr>
      <t xml:space="preserve"> (art. 55 del ET)</t>
    </r>
  </si>
  <si>
    <t xml:space="preserve">  -Lo recibido por indemnizaciones por protección al a maternidad (numeral 2)</t>
  </si>
  <si>
    <t>Renta exenta del numeral 10 del art. 206 de ET (25% exento de los pagos netos)</t>
  </si>
  <si>
    <t xml:space="preserve">   Valor a rechazarse:…..</t>
  </si>
  <si>
    <t>Ingresos brutos rentas de capital</t>
  </si>
  <si>
    <t xml:space="preserve">          Colfondos</t>
  </si>
  <si>
    <t xml:space="preserve">          Fondo de pensiones XXXX</t>
  </si>
  <si>
    <t xml:space="preserve">         Fondo XXXXX</t>
  </si>
  <si>
    <t xml:space="preserve">            EPS XXXX</t>
  </si>
  <si>
    <t xml:space="preserve">            Fondo de pensiones XXXX</t>
  </si>
  <si>
    <t>Arrendamientos de bienes muebles e inmuebles, en Colombia o en el Exterior</t>
  </si>
  <si>
    <t>Regalías por derechos de autor sobre libros impresos y editados en Colombia (ver art. 28 Ley 98 de 1993)</t>
  </si>
  <si>
    <t>Ingresos por diferencia en cambio (calculada conforme al art. 288 del ET)</t>
  </si>
  <si>
    <t>Rentas líquidas pasivas de Capital ECE</t>
  </si>
  <si>
    <t>Deducciones</t>
  </si>
  <si>
    <r>
      <t xml:space="preserve">Rentas exentas de capital y deducciones imputables </t>
    </r>
    <r>
      <rPr>
        <b/>
        <sz val="10"/>
        <color indexed="10"/>
        <rFont val="Arial"/>
        <family val="2"/>
      </rPr>
      <t>(limitadas)</t>
    </r>
  </si>
  <si>
    <r>
      <t xml:space="preserve">Rentas exentas de trabajo y deducciones imputables </t>
    </r>
    <r>
      <rPr>
        <b/>
        <sz val="10"/>
        <color indexed="10"/>
        <rFont val="Arial"/>
        <family val="2"/>
      </rPr>
      <t>(limitadas)</t>
    </r>
  </si>
  <si>
    <t>Entre otros, podrían figurar los siguientes:</t>
  </si>
  <si>
    <t>Lo recibido por recompensas (art. 42 del ET)</t>
  </si>
  <si>
    <t>Los apoyos económicos no reembolsables recibidos del Estado para financiar programas educativos (art. 46 del ET)</t>
  </si>
  <si>
    <t>Lo recibido para campañas políticas (art. 47-1 del ET)</t>
  </si>
  <si>
    <t>Los honorarios recibidos como científico o tecnólogo en el desarrollo de proyectos científicos o tecnológicos (art. 57-2 del ET)</t>
  </si>
  <si>
    <t>Rentas líquidas pasivas no laborales-ECE</t>
  </si>
  <si>
    <r>
      <t xml:space="preserve">Rentas exentas no labores y deducciones imputables </t>
    </r>
    <r>
      <rPr>
        <b/>
        <sz val="10"/>
        <color indexed="10"/>
        <rFont val="Arial"/>
        <family val="2"/>
      </rPr>
      <t>(limitadas)</t>
    </r>
  </si>
  <si>
    <r>
      <t>Lo recibido por gananciales (art. 47 del ET)</t>
    </r>
    <r>
      <rPr>
        <b/>
        <sz val="10"/>
        <color indexed="39"/>
        <rFont val="Arial"/>
        <family val="2"/>
      </rPr>
      <t xml:space="preserve"> (*-20)</t>
    </r>
  </si>
  <si>
    <t xml:space="preserve">  1) Valor bruto de los dividendos y participaciones recibidos de sociedades nacionales durante el año pero que pertenecían a ejercicios de los años 2016 y anteriores</t>
  </si>
  <si>
    <t xml:space="preserve">  1) Por dividendos y participaciones no gravados de sociedades nacionales</t>
  </si>
  <si>
    <t xml:space="preserve">    Dividendos recibos de entidades del exterior que no son ECE (ubicadas en países de la CAN)</t>
  </si>
  <si>
    <t xml:space="preserve">    Dividendos recibos de entidades del exterior que no son ECE (ubicadas en países que no hacen parte  de la CAN)</t>
  </si>
  <si>
    <t xml:space="preserve">    Donación hecha a Fundación XXXX, por…..</t>
  </si>
  <si>
    <t xml:space="preserve">    Porcentaje aplicable</t>
  </si>
  <si>
    <t xml:space="preserve">          Valor que inicialmente se podría tomar como descuento</t>
  </si>
  <si>
    <t>Descuentos-otros</t>
  </si>
  <si>
    <r>
      <rPr>
        <sz val="10"/>
        <rFont val="Arial"/>
        <family val="2"/>
      </rPr>
      <t xml:space="preserve">   </t>
    </r>
    <r>
      <rPr>
        <sz val="10"/>
        <rFont val="Arial"/>
        <family val="2"/>
      </rPr>
      <t xml:space="preserve">Valor del impuesto </t>
    </r>
    <r>
      <rPr>
        <sz val="10"/>
        <rFont val="Arial"/>
        <family val="2"/>
      </rPr>
      <t>en pesos (véase la tabla de abajo)</t>
    </r>
  </si>
  <si>
    <t>Subparciales</t>
  </si>
  <si>
    <t xml:space="preserve">    Por pensiones (de vejez, sobrevivientes o invalidez) obtenidas en Colombia</t>
  </si>
  <si>
    <t xml:space="preserve">    Por pensiones (de cualquier tipo) obtenidas en países de la CAN (Comunidad Andina de Naciones, Ecuador, Perú; Bolivia; Decisión 578 de 2004)</t>
  </si>
  <si>
    <t xml:space="preserve">    Por pensiones (de cualquier tipo) obtenidas en el exterior en países diferentes a la CAN</t>
  </si>
  <si>
    <r>
      <t xml:space="preserve">Regalías o derechos (en Colombia o en el exterior) por explotación de propiedad de </t>
    </r>
    <r>
      <rPr>
        <b/>
        <sz val="10"/>
        <color indexed="48"/>
        <rFont val="Arial"/>
        <family val="2"/>
      </rPr>
      <t xml:space="preserve">propiedad intelectual </t>
    </r>
    <r>
      <rPr>
        <sz val="10"/>
        <rFont val="Arial"/>
        <family val="2"/>
      </rPr>
      <t>(no incluye derechos de propiedad industrial ni propiedad artística, etc.)</t>
    </r>
  </si>
  <si>
    <t>Lo recibido por indemnizaciones de aseguradoras por daño emergente (art. 45 del ET)</t>
  </si>
  <si>
    <t>Costo fiscal de activos fijos vendidos y poseídos por menos de 2 años</t>
  </si>
  <si>
    <t xml:space="preserve">  2) Por dividendos y participaciones provenientes de capitalizar las partidas del art. 36-3 del ET</t>
  </si>
  <si>
    <t>1a Subcédula año 2017 y siguientes, numeral 3 del art. 49 del ET</t>
  </si>
  <si>
    <t>2a Subcédula año 2017 y siguientes, parágrafo 2 del art. 49 del ET</t>
  </si>
  <si>
    <t xml:space="preserve">    Dividendos calculados sobre las utilidades de las ECE (ubicadas en países de la CAN)</t>
  </si>
  <si>
    <t xml:space="preserve">    Dividendos calculados sobre las utilidades de las ECE (ubicadas en países que no hacen parte de  la CAN)</t>
  </si>
  <si>
    <t xml:space="preserve">    Dividendos de las entidades ubicadas en países de la CAN</t>
  </si>
  <si>
    <t xml:space="preserve">  -Lo recibido por indemnizaciones por accidente del trabajador (numeral 1)</t>
  </si>
  <si>
    <t>Ajustes para llegar a saldos fiscales</t>
  </si>
  <si>
    <t>Código cuenta</t>
  </si>
  <si>
    <t>Caja General</t>
  </si>
  <si>
    <t>Bancos- Moneda Nacional</t>
  </si>
  <si>
    <t>Bancos- Moneda Extranjera</t>
  </si>
  <si>
    <t>Remesas en tránsito</t>
  </si>
  <si>
    <t>Cuentas de ahorro</t>
  </si>
  <si>
    <t>Fondos</t>
  </si>
  <si>
    <t>Certificados de depósito a término</t>
  </si>
  <si>
    <t>Efectivo y equivalentes de efectivo</t>
  </si>
  <si>
    <t xml:space="preserve">Inversiones en asociadas y subsidiarias-Acciones y aportes en sociedades </t>
  </si>
  <si>
    <t xml:space="preserve">  Medidas al costo</t>
  </si>
  <si>
    <t xml:space="preserve">        Valor del costo</t>
  </si>
  <si>
    <t xml:space="preserve">        Deterioro del valor</t>
  </si>
  <si>
    <t xml:space="preserve">  Medidas al valor razonable con cambios en resultados</t>
  </si>
  <si>
    <t xml:space="preserve">       Valor de adquisición</t>
  </si>
  <si>
    <t xml:space="preserve">       Efectos por mediciones al valor de mercado</t>
  </si>
  <si>
    <t xml:space="preserve">  Medidas al valor razonable con cambios en el ORI</t>
  </si>
  <si>
    <t xml:space="preserve">  Medidas con método de participación</t>
  </si>
  <si>
    <t xml:space="preserve">     Valor de adquisición</t>
  </si>
  <si>
    <t>Bonos y otros instrumentos de deuda o patrimonio</t>
  </si>
  <si>
    <t xml:space="preserve">    Valor de adquisición</t>
  </si>
  <si>
    <t xml:space="preserve">    Deterioro del valor</t>
  </si>
  <si>
    <t>Instrumentos financieros derivados con fines de negociación</t>
  </si>
  <si>
    <t>Instrumentos financieros derivados con fines de cobertura</t>
  </si>
  <si>
    <t>Derechos Fiduciarios</t>
  </si>
  <si>
    <t>Derechos de Recompra de inversiones</t>
  </si>
  <si>
    <t>Cuentas, documentos y arrendamientos financieros por cobrar</t>
  </si>
  <si>
    <t>Clientes</t>
  </si>
  <si>
    <t>A compañías vinculadas</t>
  </si>
  <si>
    <t>Anticipos y avances</t>
  </si>
  <si>
    <t>Depósitos</t>
  </si>
  <si>
    <t>Promesas de compraventa</t>
  </si>
  <si>
    <t>Ingresos por cobrar</t>
  </si>
  <si>
    <t>Retenciones sobre contratos</t>
  </si>
  <si>
    <t>Reclamaciones</t>
  </si>
  <si>
    <t>Cuentas por cobrar a trabajadores</t>
  </si>
  <si>
    <t>Deudores Varios</t>
  </si>
  <si>
    <t>Deterioro sobre clientes y otras cuentas que sí tuvieron en este año o en los anteriores una contrapartida en el ingreso y sin incluir las cuentas por cobrar que sean con vinculados económicos (solo esta provisión, si se ajusta a los máximos permitidos por la norma fiscal, es aceptada fiscalmente; ver art. 145 del ET)</t>
  </si>
  <si>
    <t>Deterioro sobre las demás cuentas por cobrar (esta sería la que no es aceptada fiscalmente)</t>
  </si>
  <si>
    <t>(k)</t>
  </si>
  <si>
    <t>(d)</t>
  </si>
  <si>
    <t>(a-4)</t>
  </si>
  <si>
    <t>( j )</t>
  </si>
  <si>
    <t>Materias Primas</t>
  </si>
  <si>
    <t>Productos en proceso</t>
  </si>
  <si>
    <t>Obras de construcción en curso</t>
  </si>
  <si>
    <t>Productos terminados</t>
  </si>
  <si>
    <t>Mercancías no fabricadas por la empresa</t>
  </si>
  <si>
    <t>Bienes raíces para la venta</t>
  </si>
  <si>
    <t>Materiales, repuestos y accesorios</t>
  </si>
  <si>
    <t>Envases y empaques</t>
  </si>
  <si>
    <t>Inventarios en tránsito</t>
  </si>
  <si>
    <t>Deterioro de inventarios</t>
  </si>
  <si>
    <t>Activos intangibles</t>
  </si>
  <si>
    <t>Activos intangibles exploración y evaluación de recursos minerales</t>
  </si>
  <si>
    <t>Otros activos intangibles</t>
  </si>
  <si>
    <t>Amortización acumulada</t>
  </si>
  <si>
    <t>Deterioro de intangibles</t>
  </si>
  <si>
    <t xml:space="preserve">  Fusiones</t>
  </si>
  <si>
    <t xml:space="preserve">  Escisiones</t>
  </si>
  <si>
    <t xml:space="preserve">  Compra de acciones</t>
  </si>
  <si>
    <t>(a-5)</t>
  </si>
  <si>
    <t>Activos biológicos</t>
  </si>
  <si>
    <t xml:space="preserve">   Valor del costo</t>
  </si>
  <si>
    <t xml:space="preserve">   Depreciación acumulada</t>
  </si>
  <si>
    <t xml:space="preserve">   Deterioro acumulado</t>
  </si>
  <si>
    <t xml:space="preserve">    Valor del costo</t>
  </si>
  <si>
    <t xml:space="preserve">    Revaluaciones</t>
  </si>
  <si>
    <t>Animales consumibles medidos al costo</t>
  </si>
  <si>
    <t xml:space="preserve">    Deterioro de animales consumibles medidos al costo</t>
  </si>
  <si>
    <t>Animales consumibles medidos al valor razonable</t>
  </si>
  <si>
    <t>Plantas productoras medidas al costo</t>
  </si>
  <si>
    <t>Plantas productoras medidas al valor razonable</t>
  </si>
  <si>
    <t>Propiedades, planta y Equipo, propiedades de inversión y ANCMV</t>
  </si>
  <si>
    <t>Terrenos</t>
  </si>
  <si>
    <t>Construcciones en curso</t>
  </si>
  <si>
    <t>Edificaciones</t>
  </si>
  <si>
    <t>Maquinaria y equipo</t>
  </si>
  <si>
    <t>Equipo de oficina-Muebles y enseres</t>
  </si>
  <si>
    <t>Equipo médico y científico</t>
  </si>
  <si>
    <t>Equipo de hoteles y restaurantes</t>
  </si>
  <si>
    <t>Flota y equipo de transporte</t>
  </si>
  <si>
    <t>Depreciación acumulada</t>
  </si>
  <si>
    <t>Deterioro</t>
  </si>
  <si>
    <t>Propiedades de inversión-Terrenos</t>
  </si>
  <si>
    <t>Propiedades de inversión-Edificaciones</t>
  </si>
  <si>
    <t>Prop. De inversi.-Depreciación acumulada-</t>
  </si>
  <si>
    <t xml:space="preserve">    Del costo</t>
  </si>
  <si>
    <t>Propie.de Invers-Deterio acumulado</t>
  </si>
  <si>
    <t xml:space="preserve">   Menos: depreciaciones acumuladas</t>
  </si>
  <si>
    <t xml:space="preserve">   Menos: Deterioros</t>
  </si>
  <si>
    <t>(*-6)</t>
  </si>
  <si>
    <t xml:space="preserve">   Retenciones y autorretenciones en la fuente </t>
  </si>
  <si>
    <t xml:space="preserve">   Retenciones de IVA</t>
  </si>
  <si>
    <t xml:space="preserve">   Retenciones de ICA</t>
  </si>
  <si>
    <t xml:space="preserve">   Saldo a favor renta</t>
  </si>
  <si>
    <t xml:space="preserve">   Saldos a favor IVA</t>
  </si>
  <si>
    <t xml:space="preserve">   Saldo a favor ICA</t>
  </si>
  <si>
    <t>Gastos pagados por anticipado</t>
  </si>
  <si>
    <t xml:space="preserve">  Publicidad</t>
  </si>
  <si>
    <t xml:space="preserve">  Primas de seguros</t>
  </si>
  <si>
    <t xml:space="preserve">  Arrendamientos</t>
  </si>
  <si>
    <t xml:space="preserve">  Otros</t>
  </si>
  <si>
    <t xml:space="preserve">Otros activos </t>
  </si>
  <si>
    <t xml:space="preserve">   Plan de beneficios a empleados</t>
  </si>
  <si>
    <t xml:space="preserve">   Amortización acumulada</t>
  </si>
  <si>
    <t>Otros activos</t>
  </si>
  <si>
    <t>Pasivos</t>
  </si>
  <si>
    <t>Bancos Nacionales</t>
  </si>
  <si>
    <t>Bancos del exterior</t>
  </si>
  <si>
    <t>Corporaciones financieras</t>
  </si>
  <si>
    <t xml:space="preserve">  En Colombia</t>
  </si>
  <si>
    <t xml:space="preserve">  En el exterior</t>
  </si>
  <si>
    <t>Proveedores-Nacionales</t>
  </si>
  <si>
    <t>Proveedores-Exterior</t>
  </si>
  <si>
    <t>Costos y gastos por pagar</t>
  </si>
  <si>
    <t>Retención en la fuente</t>
  </si>
  <si>
    <t>Retención de IVA</t>
  </si>
  <si>
    <t>Retención de Industria y comercio</t>
  </si>
  <si>
    <t>Retenciones y aportes en nómina</t>
  </si>
  <si>
    <t>Impuestos sobre las ventas</t>
  </si>
  <si>
    <t>Otros impuestos por pagar</t>
  </si>
  <si>
    <t>Salarios por pagar</t>
  </si>
  <si>
    <t>Cesantías Consolidadas</t>
  </si>
  <si>
    <t>Interés de Cesantías</t>
  </si>
  <si>
    <t>Vacaciones Consolidadas</t>
  </si>
  <si>
    <t>Prestaciones extralegales</t>
  </si>
  <si>
    <t>Provisión - Para costos y gastos</t>
  </si>
  <si>
    <t>Ingresos recibidos por anticipado</t>
  </si>
  <si>
    <t>Anticipos y avances recibidos</t>
  </si>
  <si>
    <t>Depósitos recibidos</t>
  </si>
  <si>
    <t>Ingresos recibidos para terceros</t>
  </si>
  <si>
    <t>Retenciones a terceros sobre contratos</t>
  </si>
  <si>
    <t>Cuentas en participación</t>
  </si>
  <si>
    <t>Diversos</t>
  </si>
  <si>
    <t>(h)</t>
  </si>
  <si>
    <r>
      <t xml:space="preserve">Pasivo por impuesto diferido </t>
    </r>
    <r>
      <rPr>
        <sz val="10"/>
        <color indexed="10"/>
        <rFont val="Arial"/>
        <family val="2"/>
      </rPr>
      <t>(ver anexo)</t>
    </r>
  </si>
  <si>
    <t>No.
 orden</t>
  </si>
  <si>
    <t>Porcentaje de</t>
  </si>
  <si>
    <t>participación</t>
  </si>
  <si>
    <t xml:space="preserve">dentro de </t>
  </si>
  <si>
    <t>la sociedad</t>
  </si>
  <si>
    <t>diciembre 30 de 2003)</t>
  </si>
  <si>
    <t xml:space="preserve">        Costo histórico</t>
  </si>
  <si>
    <t xml:space="preserve">        valor del deterioro</t>
  </si>
  <si>
    <t xml:space="preserve">        Valor del deterioro</t>
  </si>
  <si>
    <r>
      <t xml:space="preserve">Costo </t>
    </r>
    <r>
      <rPr>
        <b/>
        <sz val="10"/>
        <color indexed="12"/>
        <rFont val="Arial"/>
        <family val="2"/>
      </rPr>
      <t>contable</t>
    </r>
  </si>
  <si>
    <t>Compras</t>
  </si>
  <si>
    <t>Aumento o disminución</t>
  </si>
  <si>
    <r>
      <t xml:space="preserve">Costo 
</t>
    </r>
    <r>
      <rPr>
        <b/>
        <sz val="10"/>
        <color indexed="12"/>
        <rFont val="Arial"/>
        <family val="2"/>
      </rPr>
      <t>contable</t>
    </r>
  </si>
  <si>
    <t xml:space="preserve">del deterioro </t>
  </si>
  <si>
    <t>CONTABLE</t>
  </si>
  <si>
    <t>FISCAL</t>
  </si>
  <si>
    <t xml:space="preserve">        Ajustes por inflación acumulados hasta dic. de 2006</t>
  </si>
  <si>
    <t xml:space="preserve">        Reajustes fiscales acumulados</t>
  </si>
  <si>
    <t xml:space="preserve">        Ajustes por inflación acumulados hasta diciembre de 2006</t>
  </si>
  <si>
    <t>diciembre 30 de 2003, por un costo de adquisición de 8.000.000)</t>
  </si>
  <si>
    <t>Propiedad, planta y equipo</t>
  </si>
  <si>
    <t>Categoría</t>
  </si>
  <si>
    <t>Porcentaje anual de depreciación contable</t>
  </si>
  <si>
    <t>Informativo: valor residual estimado al final de su vida útil</t>
  </si>
  <si>
    <t xml:space="preserve">Gasto </t>
  </si>
  <si>
    <t>Costo contable</t>
  </si>
  <si>
    <t>o adiciones 
y mejoras</t>
  </si>
  <si>
    <r>
      <t>depreciación</t>
    </r>
    <r>
      <rPr>
        <b/>
        <sz val="10"/>
        <color indexed="39"/>
        <rFont val="Arial"/>
        <family val="2"/>
      </rPr>
      <t xml:space="preserve">
contable</t>
    </r>
  </si>
  <si>
    <t xml:space="preserve">ajustado 
a diciembre </t>
  </si>
  <si>
    <t>Maquinaria</t>
  </si>
  <si>
    <t>Maquina No. 1</t>
  </si>
  <si>
    <t xml:space="preserve">   Mas: Provisiones para desmantelamiento</t>
  </si>
  <si>
    <t xml:space="preserve">   Revaluaciones (mediciones a valor mercado)</t>
  </si>
  <si>
    <t xml:space="preserve">   Depreciación acumulada del costo y las provisiones de desmantelamiento</t>
  </si>
  <si>
    <t xml:space="preserve">   Depreciación acumulada de las revaluaciones</t>
  </si>
  <si>
    <t xml:space="preserve">   Deterioro </t>
  </si>
  <si>
    <t>Costo neto</t>
  </si>
  <si>
    <t>Maquina No. 2</t>
  </si>
  <si>
    <t>Vehículos</t>
  </si>
  <si>
    <t>Camión Mazda turbo modelo 2011 placas CBB-370 de Cali</t>
  </si>
  <si>
    <t>Camioneta Mazda B-2600, modelo 2015</t>
  </si>
  <si>
    <t>Bodega 1 ubicada en Calle 45 52 AN 34 de Cali, matricula inmobiliaria 370-22222222 y predial No. 700-010100101</t>
  </si>
  <si>
    <t>abril 6 de 2006</t>
  </si>
  <si>
    <t xml:space="preserve"> Terreno</t>
  </si>
  <si>
    <t xml:space="preserve">   Costo adquisición</t>
  </si>
  <si>
    <t xml:space="preserve">   Revaluaciones</t>
  </si>
  <si>
    <t xml:space="preserve"> Edificación</t>
  </si>
  <si>
    <t xml:space="preserve">   Costo adquisición </t>
  </si>
  <si>
    <t>Bodega 2 ubicada en Calle 75 AN 34 de Cali, matricula inmobiliaria 370-33333333 y predial No. 700-00000000</t>
  </si>
  <si>
    <t>Gran total de propiedad planta y equipo</t>
  </si>
  <si>
    <t>Porcentaje anual de depreciación fiscal</t>
  </si>
  <si>
    <r>
      <t xml:space="preserve">Costo </t>
    </r>
    <r>
      <rPr>
        <b/>
        <sz val="10"/>
        <color indexed="10"/>
        <rFont val="Arial"/>
        <family val="2"/>
      </rPr>
      <t>fiscal</t>
    </r>
  </si>
  <si>
    <t>Reajuste</t>
  </si>
  <si>
    <r>
      <t xml:space="preserve">depreciación 
</t>
    </r>
    <r>
      <rPr>
        <b/>
        <sz val="10"/>
        <color indexed="10"/>
        <rFont val="Arial"/>
        <family val="2"/>
      </rPr>
      <t>fiscal</t>
    </r>
  </si>
  <si>
    <t>ajustado 
a diciembre</t>
  </si>
  <si>
    <t>patrimonial 
a diciembre</t>
  </si>
  <si>
    <t>(artículo 280 y 
70 ET)</t>
  </si>
  <si>
    <t>Maquina empacadora al vacío 1</t>
  </si>
  <si>
    <t>y equipo</t>
  </si>
  <si>
    <r>
      <t xml:space="preserve">   Ajustes por inflación calculados hasta dic</t>
    </r>
    <r>
      <rPr>
        <sz val="10"/>
        <rFont val="Arial"/>
        <family val="2"/>
      </rPr>
      <t>iembre de 2006</t>
    </r>
  </si>
  <si>
    <t xml:space="preserve">   Reajustes fiscales acumulados</t>
  </si>
  <si>
    <t xml:space="preserve">   Reajustes fiscales</t>
  </si>
  <si>
    <t xml:space="preserve">        Costo histórico Terreno</t>
  </si>
  <si>
    <t xml:space="preserve">        Ajustes por inflación acumulados hasta diciembre 2006</t>
  </si>
  <si>
    <t xml:space="preserve">        Costo histórico edificaciones</t>
  </si>
  <si>
    <t xml:space="preserve">        Depreciación edificación</t>
  </si>
  <si>
    <t>Subtotal activos fijos que existían a diciembre de 2016</t>
  </si>
  <si>
    <t>2. Propiedad, planta y equipo que se adquirieron a partir de enero 1 de 2017</t>
  </si>
  <si>
    <t>Maquina empacadora al vacío 2</t>
  </si>
  <si>
    <t>Bienes raíces</t>
  </si>
  <si>
    <t>Subtotal activos fijos adquiridos a partir de enero de 2017</t>
  </si>
  <si>
    <t>Gran total fiscal de propiedad planta y equipo</t>
  </si>
  <si>
    <t>CONCEPTOS DE BIENES A DEPRECIAR</t>
  </si>
  <si>
    <r>
      <t>Tasa</t>
    </r>
    <r>
      <rPr>
        <b/>
        <sz val="10"/>
        <color indexed="10"/>
        <rFont val="Arial"/>
        <family val="2"/>
      </rPr>
      <t xml:space="preserve"> máxima</t>
    </r>
    <r>
      <rPr>
        <b/>
        <sz val="10"/>
        <rFont val="Arial"/>
        <family val="2"/>
      </rPr>
      <t xml:space="preserve"> de depreciación fiscal </t>
    </r>
    <r>
      <rPr>
        <b/>
        <sz val="10"/>
        <color indexed="10"/>
        <rFont val="Arial"/>
        <family val="2"/>
      </rPr>
      <t>anual</t>
    </r>
  </si>
  <si>
    <t>Años totales en que se termina depreciando el 100% del activo</t>
  </si>
  <si>
    <t>CONSTRUCCIONES Y EDIFICACIONES</t>
  </si>
  <si>
    <t>ACUEDUCTO, PLANTA Y REDES</t>
  </si>
  <si>
    <t>VIAS DE COMUNICACIÓN</t>
  </si>
  <si>
    <t>FLOTA Y EQUIPO FÉRREO</t>
  </si>
  <si>
    <t>FLOTA Y EQUIPO FLUVIAL</t>
  </si>
  <si>
    <t>ARMAMENTO Y EQUIPO DE VIGILANCIA</t>
  </si>
  <si>
    <t>EQUIPO ELÉCTRICO</t>
  </si>
  <si>
    <t>FLOTA Y EQUIPO DE TRANSPORTE TERRESTRE</t>
  </si>
  <si>
    <t xml:space="preserve">MAQUINARIA, EQUIPOS </t>
  </si>
  <si>
    <t>MUEBLES Y ENSERES</t>
  </si>
  <si>
    <t>EQUIPO MÉDICO CIENTÍFICO</t>
  </si>
  <si>
    <t>ENVASES, EMPAQUES Y HERRAMIENTAS</t>
  </si>
  <si>
    <t>EQUIPO DE COMPUTACIÓN</t>
  </si>
  <si>
    <t>REDES DE PROCESAMIENTO DE DATOS</t>
  </si>
  <si>
    <t>EQUIPO DE COMUNICACIÓN</t>
  </si>
  <si>
    <t>Número predial</t>
  </si>
  <si>
    <r>
      <t>370-</t>
    </r>
    <r>
      <rPr>
        <sz val="10"/>
        <rFont val="Arial"/>
        <family val="2"/>
      </rPr>
      <t>22222222</t>
    </r>
  </si>
  <si>
    <t>700-010100101</t>
  </si>
  <si>
    <t>700-00000000</t>
  </si>
  <si>
    <t>Fila</t>
  </si>
  <si>
    <t>Concepto</t>
  </si>
  <si>
    <t>Base contable</t>
  </si>
  <si>
    <t>Saldo impuesto diferido
a 31 -DIC vigencia actual</t>
  </si>
  <si>
    <t>Saldo impuesto diferido
a 31 -DIC vigencia  anterior</t>
  </si>
  <si>
    <t>Variación</t>
  </si>
  <si>
    <t>Tasa fiscal aplicada</t>
  </si>
  <si>
    <r>
      <t xml:space="preserve">Activo Diferido (Diferencias temporarias </t>
    </r>
    <r>
      <rPr>
        <sz val="12"/>
        <color indexed="10"/>
        <rFont val="Arial"/>
        <family val="2"/>
      </rPr>
      <t>deducibles</t>
    </r>
    <r>
      <rPr>
        <sz val="12"/>
        <color indexed="8"/>
        <rFont val="Arial"/>
        <family val="2"/>
      </rPr>
      <t>)</t>
    </r>
  </si>
  <si>
    <t>Efectivo y equivalentes al efectivo</t>
  </si>
  <si>
    <t>Inversiones e instrumentos derivados</t>
  </si>
  <si>
    <t>Cuentas por cobrar</t>
  </si>
  <si>
    <t>Propiedades, planta y equipo</t>
  </si>
  <si>
    <t>Propiedades de inversión</t>
  </si>
  <si>
    <t>Pasivos financieros y cuentas por pagar</t>
  </si>
  <si>
    <t>Impuestos, gravámenes y tasas</t>
  </si>
  <si>
    <t>Beneficios a  Empleados</t>
  </si>
  <si>
    <t>Provisiones</t>
  </si>
  <si>
    <t>Otros Pasivos Anticipos y avances recibidos</t>
  </si>
  <si>
    <t>Operaciones con títulos y derivados</t>
  </si>
  <si>
    <t>Perdidas fiscales y/o excesos de renta presuntiva</t>
  </si>
  <si>
    <t>Activos reconocidos solamente para fines fiscales</t>
  </si>
  <si>
    <t>Valor total</t>
  </si>
  <si>
    <r>
      <t xml:space="preserve">Pasivo Diferido (Diferencias temporarias </t>
    </r>
    <r>
      <rPr>
        <sz val="12"/>
        <color indexed="10"/>
        <rFont val="Arial"/>
        <family val="2"/>
      </rPr>
      <t>imponibles)</t>
    </r>
  </si>
  <si>
    <t>Mayor valor</t>
  </si>
  <si>
    <t>Menor valor</t>
  </si>
  <si>
    <t>AÑO/CONCEPTO</t>
  </si>
  <si>
    <t>Pérdida fiscal generada en el periodo (+)</t>
  </si>
  <si>
    <t>Valores no compensados por caducidad                                 (-)</t>
  </si>
  <si>
    <t>Ajustes por corrección de la declaración</t>
  </si>
  <si>
    <t>Pérdida fiscal acumulada por compensar al final del periodo</t>
  </si>
  <si>
    <t>Valor acumulado por compensar al inicio del periodo</t>
  </si>
  <si>
    <t>Valor generado en el periodo (+)</t>
  </si>
  <si>
    <t>Valor acumulado por compensar al final del periodo</t>
  </si>
  <si>
    <t>Conciliación entre el resultado contable y el resultado fiscal</t>
  </si>
  <si>
    <t>Nombre cuentas</t>
  </si>
  <si>
    <t>Valores contables</t>
  </si>
  <si>
    <t>Operacionales</t>
  </si>
  <si>
    <t>Comercio al por mayor y por menor</t>
  </si>
  <si>
    <t xml:space="preserve">   A clientes Nacionales por fuera de zona franca (sin importar si son o no Vinculados económicos)</t>
  </si>
  <si>
    <t xml:space="preserve">  A sociedades de Comercialización</t>
  </si>
  <si>
    <t xml:space="preserve">   A clientes en jurisdicciones no cooperantes (anteriormente llamadas "paraísos fiscales"; ver decreto 1966 de 2014 recopilado en el artículo 1.2.2.5.1 del DUT 1625 de 2016) pero que no sean vinculados económicos</t>
  </si>
  <si>
    <t xml:space="preserve">  A vinculados económicos ubicados en Zona Franca o ubicados en cualquier otro país</t>
  </si>
  <si>
    <t>No operacionales</t>
  </si>
  <si>
    <t>Financieros-Diferencia en cambio</t>
  </si>
  <si>
    <t>Financieros-intereses</t>
  </si>
  <si>
    <t>Dividendos</t>
  </si>
  <si>
    <t>Reversión de deterioros-inventarios</t>
  </si>
  <si>
    <t>Reintegro de otros costos y gastos</t>
  </si>
  <si>
    <t>Diversos-reconocimientos incapacidades EPS</t>
  </si>
  <si>
    <t>Premios, rifas y loterías</t>
  </si>
  <si>
    <t>Subtotal ingresos no operacionales</t>
  </si>
  <si>
    <t>Total ingresos netos</t>
  </si>
  <si>
    <t>Costo de ventas y prestación de servicios</t>
  </si>
  <si>
    <t>Inventario inicial de mercancías</t>
  </si>
  <si>
    <t>Inventario inicial trabajo en proceso</t>
  </si>
  <si>
    <t>Más: Consumo de materias primas</t>
  </si>
  <si>
    <t xml:space="preserve">        Inventario inicial de materias primas</t>
  </si>
  <si>
    <t xml:space="preserve">        Más: Compras netas de materias primas en el año</t>
  </si>
  <si>
    <t xml:space="preserve">        Menos: Inventario final materias primas</t>
  </si>
  <si>
    <t>Total consumo de materias primas</t>
  </si>
  <si>
    <t>Más: Mano de obra</t>
  </si>
  <si>
    <t xml:space="preserve">        Mano de obra (salarios y prestaciones)</t>
  </si>
  <si>
    <t xml:space="preserve">        Aportes a EPS</t>
  </si>
  <si>
    <t xml:space="preserve">        Aportes a ARP</t>
  </si>
  <si>
    <t xml:space="preserve">        Aportes a fondos de pensiones</t>
  </si>
  <si>
    <t xml:space="preserve">        Aportes a ICBF</t>
  </si>
  <si>
    <t xml:space="preserve">        Aportes a Cajas de compensación</t>
  </si>
  <si>
    <t>Subtotal de costos  mano de obra</t>
  </si>
  <si>
    <t>Más: Costos indirectos de fabricación</t>
  </si>
  <si>
    <t xml:space="preserve">         Mano de obra indirecta</t>
  </si>
  <si>
    <t xml:space="preserve">         Depreciaciones</t>
  </si>
  <si>
    <t xml:space="preserve">         Amortizaciones</t>
  </si>
  <si>
    <t xml:space="preserve">         Agotamiento</t>
  </si>
  <si>
    <t xml:space="preserve">         Diferencia en cambio</t>
  </si>
  <si>
    <t xml:space="preserve">         Pagos al exterior por servicios técnicos, asist. técnica y consultoría</t>
  </si>
  <si>
    <t xml:space="preserve">         Servicios contratados con terceros</t>
  </si>
  <si>
    <t xml:space="preserve">         Otros costos generales de fabricación</t>
  </si>
  <si>
    <t>Subtotal de costos indirectos</t>
  </si>
  <si>
    <t>Menos: Inventario final de trabajo en proceso</t>
  </si>
  <si>
    <t>Total costo de la mercancía fabricada y vendida</t>
  </si>
  <si>
    <t>Más: Compras de mercancías</t>
  </si>
  <si>
    <t xml:space="preserve">        Valor de las compras del año</t>
  </si>
  <si>
    <t>Gastos de Administración</t>
  </si>
  <si>
    <t>De personal</t>
  </si>
  <si>
    <t>Honorarios</t>
  </si>
  <si>
    <t>Impuestos</t>
  </si>
  <si>
    <t>Arrendamientos</t>
  </si>
  <si>
    <t>Contribuciones</t>
  </si>
  <si>
    <t>Seguros</t>
  </si>
  <si>
    <t>Servicios</t>
  </si>
  <si>
    <t>Gastos legales</t>
  </si>
  <si>
    <t>Mantenimiento y reparación</t>
  </si>
  <si>
    <t>Adecuaciones e instalaciones</t>
  </si>
  <si>
    <t>Gastos de viajes</t>
  </si>
  <si>
    <t>Depreciaciones</t>
  </si>
  <si>
    <t>Deterioros-de inventarios</t>
  </si>
  <si>
    <t>Deterioros de propiedad, planta y equipo</t>
  </si>
  <si>
    <t>Subtotal gastos operacionales de administración</t>
  </si>
  <si>
    <t>Gastos de distribución y ventas</t>
  </si>
  <si>
    <t>Gastos de personal</t>
  </si>
  <si>
    <t>Mantenimiento y reparaciones</t>
  </si>
  <si>
    <t>Gastos de viaje</t>
  </si>
  <si>
    <t>Subtotal gastos operacionales de ventas</t>
  </si>
  <si>
    <t>Gastos no operacionales</t>
  </si>
  <si>
    <t>Financieros</t>
  </si>
  <si>
    <t>Pérdida en venta y retiro de bienes</t>
  </si>
  <si>
    <t>Gastos extraordinarios</t>
  </si>
  <si>
    <t>Donaciones a entidades sin ánimo de lucro (régimen especial)</t>
  </si>
  <si>
    <t>Gastos diversos</t>
  </si>
  <si>
    <t>Subtotal gastos no operacionales</t>
  </si>
  <si>
    <t>Provisión impuesto a las ganancias</t>
  </si>
  <si>
    <t>Utilidad (o pérdida) contable antes de impuestos</t>
  </si>
  <si>
    <r>
      <t xml:space="preserve">Diferencias (temporarias o permanentes) </t>
    </r>
    <r>
      <rPr>
        <sz val="10"/>
        <color indexed="10"/>
        <rFont val="Arial"/>
        <family val="2"/>
      </rPr>
      <t>deducibles</t>
    </r>
    <r>
      <rPr>
        <sz val="10"/>
        <rFont val="Arial"/>
        <family val="2"/>
      </rPr>
      <t xml:space="preserve"> (que disminuirán la base del impuesto)</t>
    </r>
  </si>
  <si>
    <t>Ingresos no gravados</t>
  </si>
  <si>
    <t>Ingresos contables no fiscales</t>
  </si>
  <si>
    <t xml:space="preserve"> Reintegro de provisiones</t>
  </si>
  <si>
    <t>Gastos fiscales no contables</t>
  </si>
  <si>
    <t xml:space="preserve">   Mayor gasto por depreciación fiscal</t>
  </si>
  <si>
    <t>(no se declaran en "renta" sino en "ganancia ocasional")</t>
  </si>
  <si>
    <r>
      <t xml:space="preserve">Ingresos por loterías </t>
    </r>
    <r>
      <rPr>
        <sz val="10"/>
        <rFont val="Arial"/>
        <family val="2"/>
      </rPr>
      <t>(no se declaran en "renta" sino en</t>
    </r>
  </si>
  <si>
    <t>"ganancia ocasional")</t>
  </si>
  <si>
    <t>Gastos contables no deducibles fiscalmente</t>
  </si>
  <si>
    <t xml:space="preserve">   Exceso de intereses por aplicación de la norma de subcapitalización (art. 118-1)</t>
  </si>
  <si>
    <t xml:space="preserve">   Gastos extraordinarios (sanciones, multas)</t>
  </si>
  <si>
    <t xml:space="preserve">   Gasto por donaciones a entidades del régimen especial (este valor se suma pues dicho gasto solo dará derecho a un "descuento del impuesto de renta" de hasta el 25% de su valor; ver artículo 257 del ET; ver más abajo en "descuentos tributarios")</t>
  </si>
  <si>
    <t xml:space="preserve">   Gastos diversos (no tienen relación de causalidad con la renta)</t>
  </si>
  <si>
    <t>Subtotal gastos contables no deducibles fiscalmente</t>
  </si>
  <si>
    <t>Ingresos fiscales no contables</t>
  </si>
  <si>
    <t>Pérdidas en ventas de activos fijos poseídos por</t>
  </si>
  <si>
    <t>más de dos años</t>
  </si>
  <si>
    <t>Renta líquida fiscal</t>
  </si>
  <si>
    <t>O pérdida líquida fiscal</t>
  </si>
  <si>
    <t>Menos: Compensaciones</t>
  </si>
  <si>
    <t>Renta Presuntiva</t>
  </si>
  <si>
    <t>Ingresos constitutivos de ganancia ocasional</t>
  </si>
  <si>
    <t xml:space="preserve">   Ingreso por lotería, rifas y similares</t>
  </si>
  <si>
    <t>Menos: Costo y parte no gravada</t>
  </si>
  <si>
    <t>Costo fiscal de venta que tenía el activo a la fecha en que se vendió</t>
  </si>
  <si>
    <t>Ganancia (o pérdida) ocasional</t>
  </si>
  <si>
    <t xml:space="preserve">Impuesto de renta </t>
  </si>
  <si>
    <t>Impuesto neto de renta</t>
  </si>
  <si>
    <t>Impuesto neto de ganancias ocasionales</t>
  </si>
  <si>
    <t>Si existen ingresos por "loterías, rifas y similares", como mínimo la "ganancia ocasional" tiene que mostrar el valor bruto de este tipo de ingresos. Es decir, los ingresos por "loterías, rifas y similares" no se pueden afectar con "pérdidas" que se formen entre los demás ingresos y gastos de esta misma sección.</t>
  </si>
  <si>
    <t>Esta partida no  figura contablemente. Solo figura fiscalmente</t>
  </si>
  <si>
    <t>Ingresos de ejercicios anteriores</t>
  </si>
  <si>
    <t>Reintegro de costos y gastos</t>
  </si>
  <si>
    <t>Diversos otros</t>
  </si>
  <si>
    <t>Estas partidas no tienen "valor contable". Solo tienen valor fiscal</t>
  </si>
  <si>
    <t xml:space="preserve">   Anticipo del impuesto de renta </t>
  </si>
  <si>
    <t>Costo de la mercancía vendida</t>
  </si>
  <si>
    <t xml:space="preserve">Intereses en préstamos con bancos y particulares, sin incluir el interés del crédito de vivienda, </t>
  </si>
  <si>
    <t xml:space="preserve">Renta líquida ordinaria gravable Total </t>
  </si>
  <si>
    <t>Total de control</t>
  </si>
  <si>
    <t>Pasivo por ingreso diferido (ingresos facturados de forma anticipada)</t>
  </si>
  <si>
    <t>Notas que explican el ajuste que se hizo entre los saldos contables y los fiscales</t>
  </si>
  <si>
    <t>(a-1)</t>
  </si>
  <si>
    <t>La amortización de las plusvalías no se acepta fiscalmente (ver art. 74 y 143 del ET)</t>
  </si>
  <si>
    <t>(b)</t>
  </si>
  <si>
    <t xml:space="preserve">(d) </t>
  </si>
  <si>
    <t>(f-2)</t>
  </si>
  <si>
    <t>(f-3)</t>
  </si>
  <si>
    <t>(f-4)</t>
  </si>
  <si>
    <t>(f-5)</t>
  </si>
  <si>
    <t xml:space="preserve"> (g)</t>
  </si>
  <si>
    <t xml:space="preserve"> (h)</t>
  </si>
  <si>
    <t xml:space="preserve"> (j)</t>
  </si>
  <si>
    <t xml:space="preserve"> (j-1)</t>
  </si>
  <si>
    <t xml:space="preserve"> (j-2)</t>
  </si>
  <si>
    <t>Según el art. 268 del ET, este valor fiscal debe ser igual al del extracto bancario. Además, las normas internacionales de contabilidad también exigen que el valor contable de las cuentas bancarias al final del ejercicio sea igual al de los extractos. Por tanto, si se declara como valor fiscal el mismo saldo del extracto, en ese caso deberá tenerse en cuenta que si el saldo en el extracto es positivo, entonces en la información exógena el contribuyente reportará este activo y el banco reportará un pasivo. Si el saldo en el extracto es negativo, entonces el contribuyente llevará ese valor al pasivo de esta declaración y de su información exógena y al mismo tiempo el banco reportará una cuenta por cobrar.</t>
  </si>
  <si>
    <t>Si se llega a usar esta celda, digitar la cifra con un signo negativo adelante para que no se altere la fórmula donde se hace la suma de todas las partidas.</t>
  </si>
  <si>
    <t>(*-30)</t>
  </si>
  <si>
    <t>(*-39)</t>
  </si>
  <si>
    <t>(f)</t>
  </si>
  <si>
    <t>( f )</t>
  </si>
  <si>
    <t>(f-1)</t>
  </si>
  <si>
    <t>(j-1)</t>
  </si>
  <si>
    <t>(j-2)</t>
  </si>
  <si>
    <r>
      <t xml:space="preserve">Intereses presuntivos por préstamos en dinero a sociedades donde se es o se fue socio o accionista durante el año (ver art. 35 del ET) </t>
    </r>
    <r>
      <rPr>
        <b/>
        <sz val="10"/>
        <color indexed="33"/>
        <rFont val="Arial"/>
        <family val="2"/>
      </rPr>
      <t>(*-30)</t>
    </r>
  </si>
  <si>
    <r>
      <t>Ingresos no gravados</t>
    </r>
    <r>
      <rPr>
        <b/>
        <sz val="10"/>
        <color indexed="48"/>
        <rFont val="Arial"/>
        <family val="2"/>
      </rPr>
      <t xml:space="preserve"> </t>
    </r>
    <r>
      <rPr>
        <b/>
        <sz val="10"/>
        <color indexed="33"/>
        <rFont val="Arial"/>
        <family val="2"/>
      </rPr>
      <t>(*-31)</t>
    </r>
  </si>
  <si>
    <r>
      <t>Patrimonio bruto</t>
    </r>
    <r>
      <rPr>
        <b/>
        <sz val="10"/>
        <color indexed="33"/>
        <rFont val="Arial"/>
        <family val="2"/>
      </rPr>
      <t xml:space="preserve"> (*-1)</t>
    </r>
  </si>
  <si>
    <r>
      <t>Compensaciones</t>
    </r>
    <r>
      <rPr>
        <b/>
        <sz val="10"/>
        <color indexed="48"/>
        <rFont val="Arial"/>
        <family val="2"/>
      </rPr>
      <t xml:space="preserve"> </t>
    </r>
  </si>
  <si>
    <r>
      <t xml:space="preserve">    Costo de venta de activo fijo vendido, y que había sido poseído por más de dos años </t>
    </r>
    <r>
      <rPr>
        <b/>
        <sz val="10"/>
        <color indexed="33"/>
        <rFont val="Arial"/>
        <family val="2"/>
      </rPr>
      <t>(*-33)</t>
    </r>
  </si>
  <si>
    <r>
      <t>Descuento-Por impuesto de renta pagado en el exterior art. 254 E.T.</t>
    </r>
    <r>
      <rPr>
        <b/>
        <sz val="10"/>
        <color indexed="48"/>
        <rFont val="Arial"/>
        <family val="2"/>
      </rPr>
      <t xml:space="preserve"> </t>
    </r>
    <r>
      <rPr>
        <b/>
        <sz val="10"/>
        <color indexed="33"/>
        <rFont val="Arial"/>
        <family val="2"/>
      </rPr>
      <t>(*-35)</t>
    </r>
  </si>
  <si>
    <r>
      <rPr>
        <b/>
        <sz val="10"/>
        <rFont val="Arial"/>
        <family val="2"/>
      </rPr>
      <t>Descuentos por impuestos pagados en el exterior por ganancias ocasionales</t>
    </r>
    <r>
      <rPr>
        <sz val="10"/>
        <rFont val="Arial"/>
        <family val="2"/>
      </rPr>
      <t xml:space="preserve"> (los impuestos pagados en el exterior a descontar del impuesto de ganancias ocasionales en virtud de lo establecido en convenios vigentes para evitar la doble tributación) </t>
    </r>
    <r>
      <rPr>
        <b/>
        <sz val="10"/>
        <color indexed="33"/>
        <rFont val="Arial"/>
        <family val="2"/>
      </rPr>
      <t>(*-35)</t>
    </r>
  </si>
  <si>
    <r>
      <t xml:space="preserve">   </t>
    </r>
    <r>
      <rPr>
        <sz val="10"/>
        <rFont val="Arial"/>
        <family val="2"/>
      </rPr>
      <t xml:space="preserve">Por extemporaneidad </t>
    </r>
    <r>
      <rPr>
        <b/>
        <sz val="10"/>
        <color indexed="33"/>
        <rFont val="Arial"/>
        <family val="2"/>
      </rPr>
      <t>(*-37)</t>
    </r>
  </si>
  <si>
    <t xml:space="preserve">   Subtotal rentas exentas y deducciones limitadas</t>
  </si>
  <si>
    <t>Impuesto por pagar - De renta y complementarios</t>
  </si>
  <si>
    <t>1. Año</t>
  </si>
  <si>
    <t>Datos del
declarante</t>
  </si>
  <si>
    <t xml:space="preserve"> 5. Número de Identificación Tributaria (NIT)</t>
  </si>
  <si>
    <t xml:space="preserve"> 6.DV.</t>
  </si>
  <si>
    <t xml:space="preserve"> 7. Primer apellido</t>
  </si>
  <si>
    <t xml:space="preserve"> 8. Segundo apellido</t>
  </si>
  <si>
    <t xml:space="preserve"> 9. Primer nombre</t>
  </si>
  <si>
    <t xml:space="preserve"> 10. Otros nombres</t>
  </si>
  <si>
    <t>24. No. Declaración de renta asociada:</t>
  </si>
  <si>
    <t>Si es una corrección Indique:    26. Cód.                       27. No. Formulario anterior</t>
  </si>
  <si>
    <t>12. Cód. Dirección
seccional</t>
  </si>
  <si>
    <t>Datos informativos (SI / NO)</t>
  </si>
  <si>
    <t>30. Sucesión ilíquida</t>
  </si>
  <si>
    <t>31. Programa de reorganización empresarial durante el año gravable</t>
  </si>
  <si>
    <t>32. Costo de los inventarios establecidos por el sistema de juego de inventarios</t>
  </si>
  <si>
    <t>33. Costo de los inventarios establecido simultáneamente por el juego de inventarios y por el sistema de inventario permanente</t>
  </si>
  <si>
    <t>34. Moneda funcional diferente al peso colombiano</t>
  </si>
  <si>
    <t>89. No. Identificación Signatario</t>
  </si>
  <si>
    <t>90. DV</t>
  </si>
  <si>
    <t>981. Cód. Representación</t>
  </si>
  <si>
    <t>997. Fecha efectiva de la transacción</t>
  </si>
  <si>
    <t>996. Espacio para el numero interno de la DIAN</t>
  </si>
  <si>
    <t>Firma del Declarante o de quien lo representa</t>
  </si>
  <si>
    <t>982. Código contador o Revisor Fiscal</t>
  </si>
  <si>
    <t>Firma Contador o Revisor Fiscal     994. Con salvedades</t>
  </si>
  <si>
    <t>983, No. Tarjeta profesional</t>
  </si>
  <si>
    <t>Estado de Situación Financiera - Patrimonio</t>
  </si>
  <si>
    <t>CONCEPTO</t>
  </si>
  <si>
    <t xml:space="preserve">VALOR CONTABLE </t>
  </si>
  <si>
    <t>MENOR VALOR FISCAL (por reconocimiento, exenciones, etc.)</t>
  </si>
  <si>
    <t>MAYOR VALOR FISCAL (por reconocimiento, exenciones, etc.)</t>
  </si>
  <si>
    <t>VALOR FISCAL</t>
  </si>
  <si>
    <t>ACTIVOS</t>
  </si>
  <si>
    <t>Efectivo</t>
  </si>
  <si>
    <t>Equivalentes al efectivo</t>
  </si>
  <si>
    <t>Aportes voluntarios fondos de pensión e invalidez</t>
  </si>
  <si>
    <t>Cuentas AFC</t>
  </si>
  <si>
    <t>Cesantías a cargo del fondo de cesantías</t>
  </si>
  <si>
    <t>Otros equivalentes a efectivo</t>
  </si>
  <si>
    <t>Inversiones e instrumentos financieros derivados</t>
  </si>
  <si>
    <t>Derechos de recompra de inversiones</t>
  </si>
  <si>
    <t>Inversiones en sociedades, asociadas y negocios conjuntos</t>
  </si>
  <si>
    <t>Valor razonable con cambios en resultados</t>
  </si>
  <si>
    <t>Valor razonable con cambios en el ORI</t>
  </si>
  <si>
    <t>Método de la participación</t>
  </si>
  <si>
    <t>al costo</t>
  </si>
  <si>
    <t>Instrumentos de deuda a costo amortizado</t>
  </si>
  <si>
    <t>Instrumentos de deuda o patrimonio al costo</t>
  </si>
  <si>
    <t>Instrumentos de deuda o patrimonio al valor razonable con cambios en resultados</t>
  </si>
  <si>
    <t>Instrumentos de deuda o patrimonio al  valor razonable con cambios en el ORI</t>
  </si>
  <si>
    <t>Derechos fiduciarios</t>
  </si>
  <si>
    <t>Deterioro acumulado de inversiones</t>
  </si>
  <si>
    <t>Costo</t>
  </si>
  <si>
    <t>instrumentos de deuda a costo amortizado</t>
  </si>
  <si>
    <t>Cuentas comerciales por cobrar y otras cuentas por cobrar</t>
  </si>
  <si>
    <t>Cuentas y documentos por cobrar</t>
  </si>
  <si>
    <t>Cuentas comerciales por cobrar</t>
  </si>
  <si>
    <t>Cuentas por cobrar en acuerdos de concesión (modelo del activo financiero)</t>
  </si>
  <si>
    <t>Arrendamiento financiero o leasing financiero</t>
  </si>
  <si>
    <t>Dividendos y participaciones</t>
  </si>
  <si>
    <t>Cuentas por cobrar a entidades de las cuales es socio, accionista o partícipe</t>
  </si>
  <si>
    <t>Cuentas y documentos por cobrar a otras partes relacionadas y asociadas</t>
  </si>
  <si>
    <t>Cartera de difícil cobro</t>
  </si>
  <si>
    <t>Reclamaciones por cobrar</t>
  </si>
  <si>
    <t>Anticipos de pagos</t>
  </si>
  <si>
    <t>Otras cuentas y documentos por cobrar</t>
  </si>
  <si>
    <t>Deterioro acumulado del valor cuentas y documentos por cobrar</t>
  </si>
  <si>
    <t>Cuentas por cobrar a otras partes relacionadas y asociadas</t>
  </si>
  <si>
    <t>Otras cuentas por cobrar</t>
  </si>
  <si>
    <t>Para la venta, no producidos por la empresa</t>
  </si>
  <si>
    <t>En tránsito</t>
  </si>
  <si>
    <t>Materias primas, suministros y materiales</t>
  </si>
  <si>
    <t>En proceso (diferentes de obras o inmuebles en construcción para la venta)</t>
  </si>
  <si>
    <t>Costos prestadores de servicios</t>
  </si>
  <si>
    <t>Producto terminado (diferentes de obras o inmuebles terminados para la venta)</t>
  </si>
  <si>
    <t>Obras o inmuebles en construcción para la venta</t>
  </si>
  <si>
    <t>Obras o inmuebles terminados para la venta</t>
  </si>
  <si>
    <t>Piezas de repuesto y equipo auxiliar clasificados como inventarios</t>
  </si>
  <si>
    <t>Inventario que surge de la actividad de extracción</t>
  </si>
  <si>
    <t>Deterioro acumulado del valor de inventarios</t>
  </si>
  <si>
    <t>Publicidad</t>
  </si>
  <si>
    <t>Primas de seguros</t>
  </si>
  <si>
    <t>Activos por impuestos corrientes</t>
  </si>
  <si>
    <t>Saldos a favor por el impuesto de renta</t>
  </si>
  <si>
    <t>Saldos a favor - otros impuestos y gravámenes</t>
  </si>
  <si>
    <t>Descuentos tributarios</t>
  </si>
  <si>
    <t>Anticipos y otros</t>
  </si>
  <si>
    <t>Activos por impuestos diferidos</t>
  </si>
  <si>
    <t xml:space="preserve">Construcciones en proceso </t>
  </si>
  <si>
    <t>Edificios</t>
  </si>
  <si>
    <t xml:space="preserve">Costo  </t>
  </si>
  <si>
    <t>Ajuste acumulado por revaluaciones o re-expresiones</t>
  </si>
  <si>
    <t>Activos tangibles para exploración y evaluación de recursos minerales</t>
  </si>
  <si>
    <t>Otras propiedades, planta y equipo</t>
  </si>
  <si>
    <t>Depreciación acumulada de propiedades, planta y equipo</t>
  </si>
  <si>
    <t>Deterioro acumulado de propiedades, planta y equipo</t>
  </si>
  <si>
    <t xml:space="preserve">Activos intangibles   </t>
  </si>
  <si>
    <t>Activos intangibles distintos a la plusvalía</t>
  </si>
  <si>
    <t>Acuerdos de concesión (modelo del activo intangible)</t>
  </si>
  <si>
    <t>Marcas, patentes, licencias y otros derechos</t>
  </si>
  <si>
    <t>Arrendamiento financiero</t>
  </si>
  <si>
    <t>Amortización acumulada de activos intangibles distintos de la plusvalía</t>
  </si>
  <si>
    <t>Deterioro acumulado de activos intangibles distintos de la plusvalía</t>
  </si>
  <si>
    <t>Plusvalía o Good Will</t>
  </si>
  <si>
    <t>Adquisición de establecimiento de comercio</t>
  </si>
  <si>
    <t>Compra de acciones</t>
  </si>
  <si>
    <t>Terrenos y edificios</t>
  </si>
  <si>
    <t>Al costo</t>
  </si>
  <si>
    <t>Al valor razonable</t>
  </si>
  <si>
    <t>Depreciación acumulada de propiedades de inversión</t>
  </si>
  <si>
    <t>Deterioro acumulado de propiedades de inversión</t>
  </si>
  <si>
    <t>Activos no corrientes</t>
  </si>
  <si>
    <t>Mantenidos para la venta</t>
  </si>
  <si>
    <t xml:space="preserve">Deterioro acumulado activos no corrientes mantenidos para la venta </t>
  </si>
  <si>
    <t>Animales vivos</t>
  </si>
  <si>
    <t>Animales productores medidos al costo</t>
  </si>
  <si>
    <t xml:space="preserve">Depreciación acumulada de animales productores medidos al costo </t>
  </si>
  <si>
    <t xml:space="preserve">Deterioro acumulado de animales productores medidos al costo </t>
  </si>
  <si>
    <t>Animales productores medidos al valor razonable menos costos de venta</t>
  </si>
  <si>
    <t>Deterioro acumulado animales consumibles medidos al costo</t>
  </si>
  <si>
    <t>Animales consumibles medidos al valor razonable menos costos de venta</t>
  </si>
  <si>
    <t>Plantas productoras y cultivos consumibles</t>
  </si>
  <si>
    <t>Depreciación acumulada de plantas productoras</t>
  </si>
  <si>
    <t>Deterioro acumulado de plantas productoras</t>
  </si>
  <si>
    <t>Cultivos consumibles medidos al costo</t>
  </si>
  <si>
    <t>Deterioro acumulado cultivos consumibles medidos al costo</t>
  </si>
  <si>
    <t>Cultivos consumibles medidos al valor razonable menos costos de venta</t>
  </si>
  <si>
    <t>Activos plan de beneficios a empleados</t>
  </si>
  <si>
    <t>TOTAL ACTIVOS</t>
  </si>
  <si>
    <t>PASIVOS</t>
  </si>
  <si>
    <t>Obligaciones financieras y cuentas por pagar</t>
  </si>
  <si>
    <t>Obligaciones financieras en moneda local</t>
  </si>
  <si>
    <t>Obligaciones financieras en moneda extranjera</t>
  </si>
  <si>
    <t>Cuentas comerciales por pagar en moneda local</t>
  </si>
  <si>
    <t>Cuentas comerciales por pagar en moneda extranjera</t>
  </si>
  <si>
    <t>Cuentas por pagar a entidades de las cuales es socio, accionista o partícipe</t>
  </si>
  <si>
    <t>Cuentas y documentos por pagar a otras partes relacionadas y asociadas</t>
  </si>
  <si>
    <t>Recaudo a favor de terceros</t>
  </si>
  <si>
    <t>Otras cuentas y documentos por pagar en moneda local</t>
  </si>
  <si>
    <t>Otras cuentas y documentos por pagar en moneda extranjera</t>
  </si>
  <si>
    <t>Arrendamientos por pagar</t>
  </si>
  <si>
    <t>Operativo</t>
  </si>
  <si>
    <t>Otros pasivos financieros</t>
  </si>
  <si>
    <t>Pagarés, letras y documentos equivalentes</t>
  </si>
  <si>
    <t xml:space="preserve">Instrumentos financieros derivados </t>
  </si>
  <si>
    <t>Impuestos, gravámenes y tasas por pagar</t>
  </si>
  <si>
    <t>Impuesto de renta</t>
  </si>
  <si>
    <t>Impuesto al valor agregado - IVA</t>
  </si>
  <si>
    <t>Otros impuestos, gravámenes y tasas por pagar</t>
  </si>
  <si>
    <t>Pasivos por impuestos diferidos</t>
  </si>
  <si>
    <t>Pasivos por beneficios a los empleados</t>
  </si>
  <si>
    <t>De corto plazo</t>
  </si>
  <si>
    <t>De largo plazo</t>
  </si>
  <si>
    <t>Por terminación del vínculo laboral o contractual</t>
  </si>
  <si>
    <t>Post empleo</t>
  </si>
  <si>
    <t>Procesos legales (litigios y demandas)</t>
  </si>
  <si>
    <t>Obligaciones fiscales</t>
  </si>
  <si>
    <t>Desmantelamientos, restauración y rehabilitación</t>
  </si>
  <si>
    <t>Garantías</t>
  </si>
  <si>
    <t>Contratos onerosos</t>
  </si>
  <si>
    <t>Reembolsos a clientes</t>
  </si>
  <si>
    <t>Relacionadas con el medio ambiente</t>
  </si>
  <si>
    <t>Otras provisiones</t>
  </si>
  <si>
    <t>Pasivos por ingresos diferidos</t>
  </si>
  <si>
    <t>Anticipos y avances recibidos de clientes</t>
  </si>
  <si>
    <t>Ingresos diferidos por programas de fidelización</t>
  </si>
  <si>
    <t>Subvenciones del gobierno y otras ayudas</t>
  </si>
  <si>
    <t>Otros pasivos por ingresos diferidos</t>
  </si>
  <si>
    <t>Otros pasivos</t>
  </si>
  <si>
    <t>Embargos judiciales</t>
  </si>
  <si>
    <t>Pasivos reconocidos solamente para fines fiscales</t>
  </si>
  <si>
    <t>TOTAL PASIVOS</t>
  </si>
  <si>
    <t>PATRIMONIO (ACTIVOS - PASIVOS)</t>
  </si>
  <si>
    <t>DETALLE PATRIMONIO CONTABLE</t>
  </si>
  <si>
    <t>Capital Personas Naturales</t>
  </si>
  <si>
    <t>Superávit por revaluaciones</t>
  </si>
  <si>
    <t>Superávit método de participación</t>
  </si>
  <si>
    <t>Resultados del ejercicio</t>
  </si>
  <si>
    <t>Utilidad o excedente del ejercicio en operaciones continuadas</t>
  </si>
  <si>
    <t>Utilidad o excedente del ejercicio en operaciones discontinuadas</t>
  </si>
  <si>
    <t>Pérdida o déficit del ejercicio en operaciones continuadas</t>
  </si>
  <si>
    <t>Pérdida o déficit del ejercicio en operaciones discontinuadas</t>
  </si>
  <si>
    <t>Resultados acumulados</t>
  </si>
  <si>
    <t>Utilidades o excedentes acumulados</t>
  </si>
  <si>
    <t>Utilidades acumuladas por ajustes por correcciones de errores</t>
  </si>
  <si>
    <t>Utilidades por ajustes por cambios en políticas contables</t>
  </si>
  <si>
    <t>Pérdidas o déficit acumulados</t>
  </si>
  <si>
    <t>Pérdidas acumuladas por ajustes por correcciones de errores</t>
  </si>
  <si>
    <t xml:space="preserve">Pérdidas por ajustes por cambios en políticas contables </t>
  </si>
  <si>
    <t>Ganancias (pérdidas) acumuladas o retenidas por la adopción por primera vez</t>
  </si>
  <si>
    <t>Ganancias acumuladas netas en la adopción por primera vez</t>
  </si>
  <si>
    <t>Pérdidas acumuladas netas - adopción por primera vez</t>
  </si>
  <si>
    <t>Otro resultado integral acumulado</t>
  </si>
  <si>
    <t>Ajuste positivo por efecto de conversión</t>
  </si>
  <si>
    <t>Ajuste negativo por efecto de conversión</t>
  </si>
  <si>
    <t>Ganancias acumuladas - ORI</t>
  </si>
  <si>
    <t>Pérdidas acumuladas - ORI</t>
  </si>
  <si>
    <t>TOTAL PATRIMONIO CONTABLE</t>
  </si>
  <si>
    <t>DATOS INFORMATIVOS</t>
  </si>
  <si>
    <t>Total intereses implícitos no devengados (futuros ingresos financieros en el estado de resultados) por acuerdos que constituyen efectivamente una transacción financiera o cobro diferido</t>
  </si>
  <si>
    <t>Total activos (fideicomitidos y generados) en el periodo gravable por fideicomisos o encargos fiduciarios en donde el contribuyente es fideicomitente o fiduciante</t>
  </si>
  <si>
    <t>Inventarios de terceros</t>
  </si>
  <si>
    <t>Inventarios en poder de terceros</t>
  </si>
  <si>
    <t>Total de intereses implícitos no devengados (futuros gastos financieros en el estado de resultados) por acuerdos que constituyen efectivamente una transacción financiera o pago diferido</t>
  </si>
  <si>
    <t>Total pasivos (fideicomitidos y generados) en el periodo gravable por fideicomisos o encargos fiduciarios en donde el contribuyente es fideicomitente o fiduciante</t>
  </si>
  <si>
    <t>Estado de resultados - Impuesto de Renta y complementarios</t>
  </si>
  <si>
    <t>VALOR CONTABLE</t>
  </si>
  <si>
    <t>Ingresos</t>
  </si>
  <si>
    <t>Salarios y demás ingresos laborales</t>
  </si>
  <si>
    <t>Ingresos Obtenidos en el exterior</t>
  </si>
  <si>
    <t>Prima especial y de costo de vida (servidores públicos diplomáticos…)</t>
  </si>
  <si>
    <t>Pagos a terceros por alimentación</t>
  </si>
  <si>
    <t>Apoyo económico para financiar programas educativos</t>
  </si>
  <si>
    <t>Otros ingresos laborales (Indemnizaciones, etc.)</t>
  </si>
  <si>
    <t>Mayor ingreso - Precios de Transferencia</t>
  </si>
  <si>
    <t>Otros ingresos fiscales y no incluidos contablemente</t>
  </si>
  <si>
    <t>Ingresos por pensiones</t>
  </si>
  <si>
    <t>Ingresos por pensiones del exterior</t>
  </si>
  <si>
    <t>Indemnizaciones Sustitutivas de las Pensiones o devoluciones de saldos de ahorro pensional</t>
  </si>
  <si>
    <t>Intereses devengados</t>
  </si>
  <si>
    <t>Intereses implícitos (transacciones de financiación)</t>
  </si>
  <si>
    <t>Rendimientos cotizaciones y aportes voluntarios, régimen de ahorro individual con solidaridad o fondos de pensiones obligatorias</t>
  </si>
  <si>
    <t>Rendimientos aportes voluntarios a los seguros privados de pensiones y a los fondos de pensiones voluntarias</t>
  </si>
  <si>
    <t>Rendimientos aportes a cuentas AFC</t>
  </si>
  <si>
    <t>Por arrendamientos operativos</t>
  </si>
  <si>
    <t>Regalías y propiedad intelectual</t>
  </si>
  <si>
    <t>Ingresos del exterior por rentas de capital</t>
  </si>
  <si>
    <t>Intereses presuntos</t>
  </si>
  <si>
    <t>Ingresos netos Actividad Industrial, comercial y servicios</t>
  </si>
  <si>
    <t>Ingresos brutos Actividad Industrial, comercial y servicios</t>
  </si>
  <si>
    <t>Venta de bienes</t>
  </si>
  <si>
    <t>Al territorio nacional</t>
  </si>
  <si>
    <t>Exportación a otros países</t>
  </si>
  <si>
    <t>Zona franca</t>
  </si>
  <si>
    <t>Comercializadoras Internacionales</t>
  </si>
  <si>
    <t>Jurisdicciones no cooperantes, de baja o nula imposición y regímenes tributarios preferenciales</t>
  </si>
  <si>
    <t>Prestación de servicios (diferentes de honorarios profesionales)</t>
  </si>
  <si>
    <t>Servicios de construcción</t>
  </si>
  <si>
    <t>Acuerdos de concesión de servicios</t>
  </si>
  <si>
    <t>Otros ingresos</t>
  </si>
  <si>
    <t>En venta de bienes</t>
  </si>
  <si>
    <t>En prestación de servicios</t>
  </si>
  <si>
    <t>Otras devoluciones, rebajas y descuentos</t>
  </si>
  <si>
    <t>Honorarios distintos a las rentas de trabajo</t>
  </si>
  <si>
    <t xml:space="preserve">Ingresos financieros </t>
  </si>
  <si>
    <t>Diferencia en cambio</t>
  </si>
  <si>
    <t>Otros ingresos financieros</t>
  </si>
  <si>
    <t>Ingresos por mediciones a valor razonable</t>
  </si>
  <si>
    <t xml:space="preserve">Instrumentos financieros, diferente a inversiones en subsidiarias, asociadas y/o negocios conjuntos </t>
  </si>
  <si>
    <t>Instrumentos derivados</t>
  </si>
  <si>
    <t>Utilidad por venta o enajenación de activos, bienes poseídos por menos de dos años</t>
  </si>
  <si>
    <t>Casa o apartamento de habitación</t>
  </si>
  <si>
    <t>Propiedades de Inversión</t>
  </si>
  <si>
    <t>Activos biológicos (sin plantas productoras)</t>
  </si>
  <si>
    <t>Activos Intangibles</t>
  </si>
  <si>
    <t>Inversiones en acciones y otras participaciones</t>
  </si>
  <si>
    <t>Por disposición de otros instrumentos financieros</t>
  </si>
  <si>
    <t>Utilidad por venta o enajenación de activos, bienes poseídos por dos años o más (ganancia ocasional)</t>
  </si>
  <si>
    <t>Activos no corrientes mantenidos para la venta</t>
  </si>
  <si>
    <t>Ingresos por reversión de deterioros del valor</t>
  </si>
  <si>
    <t>Activos de exploración y evaluación de recursos minerales</t>
  </si>
  <si>
    <t>Propiedades de inversión medidas al modelo de costo</t>
  </si>
  <si>
    <t>Activos biológicos medidos al modelo de costo</t>
  </si>
  <si>
    <t>Bienes de arte y cultura</t>
  </si>
  <si>
    <t>Activos financieros (diferentes a cartera de crédito y operaciones de leasing)</t>
  </si>
  <si>
    <t>Cartera de crédito y operaciones de leasing</t>
  </si>
  <si>
    <t>Otras inversiones medidas al costo o el método de la participación</t>
  </si>
  <si>
    <t>Otros deterioros</t>
  </si>
  <si>
    <t>Ingresos por reversión de provisiones (pasivos de monto o fecha inciertos)</t>
  </si>
  <si>
    <t>Litigios</t>
  </si>
  <si>
    <t>Reestructuraciones de negocios</t>
  </si>
  <si>
    <t>Ingresos por reversión de pasivos por beneficios a los empleados</t>
  </si>
  <si>
    <t>Beneficios de corto plazo</t>
  </si>
  <si>
    <t>Beneficios de largo plazo</t>
  </si>
  <si>
    <t>Beneficios a empleados por terminación del vínculo laboral</t>
  </si>
  <si>
    <t>Beneficios a empleados post-empleo</t>
  </si>
  <si>
    <t>Transferencias, subvenciones y ayudas gubernamentales</t>
  </si>
  <si>
    <t>Donaciones, aportaciones y similares</t>
  </si>
  <si>
    <t>Reembolsos de compañías de seguros (indemnizaciones)</t>
  </si>
  <si>
    <t>Otras indemnizaciones</t>
  </si>
  <si>
    <t>Otras reversiones o recuperaciones</t>
  </si>
  <si>
    <t>Apoyos económicos para financiar programas educativos</t>
  </si>
  <si>
    <t>Recompensas</t>
  </si>
  <si>
    <t>donaciones para partidos, movimientos y campañas políticas</t>
  </si>
  <si>
    <t>Gananciales</t>
  </si>
  <si>
    <t>Ganancias netas en operaciones discontinuadas</t>
  </si>
  <si>
    <t>Ajustes fiscales - adición de ingresos</t>
  </si>
  <si>
    <t>Ganancias por el método de participación</t>
  </si>
  <si>
    <t>Ganancias cambios en el valor razonable</t>
  </si>
  <si>
    <t>Dividendos y participaciones, año 2016 y anteriores</t>
  </si>
  <si>
    <t>No constitutivos de renta ni ganancia ocasional</t>
  </si>
  <si>
    <t>Gravados</t>
  </si>
  <si>
    <t>Capitalizaciones no gravadas (art. 36-3 E.T.)</t>
  </si>
  <si>
    <t>Ingresos por dividendos y participaciones, año 2017 y posteriores</t>
  </si>
  <si>
    <t>Subcédula Numeral 3° art. 49 del Estatuto Tributario</t>
  </si>
  <si>
    <t>Subcédula Parágrafo 2° art. 49 del Estatuto Tributario</t>
  </si>
  <si>
    <t>Ingresos no constitutivos de renta ni ganancia ocasional</t>
  </si>
  <si>
    <t>TOTAL INGRESOS</t>
  </si>
  <si>
    <t>COSTOS</t>
  </si>
  <si>
    <t>Materias primas, reventa de bienes terminados y servicios</t>
  </si>
  <si>
    <t>Costo de ventas calculado por el sistema permanente</t>
  </si>
  <si>
    <t>Materias primas (para procesos de producción)</t>
  </si>
  <si>
    <t>Inventario inicial</t>
  </si>
  <si>
    <t>compras locales</t>
  </si>
  <si>
    <t>Importaciones</t>
  </si>
  <si>
    <t>Inventario final</t>
  </si>
  <si>
    <t>Costos de los bienes vendidos (para comerciantes por reventa de bienes terminados)</t>
  </si>
  <si>
    <t>Producto terminado</t>
  </si>
  <si>
    <t>Costos en la prestación de servicios (para prestadores de servicios)</t>
  </si>
  <si>
    <t>Otros sistemas de determinación del costo de ventas</t>
  </si>
  <si>
    <t>Ajustes (+/-)</t>
  </si>
  <si>
    <t>Mano de obra</t>
  </si>
  <si>
    <t>Beneficios a empleados</t>
  </si>
  <si>
    <t>Por terminación del vínculo laboral</t>
  </si>
  <si>
    <t>Post-empleo</t>
  </si>
  <si>
    <t>Depreciaciones, amortizaciones y deterioros</t>
  </si>
  <si>
    <t>Depreciación propiedades, planta y equipo</t>
  </si>
  <si>
    <t xml:space="preserve">Del costo  </t>
  </si>
  <si>
    <t>Del ajuste acumulado por revaluaciones o re-expresiones</t>
  </si>
  <si>
    <t>Depreciación propiedades de inversión</t>
  </si>
  <si>
    <t>Depreciación activos biológicos</t>
  </si>
  <si>
    <t>Amortización activos intangibles</t>
  </si>
  <si>
    <t>Depreciación derechos de uso en arrendamientos operativos (NIIF 16)</t>
  </si>
  <si>
    <t>Otras depreciaciones y amortizaciones</t>
  </si>
  <si>
    <t>Deterioro del valor de los activos</t>
  </si>
  <si>
    <t>Bienes de arte y cultura medidos al modelo de costo</t>
  </si>
  <si>
    <t>Otras inversiones medidas al costo o por el método de la participación</t>
  </si>
  <si>
    <t>Derechos de uso en arrendamientos operativos (NIIF 16)</t>
  </si>
  <si>
    <t>Otros costos</t>
  </si>
  <si>
    <t>Servicios técnicos</t>
  </si>
  <si>
    <t>Vinculados económicos</t>
  </si>
  <si>
    <t>No vinculados</t>
  </si>
  <si>
    <t>Asistencia técnica</t>
  </si>
  <si>
    <t>Otros conceptos reconocidos como costo en el estado de resultados</t>
  </si>
  <si>
    <t>Otros costos fiscales no reconocidos contablemente</t>
  </si>
  <si>
    <t>Menor costo - ajuste Precios de Transferencia</t>
  </si>
  <si>
    <t>TOTAL COSTOS</t>
  </si>
  <si>
    <t>GASTOS</t>
  </si>
  <si>
    <t>Gastos comunes a varias cédulas</t>
  </si>
  <si>
    <t>Intereses por préstamos de vivienda</t>
  </si>
  <si>
    <t>Gravamen a los movimientos financieros (GMF)</t>
  </si>
  <si>
    <t>De administración</t>
  </si>
  <si>
    <t>Otros gastos de administración</t>
  </si>
  <si>
    <t>Impuestos distintos al impuesto de renta y complementarios</t>
  </si>
  <si>
    <t>Arrendamientos operativos</t>
  </si>
  <si>
    <t>Contribuciones y afiliaciones</t>
  </si>
  <si>
    <t>Servicios administrativos</t>
  </si>
  <si>
    <t>Regalías</t>
  </si>
  <si>
    <t>Otros servicios</t>
  </si>
  <si>
    <t>Investigación y desarrollo</t>
  </si>
  <si>
    <t>Reparación, mantenimiento, adecuación e instalaciones</t>
  </si>
  <si>
    <t>Transporte</t>
  </si>
  <si>
    <t>Otros gastos</t>
  </si>
  <si>
    <t>Depreciación Arrendamientos operativos (NIIF 16)</t>
  </si>
  <si>
    <t>Otras depreciaciones</t>
  </si>
  <si>
    <t>Otras amortizaciones</t>
  </si>
  <si>
    <t>Otros gastos de distribución y ventas</t>
  </si>
  <si>
    <t xml:space="preserve">Otros gastos  </t>
  </si>
  <si>
    <t>Activos no corrientes mantenidos para la venta o para distribuir a los propietarios</t>
  </si>
  <si>
    <t xml:space="preserve">Gastos financieros </t>
  </si>
  <si>
    <t>Arrendamiento</t>
  </si>
  <si>
    <t xml:space="preserve"> Financiero o mercantil (leasing)</t>
  </si>
  <si>
    <t>Operativo (NIIF 16)</t>
  </si>
  <si>
    <t>Intereses devengados por préstamos de terceros</t>
  </si>
  <si>
    <t>Por instrumentos financieros medidos a costo amortizado distinto a préstamos</t>
  </si>
  <si>
    <t>Costos de transacción</t>
  </si>
  <si>
    <t>Actualización de provisiones reconocidas a valor presente</t>
  </si>
  <si>
    <t>Otros gastos financieros reconocidos como gasto en el estado de resultados</t>
  </si>
  <si>
    <t>Pérdidas por inversiones en sociedades, asociadas y/o negocios conjuntos</t>
  </si>
  <si>
    <t>Pérdidas por el método de participación</t>
  </si>
  <si>
    <t>Pérdidas por mediciones a valor razonable</t>
  </si>
  <si>
    <t>Instrumentos financieros</t>
  </si>
  <si>
    <t>Otras</t>
  </si>
  <si>
    <t>Pérdida en la venta o enajenación de activos fijos</t>
  </si>
  <si>
    <t>propiedades de inversión</t>
  </si>
  <si>
    <t>Valoración y venta de inversiones fondo de liquidez y títulos participativos, entre otros</t>
  </si>
  <si>
    <t>Descuento en operaciones de factoring</t>
  </si>
  <si>
    <t>Gastos por provisiones (pasivos de monto o fecha inciertos)</t>
  </si>
  <si>
    <t>Pasivos contingentes asumidos en una combinación de negocios</t>
  </si>
  <si>
    <t>Deducciones fiscales no reconocidos contablemente</t>
  </si>
  <si>
    <t>Pérdidas netas en operaciones discontinuadas</t>
  </si>
  <si>
    <t>Menor gasto o deducción -  ajuste Precios de Transferencia</t>
  </si>
  <si>
    <t>TOTAL GASTOS</t>
  </si>
  <si>
    <t>GANANCIA O PÉRDIDA ANTES DE IMPUESTO A LA RENTA (Ingresos - costos - gastos)</t>
  </si>
  <si>
    <t>Renta Pasiva - ECE sin residencia fiscal en Colombia</t>
  </si>
  <si>
    <t>Dividendos, retiros y repartos</t>
  </si>
  <si>
    <t>Intereses y rendimientos financieros</t>
  </si>
  <si>
    <t>Provenientes de activos intangibles</t>
  </si>
  <si>
    <t>Enajenación o cesión de derechos</t>
  </si>
  <si>
    <t>Enajenación o arrendamiento de inmuebles</t>
  </si>
  <si>
    <t>Compra o venta de bienes corporales</t>
  </si>
  <si>
    <t>Por servicios</t>
  </si>
  <si>
    <t>TOTAL</t>
  </si>
  <si>
    <t>Costos</t>
  </si>
  <si>
    <t>RENTA LIQUIDA PASIVA</t>
  </si>
  <si>
    <t>CONCEPTO  / CEDULA</t>
  </si>
  <si>
    <t>Total ingreso cedular (valor fiscal)</t>
  </si>
  <si>
    <t>Otros ingresos cedulares</t>
  </si>
  <si>
    <t>Retiros parciales o totales de los aportes voluntarios, que incumplen condiciones, a los fondos de pensiones de jubilación e invalidez y fondos de cesantías</t>
  </si>
  <si>
    <t>Retiros parciales o totales de aportes a cuentas AFC, que no cumplan período de permanencia</t>
  </si>
  <si>
    <t>Recuperación por el empleador de aportes voluntarios y sus rendimientos (parágrafo 2, art. 126-1 E.T.)</t>
  </si>
  <si>
    <t>Aportes obligatorios al fondo de pensión (4%)</t>
  </si>
  <si>
    <t xml:space="preserve">Aportes obligatorios al fondo de solidaridad pensional (1.2%) </t>
  </si>
  <si>
    <t>Cotizaciones y aportes voluntarios, régimen de ahorro individual con solidaridad o fondos de pensiones obligatorias</t>
  </si>
  <si>
    <t>Aportes obligatorios a salud (4%, 12%)</t>
  </si>
  <si>
    <t xml:space="preserve">Aportes afiliación voluntaria del trabajador independiente al Sistema General de Riesgos Laborales </t>
  </si>
  <si>
    <t>Recompensas, gananciales, donaciones partidos políticos, utilidad venta casa/apartamento de habitación, enajenación de acciones en bolsa</t>
  </si>
  <si>
    <t>Indemnizaciones (laborales, de pensiones, daño emergente, entre otras)</t>
  </si>
  <si>
    <t>Otros ingresos no constitutivos de renta</t>
  </si>
  <si>
    <t>Total Ingresos netos</t>
  </si>
  <si>
    <t>Gastos</t>
  </si>
  <si>
    <t>Renta liquida</t>
  </si>
  <si>
    <t>Renta líquida pasiva - Entidades controladas del
exterior sin residencia fiscal en Colombia (ECE)</t>
  </si>
  <si>
    <t>INGRESOS</t>
  </si>
  <si>
    <t>Deducción por dependientes económicos</t>
  </si>
  <si>
    <t>Aportes a título de cesantía, participes independientes</t>
  </si>
  <si>
    <t>Deducción por pagos de intereses de vivienda</t>
  </si>
  <si>
    <t>Salud por medicina prepagada o seguros de salud para el trabajador, su cónyuge, sus hijos o dependientes</t>
  </si>
  <si>
    <t>Rentas exentas</t>
  </si>
  <si>
    <t xml:space="preserve">Gastos de representación y otras rentas de trabajo </t>
  </si>
  <si>
    <t>Cesantías e intereses sobre cesantías pagadas en el período</t>
  </si>
  <si>
    <t>Retiro cesantías acumuladas al 31 de diciembre de 2016</t>
  </si>
  <si>
    <t>Aportes voluntarios a los seguros privados de pensiones y a los fondos de pensiones voluntarias</t>
  </si>
  <si>
    <t>Aportes a cuentas AFC</t>
  </si>
  <si>
    <t>Indemnizaciones por accidente de trabajo o enfermedad, protección a la maternidad o gastos de entierro del trabajador</t>
  </si>
  <si>
    <t>Por pagos laborales (25%)</t>
  </si>
  <si>
    <t xml:space="preserve">Otras rentas exentas </t>
  </si>
  <si>
    <t>Rentas exentas Decisión 578 de la CAN</t>
  </si>
  <si>
    <t>Rentas líquidas pasivas - ECE</t>
  </si>
  <si>
    <t>Distintas a rentas líquidas pasivas - ECE</t>
  </si>
  <si>
    <t>Total rentas exentas y deducciones imputables</t>
  </si>
  <si>
    <t>Total rentas exentas y deducciones imputables (limitadas)</t>
  </si>
  <si>
    <t>Rentas exentas imputables a renta presuntiva</t>
  </si>
  <si>
    <t>Renta líquida ordinaria del ejercicio</t>
  </si>
  <si>
    <t>o pérdida líquida del ejercicio</t>
  </si>
  <si>
    <t>compensaciones</t>
  </si>
  <si>
    <t>De pérdidas fiscales</t>
  </si>
  <si>
    <t>Del exceso de renta presuntiva sobre renta ordinaria</t>
  </si>
  <si>
    <t>Rentas gravables</t>
  </si>
  <si>
    <t>Renta Líquida por recuperación especial de deducciones</t>
  </si>
  <si>
    <t>Renta Líquida por recuperación de la deducción en la provisión de pensiones de jubilación</t>
  </si>
  <si>
    <t>Renta líquida por pasivos inexistentes</t>
  </si>
  <si>
    <t>renta líquida por omisión de activos</t>
  </si>
  <si>
    <t>Renta líquida por comparación patrimonial</t>
  </si>
  <si>
    <t>Renta líquida cedular</t>
  </si>
  <si>
    <t>CLASIFICACIÓN DE DIFERENCIAS</t>
  </si>
  <si>
    <t>Valor fiscal al que tiene derecho</t>
  </si>
  <si>
    <t>Valor fiscal solicitado</t>
  </si>
  <si>
    <t>Recuperación de deducciones</t>
  </si>
  <si>
    <t>Otros beneficios fiscales</t>
  </si>
  <si>
    <t>Deducción especial por inversiones o en adquisición de activos (contrato de estabilidad jurídica)</t>
  </si>
  <si>
    <t>Inversiones en investigación, desarrollo tecnológico e innovación</t>
  </si>
  <si>
    <t>Mayor valor del costo de los activos fijos por reajustes fiscales o saneamientos año 1995</t>
  </si>
  <si>
    <t>Salarios con deducciones especiales</t>
  </si>
  <si>
    <t>Reintegro o recuperación de provisiones que constituyan diferencias permanentes, en períodos anteriores – provisiones para gastos no deducibles</t>
  </si>
  <si>
    <t>Otros beneficios fiscales de naturaleza permanente</t>
  </si>
  <si>
    <t>Pérdidas y Gastos no deducibles</t>
  </si>
  <si>
    <t>Deducciones imputables registradas contablemente (GMF, intereses de vivienda, donaciones, salud por medicina prepagada o seguros de salud para el trabajador, su cónyuge, sus hijos o dependientes)</t>
  </si>
  <si>
    <t>Gastos sin soporte</t>
  </si>
  <si>
    <t>Pagos al exterior sin la prueba de la retención en la fuente</t>
  </si>
  <si>
    <t>Pagos al exterior que exceden el 15% de la renta líquida</t>
  </si>
  <si>
    <t>Salarios sin el pago de los aportes parafiscales</t>
  </si>
  <si>
    <t>Gastos de vigencias anteriores</t>
  </si>
  <si>
    <t>Gasto financiero no deducible por regla de subcapitalización</t>
  </si>
  <si>
    <t>Otros gastos financieros no deducibles</t>
  </si>
  <si>
    <t>Deterioro de inversiones para cubrir una pérdida en enajenación de acciones</t>
  </si>
  <si>
    <t>Pérdida en la enajenación de acciones y venta de bienes inmuebles</t>
  </si>
  <si>
    <t>Pérdidas no deducibles por faltantes de inventarios</t>
  </si>
  <si>
    <t>Perdidas por el método de participación</t>
  </si>
  <si>
    <t>Por pagos de regalías por concepto de intangibles a vinculados del exterior y zonas francas</t>
  </si>
  <si>
    <t>Limitación de costos por compras a proveedores ficticios o insolventes</t>
  </si>
  <si>
    <t>Impuestos, multas, sanciones, penalidades, intereses moratorios y las condenas no deducibles</t>
  </si>
  <si>
    <t>Gastos que no guardan relación de causalidad y necesidad con la actividad productora de renta</t>
  </si>
  <si>
    <t>Monto que supera el limite permitido para atenciones a clientes, proveedores y empleados</t>
  </si>
  <si>
    <t>Importación de tecnología, patentes y marcas</t>
  </si>
  <si>
    <t>Gastos no deducibles en contratos de arrendamientos, de naturaleza permanente</t>
  </si>
  <si>
    <t>Gasto no deducible por donaciones</t>
  </si>
  <si>
    <t>Gastos no deducibles, atribuibles a ingresos exentos o no constitutivos de renta ni ganancia ocasional</t>
  </si>
  <si>
    <t>Otros gastos no deducibles de naturaleza permanente</t>
  </si>
  <si>
    <t>Otros Ajustes</t>
  </si>
  <si>
    <t>Rentas liquidas por ventas de inversiones</t>
  </si>
  <si>
    <t>Mayor ingreso, ajustes por precios de transferencia</t>
  </si>
  <si>
    <t>Menor costo o deducción, ajustes por precios de transferencia</t>
  </si>
  <si>
    <t>Rentas líquidas por recuperación de deducciones de naturaleza permanente</t>
  </si>
  <si>
    <t>Otros ajustes</t>
  </si>
  <si>
    <t>GANANCIA O PÉRDIDA CONTABLE  CON DIFERENCIAS PERMANENTES</t>
  </si>
  <si>
    <t>(+) Generaciones</t>
  </si>
  <si>
    <t>(-) Reversiones</t>
  </si>
  <si>
    <t>Pérdidas por deterioro del valor de los activos</t>
  </si>
  <si>
    <t>Otras pérdidas por deterioro</t>
  </si>
  <si>
    <t>Gastos por Depreciación que han excedido el límite máximo fiscal</t>
  </si>
  <si>
    <t>Gastos por amortización que han excedido el límite máximo fiscal</t>
  </si>
  <si>
    <t>Pérdidas por medición a Valor Razonable</t>
  </si>
  <si>
    <t>Otros instrumentos financieros, diferentes a títulos de renta fija, medidos al modelo del valor razonable</t>
  </si>
  <si>
    <t>Pérdida por diferencia en cambio</t>
  </si>
  <si>
    <t>Pérdidas esperadas en contratos de construcción y otros servicios (provisiones por contratos onerosos)</t>
  </si>
  <si>
    <t>Intereses implícitos (ventas o préstamos concedidos a terceros)</t>
  </si>
  <si>
    <t>Otras Provisiones asociadas a pasivos de monto o fecha inciertos</t>
  </si>
  <si>
    <t>Por beneficios a empleados</t>
  </si>
  <si>
    <t>Gastos por actualización de provisiones reconocidas a valor presente</t>
  </si>
  <si>
    <t>Pasivos por ingresos diferidos producto de programas de fidelización de clientes que no han sido reversados contablemente pero que deben ser gravados fiscalmente</t>
  </si>
  <si>
    <t>Ajustes por contratos de concesión que incorporan las etapas de construcción, administración, operación y mantenimiento</t>
  </si>
  <si>
    <t>Gastos de establecimiento</t>
  </si>
  <si>
    <t>Gastos de investigación, desarrollo e innovación</t>
  </si>
  <si>
    <t>En la explotación de minas, petróleo y gas</t>
  </si>
  <si>
    <t>Rentas con derecho a cobro (causadas) que no cumplieron todos los criterios para ser contabilizadas como ingresos en el período gravable</t>
  </si>
  <si>
    <t>Otras diferencias temporales deducibles</t>
  </si>
  <si>
    <t>Total diferencias temporales deducibles</t>
  </si>
  <si>
    <t>(-) Generaciones</t>
  </si>
  <si>
    <t>(+) Reversiones</t>
  </si>
  <si>
    <t>Gastos por depreciaciones de activos fijos no aceptadas fiscalmente de naturaleza temporaria</t>
  </si>
  <si>
    <t>Costos atribuidos en la fecha de transición a los nuevos marcos técnicos normativos contables</t>
  </si>
  <si>
    <t>Aplicación del modelo de revaluación</t>
  </si>
  <si>
    <t>Costos estimados de desmantelamiento</t>
  </si>
  <si>
    <t>Gastos por amortizaciones de activos intangibles no aceptadas fiscalmente de naturaleza temporaria</t>
  </si>
  <si>
    <t>Ganancias por la medición a valor razonable</t>
  </si>
  <si>
    <t>Otros instrumentos financieros, diferentes a títulos de renta fija medidos al valor razonable</t>
  </si>
  <si>
    <t>Ganancia por diferencia en cambio</t>
  </si>
  <si>
    <t>Ingresos provenientes por contraprestación variable</t>
  </si>
  <si>
    <t>Intereses implícitos (compras o préstamos obtenidos)</t>
  </si>
  <si>
    <t>Deducción especial del impuesto sobre las ventas</t>
  </si>
  <si>
    <t>Otras diferencias temporales imponibles (gravables)</t>
  </si>
  <si>
    <t>Total diferencias temporales imponibles</t>
  </si>
  <si>
    <t>Otras diferencias temporales</t>
  </si>
  <si>
    <t xml:space="preserve"> Generaciones</t>
  </si>
  <si>
    <t>Reversiones</t>
  </si>
  <si>
    <t>Deducible (+)</t>
  </si>
  <si>
    <t>Imponible (-)</t>
  </si>
  <si>
    <t>Imponible (+)</t>
  </si>
  <si>
    <t>Deducible (-)</t>
  </si>
  <si>
    <t>Mediciones de activos biológicos al valor razonable menos costos de venta</t>
  </si>
  <si>
    <t>Cambios en el valor razonable menos costos de venta</t>
  </si>
  <si>
    <t>Depreciación fiscal de animales productores</t>
  </si>
  <si>
    <t>Ajustes por títulos de renta fija (activos financieros) medidos al modelo del valor razonable</t>
  </si>
  <si>
    <t>Ajustes por valor razonable</t>
  </si>
  <si>
    <t>Ajuste por rendimientos financieros calculados de manera lineal para efectos fiscales</t>
  </si>
  <si>
    <t>Gastos por amortización acelerados fiscalmente</t>
  </si>
  <si>
    <t>Ajustes por operaciones de reporto o repo, simultáneas y de transferencia temporal de valores</t>
  </si>
  <si>
    <t xml:space="preserve">Contratos de arrendamientos </t>
  </si>
  <si>
    <t>Total otras diferencias temporales</t>
  </si>
  <si>
    <t>TOTAL RENTAS LIQUIDAS CEDULARES</t>
  </si>
  <si>
    <t>o, PÉRDIDA LÍQUIDA DEL EJERCICIO</t>
  </si>
  <si>
    <t>Renta presuntiva período gravable</t>
  </si>
  <si>
    <t>Patrimonio líquido del año o período gravable anterior</t>
  </si>
  <si>
    <t>Valor patrimonial neto</t>
  </si>
  <si>
    <t>Acciones y aportes poseídos en sociedades nacionales</t>
  </si>
  <si>
    <t>Bienes afectados por hechos constitutivos de fuerza mayor o caso fortuito</t>
  </si>
  <si>
    <t>Bienes vinculados a empresas en período improductivo</t>
  </si>
  <si>
    <t>Bienes destinados exclusivamente a actividades deportivas</t>
  </si>
  <si>
    <t>Bienes vinculados a empresas exclusivamente mineras</t>
  </si>
  <si>
    <t>Primeras 19.000 UVT de activos destinados al sector agropecuario</t>
  </si>
  <si>
    <t>Otras exclusiones</t>
  </si>
  <si>
    <t>Base de cálculo de la renta presuntiva</t>
  </si>
  <si>
    <t>Renta gravable generada por los activos excluidos</t>
  </si>
  <si>
    <t>Renta exenta imputable a Renta presuntiva</t>
  </si>
  <si>
    <t>Ganancias Ocasionales gravables</t>
  </si>
  <si>
    <t>Ingresos por ganancia ocasional en venta de activos fijos</t>
  </si>
  <si>
    <t>Otros ingresos por ganancia ocasional</t>
  </si>
  <si>
    <t>Total Ingresos por ganancias ocasionales</t>
  </si>
  <si>
    <t>Costos por ganancia ocasional en venta de activos fijos</t>
  </si>
  <si>
    <t>Otros costos por ganancias ocasionales</t>
  </si>
  <si>
    <t>Total costos por ganancias ocasionales</t>
  </si>
  <si>
    <t>Ganancias ocasionales no gravadas por la venta de acciones ECE</t>
  </si>
  <si>
    <t>Otras ganancias ocasionales no gravadas y exentas</t>
  </si>
  <si>
    <t>Total descuentos tributarios</t>
  </si>
  <si>
    <t>Anticipo renta liquidado año gravable anterior</t>
  </si>
  <si>
    <t>Saldo a favor del año gravable anterior sin solicitud de devolución y/o compensación</t>
  </si>
  <si>
    <t>Retenciones</t>
  </si>
  <si>
    <t>Por pagos laborales</t>
  </si>
  <si>
    <t>Por ventas</t>
  </si>
  <si>
    <t>Por honorarios y comisiones</t>
  </si>
  <si>
    <t>Por rendimientos financieros</t>
  </si>
  <si>
    <t>Por dividendos y participaciones</t>
  </si>
  <si>
    <t>Otras retenciones</t>
  </si>
  <si>
    <t>Total retenciones año gravable que declara</t>
  </si>
  <si>
    <t>Anticipo renta para el año gravable siguiente</t>
  </si>
  <si>
    <t>Ganancia</t>
  </si>
  <si>
    <t>Perdida</t>
  </si>
  <si>
    <t>Efecto de conversión</t>
  </si>
  <si>
    <t>No se reclasifican al resultado</t>
  </si>
  <si>
    <t>Cambios en el superávit de revaluación</t>
  </si>
  <si>
    <t>Nuevas mediciones de los planes de beneficios definidos</t>
  </si>
  <si>
    <t>Inversiones en instrumentos de patrimonio</t>
  </si>
  <si>
    <t>Participación otro resultado integral de asociadas y negocios conjuntos contabilizados utilizando el método de la participación</t>
  </si>
  <si>
    <t>Instrumentos de cobertura que cubren inversiones en instrumentos de patrimonio</t>
  </si>
  <si>
    <t>Cambio valor razonable de pasivos financieros atribuible a cambios en el riesgo de crédito del pasivo</t>
  </si>
  <si>
    <t>Se reclasifican al resultado</t>
  </si>
  <si>
    <t>Diferencias de cambio por conversión</t>
  </si>
  <si>
    <t>Activos financieros disponibles para la venta</t>
  </si>
  <si>
    <t>Activos financieros medidos al valor razonable con cambios en el ORI</t>
  </si>
  <si>
    <t>Cobertura de flujos de efectivo</t>
  </si>
  <si>
    <t>Coberturas de inversiones netas en negocios en el extranjero</t>
  </si>
  <si>
    <t>Otras partidas que deban ser reconocidas en el ORI</t>
  </si>
  <si>
    <t>OTRO RESULTADO INTEGRAL ANTES DE IMPUESTOS</t>
  </si>
  <si>
    <t>RESULTADO INTEGRAL TOTAL DEL AÑO</t>
  </si>
  <si>
    <t>Gasto / ingreso impuesto de renta y complementario del período</t>
  </si>
  <si>
    <t>Gasto por impuesto corriente</t>
  </si>
  <si>
    <t>Sobre renta liquida / presuntiva del período</t>
  </si>
  <si>
    <t>Gastos por ajustes respecto a períodos anteriores</t>
  </si>
  <si>
    <t>Ingreso por ajustes respecto a períodos anteriores</t>
  </si>
  <si>
    <t>Impuestos asumidos del exterior - convenios o tratados</t>
  </si>
  <si>
    <t>Gasto por impuesto diferido</t>
  </si>
  <si>
    <t>Ingreso impuesto diferido</t>
  </si>
  <si>
    <t>Valor neto gasto por impuesto</t>
  </si>
  <si>
    <t>Ingresos devengados (contables) por fidelización de clientes</t>
  </si>
  <si>
    <t>Ingresos fiscales por fidelización de clientes, sin devengo contable</t>
  </si>
  <si>
    <t>Retiros para consumo y publicidad, propaganda y promoción</t>
  </si>
  <si>
    <t>Dividendos decretados en el periodo gravable</t>
  </si>
  <si>
    <t>Dividendos cobrados en el periodo gravable</t>
  </si>
  <si>
    <t>Ingresos devengados de fideicomisos o encargos fiduciarios, calidad de fideicomitente o fiduciante</t>
  </si>
  <si>
    <t>Ingresos devengados de fideicomisos o encargos fiduciarios, calidad de beneficiario</t>
  </si>
  <si>
    <t>Número de meses a los cuales corresponde la pensión</t>
  </si>
  <si>
    <t>COSTOS Y GASTOS</t>
  </si>
  <si>
    <t>Costos y gastos devengados, asociados a ingresos por fidelización de clientes</t>
  </si>
  <si>
    <t>Bajas de inventarios (faltantes, caso fortuito o fuerza mayor), reconocidos como costo o gasto en el estado de resultados del ejercicio</t>
  </si>
  <si>
    <t>Costos indirectos de producción no distribuidos como costo del inventario, reconocidos como costo o gasto en el estado de resultados del ejercicio</t>
  </si>
  <si>
    <t>Monto descuentos obtenidos en el período en la compra de inventarios</t>
  </si>
  <si>
    <t>Costos y gastos devengados de fideicomisos o encargos fiduciarios, calidad de fideicomitente o fiduciante</t>
  </si>
  <si>
    <t>Costos y gastos devengados de fideicomisos o encargos fiduciarios, calidad de beneficiario</t>
  </si>
  <si>
    <t>OTROS DATOS INFORMATIVOS</t>
  </si>
  <si>
    <t>Total costos y gastos de nómina</t>
  </si>
  <si>
    <t>Aportes al sistema de seguridad social</t>
  </si>
  <si>
    <t>Aportes del empleador a los seguros privados de pensiones
y a los fondos de pensiones voluntarias</t>
  </si>
  <si>
    <t>Operaciones con vinculados económicos</t>
  </si>
  <si>
    <t>Costos y deducciones</t>
  </si>
  <si>
    <t>Compra de inventarios</t>
  </si>
  <si>
    <t>compra de activos fijos</t>
  </si>
  <si>
    <t>Pasivo</t>
  </si>
  <si>
    <t>1. Impuestos diferidos provenientes de diferencias temporarias</t>
  </si>
  <si>
    <t>Num</t>
  </si>
  <si>
    <t>2. Activos por créditos tributarios (saldos a favor e Impuestos pagados en el exterior)</t>
  </si>
  <si>
    <t>Tipo de crédito tributario</t>
  </si>
  <si>
    <t>Saldo al 31 -DIC vigencia actual</t>
  </si>
  <si>
    <t>Saldo al 31-DIC vigencia anterior</t>
  </si>
  <si>
    <t>Explicación de la variación</t>
  </si>
  <si>
    <t xml:space="preserve">Reducción (compensación / aplicación) </t>
  </si>
  <si>
    <t>Incremento 
(generado en el periodo)</t>
  </si>
  <si>
    <t>Correcciones en declaraciones anteriores</t>
  </si>
  <si>
    <t>Ajustes contables por correcciones valorativas</t>
  </si>
  <si>
    <t>Saldos a favor</t>
  </si>
  <si>
    <t>3. Detalle de compensación de pérdidas fiscales</t>
  </si>
  <si>
    <t>Pérdida fiscal acumulada por compensar al inicio del periodo</t>
  </si>
  <si>
    <t>Saldo activo por impuesto diferido al final del período</t>
  </si>
  <si>
    <t>AÑO</t>
  </si>
  <si>
    <t>Pasivo por ingreso diferido</t>
  </si>
  <si>
    <t>Facturación emitida en el período</t>
  </si>
  <si>
    <t>Ingreso contable devengado en el período</t>
  </si>
  <si>
    <t>Saldo al inicio del período</t>
  </si>
  <si>
    <t>Registrado como ingreso contable en el período</t>
  </si>
  <si>
    <t>Generado en el período</t>
  </si>
  <si>
    <t>Saldo al final del período</t>
  </si>
  <si>
    <t>Devengada como ingreso en períodos anteriores</t>
  </si>
  <si>
    <t>Devengada como ingresos del periodo</t>
  </si>
  <si>
    <t>Sin facturar</t>
  </si>
  <si>
    <t>Facturado períodos anteriores</t>
  </si>
  <si>
    <t>4=1-2+3</t>
  </si>
  <si>
    <t>9=5+6+7+8</t>
  </si>
  <si>
    <t>12=6+10+11</t>
  </si>
  <si>
    <t>Prestación de servicios</t>
  </si>
  <si>
    <t xml:space="preserve">Otros ingresos </t>
  </si>
  <si>
    <t>Ingresos para terceros</t>
  </si>
  <si>
    <t>Ajustes al valor facturado (descuentos, notas)</t>
  </si>
  <si>
    <t>DATOS CONTABLES</t>
  </si>
  <si>
    <t>DATOS FISCALES</t>
  </si>
  <si>
    <t>Datos informativos</t>
  </si>
  <si>
    <t>Valor total, incluyendo arrendamiento financiero o leasing financiero</t>
  </si>
  <si>
    <t>Incrementos</t>
  </si>
  <si>
    <t>Disminuciones</t>
  </si>
  <si>
    <t>Ingresos del período por recuperación del deterioro</t>
  </si>
  <si>
    <t>Incrementos por transferencias, adquisiciones  y otros cambios</t>
  </si>
  <si>
    <t>Disminuciones  por transferencias y otros cambios</t>
  </si>
  <si>
    <t>Gasto fiscal por Depreciación y/o amortización del período</t>
  </si>
  <si>
    <t>Gasto fiscal Depreciación y/o Amortización del período</t>
  </si>
  <si>
    <t xml:space="preserve">Costo </t>
  </si>
  <si>
    <t>Transferencias y/o adquisiciones</t>
  </si>
  <si>
    <t>Transferencias y/o eliminaciones</t>
  </si>
  <si>
    <t xml:space="preserve">Edificios </t>
  </si>
  <si>
    <t>Casa de habitación</t>
  </si>
  <si>
    <t xml:space="preserve">Maquinaria </t>
  </si>
  <si>
    <t xml:space="preserve">Buques </t>
  </si>
  <si>
    <t xml:space="preserve">Aeronave  </t>
  </si>
  <si>
    <t>Enseres y accesorios</t>
  </si>
  <si>
    <t xml:space="preserve">Equipos informáticos </t>
  </si>
  <si>
    <t xml:space="preserve">Equipos de redes y comunicación </t>
  </si>
  <si>
    <t xml:space="preserve">Infraestructura de red  </t>
  </si>
  <si>
    <t xml:space="preserve">Activos tangibles de exploración y evaluación </t>
  </si>
  <si>
    <t>Activos de minería</t>
  </si>
  <si>
    <t>Activos de petróleo y gas</t>
  </si>
  <si>
    <t>PP&amp;E en arrendamiento operativo</t>
  </si>
  <si>
    <t>Plantas productoras</t>
  </si>
  <si>
    <t>Animales productores</t>
  </si>
  <si>
    <t>Otras propiedades, plantas y equipo</t>
  </si>
  <si>
    <t>Total propiedades, planta y equipo</t>
  </si>
  <si>
    <t>Total propiedades de inversión</t>
  </si>
  <si>
    <t>ANCMV</t>
  </si>
  <si>
    <t>Total PPE, PI y ANCMV</t>
  </si>
  <si>
    <t>Marcas Comerciales</t>
  </si>
  <si>
    <t>Activos intangibles de exploración y evaluación</t>
  </si>
  <si>
    <t>Cabeceras de periódicos, revistas, títulos de publicaciones</t>
  </si>
  <si>
    <t>Programas y aplicaciones informáticos</t>
  </si>
  <si>
    <t>Propiedad intelectual, patentes y otra propiedad industrial, servicios y derechos de operación</t>
  </si>
  <si>
    <t>Recetas, fórmulas, modelos, diseños y prototipos</t>
  </si>
  <si>
    <t>Concesiones</t>
  </si>
  <si>
    <t>Desembolsos de desarrollo capitalizados</t>
  </si>
  <si>
    <t>Activos intangibles en desarrollo</t>
  </si>
  <si>
    <t>Plusvalía</t>
  </si>
  <si>
    <t>Mejoras de derechos de arrendamiento</t>
  </si>
  <si>
    <t>Subvenciones del Estado</t>
  </si>
  <si>
    <t>Total activos intangibles</t>
  </si>
  <si>
    <t>TOTAL PPE, PI, ANCMV y INTANGIBLES</t>
  </si>
  <si>
    <t>VARIACIÓN</t>
  </si>
  <si>
    <t>Activos</t>
  </si>
  <si>
    <t>Total activos</t>
  </si>
  <si>
    <t>Total pasivos</t>
  </si>
  <si>
    <t>Ganancias (pérdidas) acumuladas o retenidas por la adopción por primera</t>
  </si>
  <si>
    <t>Total patrimonio</t>
  </si>
  <si>
    <t>ESTADO DE RESULTADO INTEGRAL - IMPUESTO DE RENTA</t>
  </si>
  <si>
    <t>Utilidad en la venta o enajenación de activos, bienes poseídos por menos de dos años</t>
  </si>
  <si>
    <t>Ingresos por reversión de deterioro del valor</t>
  </si>
  <si>
    <t>Ajustes fiscales</t>
  </si>
  <si>
    <t>Total ingresos</t>
  </si>
  <si>
    <t>Materias primas, reventa de bienes terminados, y servicios</t>
  </si>
  <si>
    <t>Total costos</t>
  </si>
  <si>
    <t>De Administración</t>
  </si>
  <si>
    <t>Total gastos de administración</t>
  </si>
  <si>
    <t>De Distribución y ventas</t>
  </si>
  <si>
    <t>Total gastos de distribución y ventas</t>
  </si>
  <si>
    <t>Gastos Financieros</t>
  </si>
  <si>
    <t>Pérdidas por inversiones en subsidiarias, asociadas y/o negocios conjuntos</t>
  </si>
  <si>
    <t>Menor gasto o deducción -  Ajuste Precios de Transferencia</t>
  </si>
  <si>
    <t>Total gastos</t>
  </si>
  <si>
    <t>RESULTADO DEL EJERCICIO</t>
  </si>
  <si>
    <t>N</t>
  </si>
  <si>
    <t xml:space="preserve">   Aportes voluntarios fondos de pensión e invalidez</t>
  </si>
  <si>
    <t xml:space="preserve">   Cuentas AFC</t>
  </si>
  <si>
    <t xml:space="preserve">   Cesantías a cargo del fondo de cesantías</t>
  </si>
  <si>
    <t>Impuesto Diferido</t>
  </si>
  <si>
    <t>FILA</t>
  </si>
  <si>
    <t>Valor total, incluyendo arrendamiento financiero o leasing</t>
  </si>
  <si>
    <t>Efecto de conversión (por moneda funcional diferente al peso colombiano)</t>
  </si>
  <si>
    <t>Capital de personas naturales</t>
  </si>
  <si>
    <t>Resultado del ejercicio</t>
  </si>
  <si>
    <t xml:space="preserve">  Utilidad después de impuestos</t>
  </si>
  <si>
    <t xml:space="preserve">  Pérdida después de impuestos</t>
  </si>
  <si>
    <t>Utilidades de periodos anteriores</t>
  </si>
  <si>
    <t>Pérdidas de ejercicios anteriores</t>
  </si>
  <si>
    <t xml:space="preserve">    Ganancias acumuladas</t>
  </si>
  <si>
    <t xml:space="preserve">    Pérdidas acumuladas</t>
  </si>
  <si>
    <t>Otro resultado integral Acumulado</t>
  </si>
  <si>
    <t xml:space="preserve">   Pérdidas acumuladas ORI</t>
  </si>
  <si>
    <t xml:space="preserve">Superávit </t>
  </si>
  <si>
    <t xml:space="preserve">   Por revaluaciones</t>
  </si>
  <si>
    <t xml:space="preserve">   Por método de participación</t>
  </si>
  <si>
    <r>
      <t xml:space="preserve">MENOR VALOR FISCAL </t>
    </r>
    <r>
      <rPr>
        <sz val="9"/>
        <color indexed="9"/>
        <rFont val="Calibri"/>
        <family val="2"/>
      </rPr>
      <t>(por reconocimiento, exenciones, limitaciones, etc.)</t>
    </r>
  </si>
  <si>
    <r>
      <t xml:space="preserve">MAYOR VALOR FISCAL </t>
    </r>
    <r>
      <rPr>
        <sz val="9"/>
        <color indexed="9"/>
        <rFont val="Calibri"/>
        <family val="2"/>
      </rPr>
      <t>(por reconocimiento, recuperaciones, deducciones, etc.)</t>
    </r>
  </si>
  <si>
    <t>Reversión de provisiones</t>
  </si>
  <si>
    <t>Determinación de las Rentas líquidas Cedulares</t>
  </si>
  <si>
    <r>
      <t xml:space="preserve">AJUSTES AL RESULTADO CONTABLE POR DIFERENCIAS </t>
    </r>
    <r>
      <rPr>
        <b/>
        <sz val="12"/>
        <color indexed="10"/>
        <rFont val="Arial"/>
        <family val="2"/>
      </rPr>
      <t>PERMANENTES</t>
    </r>
  </si>
  <si>
    <r>
      <t xml:space="preserve">AJUSTES AL RESULTADO CONTABLE POR DIFERENCIAS </t>
    </r>
    <r>
      <rPr>
        <b/>
        <sz val="12"/>
        <color indexed="10"/>
        <rFont val="Arial"/>
        <family val="2"/>
      </rPr>
      <t>TEMPORALES</t>
    </r>
    <r>
      <rPr>
        <b/>
        <sz val="12"/>
        <color indexed="8"/>
        <rFont val="Arial"/>
        <family val="2"/>
      </rPr>
      <t xml:space="preserve"> (que afectan el resultado)</t>
    </r>
  </si>
  <si>
    <r>
      <t>Diferencias temporales</t>
    </r>
    <r>
      <rPr>
        <b/>
        <sz val="12"/>
        <color indexed="10"/>
        <rFont val="Arial"/>
        <family val="2"/>
      </rPr>
      <t xml:space="preserve"> deducibles</t>
    </r>
  </si>
  <si>
    <r>
      <t xml:space="preserve">Diferencias temporales </t>
    </r>
    <r>
      <rPr>
        <b/>
        <sz val="12"/>
        <color indexed="10"/>
        <rFont val="Arial"/>
        <family val="2"/>
      </rPr>
      <t>imponibles</t>
    </r>
    <r>
      <rPr>
        <b/>
        <sz val="12"/>
        <rFont val="Arial"/>
        <family val="2"/>
      </rPr>
      <t xml:space="preserve"> (gravables)</t>
    </r>
  </si>
  <si>
    <t>INFORMATIVO -OTRO RESULTADO INTEGRAL (ORI)</t>
  </si>
  <si>
    <t>Por donaciones</t>
  </si>
  <si>
    <r>
      <t xml:space="preserve">Total rentas exentas y deducciones imputables </t>
    </r>
    <r>
      <rPr>
        <sz val="12"/>
        <color indexed="10"/>
        <rFont val="Arial"/>
        <family val="2"/>
      </rPr>
      <t>(limitadas)</t>
    </r>
  </si>
  <si>
    <t>Ingresos y facturación (conciliación ingreso contable devengado y facturación emitida)</t>
  </si>
  <si>
    <t>Registrada como ingreso diferido</t>
  </si>
  <si>
    <t>Resumen ESF-ERI</t>
  </si>
  <si>
    <t xml:space="preserve">Descuento por Donaciones </t>
  </si>
  <si>
    <t xml:space="preserve">    Donación hecha a la universidad XXXX, por…..</t>
  </si>
  <si>
    <r>
      <t>Menos: Valor contable sobre diferencias temporarias de los activos y pasivos que se registrará como  "</t>
    </r>
    <r>
      <rPr>
        <sz val="10"/>
        <color indexed="10"/>
        <rFont val="Arial"/>
        <family val="2"/>
      </rPr>
      <t>activo diferido por impuesto a las ganancias"</t>
    </r>
    <r>
      <rPr>
        <sz val="10"/>
        <rFont val="Arial"/>
        <family val="2"/>
      </rPr>
      <t xml:space="preserve"> (ver la sección respectiva del formato 2517)</t>
    </r>
  </si>
  <si>
    <t xml:space="preserve">Cálculo del límite de intereses deducibles por aplicación de la norma de subcapitalización del artículo 118-1 del ET </t>
  </si>
  <si>
    <r>
      <t xml:space="preserve">"ART. 35.— </t>
    </r>
    <r>
      <rPr>
        <b/>
        <i/>
        <sz val="10"/>
        <color indexed="12"/>
        <rFont val="Arial"/>
        <family val="2"/>
      </rPr>
      <t>Las deudas por préstamos en dinero entre las sociedades y los socios generan intereses presuntivos</t>
    </r>
    <r>
      <rPr>
        <i/>
        <sz val="10"/>
        <color indexed="12"/>
        <rFont val="Arial"/>
        <family val="2"/>
      </rPr>
      <t>. Para efectos del impuesto sobre la renta, se presume de derecho que todo préstamo en dinero, cualquiera que sea su naturaleza o denominación, que otorguen las sociedades a sus socios o accionistas o estos a la sociedad, genera un rendimiento mínimo anual y proporcional al tiempo de posesión, equivalente a la tasa para DTF vigente a 31 de diciembre del año inmediatamente anterior al gravable. 
La presunción a que se refiere este artículo, no limita la facultad de que dispone la administración tributaria para determinar los rendimientos reales cuando estos fueren superiores."</t>
    </r>
  </si>
  <si>
    <t>Sociedad a la que se hacen los préstamos</t>
  </si>
  <si>
    <t>Sociedad A SA</t>
  </si>
  <si>
    <r>
      <t xml:space="preserve">Tasa de interés </t>
    </r>
    <r>
      <rPr>
        <sz val="10"/>
        <color indexed="10"/>
        <rFont val="Arial"/>
        <family val="2"/>
      </rPr>
      <t>real</t>
    </r>
    <r>
      <rPr>
        <sz val="10"/>
        <rFont val="Arial"/>
        <family val="2"/>
      </rPr>
      <t xml:space="preserve"> que se le cobró</t>
    </r>
  </si>
  <si>
    <t>Saldo al inicio</t>
  </si>
  <si>
    <t>Préstamos</t>
  </si>
  <si>
    <t>Abonos</t>
  </si>
  <si>
    <t>Saldo al</t>
  </si>
  <si>
    <t>Ajuste que deberá hacerse a los intereses reales cobrados  para llevarlos a saldos fiscales</t>
  </si>
  <si>
    <t>del mes</t>
  </si>
  <si>
    <t>otorgados</t>
  </si>
  <si>
    <t>recibidos</t>
  </si>
  <si>
    <t>final del mes</t>
  </si>
  <si>
    <t>(A)</t>
  </si>
  <si>
    <t>(B)</t>
  </si>
  <si>
    <t>(C)</t>
  </si>
  <si>
    <t>(F)</t>
  </si>
  <si>
    <t>(G)</t>
  </si>
  <si>
    <t>(si F&gt;E)</t>
  </si>
  <si>
    <r>
      <t xml:space="preserve">Tasa de interés </t>
    </r>
    <r>
      <rPr>
        <sz val="10"/>
        <color indexed="10"/>
        <rFont val="Verdana"/>
        <family val="2"/>
      </rPr>
      <t>real</t>
    </r>
    <r>
      <rPr>
        <sz val="10"/>
        <rFont val="Verdana"/>
        <family val="2"/>
      </rPr>
      <t xml:space="preserve"> que se le cobró</t>
    </r>
  </si>
  <si>
    <r>
      <t xml:space="preserve">Tasa de interés </t>
    </r>
    <r>
      <rPr>
        <sz val="10"/>
        <color indexed="10"/>
        <rFont val="Arial Hebrew"/>
        <charset val="177"/>
      </rPr>
      <t>real</t>
    </r>
    <r>
      <rPr>
        <sz val="10"/>
        <rFont val="Arial Hebrew"/>
        <charset val="177"/>
      </rPr>
      <t xml:space="preserve"> que se le cobró</t>
    </r>
  </si>
  <si>
    <t xml:space="preserve">(nota: este tipo de deducciones son valores que quedan como una "deducción" </t>
  </si>
  <si>
    <t>en la declaración de renta, pero en realidad no fueron un valor en dinero que</t>
  </si>
  <si>
    <t>haya "salido" del patrimonio; por tanto, este valor, de llegar a existir, es un</t>
  </si>
  <si>
    <t>valor que rebaja la renta líquida, pero que luego tiene que volver a ser sumado</t>
  </si>
  <si>
    <t>en los cálculos de conciliación patrimonial que se muestran más abajo; lo mismo</t>
  </si>
  <si>
    <t>pasaría con las deducciones que realmente se hacen por un monto pero fiscalmente</t>
  </si>
  <si>
    <t>se deducen por un mayor monto, pues así lo permiten las normas vigentes</t>
  </si>
  <si>
    <t>tales como la donación a la Ley del cine que se deducen por el 165%)</t>
  </si>
  <si>
    <t>deducibles), disminuidos con otros gastos que solo fueron fiscales y no eran contables, arroja un neto de:</t>
  </si>
  <si>
    <t>La conciliación sería:</t>
  </si>
  <si>
    <t>Más: Renta líquida del ejercicio, disminuida en el valor</t>
  </si>
  <si>
    <t xml:space="preserve">         del impuesto neto de renta</t>
  </si>
  <si>
    <t>Más: Ingresos no gravados</t>
  </si>
  <si>
    <t xml:space="preserve">Más: Ganancia ocasional (disminuida con el "impuesto de ganancia ocasional") </t>
  </si>
  <si>
    <t>Menos: Gastos no deducidos en la renta fiscal</t>
  </si>
  <si>
    <t>Diferencia por justificar</t>
  </si>
  <si>
    <t>Deducción por inversión en activos fijos productores de renta</t>
  </si>
  <si>
    <t>Mas: Incrementos teóricos en Inversiones en sociedades</t>
  </si>
  <si>
    <t>Más: Incrementos teóricos en propiedad, planta y equipo</t>
  </si>
  <si>
    <t>Utilidad en venta de activos fijos poseídos menos de dos años</t>
  </si>
  <si>
    <t>Reversión de deterioro del valor (para inventarios, o propiedad planta y equipo, o activos intangibles, etc.)</t>
  </si>
  <si>
    <t>Indemnizaciones</t>
  </si>
  <si>
    <t>Loterías rifas y similares</t>
  </si>
  <si>
    <t xml:space="preserve">    -De las ventas de mercancías</t>
  </si>
  <si>
    <t>Ingreso mensual promedio, últimos seis (6) últimos meses al retiro de las cesantías - montos acumulados al 31 - dic-2016</t>
  </si>
  <si>
    <t>Ingreso mensual promedio, últimos seis (6) últimos meses al pago o consignación de las cesantías - realizadas a partir del año 2017</t>
  </si>
  <si>
    <t>Compra media EP 1445 notaria 13 de Cali</t>
  </si>
  <si>
    <t>FLOTA Y EQUIPO AÉREO</t>
  </si>
  <si>
    <t>Opción especial fiscal solamente para los bienes raíces (ver art. 73 del ET)</t>
  </si>
  <si>
    <t>Matricula inmobiliaria</t>
  </si>
  <si>
    <r>
      <t xml:space="preserve">Bodega 1 ubicada en Calle 45 52 AN 34 de Cali, matricula inmobiliaria 370-22222222 y predial No. 700-010100101
Compra media EP 1445 notaria 13 de Cali </t>
    </r>
    <r>
      <rPr>
        <sz val="10"/>
        <color indexed="10"/>
        <rFont val="Arial"/>
        <family val="2"/>
      </rPr>
      <t>abril 6 de 2006</t>
    </r>
  </si>
  <si>
    <t>2a. Subcédula año 2017 y siguientes parágrafo 2 art. 49 del ET</t>
  </si>
  <si>
    <r>
      <t xml:space="preserve">Inversiones e instrumentos financieros derivados </t>
    </r>
    <r>
      <rPr>
        <b/>
        <sz val="10"/>
        <color indexed="48"/>
        <rFont val="Arial"/>
        <family val="2"/>
      </rPr>
      <t>(*-5)</t>
    </r>
  </si>
  <si>
    <t xml:space="preserve">  -Lo recibido por gastos de entierro del trabajador (numeral 3)</t>
  </si>
  <si>
    <t>Menos: Rentas Exentas y deducciones (limitadas)</t>
  </si>
  <si>
    <t>Por recuperación de deducciones</t>
  </si>
  <si>
    <t>Por activos omitidos o pasivos inexistentes</t>
  </si>
  <si>
    <t>Por comparación patrimonial</t>
  </si>
  <si>
    <t>Menos: Descuentos tributarios</t>
  </si>
  <si>
    <r>
      <t xml:space="preserve">Utilidad </t>
    </r>
    <r>
      <rPr>
        <b/>
        <sz val="10"/>
        <color indexed="10"/>
        <rFont val="Arial"/>
        <family val="2"/>
      </rPr>
      <t>(o pérdida)</t>
    </r>
    <r>
      <rPr>
        <b/>
        <sz val="10"/>
        <rFont val="Arial"/>
        <family val="2"/>
      </rPr>
      <t xml:space="preserve"> contable </t>
    </r>
    <r>
      <rPr>
        <b/>
        <sz val="10"/>
        <color indexed="10"/>
        <rFont val="Arial"/>
        <family val="2"/>
      </rPr>
      <t>después</t>
    </r>
    <r>
      <rPr>
        <b/>
        <sz val="10"/>
        <rFont val="Arial"/>
        <family val="2"/>
      </rPr>
      <t xml:space="preserve"> de impuestos </t>
    </r>
  </si>
  <si>
    <t>Cédula General</t>
  </si>
  <si>
    <t>Liquidación privada</t>
  </si>
  <si>
    <t>Costos y gastos procedentes trabajadores independientes</t>
  </si>
  <si>
    <t xml:space="preserve">Compensaciones por excesos de renta presuntiva  </t>
  </si>
  <si>
    <t xml:space="preserve">Rentas gravables </t>
  </si>
  <si>
    <t>Impuestos sobre las rentas liquidas gravables</t>
  </si>
  <si>
    <t>Esta partida no tienen "valor contable". Solo tienen valor fiscal</t>
  </si>
  <si>
    <t>&gt;8670</t>
  </si>
  <si>
    <t>&gt;18970</t>
  </si>
  <si>
    <t>&gt;31000</t>
  </si>
  <si>
    <t>2. Tabla aplicable a los dividendos gravados de un año 2016 y anteriores (tabla del art. 1.2.1.10.3 del DUT 1625 de 2016)</t>
  </si>
  <si>
    <t>Valor de los dividendos gravados de un año 2016 y anteriores</t>
  </si>
  <si>
    <t xml:space="preserve">Calculo en $ del impuesto </t>
  </si>
  <si>
    <r>
      <t xml:space="preserve">Ingresos brutos por rentas de trabajo </t>
    </r>
    <r>
      <rPr>
        <u/>
        <sz val="10"/>
        <color rgb="FFFF0000"/>
        <rFont val="Arial"/>
        <family val="2"/>
      </rPr>
      <t>laborales</t>
    </r>
  </si>
  <si>
    <r>
      <t xml:space="preserve">Subtotal ingresos brutos de rentas de trabajo </t>
    </r>
    <r>
      <rPr>
        <b/>
        <sz val="10"/>
        <color rgb="FFFF0000"/>
        <rFont val="Arial"/>
        <family val="2"/>
      </rPr>
      <t>laborales</t>
    </r>
  </si>
  <si>
    <r>
      <t xml:space="preserve">Ingresos brutos por rentas de trabajo </t>
    </r>
    <r>
      <rPr>
        <u/>
        <sz val="10"/>
        <color rgb="FF0070C0"/>
        <rFont val="Arial"/>
        <family val="2"/>
      </rPr>
      <t>no laborales</t>
    </r>
  </si>
  <si>
    <r>
      <t>Ingresos no gravados asociados a las rentas de trabajo</t>
    </r>
    <r>
      <rPr>
        <b/>
        <u/>
        <sz val="10"/>
        <color rgb="FFFF0000"/>
        <rFont val="Arial"/>
        <family val="2"/>
      </rPr>
      <t xml:space="preserve"> laborales</t>
    </r>
  </si>
  <si>
    <r>
      <t>Ingresos no gravados asociados a las rentas de trabajo</t>
    </r>
    <r>
      <rPr>
        <b/>
        <sz val="10"/>
        <color rgb="FFFF0000"/>
        <rFont val="Arial"/>
        <family val="2"/>
      </rPr>
      <t xml:space="preserve"> </t>
    </r>
    <r>
      <rPr>
        <b/>
        <u/>
        <sz val="10"/>
        <color rgb="FFFF0000"/>
        <rFont val="Arial"/>
        <family val="2"/>
      </rPr>
      <t>no laborales</t>
    </r>
  </si>
  <si>
    <t>Valores absolutos</t>
  </si>
  <si>
    <t>Partidas básicas sobre las cuales se calcula el límite</t>
  </si>
  <si>
    <t xml:space="preserve">  4. Igualmente están exentos los libros, las ropas y utensilios de uso personal y el mobiliario de la casa del causante.</t>
  </si>
  <si>
    <t xml:space="preserve">Menos : Anticipo de renta liquidado año gravable anterior  </t>
  </si>
  <si>
    <r>
      <t xml:space="preserve">Parte que se reflejará en la cédula </t>
    </r>
    <r>
      <rPr>
        <b/>
        <sz val="10"/>
        <color rgb="FFFF0000"/>
        <rFont val="Arial"/>
        <family val="2"/>
      </rPr>
      <t>general</t>
    </r>
  </si>
  <si>
    <t>(*-32a)</t>
  </si>
  <si>
    <t>(*-36a)</t>
  </si>
  <si>
    <t>Recibidos del exterior</t>
  </si>
  <si>
    <t>No gravados</t>
  </si>
  <si>
    <t>Gravados (Parágrafo 2° art. 49 del Estatuto Tributario)</t>
  </si>
  <si>
    <t>No constitutivos de renta ni ganancia ocasional (ECE)</t>
  </si>
  <si>
    <t>Exentos</t>
  </si>
  <si>
    <t>Cédula general</t>
  </si>
  <si>
    <t>Servicios de ecoturismo (numeral 5 del art.207-2 del ET)</t>
  </si>
  <si>
    <t>Seguro por muerte, compensaciones por muerte y prestaciones sociales, miembros de las Fuerzas Militares y de la Policía Nacional.</t>
  </si>
  <si>
    <t>Exceso salario básico, oficiales, suboficiales y soldados profesionales de las Fuerzas Militares y oficiales, suboficiales, nivel ejecutivo,  patrulleros y agentes de la Policía Nacional.</t>
  </si>
  <si>
    <t>Ingreso no gravado para las reservas de oficiales de primera y segunda clase de la Armada Nacional</t>
  </si>
  <si>
    <t>Donaciones deducibles</t>
  </si>
  <si>
    <t>Trasladada de conformidad con el art. 242-1 E.T.</t>
  </si>
  <si>
    <t>Salario del trabajador</t>
  </si>
  <si>
    <t xml:space="preserve">Activos no corrientes mantenidos para la venta </t>
  </si>
  <si>
    <r>
      <t xml:space="preserve">Saldo Capital (base)
</t>
    </r>
    <r>
      <rPr>
        <b/>
        <sz val="10"/>
        <color indexed="10"/>
        <rFont val="Arial"/>
        <family val="2"/>
      </rPr>
      <t>(A)</t>
    </r>
  </si>
  <si>
    <t>Cédula de dividendos y participaciones</t>
  </si>
  <si>
    <t xml:space="preserve">     Efectos de la aplicación del método de participación</t>
  </si>
  <si>
    <t xml:space="preserve">    De las revaluaciones</t>
  </si>
  <si>
    <t>Anticipos por impuestos corrientes</t>
  </si>
  <si>
    <t>Deudas con sociedades donde es  socio o accionista</t>
  </si>
  <si>
    <t xml:space="preserve">   Ganancias acumuladas ORI</t>
  </si>
  <si>
    <t>Estas partidas no tienen valores "contables". Solo tienen valores fiscales</t>
  </si>
  <si>
    <t>"Donaciones a programas de universidades que otorgan becas a estudiantes de estratos 1,2 y 3 (ver parágrafo 3 del art. 256 del ET ver reglamentación en arts. 2.5.3.3.4.1.1 hasta 2.5.3.3.4.3.11 del DUR 1075 de mayo de 2015 del Ministerio de educación algunos recientemente modificados con Decreto 1584 de septiembre 4 de 2019).</t>
  </si>
  <si>
    <r>
      <t xml:space="preserve">Diferencias (temporales o permanentes) </t>
    </r>
    <r>
      <rPr>
        <sz val="10"/>
        <color indexed="48"/>
        <rFont val="Arial"/>
        <family val="2"/>
      </rPr>
      <t>imponibles</t>
    </r>
    <r>
      <rPr>
        <sz val="10"/>
        <rFont val="Arial"/>
        <family val="2"/>
      </rPr>
      <t xml:space="preserve"> (que aumentarán la base del impuesto)</t>
    </r>
  </si>
  <si>
    <t xml:space="preserve">   Gasto deterioro de inventarios y de propiedad, planta y equipo</t>
  </si>
  <si>
    <r>
      <t xml:space="preserve">Más: Valor contable sobre diferencias temporarias de los activos y pasivos que se registrará como  </t>
    </r>
    <r>
      <rPr>
        <sz val="10"/>
        <color indexed="10"/>
        <rFont val="Arial"/>
        <family val="2"/>
      </rPr>
      <t>"pasivo diferido por impuesto a las ganancias"</t>
    </r>
    <r>
      <rPr>
        <sz val="10"/>
        <rFont val="Arial"/>
        <family val="2"/>
      </rPr>
      <t xml:space="preserve"> (ver la sección respectiva del formato 2517)</t>
    </r>
  </si>
  <si>
    <t>35. Mega inversiones</t>
  </si>
  <si>
    <t xml:space="preserve">EFECTO DE CONVERSIÓN </t>
  </si>
  <si>
    <t>Contribución a educación de los empleados</t>
  </si>
  <si>
    <t>Costos de producción atribuibles a la transformación biológica o pérdidas causadas en caso de destrucción, daños, muerte y otros eventos</t>
  </si>
  <si>
    <t>LIQUIDACIÓN</t>
  </si>
  <si>
    <t>EFECTO DE CONVERSIÓN</t>
  </si>
  <si>
    <t>Ajuste por revaluaciones o re expresiones</t>
  </si>
  <si>
    <t>Por Ajuste por revaluaciones o re expresiones</t>
  </si>
  <si>
    <t>ESTADO DE SITUACIÓN FINANCIERA - PATRIMONIO</t>
  </si>
  <si>
    <t>Compra mediante EP 1445 notaria 13 de Cali</t>
  </si>
  <si>
    <t>Equipo de comúnicación y cómputo</t>
  </si>
  <si>
    <t>(*-20)</t>
  </si>
  <si>
    <r>
      <t>Subtotal ingresos brutos de una relación</t>
    </r>
    <r>
      <rPr>
        <b/>
        <sz val="10"/>
        <color rgb="FFFF0000"/>
        <rFont val="Arial"/>
        <family val="2"/>
      </rPr>
      <t xml:space="preserve"> no laboral</t>
    </r>
  </si>
  <si>
    <t>Renta líquida por recuperación de deducciones (artículos 90 y 196 del ET)</t>
  </si>
  <si>
    <t>Utilidades en ventas de activos fijos poseídos por más de dos años</t>
  </si>
  <si>
    <t xml:space="preserve">Cuando los socios o accionistas de las sociedades comerciales nacionales deciden hacer préstamos en dinero a dichas sociedades, lo más común es observar que tales préstamos se les otorgan "a titulo gratuito", es decir, sin llegar a cobrarles ningún tipo de interés real a la sociedad por el tiempo en que permanece vigente la obligación financiera. </t>
  </si>
  <si>
    <t>Significa lo anterior que cada socio o accionista que efectúe préstamos a las sociedades en que son o fueron socios o accionistas podría enfrentar alguno de los siguientes tres escenarios</t>
  </si>
  <si>
    <t>Exentos (CAN)</t>
  </si>
  <si>
    <t>4. Detalle de compensación por exceso de renta presuntiva (cédula general)</t>
  </si>
  <si>
    <t>Valor  inicial  que arrojaría el cálculo del 40%</t>
  </si>
  <si>
    <t>Valor final en valores absolutos para el limite del 40% al que se someterán las rentas exentas y deducciones que pretendan restarse en cada subcédula</t>
  </si>
  <si>
    <t>Ingresos brutos</t>
  </si>
  <si>
    <t>Renta líquida (99-100)</t>
  </si>
  <si>
    <t>Renta líquida ordinaria año 2016 y anteriores (104-105)</t>
  </si>
  <si>
    <t>27. Fracción de año gravable siguiente</t>
  </si>
  <si>
    <t>Total patroimonio bruto</t>
  </si>
  <si>
    <t>Total patrimonio líquido</t>
  </si>
  <si>
    <t>Concepto/rentas</t>
  </si>
  <si>
    <t>Costos y deducciones procedentes</t>
  </si>
  <si>
    <t>Renta líquida</t>
  </si>
  <si>
    <t>Rentas líquidas pasivas ECE</t>
  </si>
  <si>
    <t>Aportes voluntarios AFC, FVP y/o AVC</t>
  </si>
  <si>
    <t>Otras rentas exentas</t>
  </si>
  <si>
    <t>Total rentas exentas</t>
  </si>
  <si>
    <t>Deducciones imputables</t>
  </si>
  <si>
    <t>Intereses de vivienda</t>
  </si>
  <si>
    <t>Otras deducciones imputables</t>
  </si>
  <si>
    <t>Total deducciones imputables</t>
  </si>
  <si>
    <t>Pérdida líquida del ejercicio</t>
  </si>
  <si>
    <t>Compensaciones por pérdidas</t>
  </si>
  <si>
    <t>Renta líquida ordinaria</t>
  </si>
  <si>
    <r>
      <t xml:space="preserve">Renta líquida ordinaria cédula general </t>
    </r>
    <r>
      <rPr>
        <b/>
        <sz val="11"/>
        <color rgb="FFFF0000"/>
        <rFont val="Arial"/>
        <family val="2"/>
      </rPr>
      <t>(91-92)</t>
    </r>
  </si>
  <si>
    <t>Compensción pérdidas año 2018 y anteriores</t>
  </si>
  <si>
    <r>
      <t xml:space="preserve">Renta líquida gravable cédula general </t>
    </r>
    <r>
      <rPr>
        <b/>
        <sz val="11"/>
        <color rgb="FFFF0000"/>
        <rFont val="Arial"/>
        <family val="2"/>
      </rPr>
      <t>(93+96-94-95)</t>
    </r>
  </si>
  <si>
    <t>Renta preseuntiva</t>
  </si>
  <si>
    <t>Cédula de pensiones</t>
  </si>
  <si>
    <t>Impuesto sobre las rentas líquidas gravables</t>
  </si>
  <si>
    <t>Por dividendos y participaciones año 2016 (base casilla 106)</t>
  </si>
  <si>
    <t>Renta líquida gravable cédula de pensiones (101-102)</t>
  </si>
  <si>
    <t>Dividendos y participaciones 2016 y anteriores, y otros</t>
  </si>
  <si>
    <t>Rentas exentas dividendos recibidos de ECE y/o recibidos del exterior, de la casilla 109</t>
  </si>
  <si>
    <t>Ganancias ocasionales</t>
  </si>
  <si>
    <t>Renta líquida (si 32-33 mayor a cero)</t>
  </si>
  <si>
    <t>Rentas exentas aportes voluntarios a cuentas FVP, AFC y/io AVC</t>
  </si>
  <si>
    <t xml:space="preserve">    Aportes realizados en fondo xxx, </t>
  </si>
  <si>
    <t xml:space="preserve">    Aportes realizados en cuenta AFC No.xxxxx abierta en Banco xxxxx</t>
  </si>
  <si>
    <t xml:space="preserve">    Aportes realizados en cuenta AVC No. Xxxxx, administrada por fondo nacional del ahorro</t>
  </si>
  <si>
    <r>
      <t>Total rentas exentas (renglones 35+36)</t>
    </r>
    <r>
      <rPr>
        <b/>
        <sz val="10"/>
        <color rgb="FF0070C0"/>
        <rFont val="Arial"/>
        <family val="2"/>
      </rPr>
      <t xml:space="preserve"> </t>
    </r>
  </si>
  <si>
    <t>Deducciones por intereses crédito de vivienda</t>
  </si>
  <si>
    <t>Otras deduciones imputables</t>
  </si>
  <si>
    <r>
      <t xml:space="preserve">Rentas exentas-Otras </t>
    </r>
    <r>
      <rPr>
        <b/>
        <sz val="10"/>
        <color rgb="FF0070C0"/>
        <rFont val="Arial"/>
        <family val="2"/>
      </rPr>
      <t>(*-29)</t>
    </r>
  </si>
  <si>
    <t>Total deducciones imputables (38+39)</t>
  </si>
  <si>
    <t xml:space="preserve">Ingresos no constitutivos de renta; </t>
  </si>
  <si>
    <t>Renta líquida (si 43-44-45 mayor a cero)</t>
  </si>
  <si>
    <t>Total rentas exentas (47+48)</t>
  </si>
  <si>
    <t xml:space="preserve">     Intereses pagados al banco xxxxxx, nit xxxxxxx</t>
  </si>
  <si>
    <t>Renta líquida ordinaria del ejercicio (Si 43-44-45-53 mayor a cero)</t>
  </si>
  <si>
    <t>Renta líquida (si 58-59-60 es mayor a cero)</t>
  </si>
  <si>
    <t>Total rentas exentas (63+64)</t>
  </si>
  <si>
    <t>Total deducciones imputables (66+67)</t>
  </si>
  <si>
    <t>Renta líquida ordinaria del ejercicio (Si 58+62-59-60-69 mayor a cero)</t>
  </si>
  <si>
    <t>Total rentas exentas (80+81)</t>
  </si>
  <si>
    <t>Total deducciones imputables (83+84)</t>
  </si>
  <si>
    <t>Renta líquida ordinaria del ejercicio (Si 74+79-75-76-77-86 mayor a cero)</t>
  </si>
  <si>
    <t>O Pérdida líquida del ejercicio (si 75+76+77-74-79 mayor a cero)</t>
  </si>
  <si>
    <r>
      <rPr>
        <b/>
        <sz val="10"/>
        <color rgb="FF0070C0"/>
        <rFont val="Arial"/>
        <family val="2"/>
      </rPr>
      <t xml:space="preserve">Renta líquida (utilidad) </t>
    </r>
    <r>
      <rPr>
        <sz val="10"/>
        <rFont val="Arial"/>
        <family val="2"/>
      </rPr>
      <t xml:space="preserve">de las </t>
    </r>
    <r>
      <rPr>
        <b/>
        <i/>
        <u/>
        <sz val="10"/>
        <rFont val="Arial"/>
        <family val="2"/>
      </rPr>
      <t>"rentas de trabajo"</t>
    </r>
    <r>
      <rPr>
        <sz val="10"/>
        <rFont val="Arial"/>
        <family val="2"/>
      </rPr>
      <t xml:space="preserve"> antes de restar rentas exentas y deducciones especiales limitadas (renglón 34).</t>
    </r>
  </si>
  <si>
    <t>Rentas líquida ordinaria cédula general (91-92)</t>
  </si>
  <si>
    <t>Renta líquida gravable cédula general (93+96-94-95; si el resultado es negativo se escribe 0)</t>
  </si>
  <si>
    <t>Renta líquida cedular de pensiones (101-102)</t>
  </si>
  <si>
    <t>Impuestos sobre dividendos y participaciones año 2016 (base casilla 106)</t>
  </si>
  <si>
    <r>
      <t xml:space="preserve">Cálculos básicos para poder definir el valor de las rentas exentas y deducciones imputables </t>
    </r>
    <r>
      <rPr>
        <b/>
        <sz val="10"/>
        <color rgb="FFFF0000"/>
        <rFont val="Arial"/>
        <family val="2"/>
      </rPr>
      <t>limitadas</t>
    </r>
    <r>
      <rPr>
        <b/>
        <sz val="10"/>
        <color theme="1"/>
        <rFont val="Arial"/>
        <family val="2"/>
      </rPr>
      <t xml:space="preserve"> que se distribuirán entre los renglones 41, 53, 69 y 86</t>
    </r>
  </si>
  <si>
    <t>Total deducciones imputables (50+51)</t>
  </si>
  <si>
    <r>
      <t xml:space="preserve">Compensaciones por pérdidas de ejercicios anteriores </t>
    </r>
    <r>
      <rPr>
        <b/>
        <sz val="10"/>
        <color indexed="48"/>
        <rFont val="Arial"/>
        <family val="2"/>
      </rPr>
      <t>(*-39)</t>
    </r>
  </si>
  <si>
    <r>
      <t xml:space="preserve">Compensaciones por pérdidas de ejercicios anteriores </t>
    </r>
    <r>
      <rPr>
        <b/>
        <sz val="10"/>
        <color rgb="FF0070C0"/>
        <rFont val="Arial"/>
        <family val="2"/>
      </rPr>
      <t>(*-39)</t>
    </r>
  </si>
  <si>
    <t>De excesos de renta presuntiva sobre líquida en años anteriores (formados en declaraciones de renta años anteriores), o de pérdidas fiscales de años anteriores (ver renglones 56,72,89,94,95)</t>
  </si>
  <si>
    <t xml:space="preserve">   Precio de venta del activo fijo vendido durante el año  y que se había poseído por más de dos años</t>
  </si>
  <si>
    <t xml:space="preserve">Salud por medicina prepagada o seguros de salud para el contribuyente, su cónyuge, sus hijos o dependientes </t>
  </si>
  <si>
    <t>Rentas de trabajo por honorarios y compensaciones de servicios personales sujetos a costos y gastos</t>
  </si>
  <si>
    <t>Rentas deudores régimen Ley 1116 de 2006. Decretos 560 y 772 de 2020</t>
  </si>
  <si>
    <t>Uttilización pérdidas fiscales acumuladas (inc. 2 art. 15 Decreto 772 de 2020)</t>
  </si>
  <si>
    <t xml:space="preserve">   Mayor gasto por depreciación contable</t>
  </si>
  <si>
    <t xml:space="preserve">O pérdida líquida </t>
  </si>
  <si>
    <t>Renta líquida (si 74-75-76-77 mayor a cero; de lo contrario escriba cero)</t>
  </si>
  <si>
    <t xml:space="preserve">        Indemnizaciones por seguros de vida (art. 303-1 E.T. creado con artículo 36 Ley 2010 de 2019)</t>
  </si>
  <si>
    <t xml:space="preserve">   A clientes en Zonas Francas que no sean vinculados económicos</t>
  </si>
  <si>
    <t>REPORTE DE CONCILIACION FISCAL ANEXO FORMULARIO 210</t>
  </si>
  <si>
    <r>
      <t>Renta presuntiva (</t>
    </r>
    <r>
      <rPr>
        <sz val="12"/>
        <color rgb="FFFF0000"/>
        <rFont val="Arial"/>
        <family val="2"/>
      </rPr>
      <t>0%</t>
    </r>
    <r>
      <rPr>
        <sz val="12"/>
        <color indexed="8"/>
        <rFont val="Arial"/>
        <family val="2"/>
      </rPr>
      <t xml:space="preserve">) </t>
    </r>
  </si>
  <si>
    <t>Rentas de trabajo (incluye honorarios y compensación por sevicios personales sujetos a costos y gastos)</t>
  </si>
  <si>
    <t xml:space="preserve">Menos: Retenciones año gravable a declarar </t>
  </si>
  <si>
    <t>Valor pérdida fiscal  que se pretende compensar  (incluyendo los reajustes fiscales permitidos)</t>
  </si>
  <si>
    <t>Valor que finalmente se podrá tomar por compensaciones de pérdidas fiscales años 2018 y anteriores en esta cédula general</t>
  </si>
  <si>
    <r>
      <t xml:space="preserve">  Por IVA en compra o construcción de bienes de capital que adquieran o construyan los contribuyentes de renta (sin importar si son o no generadores del IVA en sus ventas, es decir, sin importar sí son o no responsables del IVA; ver art. 258-1 del ET, </t>
    </r>
    <r>
      <rPr>
        <sz val="10"/>
        <color theme="1"/>
        <rFont val="Arial"/>
        <family val="2"/>
      </rPr>
      <t>reglamentado con el Decreto 1089 de agosto 3 de 2020 y afectado con la sentencia de la Corte Constitucional C-379 de septiembre 2 de 2020; ver este editorial https://actualicese.com/descuento-en-renta-por-iva-de-bienes-de-capital-fue-condicionado-por-la-corte-constitucional/</t>
    </r>
  </si>
  <si>
    <t xml:space="preserve">Entiéndase que estos son valores correspondientes a intereses de mora y sanciones generados en obligaciones tributarias y por tanto no son deducibles (ver inciso segundo art. 11 del ET). </t>
  </si>
  <si>
    <t>Honorarios y/o compensación de servicios personales</t>
  </si>
  <si>
    <t xml:space="preserve">24. Actividad económica </t>
  </si>
  <si>
    <r>
      <t xml:space="preserve">Renta presuntiva  </t>
    </r>
    <r>
      <rPr>
        <b/>
        <sz val="10"/>
        <color rgb="FFFF2F92"/>
        <rFont val="Arial"/>
        <family val="2"/>
      </rPr>
      <t>(*-32a)</t>
    </r>
  </si>
  <si>
    <t>x</t>
  </si>
  <si>
    <t>Servicios hoteleros prestados en nuevos hoteles o remodelados  (numerales 3 y 4  y 5 art. 207-2 E.T.)</t>
  </si>
  <si>
    <t>13.Actividad económica principal</t>
  </si>
  <si>
    <t>Otros dependientes</t>
  </si>
  <si>
    <t>Descuento por dividendos artículo 254-1 del ET</t>
  </si>
  <si>
    <t>Otras rentas gravables</t>
  </si>
  <si>
    <t>Preguntas frecuentes - Reporte de conciliación fiscal anexo - Formulario 210 - Formato 2517 v. 6</t>
  </si>
  <si>
    <t>Guía del usuario prevalidador reporte conciliación fiscal formato 2517 v. 6</t>
  </si>
  <si>
    <t>28. Uno por ciento (1%) de compras con factura electrónica</t>
  </si>
  <si>
    <t>Dividendos y participaciones recibidas del exterior</t>
  </si>
  <si>
    <t>Renta líquida gravable (Cédula general o renta presuntiva, de pensiones y de dividendos y participaciones, art. 241 ET)</t>
  </si>
  <si>
    <t>Por dividendos y participaciones año 2017 y siguientes, 2a Subcédula y otros (base casilla 108)</t>
  </si>
  <si>
    <t>Total impuesto sobre las rentas líquidas cedulares (sume 116 a 120)</t>
  </si>
  <si>
    <t>Impuesto neto de renta (121-125)</t>
  </si>
  <si>
    <t>Total impuesto a cargo (126+127-128)</t>
  </si>
  <si>
    <t>Total saldo a favor (si 130+131+132-129-133-135 mayor a cero)</t>
  </si>
  <si>
    <t>Número de dependientes económicos</t>
  </si>
  <si>
    <t>Adicion por dependientes a la casilla 92</t>
  </si>
  <si>
    <t>Aporte voluntario (art. 244-1 del ET)</t>
  </si>
  <si>
    <t>Cédula general, de pensiones y de dividendos y participaciones (base casilla 111)</t>
  </si>
  <si>
    <t>O Renta presuntiva y de pensiones y de dividendos y participaciones (base casilla 111)</t>
  </si>
  <si>
    <t>Dividendos particip. y otros</t>
  </si>
  <si>
    <t xml:space="preserve">    Sobre las demás ganancias ocasionales gravables (los "residentes" y "no residentes" aplican el 15%)</t>
  </si>
  <si>
    <r>
      <t xml:space="preserve">Saldos </t>
    </r>
    <r>
      <rPr>
        <b/>
        <sz val="10"/>
        <color indexed="10"/>
        <rFont val="Arial"/>
        <family val="2"/>
      </rPr>
      <t>contables</t>
    </r>
    <r>
      <rPr>
        <b/>
        <sz val="10"/>
        <rFont val="Arial"/>
        <family val="2"/>
      </rPr>
      <t xml:space="preserve"> a diciembre 31 de </t>
    </r>
    <r>
      <rPr>
        <b/>
        <sz val="10"/>
        <color indexed="10"/>
        <rFont val="Arial"/>
        <family val="2"/>
      </rPr>
      <t>2023</t>
    </r>
  </si>
  <si>
    <t>Informativo</t>
  </si>
  <si>
    <t>Uno por ciento (1%) de compras con factura electrónica (ver numeral 5 del art. 336 del ET)</t>
  </si>
  <si>
    <t xml:space="preserve">     Alimentación</t>
  </si>
  <si>
    <t xml:space="preserve">     Ropa</t>
  </si>
  <si>
    <t xml:space="preserve">     Viajes</t>
  </si>
  <si>
    <t xml:space="preserve">    Medicinas</t>
  </si>
  <si>
    <t>(a-6)</t>
  </si>
  <si>
    <t>En los dos últimos incisos del  art. 1.2.1.20.5 del DUT 1625 de 2016, luego de ser sustituido con el artículo 6 del Decreto 2231 de diciembre 22 de 2023 (https://normograma.dian.gov.co/dian/compilacion/docs/decreto_1625_2016.htm#1.2.1.20.5), se lee lo siguiente (los subrayados son nuestros):</t>
  </si>
  <si>
    <r>
      <t xml:space="preserve">"Cuando los costos y gastos procedentes asociados a las rentas de trabajo que no provengan de una relación laboral o legal y reglamentaria, a rentas de capital o a rentas no laborales, excedan los ingresos por concepto de cada una de dichas rentas, tendrá lugar una pérdida fiscal, la cual será declarada cuando el contribuyente perciba ingresos </t>
    </r>
    <r>
      <rPr>
        <b/>
        <i/>
        <u/>
        <sz val="10"/>
        <color rgb="FF0070C0"/>
        <rFont val="Arial"/>
        <family val="2"/>
      </rPr>
      <t>por un solo tipo de renta de la cédula general.</t>
    </r>
    <r>
      <rPr>
        <i/>
        <sz val="10"/>
        <color rgb="FF0070C0"/>
        <rFont val="Arial"/>
        <family val="2"/>
      </rPr>
      <t xml:space="preserve">
En el evento en que se perciban ingresos </t>
    </r>
    <r>
      <rPr>
        <b/>
        <i/>
        <u/>
        <sz val="10"/>
        <color rgb="FF0070C0"/>
        <rFont val="Arial"/>
        <family val="2"/>
      </rPr>
      <t>por más de un tipo de renta de la cédula general,</t>
    </r>
    <r>
      <rPr>
        <i/>
        <sz val="10"/>
        <color rgb="FF0070C0"/>
        <rFont val="Arial"/>
        <family val="2"/>
      </rPr>
      <t xml:space="preserve"> los costos y gastos de que trata el inciso anterior, al momento de ser declarados, no podrán superar el valor resultante de restar, a los ingresos de las rentas de trabajo que no provengan de una relación laboral o legal y reglamentaria, de las rentas de capital o de las rentas no laborales, los ingresos no constitutivos de renta. El valor que exceda deberá estar registrado en la contabilidad y/o el control de detalle de que trata el artículo 772-1 del Estatuto Tributario para que proceda la compensación de la pérdida fiscal contra la renta que dio su origen, en los periodos gravables posteriores en los términos del artículo 147 del Estatuto Tributario</t>
    </r>
  </si>
  <si>
    <t>Numero de dependientes económicos</t>
  </si>
  <si>
    <t>Dependiente No.1</t>
  </si>
  <si>
    <t xml:space="preserve">    Tipo de documento del dependiente</t>
  </si>
  <si>
    <t xml:space="preserve">     No. de identificación del dependiente</t>
  </si>
  <si>
    <t xml:space="preserve">     Parentesco</t>
  </si>
  <si>
    <t>Dependiente No.2</t>
  </si>
  <si>
    <t>Dependiente No.3</t>
  </si>
  <si>
    <t>Dependiente No.4</t>
  </si>
  <si>
    <t>Ud. superó tope indicativo art. 336-1 del E.T., marque X</t>
  </si>
  <si>
    <t>Aporte voluntario artículo 244-1 del ET (creado con el artículo 20 de Ley 2277 de 2022)</t>
  </si>
  <si>
    <t>(Nota: este “Impuesto o aporte voluntario” se tendrá que pagar de forma independiente utilizando un formulario 490 en el que solo se utilice el concepto “45-Aporte voluntario art. 244-1 del ET” y sobre dicho monto nunca se liquidarán intereses de mora, lo cual significa que el contribuyente lo podrá pagar cuando desee.</t>
  </si>
  <si>
    <r>
      <t xml:space="preserve">Sociedades que repartieron el dividendo gravado durante el 2023 y que según el art. 240 del ET y otras normas adicionales tributaban durante el 2023 con la tarfia del </t>
    </r>
    <r>
      <rPr>
        <sz val="10"/>
        <color rgb="FFFF0000"/>
        <rFont val="Arial"/>
        <family val="2"/>
      </rPr>
      <t>0%</t>
    </r>
  </si>
  <si>
    <r>
      <t xml:space="preserve">Sociedades que repartieron el dividendo gravado durante el 2023 y que según el art. 240 del ET y otras normas adicionales tributaban durante el 2023 con la tarfia del </t>
    </r>
    <r>
      <rPr>
        <sz val="10"/>
        <color rgb="FFFF0000"/>
        <rFont val="Arial"/>
        <family val="2"/>
      </rPr>
      <t>5%</t>
    </r>
  </si>
  <si>
    <r>
      <t xml:space="preserve">Sociedades que repartieron el dividendo gravado durante el 2023 y que según el art. 240 del ET y otras normas adicionales tributaban durante el 2023 con la tarfia del </t>
    </r>
    <r>
      <rPr>
        <sz val="10"/>
        <color rgb="FFFF0000"/>
        <rFont val="Arial"/>
        <family val="2"/>
      </rPr>
      <t>8,75%</t>
    </r>
  </si>
  <si>
    <r>
      <t xml:space="preserve">Sociedades que repartieron el dividendo gravado durante el 2023 y que según el art. 240 del ET y otras normas adicionales tributaban durante el 2023 con la tarfia del </t>
    </r>
    <r>
      <rPr>
        <sz val="10"/>
        <color rgb="FFFF0000"/>
        <rFont val="Arial"/>
        <family val="2"/>
      </rPr>
      <t>9%</t>
    </r>
  </si>
  <si>
    <r>
      <t xml:space="preserve">Sociedades que repartieron el dividendo gravado durante el 2023 y que según el art. 240 del ET y otras normas adicionales tributaban durante el 2023 con la tarfia del </t>
    </r>
    <r>
      <rPr>
        <sz val="10"/>
        <color rgb="FFFF0000"/>
        <rFont val="Arial"/>
        <family val="2"/>
      </rPr>
      <t>15%</t>
    </r>
  </si>
  <si>
    <r>
      <t xml:space="preserve">Sociedades que repartieron el dividendo gravado durante el 2023 y que según el art. 240 del ET y otras normas adicionales tributaban durante el 2023 con la tarfia del </t>
    </r>
    <r>
      <rPr>
        <sz val="10"/>
        <color rgb="FFFF0000"/>
        <rFont val="Arial"/>
        <family val="2"/>
      </rPr>
      <t>17,5%</t>
    </r>
  </si>
  <si>
    <r>
      <t xml:space="preserve">Sociedades que repartieron el dividendo gravado durante el 2023 y que según el art. 240 del ET y otras normas adicionales tributaban durante el 2023 con la tarfia del </t>
    </r>
    <r>
      <rPr>
        <sz val="10"/>
        <color rgb="FFFF0000"/>
        <rFont val="Arial"/>
        <family val="2"/>
      </rPr>
      <t>26,5%</t>
    </r>
  </si>
  <si>
    <r>
      <t xml:space="preserve">Sociedades que repartieron el dividendo gravado durante el 2023 y que según el art. 240 del ET y otras normas adicionales tributaban durante el 2023 con la tarfia del </t>
    </r>
    <r>
      <rPr>
        <sz val="10"/>
        <color rgb="FFFF0000"/>
        <rFont val="Arial"/>
        <family val="2"/>
      </rPr>
      <t>33%</t>
    </r>
  </si>
  <si>
    <r>
      <t xml:space="preserve">Sociedades que repartieron el dividendo gravado durante el 2023 y que según el art. 240 del ET y otras normas adicionales tributaban durante el 2023 con la tarfia del </t>
    </r>
    <r>
      <rPr>
        <sz val="10"/>
        <color rgb="FFFF0000"/>
        <rFont val="Arial"/>
        <family val="2"/>
      </rPr>
      <t>35%</t>
    </r>
  </si>
  <si>
    <r>
      <t xml:space="preserve">Sociedades que repartieron el dividendo gravado durante el 2023 y que según el art. 240 del ET y otras normas adicionales tributaban durante el 2023 con la tarfia del </t>
    </r>
    <r>
      <rPr>
        <sz val="10"/>
        <color rgb="FFFF0000"/>
        <rFont val="Arial"/>
        <family val="2"/>
      </rPr>
      <t>38%</t>
    </r>
  </si>
  <si>
    <r>
      <t xml:space="preserve">Sociedades que repartieron el dividendo gravado durante el 2023 y que según el art. 240 del ET y otras normas adicionales tributaban durante el 2023 con la tarfia del </t>
    </r>
    <r>
      <rPr>
        <sz val="10"/>
        <color rgb="FFFF0000"/>
        <rFont val="Arial"/>
        <family val="2"/>
      </rPr>
      <t>40%</t>
    </r>
  </si>
  <si>
    <r>
      <t xml:space="preserve">Sociedades que repartieron el dividendo gravado durante el 2023 y que según el art. 240 del ET y otras normas adicionales tributaban durante el 2023 con la tarfia del </t>
    </r>
    <r>
      <rPr>
        <sz val="10"/>
        <color rgb="FFFF0000"/>
        <rFont val="Arial"/>
        <family val="2"/>
      </rPr>
      <t>45%</t>
    </r>
  </si>
  <si>
    <r>
      <t xml:space="preserve">Sociedades que repartieron el dividendo gravado durante el 2023 y que según el art. 240 del ET y otras normas adicionales tributaban durante el 2023 con la tarfia del </t>
    </r>
    <r>
      <rPr>
        <sz val="10"/>
        <color rgb="FFFF0000"/>
        <rFont val="Arial"/>
        <family val="2"/>
      </rPr>
      <t>50%</t>
    </r>
  </si>
  <si>
    <t>Impuestos sobre dividendos y participaciones año 2017 y siguientes, 2a subcédula (base casilla 108)</t>
  </si>
  <si>
    <t>Sobre dividendos gravados recibidos de sociedades que sí llevan a cabo megainversiones</t>
  </si>
  <si>
    <t>Sobre dividendos gravados recibidos de sociedades que no llevan a cabo megainversiones</t>
  </si>
  <si>
    <t>Impuesto sobre dividendos y participaciones del exterior (base casilla 109-110)</t>
  </si>
  <si>
    <t>Total impuesto sobre las rentas líquidas (116 a 120)</t>
  </si>
  <si>
    <r>
      <t xml:space="preserve">Total Descuentos Tributarios  (122 a 124) </t>
    </r>
    <r>
      <rPr>
        <b/>
        <sz val="10"/>
        <color indexed="48"/>
        <rFont val="Arial"/>
        <family val="2"/>
      </rPr>
      <t>(</t>
    </r>
    <r>
      <rPr>
        <b/>
        <sz val="10"/>
        <color indexed="33"/>
        <rFont val="Arial"/>
        <family val="2"/>
      </rPr>
      <t>*-36)</t>
    </r>
  </si>
  <si>
    <r>
      <t xml:space="preserve">Impuesto neto de renta (121-125) </t>
    </r>
    <r>
      <rPr>
        <b/>
        <sz val="10"/>
        <color indexed="33"/>
        <rFont val="Arial"/>
        <family val="2"/>
      </rPr>
      <t>(*-36)</t>
    </r>
  </si>
  <si>
    <r>
      <t>Menos: Saldo a favor año gravable anterior</t>
    </r>
    <r>
      <rPr>
        <b/>
        <sz val="10"/>
        <color indexed="10"/>
        <rFont val="Arial"/>
        <family val="2"/>
      </rPr>
      <t xml:space="preserve"> (2022)</t>
    </r>
    <r>
      <rPr>
        <b/>
        <sz val="10"/>
        <rFont val="Arial"/>
        <family val="2"/>
      </rPr>
      <t xml:space="preserve"> sin solicitud de devolución o compensación </t>
    </r>
  </si>
  <si>
    <t xml:space="preserve">Menos: Retenciones y autorretenciones año gravable a declarar </t>
  </si>
  <si>
    <r>
      <t xml:space="preserve">Saldo </t>
    </r>
    <r>
      <rPr>
        <b/>
        <sz val="10"/>
        <color rgb="FFFF0000"/>
        <rFont val="Arial"/>
        <family val="2"/>
      </rPr>
      <t>a pagar</t>
    </r>
    <r>
      <rPr>
        <b/>
        <sz val="10"/>
        <rFont val="Arial"/>
        <family val="2"/>
      </rPr>
      <t xml:space="preserve"> por impuestos (si 129+133-130-131-132 mayor a cero)</t>
    </r>
  </si>
  <si>
    <r>
      <t>1. Tabla aplicable a la cédula general</t>
    </r>
    <r>
      <rPr>
        <b/>
        <sz val="10"/>
        <color indexed="10"/>
        <rFont val="Arial"/>
        <family val="2"/>
      </rPr>
      <t xml:space="preserve"> sumada con la cédula de rentas de pensiones y una parte de la cédula de dividendos </t>
    </r>
    <r>
      <rPr>
        <b/>
        <sz val="10"/>
        <color indexed="48"/>
        <rFont val="Arial"/>
        <family val="2"/>
      </rPr>
      <t xml:space="preserve"> (tabla única del art. 241 del ET)</t>
    </r>
  </si>
  <si>
    <r>
      <t xml:space="preserve">Valor oficial de la UVT para el ejercicio </t>
    </r>
    <r>
      <rPr>
        <sz val="10"/>
        <color indexed="10"/>
        <rFont val="Arial"/>
        <family val="2"/>
      </rPr>
      <t>2023</t>
    </r>
  </si>
  <si>
    <t xml:space="preserve">3. Tabla del artículo 254-1 para calcular el "descuento tributario" a los dividendos no gravados y gravados de los años 2017 y siguientes entregados por sociedades que no llevan </t>
  </si>
  <si>
    <t>a cabo Megainversiones y que terminaron sumados dentro del renglón 111 del formulario para luego producir impuesto con la tabla del art. 241 del ET</t>
  </si>
  <si>
    <t xml:space="preserve">   Valor del descuento en pesos </t>
  </si>
  <si>
    <t>Calculo en $ del descuento</t>
  </si>
  <si>
    <t>Renta líquida cedular de  dividendos y participaciones desde</t>
  </si>
  <si>
    <t>Renta líquida cedular de  dividendos y participaciones hasta</t>
  </si>
  <si>
    <t>&gt;1.090</t>
  </si>
  <si>
    <r>
      <t xml:space="preserve">Ingresos brutos por rentas de trabajo </t>
    </r>
    <r>
      <rPr>
        <b/>
        <sz val="10"/>
        <color indexed="10"/>
        <rFont val="Arial"/>
        <family val="2"/>
      </rPr>
      <t>(art. 103 del ET; ver art. 1.2.1.20.2 del DUT 1625 de 2016 luego de ser modificado con el art. 2 del Dec. 2231 de dic.22 de 2023)</t>
    </r>
  </si>
  <si>
    <r>
      <t>Renta exenta por aportes voluntarios a fondos de pensiones voluntarias y a cuentas AFC y a cuentas AVC (cuentas de Ahorro voluntario contractual, administradas por el fondo nacional del ahorro, art. 2 Ley 1114 de 2006). La suma de estos tres aportes voluntarios no puede exceder del 30% de todo el ingreso bruto ordinario del contribuyente (la suma de todos los ingresos brutos de sus 3 cédulas de la renta ordinaria), y adicionalmente ese 30%, en valores absolutos, no debe exceder de 3.800 UVT anuales ($</t>
    </r>
    <r>
      <rPr>
        <sz val="10"/>
        <color rgb="FFFF0000"/>
        <rFont val="Arial"/>
        <family val="2"/>
      </rPr>
      <t>161.165.000</t>
    </r>
    <r>
      <rPr>
        <sz val="10"/>
        <color theme="1"/>
        <rFont val="Arial"/>
        <family val="2"/>
      </rPr>
      <t xml:space="preserve"> en el </t>
    </r>
    <r>
      <rPr>
        <sz val="10"/>
        <color rgb="FFFF0000"/>
        <rFont val="Arial"/>
        <family val="2"/>
      </rPr>
      <t>2023</t>
    </r>
    <r>
      <rPr>
        <sz val="10"/>
        <color theme="1"/>
        <rFont val="Arial"/>
        <family val="2"/>
      </rPr>
      <t>; ver art. 1.2.1.22.41 del DUT 1625 de 2016 luego de ser modificado con art. 7 del Decreto 2231 de diciembre 22 de 2023)</t>
    </r>
  </si>
  <si>
    <r>
      <t xml:space="preserve">Menos: Costos que no se podrán usar en este año </t>
    </r>
    <r>
      <rPr>
        <sz val="10"/>
        <color rgb="FFFF0000"/>
        <rFont val="Arial"/>
        <family val="2"/>
      </rPr>
      <t>2023</t>
    </r>
    <r>
      <rPr>
        <sz val="10"/>
        <rFont val="Arial"/>
        <family val="2"/>
      </rPr>
      <t xml:space="preserve">, por aplicación de la regla del inciso sexto del art. 1.2.1.20.5 del DUT 1625 de 2016, modificado con art. 6 del Decreto 2231 de diciembre de 2023, y que por tanto se podrán usar a modo de "compensación" dentro del mismo tipo de renta en los siguientes 12 años tal cual como lo permite el art. 147 del ET </t>
    </r>
  </si>
  <si>
    <r>
      <t xml:space="preserve">Menos: Costos que no se podrán usar en este año </t>
    </r>
    <r>
      <rPr>
        <sz val="10"/>
        <color rgb="FFFF0000"/>
        <rFont val="Arial"/>
        <family val="2"/>
      </rPr>
      <t>2023</t>
    </r>
    <r>
      <rPr>
        <sz val="10"/>
        <rFont val="Arial"/>
        <family val="2"/>
      </rPr>
      <t xml:space="preserve">, por aplicación de la regla del inciso sexto del art. 1.2.1.20.5 del DUT 1625 de 2016, modificado con art. 6 de Decreto 2231 de diciembre de 2023, y que por tanto se podrán usar a modo de "compensación" dentro del mismo tipo de renta en los siguientes 12 años tal cual como lo permite el art. 147 del ET </t>
    </r>
  </si>
  <si>
    <r>
      <t xml:space="preserve">Aportes </t>
    </r>
    <r>
      <rPr>
        <b/>
        <sz val="10"/>
        <color indexed="10"/>
        <rFont val="Arial"/>
        <family val="2"/>
      </rPr>
      <t>voluntarios</t>
    </r>
    <r>
      <rPr>
        <sz val="10"/>
        <rFont val="Arial"/>
        <family val="2"/>
      </rPr>
      <t xml:space="preserve"> a fondos de </t>
    </r>
    <r>
      <rPr>
        <b/>
        <sz val="10"/>
        <color indexed="48"/>
        <rFont val="Arial"/>
        <family val="2"/>
      </rPr>
      <t>pensiones obligatorias-RAIS</t>
    </r>
    <r>
      <rPr>
        <sz val="10"/>
        <rFont val="Arial"/>
        <family val="2"/>
      </rPr>
      <t xml:space="preserve"> (art. 55 del ET y arts. 1.2.1.12.9, el parágrafo 1 del 1.2.4.1.30 y el 1.2.4.1.41 del DUT 1625 de 2016 luego de ser modificados con los Dec.2250 dic de 2017, 1808 oct de 2019 y 1435 nov.5 de 2020; no se pueden pasar el 25% del total de ingresos brutos de todas las cédulas y subcédulas , pero al mismo tiempo, en valores absolutos, no se pueden pasar de 2.500 UVT, que en el </t>
    </r>
    <r>
      <rPr>
        <sz val="10"/>
        <color rgb="FFFF0000"/>
        <rFont val="Arial"/>
        <family val="2"/>
      </rPr>
      <t>2023</t>
    </r>
    <r>
      <rPr>
        <sz val="10"/>
        <rFont val="Arial"/>
        <family val="2"/>
      </rPr>
      <t xml:space="preserve"> sería: 2.500 UVT x $</t>
    </r>
    <r>
      <rPr>
        <sz val="10"/>
        <color rgb="FFFF0000"/>
        <rFont val="Arial"/>
        <family val="2"/>
      </rPr>
      <t>42.412</t>
    </r>
    <r>
      <rPr>
        <sz val="10"/>
        <rFont val="Arial"/>
        <family val="2"/>
      </rPr>
      <t>=$</t>
    </r>
    <r>
      <rPr>
        <sz val="10"/>
        <color rgb="FFFF0000"/>
        <rFont val="Arial"/>
        <family val="2"/>
      </rPr>
      <t>106.030.000 )</t>
    </r>
  </si>
  <si>
    <r>
      <t xml:space="preserve"> Activos omitidos en años anteriores no revisables por la Dian, y que se están incluyendo  en el patrimonio fiscal de esta declaración de renta </t>
    </r>
    <r>
      <rPr>
        <sz val="10"/>
        <color rgb="FFFF0000"/>
        <rFont val="Arial"/>
        <family val="2"/>
      </rPr>
      <t>2023</t>
    </r>
    <r>
      <rPr>
        <sz val="10"/>
        <rFont val="Arial"/>
        <family val="2"/>
      </rPr>
      <t xml:space="preserve">; ver artículo 239-1 del ET; </t>
    </r>
  </si>
  <si>
    <r>
      <t xml:space="preserve">Pasivos no reales incluidos en años anteriores no  revisables por la Dian,  y que se están eliminando  en el patrimonio fiscal de esta declaración de renta </t>
    </r>
    <r>
      <rPr>
        <sz val="10"/>
        <color rgb="FFFF0000"/>
        <rFont val="Arial"/>
        <family val="2"/>
      </rPr>
      <t>2023</t>
    </r>
    <r>
      <rPr>
        <sz val="10"/>
        <rFont val="Arial"/>
        <family val="2"/>
      </rPr>
      <t>; ver artículo 239-1 del ET)</t>
    </r>
  </si>
  <si>
    <r>
      <t xml:space="preserve">    Las pensiones netas (ingreso bruto menos ingreso no gravado) obtenidas con el sistema pensional colombiano, más las obtenidas en paises diferentes de la CAN, y sin que exceda del equivalente de 1.000 UVT mensuales lo cual daría 12.000 UVT anuales </t>
    </r>
    <r>
      <rPr>
        <sz val="10"/>
        <color rgb="FFFF0000"/>
        <rFont val="Arial"/>
        <family val="2"/>
      </rPr>
      <t>($508.944.000</t>
    </r>
    <r>
      <rPr>
        <sz val="10"/>
        <rFont val="Arial"/>
        <family val="2"/>
      </rPr>
      <t>, si es que se recibieron pensiones por todos los 12 meses de laño, o menos UVT sino se recibió pensiones por los 12 meses (ver numeral 5 y parágrafo 3 del art. 206 del ET, modificado con el art. 2 de la Ley 2277 de 2022; ver también artículos 1.2.1.20.2 y 1.2.1.20.3 del DUT 1625 de 2016 luego de ser modificados con arts. 2 a 4 del Decreto 2231 de diciembre de 2023).</t>
    </r>
  </si>
  <si>
    <t xml:space="preserve">  Las pensiones obtenidas en países de la CAN (Decisión 578 de 2004; ver el art. 1.2.1.20.3 y 1.2.1.20.4 del DUT 1625 de 2016 luego de ser modificado con los arts. 3 a 5 del Decreto 2231 de diciembre de 2023)</t>
  </si>
  <si>
    <r>
      <t xml:space="preserve">  En el caso de las herencias recibidas sin ser cónyuge o legitimario, o por donaciones recibidas,  es exento el 20% de lo recibido, pero sin que ese cálculo en  valores absolutos exceda de 1.625 UVT (unos </t>
    </r>
    <r>
      <rPr>
        <sz val="10"/>
        <color rgb="FFFF0000"/>
        <rFont val="Arial"/>
        <family val="2"/>
      </rPr>
      <t>68.919.000 en el 2023)</t>
    </r>
    <r>
      <rPr>
        <sz val="10"/>
        <rFont val="Arial"/>
        <family val="2"/>
      </rPr>
      <t xml:space="preserve"> (ver art. 307 numeral 4 del ET)</t>
    </r>
  </si>
  <si>
    <r>
      <t>Para las indemnizaciones por seguros de vida, solo se puede tomar como exento las primeras 3.250 UVT(unos $</t>
    </r>
    <r>
      <rPr>
        <sz val="10"/>
        <color rgb="FFFF0000"/>
        <rFont val="Arial"/>
        <family val="2"/>
      </rPr>
      <t xml:space="preserve">137.839.000 </t>
    </r>
    <r>
      <rPr>
        <sz val="10"/>
        <color theme="1"/>
        <rFont val="Arial"/>
        <family val="2"/>
      </rPr>
      <t xml:space="preserve">en el </t>
    </r>
    <r>
      <rPr>
        <sz val="10"/>
        <color rgb="FFFF0000"/>
        <rFont val="Arial"/>
        <family val="2"/>
      </rPr>
      <t>2023)</t>
    </r>
    <r>
      <rPr>
        <sz val="10"/>
        <color theme="1"/>
        <rFont val="Arial"/>
        <family val="2"/>
      </rPr>
      <t>; ver artículo 303-1 del ET</t>
    </r>
  </si>
  <si>
    <r>
      <t xml:space="preserve"> Si el activo poseído por más de dos años que se vendió y que por eso se tiene que declarar como ganancia ocasional era la "casa o apartamento de habitación", y se cumplieron todos los requisitos del artículo 311-1 del ET y los Decretos 2344 de noviembre de 2014 y 1920 de nov de 2023 (incorporados en artículos 1.2.3.1, 1.2.3.9, 1.2.4.8.1 y 1.2.5.5 del DUT 1625 de 2016) en ese caso, de la utilidad que esté generando la venta del activo, se podrán restar como ganancia no gravada hasta un monto de 5.000 UVT  (unos </t>
    </r>
    <r>
      <rPr>
        <sz val="10"/>
        <color rgb="FFFF0000"/>
        <rFont val="Arial"/>
        <family val="2"/>
      </rPr>
      <t>$212.060.000 en el 2023)</t>
    </r>
  </si>
  <si>
    <t>Autorretenciones a título de renta (ver Res. 5707 de agosto de 2019, modificada con la 026 de febrero de 2024, que permite a las personas naturales residentes obtener autorización para actuar como autorretenedores; ver este editorial de marzo de 2024 https://actualicese.com/requisitos-para-obtener-autorizacion-como-autorretenedor-a-titulo-de-renta-fueron-modificados/</t>
  </si>
  <si>
    <r>
      <t xml:space="preserve">O saldo </t>
    </r>
    <r>
      <rPr>
        <b/>
        <sz val="10"/>
        <color rgb="FF0070C0"/>
        <rFont val="Arial"/>
        <family val="2"/>
      </rPr>
      <t>a favor</t>
    </r>
    <r>
      <rPr>
        <b/>
        <sz val="10"/>
        <rFont val="Arial"/>
        <family val="2"/>
      </rPr>
      <t xml:space="preserve"> (si 130+131+132-129-133-135 mayor a cero)  </t>
    </r>
    <r>
      <rPr>
        <b/>
        <sz val="10"/>
        <color rgb="FF0070C0"/>
        <rFont val="Arial"/>
        <family val="2"/>
      </rPr>
      <t xml:space="preserve">(*-38) </t>
    </r>
  </si>
  <si>
    <r>
      <t xml:space="preserve">De acuerdo con los artículos 115 y 115-1 del ET, el contribuyente puede deducir en el mismo año </t>
    </r>
    <r>
      <rPr>
        <sz val="10"/>
        <color rgb="FFFF0000"/>
        <rFont val="Arial"/>
        <family val="2"/>
      </rPr>
      <t>2023</t>
    </r>
    <r>
      <rPr>
        <sz val="10"/>
        <rFont val="Arial"/>
        <family val="2"/>
      </rPr>
      <t xml:space="preserve"> todos los valores por aportes parafiscales, y por impuestos del artículo 115 del ET (como industria y comercio, o predial) que solo quedaron causados durante el </t>
    </r>
    <r>
      <rPr>
        <sz val="10"/>
        <color rgb="FFFF0000"/>
        <rFont val="Arial"/>
        <family val="2"/>
      </rPr>
      <t xml:space="preserve">2023 </t>
    </r>
    <r>
      <rPr>
        <sz val="10"/>
        <rFont val="Arial"/>
        <family val="2"/>
      </rPr>
      <t xml:space="preserve">con tal que queden pagados antes de la presentación inicial de la declaración de renta del año gravable </t>
    </r>
    <r>
      <rPr>
        <sz val="10"/>
        <color rgb="FFFF0000"/>
        <rFont val="Arial"/>
        <family val="2"/>
      </rPr>
      <t>2023</t>
    </r>
    <r>
      <rPr>
        <sz val="10"/>
        <rFont val="Arial"/>
        <family val="2"/>
      </rPr>
      <t xml:space="preserve">. Pero, adicionalmente, podrá deducir los valores que solo habían quedado causados en años anteriores al </t>
    </r>
    <r>
      <rPr>
        <sz val="10"/>
        <color rgb="FFFF0000"/>
        <rFont val="Arial"/>
        <family val="2"/>
      </rPr>
      <t>2023</t>
    </r>
    <r>
      <rPr>
        <sz val="10"/>
        <rFont val="Arial"/>
        <family val="2"/>
      </rPr>
      <t xml:space="preserve"> que no fueron deducidos en esos años, pero que sí fueron pagados en el </t>
    </r>
    <r>
      <rPr>
        <sz val="10"/>
        <color rgb="FFFF0000"/>
        <rFont val="Arial"/>
        <family val="2"/>
      </rPr>
      <t>2023</t>
    </r>
    <r>
      <rPr>
        <sz val="10"/>
        <rFont val="Arial"/>
        <family val="2"/>
      </rPr>
      <t xml:space="preserve">. </t>
    </r>
  </si>
  <si>
    <r>
      <t>Si en  la misma zona de ganancias ocasionales se declararán valores por rifas, loterías  y al mismo tiempo valores por venta de activos fijos poseídos por más de 2 años (ver el mismo r</t>
    </r>
    <r>
      <rPr>
        <sz val="10"/>
        <color rgb="FFFF0000"/>
        <rFont val="Arial"/>
        <family val="2"/>
      </rPr>
      <t>englón 112</t>
    </r>
    <r>
      <rPr>
        <sz val="10"/>
        <rFont val="Arial"/>
        <family val="2"/>
      </rPr>
      <t xml:space="preserve">), entonces al llegar al </t>
    </r>
    <r>
      <rPr>
        <sz val="10"/>
        <color rgb="FFFF0000"/>
        <rFont val="Arial"/>
        <family val="2"/>
      </rPr>
      <t>renglón 115</t>
    </r>
    <r>
      <rPr>
        <sz val="10"/>
        <rFont val="Arial"/>
        <family val="2"/>
      </rPr>
      <t xml:space="preserve"> se debe quedar reflejando como mínimo el valor bruto de las rifas, loterías y similares y así lograr que el impuesto del 20% sobre esas rifas y similares, el cual quedará reflejado en el renglón </t>
    </r>
    <r>
      <rPr>
        <sz val="10"/>
        <color rgb="FFFF0000"/>
        <rFont val="Arial"/>
        <family val="2"/>
      </rPr>
      <t>127,</t>
    </r>
    <r>
      <rPr>
        <sz val="10"/>
        <rFont val="Arial"/>
        <family val="2"/>
      </rPr>
      <t xml:space="preserve"> se neutralice con la retención del 20% que también estará en el </t>
    </r>
    <r>
      <rPr>
        <sz val="10"/>
        <color rgb="FFFF0000"/>
        <rFont val="Arial"/>
        <family val="2"/>
      </rPr>
      <t>renglón 132</t>
    </r>
    <r>
      <rPr>
        <sz val="10"/>
        <rFont val="Arial"/>
        <family val="2"/>
      </rPr>
      <t xml:space="preserve"> . En consecuencia, puede ser que se haga necesario limitar el valor de este </t>
    </r>
    <r>
      <rPr>
        <sz val="10"/>
        <color rgb="FFFF0000"/>
        <rFont val="Arial"/>
        <family val="2"/>
      </rPr>
      <t xml:space="preserve">renglón 113 </t>
    </r>
    <r>
      <rPr>
        <sz val="10"/>
        <rFont val="Arial"/>
        <family val="2"/>
      </rPr>
      <t xml:space="preserve">(por costo de activos fijos vendidos) para no producir aritméticamente pérdidas en venta de activos fijos con la cual se terminaría afectando ese valor por rifas, loterías  y similares que sí debe quedar declarado en el </t>
    </r>
    <r>
      <rPr>
        <sz val="10"/>
        <color rgb="FFFF0000"/>
        <rFont val="Arial"/>
        <family val="2"/>
      </rPr>
      <t>renglón 115.</t>
    </r>
  </si>
  <si>
    <r>
      <t>De acuerdo con el art. 259 del ET, el impuesto de renta después de descuentos tributarios (</t>
    </r>
    <r>
      <rPr>
        <sz val="10"/>
        <color rgb="FF0070C0"/>
        <rFont val="Arial"/>
        <family val="2"/>
      </rPr>
      <t>renglón 126</t>
    </r>
    <r>
      <rPr>
        <sz val="10"/>
        <rFont val="Arial"/>
        <family val="2"/>
      </rPr>
      <t>), no puede ser inferior al setenta y cinco por ciento (75%) del impuesto calculado por el sistema de renta presuntiva sobre patrimonio líquido, antes de cualquier descuento. Por tanto, como la renta presuntiva ahora se calcula con un valor de 0%, se debe entender que este límite ya dejó de tener aplicación práctica.</t>
    </r>
  </si>
  <si>
    <t xml:space="preserve">   Gasto impuestos que nunca son deducibles ya sea en el momento de su causación o de su pago (impuesto de patrimonio, ver artículo 115 del ET)</t>
  </si>
  <si>
    <r>
      <t xml:space="preserve">  Aportes parafiscales del empleador causados en años anteriores al </t>
    </r>
    <r>
      <rPr>
        <sz val="10"/>
        <color rgb="FFFF0000"/>
        <rFont val="Arial"/>
        <family val="2"/>
      </rPr>
      <t>2023,</t>
    </r>
    <r>
      <rPr>
        <sz val="10"/>
        <rFont val="Arial"/>
        <family val="2"/>
      </rPr>
      <t xml:space="preserve"> que no se dedujeron en esos años, pero que fueron pagados en </t>
    </r>
    <r>
      <rPr>
        <sz val="10"/>
        <color rgb="FFFF0000"/>
        <rFont val="Arial"/>
        <family val="2"/>
      </rPr>
      <t>2023</t>
    </r>
    <r>
      <rPr>
        <sz val="10"/>
        <rFont val="Arial"/>
        <family val="2"/>
      </rPr>
      <t xml:space="preserve"> (ver artículos 108 y 115-1 del ET)</t>
    </r>
  </si>
  <si>
    <r>
      <t xml:space="preserve">  Impuestos de industria y comercio y otros mencionados en el art. 115 del ET, los cuales fueron causados en años anteriores al </t>
    </r>
    <r>
      <rPr>
        <sz val="10"/>
        <color rgb="FFFF0000"/>
        <rFont val="Arial"/>
        <family val="2"/>
      </rPr>
      <t>2023</t>
    </r>
    <r>
      <rPr>
        <sz val="10"/>
        <rFont val="Arial"/>
        <family val="2"/>
      </rPr>
      <t xml:space="preserve">, y no fueron deducidos en esos años, pero fueron pagados en </t>
    </r>
    <r>
      <rPr>
        <sz val="10"/>
        <color rgb="FFFF0000"/>
        <rFont val="Arial"/>
        <family val="2"/>
      </rPr>
      <t>2023</t>
    </r>
  </si>
  <si>
    <t xml:space="preserve">    Otros</t>
  </si>
  <si>
    <r>
      <t xml:space="preserve">   </t>
    </r>
    <r>
      <rPr>
        <sz val="10"/>
        <rFont val="Arial"/>
        <family val="2"/>
      </rPr>
      <t>Por actividad de servicio de energía eólica (artículo 235-2 numeral 3 del ET)</t>
    </r>
  </si>
  <si>
    <r>
      <t>Servicios-servicio de energía eólica (artículo 235-2 numeral 3 del ET)</t>
    </r>
    <r>
      <rPr>
        <b/>
        <sz val="10"/>
        <color indexed="48"/>
        <rFont val="Arial"/>
        <family val="2"/>
      </rPr>
      <t xml:space="preserve"> (*-1)</t>
    </r>
  </si>
  <si>
    <t>Costo de prestación servicio de energía eólica (artículo 235-2 numeral 3 del ET)</t>
  </si>
  <si>
    <t>Entiéndase que en este ejemplo, el ingreso por servicio de energía eólica (artículo 235-2 numeral 3 del ET) luego de enfrentarle sus respectivos costos y gastos, le formará una "renta exenta"  (ver artículo 235-2 numeral 3 del ET).</t>
  </si>
  <si>
    <r>
      <t xml:space="preserve">   Costo de adquisición (fue adquirida en </t>
    </r>
    <r>
      <rPr>
        <sz val="10"/>
        <color indexed="10"/>
        <rFont val="Arial"/>
        <family val="2"/>
      </rPr>
      <t>abril1 de 2023)</t>
    </r>
  </si>
  <si>
    <r>
      <t xml:space="preserve">   Costo adquisición (fue adquirida en </t>
    </r>
    <r>
      <rPr>
        <sz val="10"/>
        <color indexed="10"/>
        <rFont val="Arial"/>
        <family val="2"/>
      </rPr>
      <t>mayo 1 de 2023)</t>
    </r>
  </si>
  <si>
    <r>
      <t xml:space="preserve">compra mediante EP 1985 de </t>
    </r>
    <r>
      <rPr>
        <sz val="10"/>
        <color indexed="10"/>
        <rFont val="Arial"/>
        <family val="2"/>
      </rPr>
      <t xml:space="preserve">abril 1 de 2023 </t>
    </r>
    <r>
      <rPr>
        <sz val="10"/>
        <rFont val="Arial"/>
        <family val="2"/>
      </rPr>
      <t>notaria 15 de Cali</t>
    </r>
  </si>
  <si>
    <r>
      <t>a diciembre de</t>
    </r>
    <r>
      <rPr>
        <b/>
        <sz val="10"/>
        <color indexed="10"/>
        <rFont val="Arial"/>
        <family val="2"/>
      </rPr>
      <t xml:space="preserve"> 2022</t>
    </r>
  </si>
  <si>
    <r>
      <t>año</t>
    </r>
    <r>
      <rPr>
        <b/>
        <sz val="10"/>
        <color rgb="FFFF0000"/>
        <rFont val="Arial"/>
        <family val="2"/>
      </rPr>
      <t xml:space="preserve"> 2023</t>
    </r>
  </si>
  <si>
    <r>
      <t xml:space="preserve">Aumentos  en el valor razonable durante el </t>
    </r>
    <r>
      <rPr>
        <b/>
        <sz val="10"/>
        <color indexed="10"/>
        <rFont val="Arial"/>
        <family val="2"/>
      </rPr>
      <t>2023</t>
    </r>
  </si>
  <si>
    <r>
      <t xml:space="preserve">Disminuciones del deterioro durante el </t>
    </r>
    <r>
      <rPr>
        <b/>
        <sz val="10"/>
        <color indexed="10"/>
        <rFont val="Arial"/>
        <family val="2"/>
      </rPr>
      <t>2023</t>
    </r>
  </si>
  <si>
    <r>
      <t xml:space="preserve">de </t>
    </r>
    <r>
      <rPr>
        <b/>
        <sz val="10"/>
        <color indexed="10"/>
        <rFont val="Arial"/>
        <family val="2"/>
      </rPr>
      <t>2023</t>
    </r>
  </si>
  <si>
    <r>
      <t xml:space="preserve">a diciembre 
31 de </t>
    </r>
    <r>
      <rPr>
        <b/>
        <sz val="10"/>
        <color indexed="10"/>
        <rFont val="Arial"/>
        <family val="2"/>
      </rPr>
      <t>2022</t>
    </r>
  </si>
  <si>
    <r>
      <t>año</t>
    </r>
    <r>
      <rPr>
        <b/>
        <sz val="10"/>
        <color indexed="10"/>
        <rFont val="Arial"/>
        <family val="2"/>
      </rPr>
      <t xml:space="preserve"> 2023</t>
    </r>
  </si>
  <si>
    <r>
      <t xml:space="preserve">año </t>
    </r>
    <r>
      <rPr>
        <b/>
        <sz val="10"/>
        <color indexed="10"/>
        <rFont val="Arial"/>
        <family val="2"/>
      </rPr>
      <t>2023</t>
    </r>
  </si>
  <si>
    <r>
      <t xml:space="preserve">   Costo histórico (fue adquirida </t>
    </r>
    <r>
      <rPr>
        <sz val="10"/>
        <color indexed="10"/>
        <rFont val="Arial"/>
        <family val="2"/>
      </rPr>
      <t>en abril 1 de 2023</t>
    </r>
    <r>
      <rPr>
        <sz val="10"/>
        <rFont val="Arial"/>
        <family val="2"/>
      </rPr>
      <t>)</t>
    </r>
  </si>
  <si>
    <r>
      <t xml:space="preserve">   Costo histórico (adquirida en </t>
    </r>
    <r>
      <rPr>
        <sz val="10"/>
        <color indexed="10"/>
        <rFont val="Arial"/>
        <family val="2"/>
      </rPr>
      <t>mayo 1 de 2023)</t>
    </r>
  </si>
  <si>
    <r>
      <t xml:space="preserve">año </t>
    </r>
    <r>
      <rPr>
        <b/>
        <sz val="10"/>
        <color rgb="FFFF0000"/>
        <rFont val="Arial"/>
        <family val="2"/>
      </rPr>
      <t>2023</t>
    </r>
  </si>
  <si>
    <r>
      <t xml:space="preserve">31 de </t>
    </r>
    <r>
      <rPr>
        <b/>
        <sz val="10"/>
        <color indexed="10"/>
        <rFont val="Arial"/>
        <family val="2"/>
      </rPr>
      <t>2023</t>
    </r>
  </si>
  <si>
    <r>
      <t xml:space="preserve">Menos: Depreciación acumulada fiscal calculada a diciembre de </t>
    </r>
    <r>
      <rPr>
        <b/>
        <sz val="10"/>
        <color indexed="10"/>
        <rFont val="Arial"/>
        <family val="2"/>
      </rPr>
      <t>2023</t>
    </r>
    <r>
      <rPr>
        <b/>
        <sz val="10"/>
        <rFont val="Arial"/>
        <family val="2"/>
      </rPr>
      <t xml:space="preserve"> con las otras opciones</t>
    </r>
  </si>
  <si>
    <r>
      <t xml:space="preserve">Valor patrimonial a diciembre 31 de </t>
    </r>
    <r>
      <rPr>
        <b/>
        <sz val="10"/>
        <color indexed="10"/>
        <rFont val="Arial"/>
        <family val="2"/>
      </rPr>
      <t>2023</t>
    </r>
  </si>
  <si>
    <r>
      <t xml:space="preserve">Factor aplicable en el </t>
    </r>
    <r>
      <rPr>
        <b/>
        <sz val="10"/>
        <color indexed="10"/>
        <rFont val="Arial"/>
        <family val="2"/>
      </rPr>
      <t>2023</t>
    </r>
  </si>
  <si>
    <r>
      <t xml:space="preserve">Operaciones durante </t>
    </r>
    <r>
      <rPr>
        <b/>
        <sz val="10"/>
        <color indexed="10"/>
        <rFont val="Arial"/>
        <family val="2"/>
      </rPr>
      <t>2023</t>
    </r>
  </si>
  <si>
    <r>
      <t xml:space="preserve">en julio 31 de 2000 y otra parte en agosto de </t>
    </r>
    <r>
      <rPr>
        <sz val="10"/>
        <color indexed="10"/>
        <rFont val="Arial"/>
        <family val="2"/>
      </rPr>
      <t>2023</t>
    </r>
    <r>
      <rPr>
        <sz val="10"/>
        <rFont val="Arial"/>
        <family val="2"/>
      </rPr>
      <t>)</t>
    </r>
  </si>
  <si>
    <r>
      <t xml:space="preserve">PRIMERA OPCIÓN PARA DETERMINAR EL VALOR PATRIMONIAL A DIC. 31 DE </t>
    </r>
    <r>
      <rPr>
        <b/>
        <sz val="10"/>
        <color indexed="10"/>
        <rFont val="Arial"/>
        <family val="2"/>
      </rPr>
      <t>2023</t>
    </r>
  </si>
  <si>
    <r>
      <t xml:space="preserve">Costo fiscal ajustado a Dic. 31 del </t>
    </r>
    <r>
      <rPr>
        <b/>
        <sz val="10"/>
        <color indexed="10"/>
        <rFont val="Arial"/>
        <family val="2"/>
      </rPr>
      <t>2022</t>
    </r>
  </si>
  <si>
    <r>
      <t xml:space="preserve">Costo compras </t>
    </r>
    <r>
      <rPr>
        <b/>
        <sz val="10"/>
        <color indexed="10"/>
        <rFont val="Arial"/>
        <family val="2"/>
      </rPr>
      <t>2023</t>
    </r>
  </si>
  <si>
    <r>
      <t xml:space="preserve">Reajuste fiscal </t>
    </r>
    <r>
      <rPr>
        <b/>
        <sz val="10"/>
        <color indexed="10"/>
        <rFont val="Arial"/>
        <family val="2"/>
      </rPr>
      <t>2023</t>
    </r>
  </si>
  <si>
    <r>
      <t>Costo fiscal ajustado a Dic. 31 del</t>
    </r>
    <r>
      <rPr>
        <b/>
        <sz val="10"/>
        <color indexed="10"/>
        <rFont val="Arial"/>
        <family val="2"/>
      </rPr>
      <t xml:space="preserve"> 2023</t>
    </r>
  </si>
  <si>
    <r>
      <t xml:space="preserve">Valor patrimonial a Dic 31 del año </t>
    </r>
    <r>
      <rPr>
        <b/>
        <sz val="10"/>
        <color indexed="10"/>
        <rFont val="Arial"/>
        <family val="2"/>
      </rPr>
      <t>2022</t>
    </r>
  </si>
  <si>
    <r>
      <t xml:space="preserve">Factor para actualización en el año </t>
    </r>
    <r>
      <rPr>
        <b/>
        <sz val="11"/>
        <color indexed="10"/>
        <rFont val="Arial"/>
        <family val="2"/>
      </rPr>
      <t>2023</t>
    </r>
  </si>
  <si>
    <r>
      <t xml:space="preserve">SEGUNDA OPCIÓN PARA DETERMINAR EL VALOR PATRIMONIAL A DIC. 31 DE </t>
    </r>
    <r>
      <rPr>
        <b/>
        <sz val="10"/>
        <color indexed="10"/>
        <rFont val="Arial"/>
        <family val="2"/>
      </rPr>
      <t>2023</t>
    </r>
  </si>
  <si>
    <r>
      <t xml:space="preserve">Total valor patrimonial a Dic. 31 del </t>
    </r>
    <r>
      <rPr>
        <b/>
        <sz val="10"/>
        <color rgb="FFFF0000"/>
        <rFont val="Arial"/>
        <family val="2"/>
      </rPr>
      <t>2023</t>
    </r>
  </si>
  <si>
    <r>
      <t>Suponga que el declarante, en diciembre del año anterior (diciembre de</t>
    </r>
    <r>
      <rPr>
        <sz val="10"/>
        <color indexed="10"/>
        <rFont val="Arial"/>
        <family val="2"/>
      </rPr>
      <t xml:space="preserve"> 2022</t>
    </r>
    <r>
      <rPr>
        <sz val="10"/>
        <rFont val="Arial"/>
        <family val="2"/>
      </rPr>
      <t>), tenía el siguiente dato de su patrimonio líquido:</t>
    </r>
  </si>
  <si>
    <r>
      <t>Patrimonio líquido a diciembre 31 de</t>
    </r>
    <r>
      <rPr>
        <sz val="10"/>
        <color indexed="10"/>
        <rFont val="Arial"/>
        <family val="2"/>
      </rPr>
      <t xml:space="preserve"> 2022</t>
    </r>
  </si>
  <si>
    <r>
      <t xml:space="preserve">Ahora bien, sucede que durante el </t>
    </r>
    <r>
      <rPr>
        <sz val="10"/>
        <color indexed="10"/>
        <rFont val="Arial"/>
        <family val="2"/>
      </rPr>
      <t>2023</t>
    </r>
    <r>
      <rPr>
        <sz val="10"/>
        <rFont val="Arial"/>
        <family val="2"/>
      </rPr>
      <t xml:space="preserve"> tuvo dos créditos que le generaron los siguientes intereses:</t>
    </r>
  </si>
  <si>
    <r>
      <t xml:space="preserve">Préstamo durante ene-mar </t>
    </r>
    <r>
      <rPr>
        <sz val="10"/>
        <color indexed="10"/>
        <rFont val="Arial"/>
        <family val="2"/>
      </rPr>
      <t>2023</t>
    </r>
  </si>
  <si>
    <r>
      <t xml:space="preserve">Préstamo durante jul-dic </t>
    </r>
    <r>
      <rPr>
        <sz val="10"/>
        <color indexed="10"/>
        <rFont val="Arial"/>
        <family val="2"/>
      </rPr>
      <t>2023</t>
    </r>
  </si>
  <si>
    <r>
      <t>Detalles de los préstamos 
que generaron intereses en</t>
    </r>
    <r>
      <rPr>
        <b/>
        <sz val="10"/>
        <color rgb="FFFF0000"/>
        <rFont val="Arial"/>
        <family val="2"/>
      </rPr>
      <t xml:space="preserve"> 2023</t>
    </r>
  </si>
  <si>
    <r>
      <t xml:space="preserve">Préstamos efectuados durante el año </t>
    </r>
    <r>
      <rPr>
        <b/>
        <sz val="10"/>
        <color indexed="10"/>
        <rFont val="Arial"/>
        <family val="2"/>
      </rPr>
      <t>2023</t>
    </r>
    <r>
      <rPr>
        <b/>
        <sz val="10"/>
        <rFont val="Arial"/>
        <family val="2"/>
      </rPr>
      <t xml:space="preserve"> sin haber cobrado intereses reales</t>
    </r>
  </si>
  <si>
    <r>
      <t xml:space="preserve">Tasa de interés "mínimo" </t>
    </r>
    <r>
      <rPr>
        <sz val="10"/>
        <color indexed="12"/>
        <rFont val="Arial"/>
        <family val="2"/>
      </rPr>
      <t>presuntivo</t>
    </r>
    <r>
      <rPr>
        <sz val="10"/>
        <rFont val="Arial"/>
        <family val="2"/>
      </rPr>
      <t xml:space="preserve"> que durante el </t>
    </r>
    <r>
      <rPr>
        <sz val="10"/>
        <color rgb="FFFF0000"/>
        <rFont val="Arial"/>
        <family val="2"/>
      </rPr>
      <t xml:space="preserve">2023 </t>
    </r>
    <r>
      <rPr>
        <sz val="10"/>
        <rFont val="Arial"/>
        <family val="2"/>
      </rPr>
      <t>debe generarse sobre tales préstamos</t>
    </r>
  </si>
  <si>
    <r>
      <t>Interés presuntivo que se estima con el DTF a dic. de</t>
    </r>
    <r>
      <rPr>
        <b/>
        <sz val="10"/>
        <color indexed="10"/>
        <rFont val="Arial"/>
        <family val="2"/>
      </rPr>
      <t xml:space="preserve"> 2022 </t>
    </r>
    <r>
      <rPr>
        <b/>
        <sz val="10"/>
        <rFont val="Arial"/>
        <family val="2"/>
      </rPr>
      <t>y que como mínimo deberá llevarse a la</t>
    </r>
    <r>
      <rPr>
        <b/>
        <sz val="10"/>
        <color indexed="39"/>
        <rFont val="Arial"/>
        <family val="2"/>
      </rPr>
      <t xml:space="preserve"> declaración de renta</t>
    </r>
    <r>
      <rPr>
        <b/>
        <sz val="10"/>
        <rFont val="Arial"/>
        <family val="2"/>
      </rPr>
      <t xml:space="preserve"> </t>
    </r>
    <r>
      <rPr>
        <b/>
        <sz val="10"/>
        <color indexed="10"/>
        <rFont val="Arial"/>
        <family val="2"/>
      </rPr>
      <t>2023</t>
    </r>
  </si>
  <si>
    <r>
      <t>Préstamos efectuados durante el año</t>
    </r>
    <r>
      <rPr>
        <b/>
        <sz val="10"/>
        <color indexed="10"/>
        <rFont val="Arial"/>
        <family val="2"/>
      </rPr>
      <t xml:space="preserve"> 2023</t>
    </r>
    <r>
      <rPr>
        <b/>
        <sz val="10"/>
        <rFont val="Arial"/>
        <family val="2"/>
      </rPr>
      <t>, pero cobrando una tasa inferior a la mínima presumida por la norma</t>
    </r>
  </si>
  <si>
    <r>
      <t>Préstamos efectuados durante el año</t>
    </r>
    <r>
      <rPr>
        <b/>
        <sz val="10"/>
        <color indexed="10"/>
        <rFont val="Arial"/>
        <family val="2"/>
      </rPr>
      <t xml:space="preserve"> 2023,</t>
    </r>
    <r>
      <rPr>
        <b/>
        <sz val="10"/>
        <rFont val="Arial"/>
        <family val="2"/>
      </rPr>
      <t xml:space="preserve"> cobrando una tasa superior a la que la norma fija como tasa "mínima"</t>
    </r>
  </si>
  <si>
    <r>
      <t>Si presentó declaración por el año anterior (</t>
    </r>
    <r>
      <rPr>
        <sz val="10"/>
        <color rgb="FFFF0000"/>
        <rFont val="Arial"/>
        <family val="2"/>
      </rPr>
      <t>2022</t>
    </r>
    <r>
      <rPr>
        <sz val="10"/>
        <rFont val="Arial"/>
        <family val="2"/>
      </rPr>
      <t xml:space="preserve">), indique el valor del "impuesto neto de renta" (renglón 96 si en el </t>
    </r>
    <r>
      <rPr>
        <sz val="10"/>
        <color rgb="FFFF0000"/>
        <rFont val="Arial"/>
        <family val="2"/>
      </rPr>
      <t>2022</t>
    </r>
    <r>
      <rPr>
        <sz val="10"/>
        <rFont val="Arial"/>
        <family val="2"/>
      </rPr>
      <t xml:space="preserve"> declaró con el formulario 110, o </t>
    </r>
    <r>
      <rPr>
        <sz val="10"/>
        <color rgb="FFFF0000"/>
        <rFont val="Arial"/>
        <family val="2"/>
      </rPr>
      <t xml:space="preserve">renglón 127 </t>
    </r>
    <r>
      <rPr>
        <sz val="10"/>
        <rFont val="Arial"/>
        <family val="2"/>
      </rPr>
      <t xml:space="preserve">si en el </t>
    </r>
    <r>
      <rPr>
        <sz val="10"/>
        <color rgb="FFFF0000"/>
        <rFont val="Arial"/>
        <family val="2"/>
      </rPr>
      <t>2022</t>
    </r>
    <r>
      <rPr>
        <sz val="10"/>
        <rFont val="Arial"/>
        <family val="2"/>
      </rPr>
      <t xml:space="preserve"> declaró con el formulario 210) </t>
    </r>
  </si>
  <si>
    <r>
      <t xml:space="preserve">Menos: Retenciones en la fuente </t>
    </r>
    <r>
      <rPr>
        <sz val="10"/>
        <color indexed="10"/>
        <rFont val="Arial"/>
        <family val="2"/>
      </rPr>
      <t>2023</t>
    </r>
  </si>
  <si>
    <r>
      <t xml:space="preserve">Total Anticipo para el año </t>
    </r>
    <r>
      <rPr>
        <b/>
        <sz val="10"/>
        <color indexed="10"/>
        <rFont val="Arial"/>
        <family val="2"/>
      </rPr>
      <t>2024</t>
    </r>
  </si>
  <si>
    <r>
      <t xml:space="preserve">De otro lado, esa forma de calcular la "sanción de extemporaneidad" definida en los arts. 641 y 642 del ET se debe aplicar por igual sin importar de qué tipo de declaración se trate, es decir, sin importar si se trata de una "declaración de renta" o de una "declaración de IVA" o de una "declaración de retención en la fuente", etc. </t>
    </r>
    <r>
      <rPr>
        <i/>
        <sz val="10"/>
        <color indexed="10"/>
        <rFont val="Arial"/>
        <family val="2"/>
      </rPr>
      <t>(Nota: la declaración de "ingresos y patrimonio", y según el art.645 del ET, sí tiene forma especial de calcularse una posible "sanción de extemporaneidad")</t>
    </r>
    <r>
      <rPr>
        <sz val="10"/>
        <rFont val="Arial"/>
        <family val="2"/>
      </rPr>
      <t>. Por tanto, según el tipo de declaración a la cual se le tenga que calcular esa sanción de extemporaneidad definida en los arts. 641 y 642 del ET, cada contribuyente tendrá que ubicar dentro de dicho tipo de declaración los parámetros a que hace referencia la norma para poder calcular la sanción (por ejemplo, si es una declaración de retención en la fuente, allí no  existirían los "ingresos brutos del periodo", pero en una de IVA o de renta sí los habría).</t>
    </r>
  </si>
  <si>
    <r>
      <t xml:space="preserve">        -Fecha en que se vencía el plazo para presentar esta declaración año gravable </t>
    </r>
    <r>
      <rPr>
        <sz val="10"/>
        <color indexed="10"/>
        <rFont val="Arial"/>
        <family val="2"/>
      </rPr>
      <t>2023</t>
    </r>
  </si>
  <si>
    <r>
      <t xml:space="preserve">             Valor del renglón </t>
    </r>
    <r>
      <rPr>
        <sz val="10"/>
        <color rgb="FFFF0000"/>
        <rFont val="Arial"/>
        <family val="2"/>
      </rPr>
      <t>129</t>
    </r>
  </si>
  <si>
    <r>
      <t xml:space="preserve">        -Si en la declaración </t>
    </r>
    <r>
      <rPr>
        <sz val="10"/>
        <color indexed="10"/>
        <rFont val="Arial"/>
        <family val="2"/>
      </rPr>
      <t xml:space="preserve">2023 </t>
    </r>
    <r>
      <rPr>
        <sz val="10"/>
        <rFont val="Arial"/>
        <family val="2"/>
      </rPr>
      <t xml:space="preserve">no hay "impuesto a cargo" (renglón </t>
    </r>
    <r>
      <rPr>
        <sz val="10"/>
        <color rgb="FFFF0000"/>
        <rFont val="Arial"/>
        <family val="2"/>
      </rPr>
      <t>129</t>
    </r>
    <r>
      <rPr>
        <sz val="10"/>
        <rFont val="Arial"/>
        <family val="2"/>
      </rPr>
      <t>)</t>
    </r>
  </si>
  <si>
    <r>
      <t xml:space="preserve">         pero </t>
    </r>
    <r>
      <rPr>
        <b/>
        <sz val="10"/>
        <color indexed="12"/>
        <rFont val="Arial"/>
        <family val="2"/>
      </rPr>
      <t>sí</t>
    </r>
    <r>
      <rPr>
        <sz val="10"/>
        <rFont val="Arial"/>
        <family val="2"/>
      </rPr>
      <t xml:space="preserve"> hay "ingresos brutos" (renglones </t>
    </r>
    <r>
      <rPr>
        <sz val="10"/>
        <color indexed="10"/>
        <rFont val="Arial"/>
        <family val="2"/>
      </rPr>
      <t>32+43+58+62+74+79+99+104+107+108+109+112</t>
    </r>
    <r>
      <rPr>
        <sz val="10"/>
        <rFont val="Arial"/>
        <family val="2"/>
      </rPr>
      <t xml:space="preserve">), la sanción de extemporaneidad </t>
    </r>
  </si>
  <si>
    <r>
      <t xml:space="preserve">             Valor suma renglones</t>
    </r>
    <r>
      <rPr>
        <sz val="10"/>
        <color indexed="10"/>
        <rFont val="Arial"/>
        <family val="2"/>
      </rPr>
      <t xml:space="preserve">  32+43+58+62+74+79+99+104+107+108+109+112</t>
    </r>
    <r>
      <rPr>
        <sz val="10"/>
        <rFont val="Arial"/>
        <family val="2"/>
      </rPr>
      <t xml:space="preserve"> del formulario</t>
    </r>
  </si>
  <si>
    <r>
      <t xml:space="preserve">                  - El doble del "saldo a favor" de esta declaración </t>
    </r>
    <r>
      <rPr>
        <sz val="10"/>
        <color indexed="10"/>
        <rFont val="Arial"/>
        <family val="2"/>
      </rPr>
      <t>2023</t>
    </r>
  </si>
  <si>
    <r>
      <t xml:space="preserve">        -Si en la declaración </t>
    </r>
    <r>
      <rPr>
        <sz val="10"/>
        <color indexed="10"/>
        <rFont val="Arial"/>
        <family val="2"/>
      </rPr>
      <t>2023</t>
    </r>
    <r>
      <rPr>
        <sz val="10"/>
        <rFont val="Arial"/>
        <family val="2"/>
      </rPr>
      <t xml:space="preserve"> no hay "impuesto a cargo" (renglón </t>
    </r>
    <r>
      <rPr>
        <sz val="10"/>
        <color rgb="FFFF0000"/>
        <rFont val="Arial"/>
        <family val="2"/>
      </rPr>
      <t>129</t>
    </r>
    <r>
      <rPr>
        <sz val="10"/>
        <rFont val="Arial"/>
        <family val="2"/>
      </rPr>
      <t>)</t>
    </r>
  </si>
  <si>
    <r>
      <t xml:space="preserve">             Valor patrimonio líquido a dic. de </t>
    </r>
    <r>
      <rPr>
        <sz val="10"/>
        <color rgb="FFFF0000"/>
        <rFont val="Arial"/>
        <family val="2"/>
      </rPr>
      <t>2022</t>
    </r>
  </si>
  <si>
    <r>
      <t xml:space="preserve">                 b) El doble del "saldo a favor" de esta declaración</t>
    </r>
    <r>
      <rPr>
        <sz val="10"/>
        <color indexed="10"/>
        <rFont val="Arial"/>
        <family val="2"/>
      </rPr>
      <t xml:space="preserve"> 2023</t>
    </r>
    <r>
      <rPr>
        <sz val="10"/>
        <rFont val="Arial"/>
        <family val="2"/>
      </rPr>
      <t xml:space="preserve"> si lo hubiere</t>
    </r>
  </si>
  <si>
    <r>
      <t xml:space="preserve">                 - El 10% del patrimonio líquido del </t>
    </r>
    <r>
      <rPr>
        <sz val="10"/>
        <color rgb="FFFF0000"/>
        <rFont val="Arial"/>
        <family val="2"/>
      </rPr>
      <t>2022</t>
    </r>
  </si>
  <si>
    <r>
      <t xml:space="preserve">        -Si en esta declaración </t>
    </r>
    <r>
      <rPr>
        <sz val="10"/>
        <color indexed="10"/>
        <rFont val="Arial"/>
        <family val="2"/>
      </rPr>
      <t>2023</t>
    </r>
    <r>
      <rPr>
        <sz val="10"/>
        <rFont val="Arial"/>
        <family val="2"/>
      </rPr>
      <t xml:space="preserve"> no hay "impuesto a cargo" (renglón </t>
    </r>
    <r>
      <rPr>
        <sz val="10"/>
        <color rgb="FFFF0000"/>
        <rFont val="Arial"/>
        <family val="2"/>
      </rPr>
      <t>129</t>
    </r>
    <r>
      <rPr>
        <sz val="10"/>
        <rFont val="Arial"/>
        <family val="2"/>
      </rPr>
      <t>)</t>
    </r>
  </si>
  <si>
    <r>
      <t xml:space="preserve">         ni tampoco "ingresos brutos" (renglón</t>
    </r>
    <r>
      <rPr>
        <sz val="10"/>
        <color indexed="10"/>
        <rFont val="Arial"/>
        <family val="2"/>
      </rPr>
      <t xml:space="preserve">  32+43+58+62+74+79+99+104+107+108+109+112)</t>
    </r>
    <r>
      <rPr>
        <sz val="10"/>
        <rFont val="Arial"/>
        <family val="2"/>
      </rPr>
      <t>), ni tampoco existía patrimonio</t>
    </r>
  </si>
  <si>
    <r>
      <t xml:space="preserve">       Saldo a favor registrado en el renglón </t>
    </r>
    <r>
      <rPr>
        <sz val="10"/>
        <color indexed="10"/>
        <rFont val="Arial"/>
        <family val="2"/>
      </rPr>
      <t>137</t>
    </r>
    <r>
      <rPr>
        <sz val="10"/>
        <rFont val="Arial"/>
        <family val="2"/>
      </rPr>
      <t xml:space="preserve"> del formulario (si lo hubo) y calculado</t>
    </r>
  </si>
  <si>
    <r>
      <t xml:space="preserve">                  - Cuatro veces del "saldo a favor" de esta declaración </t>
    </r>
    <r>
      <rPr>
        <sz val="10"/>
        <color indexed="10"/>
        <rFont val="Arial"/>
        <family val="2"/>
      </rPr>
      <t>2023</t>
    </r>
  </si>
  <si>
    <r>
      <t xml:space="preserve">                 a) El 20% del patrimonio líquido del </t>
    </r>
    <r>
      <rPr>
        <sz val="10"/>
        <color rgb="FFFF0000"/>
        <rFont val="Arial"/>
        <family val="2"/>
      </rPr>
      <t>2022</t>
    </r>
  </si>
  <si>
    <r>
      <t xml:space="preserve">                 b) Cuatro veces el "saldo a favor" de esta declaración </t>
    </r>
    <r>
      <rPr>
        <sz val="10"/>
        <color indexed="10"/>
        <rFont val="Arial"/>
        <family val="2"/>
      </rPr>
      <t xml:space="preserve">2023 </t>
    </r>
    <r>
      <rPr>
        <sz val="10"/>
        <rFont val="Arial"/>
        <family val="2"/>
      </rPr>
      <t>si lo hubiere</t>
    </r>
  </si>
  <si>
    <r>
      <t xml:space="preserve">                 - El 20% del patrimonio líquido del </t>
    </r>
    <r>
      <rPr>
        <sz val="10"/>
        <color rgb="FFFF0000"/>
        <rFont val="Arial"/>
        <family val="2"/>
      </rPr>
      <t>2022</t>
    </r>
  </si>
  <si>
    <r>
      <t>Entre patrimonio líquido fiscal a diciembre 31 de</t>
    </r>
    <r>
      <rPr>
        <b/>
        <u/>
        <sz val="12"/>
        <color indexed="10"/>
        <rFont val="Arial"/>
        <family val="2"/>
      </rPr>
      <t xml:space="preserve"> </t>
    </r>
    <r>
      <rPr>
        <b/>
        <u/>
        <sz val="12"/>
        <color rgb="FFFF0000"/>
        <rFont val="Arial"/>
        <family val="2"/>
      </rPr>
      <t xml:space="preserve">2022 </t>
    </r>
    <r>
      <rPr>
        <b/>
        <u/>
        <sz val="12"/>
        <rFont val="Arial"/>
        <family val="2"/>
      </rPr>
      <t xml:space="preserve">y patrimonio líquido fiscal a diciembre 31 de </t>
    </r>
    <r>
      <rPr>
        <b/>
        <u/>
        <sz val="12"/>
        <color rgb="FFFF0000"/>
        <rFont val="Arial"/>
        <family val="2"/>
      </rPr>
      <t>2023</t>
    </r>
  </si>
  <si>
    <r>
      <t xml:space="preserve">Suponga que el contribuyente. en su declaración de renta </t>
    </r>
    <r>
      <rPr>
        <sz val="12"/>
        <color indexed="10"/>
        <rFont val="Arial"/>
        <family val="2"/>
      </rPr>
      <t xml:space="preserve">2022 </t>
    </r>
    <r>
      <rPr>
        <sz val="12"/>
        <rFont val="Arial"/>
        <family val="2"/>
      </rPr>
      <t>denunció un patrimonio líquido fiscal de…</t>
    </r>
  </si>
  <si>
    <r>
      <t xml:space="preserve">De igual forma, en su declaración de renta </t>
    </r>
    <r>
      <rPr>
        <sz val="12"/>
        <color indexed="10"/>
        <rFont val="Arial"/>
        <family val="2"/>
      </rPr>
      <t>2023</t>
    </r>
    <r>
      <rPr>
        <sz val="12"/>
        <rFont val="Arial"/>
        <family val="2"/>
      </rPr>
      <t xml:space="preserve"> denuncia la siguiente información:</t>
    </r>
  </si>
  <si>
    <r>
      <t xml:space="preserve">Patrimonio líquido a diciembre 31 de </t>
    </r>
    <r>
      <rPr>
        <sz val="12"/>
        <color indexed="10"/>
        <rFont val="Arial"/>
        <family val="2"/>
      </rPr>
      <t xml:space="preserve">2023 </t>
    </r>
    <r>
      <rPr>
        <sz val="12"/>
        <rFont val="Arial"/>
        <family val="2"/>
      </rPr>
      <t>(renglón 31)</t>
    </r>
  </si>
  <si>
    <r>
      <t xml:space="preserve">Renta líquida fiscal del ejercicio </t>
    </r>
    <r>
      <rPr>
        <sz val="12"/>
        <color indexed="10"/>
        <rFont val="Arial"/>
        <family val="2"/>
      </rPr>
      <t>2023 antes de compensaciones (renglones 34+46+61+62+78+79+101+106+107+108+109)</t>
    </r>
  </si>
  <si>
    <t>Impuesto neto de renta (renglón 126)</t>
  </si>
  <si>
    <t>Impuesto neto de ganancias ocasionales (renglón 127-128)</t>
  </si>
  <si>
    <r>
      <t xml:space="preserve">Por último, en la contabilidad de </t>
    </r>
    <r>
      <rPr>
        <sz val="12"/>
        <color indexed="10"/>
        <rFont val="Arial"/>
        <family val="2"/>
      </rPr>
      <t>2023</t>
    </r>
    <r>
      <rPr>
        <sz val="12"/>
        <rFont val="Arial"/>
        <family val="2"/>
      </rPr>
      <t xml:space="preserve">, los gastos que no se llevaron a la declaración </t>
    </r>
    <r>
      <rPr>
        <sz val="12"/>
        <color indexed="10"/>
        <rFont val="Arial"/>
        <family val="2"/>
      </rPr>
      <t>2023</t>
    </r>
    <r>
      <rPr>
        <sz val="12"/>
        <rFont val="Arial"/>
        <family val="2"/>
      </rPr>
      <t xml:space="preserve"> (gastos no </t>
    </r>
  </si>
  <si>
    <r>
      <t xml:space="preserve">para llegar hasta el patrimonio líquido fiscal declarado a diciembre de </t>
    </r>
    <r>
      <rPr>
        <sz val="12"/>
        <color indexed="10"/>
        <rFont val="Arial"/>
        <family val="2"/>
      </rPr>
      <t>2023</t>
    </r>
  </si>
  <si>
    <r>
      <t xml:space="preserve">Patrimonio líquido fiscal a diciembre 31 de </t>
    </r>
    <r>
      <rPr>
        <sz val="12"/>
        <color indexed="10"/>
        <rFont val="Arial"/>
        <family val="2"/>
      </rPr>
      <t>2022</t>
    </r>
  </si>
  <si>
    <r>
      <t xml:space="preserve">Total patrimonio líquido fiscal a diciembre 31 de </t>
    </r>
    <r>
      <rPr>
        <sz val="12"/>
        <color indexed="10"/>
        <rFont val="Arial"/>
        <family val="2"/>
      </rPr>
      <t>2023</t>
    </r>
    <r>
      <rPr>
        <sz val="12"/>
        <rFont val="Arial"/>
        <family val="2"/>
      </rPr>
      <t xml:space="preserve"> que se puede justificar</t>
    </r>
  </si>
  <si>
    <r>
      <t>Total patrimonio líquido fiscal a diciembre 31 de</t>
    </r>
    <r>
      <rPr>
        <sz val="12"/>
        <color indexed="10"/>
        <rFont val="Arial"/>
        <family val="2"/>
      </rPr>
      <t xml:space="preserve"> 2023</t>
    </r>
    <r>
      <rPr>
        <sz val="12"/>
        <rFont val="Arial"/>
        <family val="2"/>
      </rPr>
      <t xml:space="preserve"> que se va a declarar</t>
    </r>
  </si>
  <si>
    <t>ESTE ES EL LISTADO COMPLETO DE LAS HERRAMIENTAS PUBLICADAS</t>
  </si>
  <si>
    <t>Haz clic aquí para ver una versión actualizada de este listado</t>
  </si>
  <si>
    <t>IDEA:</t>
  </si>
  <si>
    <t>Si quieres buscar una herramienta en especial en este listado, dale "Buscar" en Excel (Ctrl + B, en casi todos lados).</t>
  </si>
  <si>
    <t>Contrato de obra o labor</t>
  </si>
  <si>
    <t>Simulador de sanción por no pagar la liquidación del contrato laboral</t>
  </si>
  <si>
    <t>Modelo de contrato de mandato</t>
  </si>
  <si>
    <t>[Liquidador] Calculadora de monetización de la cuota de aprendizaje Sena</t>
  </si>
  <si>
    <t>Liquidador de prestaciones sociales y vacaciones con salario variable</t>
  </si>
  <si>
    <t>Simulador del impuesto para dividendos y participaciones gravados de 2017 y siguientes luego de la Ley 2277 de 2022</t>
  </si>
  <si>
    <t>Simulador del impuesto para dividendos y participaciones no gravados de 2017 y siguientes luego de la Ley 2277 de 2022</t>
  </si>
  <si>
    <t>Liquidador de prestaciones sociales para trabajadores domésticos por días</t>
  </si>
  <si>
    <t>Liquidador de seguridad social para trabajadores domésticos por días con múltiples empleadores</t>
  </si>
  <si>
    <t>Caso práctico de liquidación de nómina con salario integral</t>
  </si>
  <si>
    <t>Modelo de contrato de trabajo a término fijo</t>
  </si>
  <si>
    <t>Liquidador automático de utilidad por venta de activo fijo depreciable que será renta por recuperación de deducciones</t>
  </si>
  <si>
    <t>Notificación al empleado de la reducción de la jornada laboral</t>
  </si>
  <si>
    <t>[Liquidador] Excel del formulario 2593 AG 2024: declaración de anticipos bimestrales – régimen simple</t>
  </si>
  <si>
    <t>[Pack de Formatos] 15 herramientas que te facilitarán la declaración de renta de personas jurídicas AG 2023</t>
  </si>
  <si>
    <t>Modelo del certificado de donación para que proceda el descuento tributario en la declaración de renta</t>
  </si>
  <si>
    <t>Liquidador de indemnización por despido sin justa causa (contrato indefinido)</t>
  </si>
  <si>
    <t>Liquidador automatizado de intereses a las cesantías y su comprobante de pago</t>
  </si>
  <si>
    <t>Modelo de certificado de no declarante del impuesto de renta y complementario</t>
  </si>
  <si>
    <t>Liquidador avanzado en Excel (con macros) de intereses moratorios sobre deudas tributarias</t>
  </si>
  <si>
    <t>Plantilla en Excel del formulario 310 AG 2024: declaración del impuesto nacional al consumo –INC–</t>
  </si>
  <si>
    <t>Plantilla en Excel del formulario 420 AG 2024: declaración anual del impuesto al patrimonio</t>
  </si>
  <si>
    <t>Modelo de carta de solicitud de corrección de información exógena</t>
  </si>
  <si>
    <t>[Pack de Formatos] 15 plantillas y guías para el reporte de información exógena 2023</t>
  </si>
  <si>
    <t>[Liquidador] Plantilla del formato 1004 de exógena 2023: reporte de descuentos al impuesto de renta y el SIMPLE</t>
  </si>
  <si>
    <t>[Liquidador] Plantilla del formato 1010 de exógena 2023: información de socios, cooperados o comuneros</t>
  </si>
  <si>
    <t>[Liquidador] Plantilla del formato 1647 de exógena 2023: reporte de ingresos recibidos para terceros</t>
  </si>
  <si>
    <t>Liquidador del cálculo de retención en la fuente por pensiones</t>
  </si>
  <si>
    <t>Liquidador de aportes al fondo de solidaridad pensional por parte de un empleado</t>
  </si>
  <si>
    <t>Liquidador (con macros) de nómina de empleados de servicio doméstico que laboran por días</t>
  </si>
  <si>
    <t>[Liquidador] Plantilla en Excel para el control de entrega de dotación a empleados</t>
  </si>
  <si>
    <t>[Liquidador] Plantilla de los formatos de exógena del 5247 al 5252 por el AG 2023: reportes de los mandatarios</t>
  </si>
  <si>
    <t>[Liquidador] Plantilla del formato 1009 de exógena 2023: información de cuentas por pagar</t>
  </si>
  <si>
    <t>[Liquidador] Plantilla del formato 1008 de exógena 2023: información de cuentas por cobrar</t>
  </si>
  <si>
    <t>[Liquidador] Plantilla del formato 1007 de exógena 2023: información de ingresos propios</t>
  </si>
  <si>
    <t>[Lista de chequeo] Guía en Excel para auditar el formato 2516: conciliación fiscal de las personas jurídicas</t>
  </si>
  <si>
    <t>Liquidador de indemnización por despido sin justa causa (contrato fijo y de obra o labor)</t>
  </si>
  <si>
    <t>Casos prácticos de retención en la fuente por compras, servicios y honorarios</t>
  </si>
  <si>
    <t>[Liquidador] Formulario 260 AG 2023 – declaración anual del régimen simple (personas naturales que no llevan contabilidad)</t>
  </si>
  <si>
    <t>[Liquidador] Formulario 260 AG 2023 – declaración anual del régimen simple (personas naturales y jurídicas que llevan contabilidad)</t>
  </si>
  <si>
    <t>[Liquidador] Plantilla del formato 2276, 2280 y 2743 para el reporte de información exógena de 2023</t>
  </si>
  <si>
    <t>[Liquidador] Plantilla del formato 1003 de exógena 2023: retenciones que le practicaron al informante</t>
  </si>
  <si>
    <t>[Liquidador] Plantilla de los formatos 1005 y 1006 de exógena 2023: reporte del INC e IVA descontable y generados</t>
  </si>
  <si>
    <t>[Liquidador] Plantilla de los formatos 1011, 1012 y 2275 de exógena 2023 para el reporte de otros datos en renta e IVA</t>
  </si>
  <si>
    <t>Modelo en Word de un contrato de transacción laboral para la terminación del contrato de trabajo</t>
  </si>
  <si>
    <t>[Liquidador] Plantilla del formato 1001 del año gravable 2023: reporte de exógena de pagos o abonos en cuenta</t>
  </si>
  <si>
    <t>Carta para solicitar licencia por luto</t>
  </si>
  <si>
    <t>Modelo de poder para adelantar sucesión ante notaría</t>
  </si>
  <si>
    <t>Herramienta en Excel para la consulta de terceros en la Dian</t>
  </si>
  <si>
    <t>Liquidador del auxilio de incapacidad de origen común para trabajador independiente</t>
  </si>
  <si>
    <t>Modelo de autorización para el tratamiento y la protección de datos personales</t>
  </si>
  <si>
    <t>[Matriz] Resumen con las categorías de los informantes de exógena AG 2023 y los formatos que deben usar</t>
  </si>
  <si>
    <t>Liquidador en Excel del formulario 110 y el formato 2516: declaración de renta de personas jurídicas AG 2023</t>
  </si>
  <si>
    <t>[Liquidador] Excel del formulario 350 de retención en la fuente (vigente a partir de agosto 1 de 2024)</t>
  </si>
  <si>
    <t>Modelo de contrato de trabajo a término indefinido</t>
  </si>
  <si>
    <t>Liquidador de prestaciones sociales y vacaciones</t>
  </si>
  <si>
    <t>Liquidador de topes de ingresos para presentar formatos de conciliación fiscal 2516 y 2517</t>
  </si>
  <si>
    <t>[Guía] Clasificación de las personas jurídicas frente al impuesto de renta y el SIMPLE AG 2023</t>
  </si>
  <si>
    <t>[Lista de chequeo] Guía para evitar errores en la presentación de información exógena</t>
  </si>
  <si>
    <t>Formato de cálculo de horas extra y recargos mensuales o quincenales</t>
  </si>
  <si>
    <t>Modelo de certificado laboral  </t>
  </si>
  <si>
    <t>Carta de recomendación laboral</t>
  </si>
  <si>
    <t>Liquidador de prestaciones sociales en período de incapacidad</t>
  </si>
  <si>
    <t>Tabla en Excel de retención en la fuente 2024</t>
  </si>
  <si>
    <t>Tabla automatizada con las tarifas de autorretención especial en renta (Decretos 0261 de 2023 y 0242 de 2024)</t>
  </si>
  <si>
    <t>[Liquidador] Formulario 160 AG 2024 para la declaración de activos en el exterior</t>
  </si>
  <si>
    <t>[Liquidador] Certificado de ingresos y retenciones: plantilla del formulario 220 y del formato 2276 AG 2023</t>
  </si>
  <si>
    <t>Simulador para contrastar los efectos de pertenecer al régimen ordinario del impuesto a la renta o al régimen simple de tributación AG 2024</t>
  </si>
  <si>
    <t>Lista de chequeo de estándares mínimos de SST para empresas con 11 a 50 trabajadores</t>
  </si>
  <si>
    <t>Lista de chequeo de documentos para la asamblea de accionistas o junta de socios</t>
  </si>
  <si>
    <t>Modelo en Excel del certificado anual a socios y/o accionistas AG 2023</t>
  </si>
  <si>
    <t>[Liquidador] Tributación sobre dividendos y cálculo de su retención en la fuente a título de renta durante el año 2024</t>
  </si>
  <si>
    <t>Simulador de retenciones a practicar entre regímenes</t>
  </si>
  <si>
    <t>Liquidador de aportes a ARL para trabajadores independientes</t>
  </si>
  <si>
    <t>Lista de chequeo en Excel para efectuar el cierre contable y fiscal de una entidad</t>
  </si>
  <si>
    <t>Modelo en Word de un acuerdo de exclusividad laboral</t>
  </si>
  <si>
    <t>Listado de actividades económicas (códigos CIIU)</t>
  </si>
  <si>
    <t>Modelo de contrato de prestación de servicios</t>
  </si>
  <si>
    <t>Acta de entrega de dotación</t>
  </si>
  <si>
    <t>Solicitud de compensación en dinero de las vacaciones</t>
  </si>
  <si>
    <t>Modelo de acta de reunión del máximo órgano social para cambio de representante legal</t>
  </si>
  <si>
    <t>Lista de chequeo de estándares mínimos de SST para empresas con 10 o menos trabajadores</t>
  </si>
  <si>
    <t>Lista de chequeo para contratación laboral</t>
  </si>
  <si>
    <t>[Liquidador] Plantilla para elaborar el formulario 300 para las declaraciones del IVA en 2024</t>
  </si>
  <si>
    <t>Tabla para liquidar indemnizaciones por pérdida de capacidad laboral</t>
  </si>
  <si>
    <t>Liquidador y desprendible mensual de nómina básico en Excel</t>
  </si>
  <si>
    <t>Liquidador con macros para calcular la renta gravable por comparación patrimonial</t>
  </si>
  <si>
    <t>3 modelos del certificado de dependientes para aplicar la deducción en la declaración de renta</t>
  </si>
  <si>
    <t>12 liquidadores para calcular la prima de servicios semestral</t>
  </si>
  <si>
    <t>Modelo de certificado de retención en la fuente por conceptos diferentes a rentas laborales</t>
  </si>
  <si>
    <t>[Liquidador] Cálculo del costo de renovación de matrícula mercantil y de establecimientos de comercio (2024)</t>
  </si>
  <si>
    <t>Modelo en Word de documento de otorgamiento de viáticos permanentes</t>
  </si>
  <si>
    <t>Liquidador de sanción por corrección presentada por el contribuyente</t>
  </si>
  <si>
    <t>Liquidador de sanción por inexactitud con macros</t>
  </si>
  <si>
    <t>Modelo en Word de carta de terminación del contrato de trabajo sin justa causa por parte del empleador</t>
  </si>
  <si>
    <t>Calendario tributario 2024 (versión descargable)</t>
  </si>
  <si>
    <t>Simulador del impuesto sobre dividendos y participaciones gravados de 2016 y anteriores</t>
  </si>
  <si>
    <t>Comparativo de pagos a trabajador (contrato de trabajo vs. contrato de prestación de servicios)</t>
  </si>
  <si>
    <t>Liquidador en Excel para la contabilización de la nómina (ejemplo práctico)</t>
  </si>
  <si>
    <t>Liquidador de sanción por extemporaneidad antes del emplazamiento</t>
  </si>
  <si>
    <t>Liquidador de sanción por extemporaneidad después del emplazamiento</t>
  </si>
  <si>
    <t>Liquidador de sanción por no consignar las cesantías y no pagar los intereses</t>
  </si>
  <si>
    <t>Liquidador de cesantías y sus intereses aplicado a 11 casos prácticos</t>
  </si>
  <si>
    <t>Liquidador de vacaciones en Excel aplicado a 10 casos prácticos</t>
  </si>
  <si>
    <t>[Guía] Requisitos para operar como no responsables de IVA durante el 2024</t>
  </si>
  <si>
    <t>Calendario para pago de aportes a seguridad social para empleadores e independientes 2023-2024</t>
  </si>
  <si>
    <t>Tablas de retención en la fuente a título de impuestos nacionales durante el año fiscal 2024</t>
  </si>
  <si>
    <t>Liquidador e histórico de porcentajes de reajuste fiscal 2005-2023</t>
  </si>
  <si>
    <t>Liquidador en Excel de retención en la fuente con procedimiento 1 durante 2024 sobre rentas de trabajo (laborales y no laborales)</t>
  </si>
  <si>
    <t>Histórico de la variación nominal del salario mínimo e inflación 1993-2024</t>
  </si>
  <si>
    <t>Histórico del índice de precios al consumidor –IPC–</t>
  </si>
  <si>
    <t>Liquidador de horas extra diurnas, nocturnas, dominicales y festivas</t>
  </si>
  <si>
    <t>Tabla de tarifas de honorarios para contadores públicos en Colombia</t>
  </si>
  <si>
    <t>Liquidador de aportes a seguridad social para independientes con contrato de prestación de servicios</t>
  </si>
  <si>
    <t>Liquidador de aportes a seguridad social de independientes por cuenta propia y con contrato diferente al de prestación de servicios</t>
  </si>
  <si>
    <t>Comparativo de normas del DUT 1625 de 2016 afectadas con el Decreto 2231 de 2023</t>
  </si>
  <si>
    <t>Histórico del salario mínimo y el auxilio de transporte 1990-2024</t>
  </si>
  <si>
    <t>Guía de información laboral 2024</t>
  </si>
  <si>
    <t>Modelo en Excel para el cálculo de intereses a las cesantías</t>
  </si>
  <si>
    <t>Modelo para elaborar el comprobante de pago de intereses a las cesantías</t>
  </si>
  <si>
    <t>Cuadro comparativo de regímenes pensionales en Colombia</t>
  </si>
  <si>
    <t>Caso práctico de liquidación de un trabajador doméstico que devenga el salario mínimo</t>
  </si>
  <si>
    <t>Liquidador del costo de la contratación de un trabajador con el salario mínimo</t>
  </si>
  <si>
    <t>Liquidador de sanciones por incumplir con la obligación de inscribirse en el RUT</t>
  </si>
  <si>
    <t>Liquidadores de sanciones relacionadas con la información exógena</t>
  </si>
  <si>
    <t>Liquidadores de sanción por no declarar</t>
  </si>
  <si>
    <t>Pack de Formatos para la revisoría fiscal: dictámenes, informes, certificaciones y más</t>
  </si>
  <si>
    <t>Modelo de carta para el incremento anual del arrendamiento comercial</t>
  </si>
  <si>
    <t>Listado de convenios internacionales para evitar la doble tributación</t>
  </si>
  <si>
    <t>Convertidor de UVT</t>
  </si>
  <si>
    <t>Fórmulas para liquidar prestaciones, vacaciones y horas extra</t>
  </si>
  <si>
    <t>Matriz de responsabilidades en seguridad social de trabajadores independientes</t>
  </si>
  <si>
    <t>Dictamen de estados financieros consolidados: opinión con salvedades cuando no se obtiene evidencia</t>
  </si>
  <si>
    <t>Informe sobre los hallazgos obtenidos en la auditoría de inventarios, según la NISR 4400</t>
  </si>
  <si>
    <t>Informe de compilación de estados financieros con fines específicos</t>
  </si>
  <si>
    <t>Informe del revisor fiscal sobre irregularidades y deficiencias en el control interno</t>
  </si>
  <si>
    <t>Presencia económica significativa –PES–: comparativo en Word de las normas del DUT 1625 de 2016 afectadas con el Decreto 2039 de 2023</t>
  </si>
  <si>
    <t>Modelo de pagaré en blanco y carta de instrucción</t>
  </si>
  <si>
    <t>Guía: estructura del informe del revisor fiscal bajo NIA 701 (comunicación de las cuestiones clave de auditoría)</t>
  </si>
  <si>
    <t>Modelo de carta de aceptación de un encargo de auditoría concreto</t>
  </si>
  <si>
    <t>Dictamen del revisor fiscal con comunicación de cuestiones clave (NIA 700 revisada y NIA 701)</t>
  </si>
  <si>
    <t>Dictamen del revisor fiscal que incluye opinión con salvedades</t>
  </si>
  <si>
    <t>Certificación del contador o revisor fiscal para la inscripción de libros en la Cámara de Comercio</t>
  </si>
  <si>
    <t>Liquidador automatizado de la prima de servicios con comprobante de pago</t>
  </si>
  <si>
    <t>[Liquidador] Modelos y formatos para la elaboración de estados financieros y cálculo de los indicadores financieros</t>
  </si>
  <si>
    <t>Modelo básico en Excel para proyectar el impuesto al patrimonio 2023 y años siguientes</t>
  </si>
  <si>
    <t>Liquidador en Excel del porcentaje fijo de retención en la fuente sobre salarios en diciembre de 2023 – Procedimiento 2</t>
  </si>
  <si>
    <t>NIA 700 vs. NIA 700 (revisada): comparativo de estructura del informe del revisor fiscal</t>
  </si>
  <si>
    <t>Modelo en Excel (con macros) del documento soporte para operaciones con no obligados a facturar</t>
  </si>
  <si>
    <t>Modelo de acta de distribución de utilidades y pago de dividendos</t>
  </si>
  <si>
    <t>Modelo de acta del máximo órgano social para cambio de los miembros de junta directiva</t>
  </si>
  <si>
    <t>Modelo de acta de nombramiento del revisor fiscal</t>
  </si>
  <si>
    <t>Modelo de acta de asamblea general de accionistas</t>
  </si>
  <si>
    <t>Papeles de trabajo del auditor: cuestionarios de control interno para pymes</t>
  </si>
  <si>
    <t>Modelo de poder de representación para nombrar delegado en asamblea de copropietarios</t>
  </si>
  <si>
    <t>Modelo de proyecto de distribución de utilidades en una sociedad comercial</t>
  </si>
  <si>
    <t>Cuestionario de auditoría y control interno para el área de nómina</t>
  </si>
  <si>
    <t>Cuestionario de auditoría y control interno para el área de ventas</t>
  </si>
  <si>
    <t>Modelo de convocatoria a asamblea general ordinaria de copropietarios</t>
  </si>
  <si>
    <t>Modelo de acta de reunión de junta directiva</t>
  </si>
  <si>
    <t>Modelo de acta de decisiones de asamblea de copropietarios</t>
  </si>
  <si>
    <t>Informe del revisor fiscal dirigido a la asamblea de accionistas o junta de socios</t>
  </si>
  <si>
    <t>Modelo de convocatoria a asamblea general ordinaria de socios o accionistas</t>
  </si>
  <si>
    <t>Modelo de convocatoria extraordinaria a asamblea de accionistas o junta de socios</t>
  </si>
  <si>
    <t>Modelo de poder de representación en asamblea de accionistas o junta de socios</t>
  </si>
  <si>
    <t>Modelo de informe de gestión</t>
  </si>
  <si>
    <t>Cuestionario de auditoría y control interno para el área de compras</t>
  </si>
  <si>
    <t>[Pack de Formatos] Liquidadores, simuladores y guías para el cierre contable y fiscal del año gravable 2023</t>
  </si>
  <si>
    <t>Modelo en Word de acuerdo de pago</t>
  </si>
  <si>
    <t>Modelo de carta de respuesta a la solicitud de un servicio</t>
  </si>
  <si>
    <t>Formato de solicitud de permiso compensatorio por votaciones</t>
  </si>
  <si>
    <t>Modelo de solicitud de compensación y disfrute de vacaciones</t>
  </si>
  <si>
    <t>Cuestionario de auditoría en Excel para el control de propiedades, planta y equipo</t>
  </si>
  <si>
    <t>Cuestionario en Excel para el control interno de inventarios</t>
  </si>
  <si>
    <t>Cuestionario en Excel de control interno de provisiones y contingencias</t>
  </si>
  <si>
    <t>Caso práctico en Excel sobre adquisición de activos (inventarios) con interés implícito</t>
  </si>
  <si>
    <t>Listado de códigos de responsabilidades tributarias (RUT casilla 53)</t>
  </si>
  <si>
    <t>Caso práctico en Excel de corrección de errores de períodos anteriores</t>
  </si>
  <si>
    <t>Formato en Excel de circularización de clientes automatizado</t>
  </si>
  <si>
    <t>Guía en Excel sobre hechos posteriores al cierre que implican o no ajustes</t>
  </si>
  <si>
    <t>Formato en Excel de circularización de proveedores automatizado</t>
  </si>
  <si>
    <t>Liquidador en Excel para revisiones pertinentes en propiedad, planta y equipo en el proceso de cierre contable</t>
  </si>
  <si>
    <t>Guía en Excel y casos prácticos de tributación en el impuesto de renta de los dividendos y participaciones AG 2023</t>
  </si>
  <si>
    <t>Pack de Formatos para el análisis financiero en Excel</t>
  </si>
  <si>
    <t>Guía en Word con las revelaciones de la información financiera a presentar según el Estándar para Pymes</t>
  </si>
  <si>
    <t>Plantilla en Excel (con macros) del estado de costos de producción y de ventas</t>
  </si>
  <si>
    <t>Ejercicios de conversión entre tasas de interés efectiva, nominal y periódica</t>
  </si>
  <si>
    <t>Formato de flujo de caja real y presupuestado</t>
  </si>
  <si>
    <t>Modelo en Excel de la estructura del balance de comprobación</t>
  </si>
  <si>
    <t>Liquidador en Excel para el cálculo de intereses de mora y su IVA en cuentas por cobrar vencidas</t>
  </si>
  <si>
    <t>Modelo en Excel del estado de resultados con enfoque de gastos por naturaleza o función</t>
  </si>
  <si>
    <t>Simulador en Excel del punto de equilibrio como herramienta de análisis financiero</t>
  </si>
  <si>
    <t>Guía en Excel para el análisis vertical y horizontal aplicado al estado de situación financiera y al estado de resultado integral</t>
  </si>
  <si>
    <t>[Liquidador] Formato de hoja de costos en Excel con macros</t>
  </si>
  <si>
    <t>Liquidador de indicadores financieros</t>
  </si>
  <si>
    <t>Modelo de autorización de descuento por libranza</t>
  </si>
  <si>
    <t>Liquidador Dupont: índice de rentabilidad  </t>
  </si>
  <si>
    <t>[Simulador] Análisis de propuestas de inversión con el uso del valor presente y valor presente neto</t>
  </si>
  <si>
    <t>Estado de flujos de efectivo por el método directo: ejercicio práctico y plantilla en Excel</t>
  </si>
  <si>
    <t>Estado de flujos de efectivo por el método indirecto: ejercicio práctico y plantilla en Excel</t>
  </si>
  <si>
    <t>Modelo en Excel de estructura del estado de resultados y ganancias acumuladas</t>
  </si>
  <si>
    <t>[Simulador] Cálculo del costo amortizado y la TIR</t>
  </si>
  <si>
    <t>Clasificación de arrendamientos según la sección 20 del Estándar para Pymes: casos prácticos en Excel</t>
  </si>
  <si>
    <t>Liquidador de indicadores de detrimento patrimonial e insolvencia financiera</t>
  </si>
  <si>
    <t>Guía en Excel para determinar el control de una entidad sobre otra</t>
  </si>
  <si>
    <t>Casos prácticos en Excel sobre la distribución de los CIF (costos indirectos de fabricación)</t>
  </si>
  <si>
    <t>Plantilla en Excel para elaborar el estado de cambios en el patrimonio</t>
  </si>
  <si>
    <t>Modelo de presentación del estado de resultado integral por enfoques</t>
  </si>
  <si>
    <t>Modelo de certificación de estados financieros (versión simplificada)</t>
  </si>
  <si>
    <t>Modelo de certificación de estados financieros consolidados</t>
  </si>
  <si>
    <t>Simulador en Excel del estado de situación financiera (análisis comparativo)</t>
  </si>
  <si>
    <t>Casos prácticos para comprender la contabilización de pasivos en el cierre contable</t>
  </si>
  <si>
    <t>Ejercicios sobre métodos de depreciación: línea recta, decreciente, unidades de producción y más</t>
  </si>
  <si>
    <t>Modelo de carta de renuncia</t>
  </si>
  <si>
    <t>Modelo de llamado de atención  </t>
  </si>
  <si>
    <t>Modelo de carta de aceptación de renuncia de un trabajador</t>
  </si>
  <si>
    <t>Modelo de derecho de petición para solicitar certificado laboral  </t>
  </si>
  <si>
    <t>Simulador de casos para clasificar instrumentos financieros como pasivos o patrimonio</t>
  </si>
  <si>
    <t>Guía en Excel sobre el sistema de facturación electrónica, documento soporte y nómina electrónica AG 2023</t>
  </si>
  <si>
    <t>Casos prácticos para comprender la contabilización de activos en el cierre contable</t>
  </si>
  <si>
    <t>Modelos de conciliación bancaria (individual y conjunta) en Excel</t>
  </si>
  <si>
    <t>Ejercicio práctico en Excel: valuación de inventarios por el método de identificación específica</t>
  </si>
  <si>
    <t>Simulador para la clasificación de entidades en los grupos 1, 2 o 3 de Estándares Internacionales</t>
  </si>
  <si>
    <t>Guía en Excel con los principales índices de coherencia tributaria para las personas jurídicas  </t>
  </si>
  <si>
    <t>Casos prácticos en Excel con las diferencias más comunes en el proceso de conciliación fiscal de personas jurídicas</t>
  </si>
  <si>
    <t>Simulador con las diferencias permanentes, temporales y temporarias: efectos en la utilidad contable y fiscal</t>
  </si>
  <si>
    <t>Liquidador en Excel para calcular la contribución 2023 a Supersociedades</t>
  </si>
  <si>
    <t>Caso práctico en Excel sobre bancarización en personas jurídicas</t>
  </si>
  <si>
    <t>Liquidador de indicadores financieros de actividad y rentabilidad</t>
  </si>
  <si>
    <t>Liquidador de indicadores financieros de endeudamiento</t>
  </si>
  <si>
    <t>Liquidador de indicadores financieros: márgenes de utilidad o rentabilidad</t>
  </si>
  <si>
    <t>Liquidador de indicadores financieros de liquidez</t>
  </si>
  <si>
    <t>Liquidador de indicadores financieros de mercado</t>
  </si>
  <si>
    <t>Modelo de cesión de acciones  </t>
  </si>
  <si>
    <t>Modelo de memorial para solicitar al juez librar medida cautelar de embargo  </t>
  </si>
  <si>
    <t>Modelo de nota 1 a los estados financieros bajo el Estándar para Pymes  </t>
  </si>
  <si>
    <t>Modelo de revocatoria de poder otorgado a un abogado  </t>
  </si>
  <si>
    <t>Modelo de notas a los estados financieros (estado de resultados)</t>
  </si>
  <si>
    <t>Matriz en Excel: rentas exentas, descuentos, costos y deducciones para personas jurídicas en 2023</t>
  </si>
  <si>
    <t>Carta para solicitar a la empresa de servicios públicos la cancelación del contrato de telefonía e internet</t>
  </si>
  <si>
    <t>Carta para solicitar el pago de acreencias laborales</t>
  </si>
  <si>
    <t>Carta otorgando poder</t>
  </si>
  <si>
    <t>Cuestionario de control interno para el efectivo y equivalentes al efectivo</t>
  </si>
  <si>
    <t>Pack de Formatos en Excel para calcular el impuesto diferido en 2023: guías, casos prácticos y más</t>
  </si>
  <si>
    <t>Modelo de políticas contables (nota) “base para la preparación de estados financieros” para Pymes</t>
  </si>
  <si>
    <t>Liquidador de actualización de sanciones tributarias</t>
  </si>
  <si>
    <t>Liquidador en Excel para la determinación de diferencias temporarias e impuesto diferido</t>
  </si>
  <si>
    <t>Caso práctico en Excel: utilidad del impuesto diferido en la corrección del efecto de las normas fiscales</t>
  </si>
  <si>
    <t>Casos prácticos sobre métodos para determinar la naturaleza del impuesto diferido</t>
  </si>
  <si>
    <t>Pack de Formatos para realizar contabilizaciones en operaciones diarias</t>
  </si>
  <si>
    <t>Formato en Excel para la toma de inventario físico (con macros)</t>
  </si>
  <si>
    <t>Casos prácticos de contabilización de sanciones e intereses tributarios a la Dian</t>
  </si>
  <si>
    <t>Formato de arqueo de caja general con macros</t>
  </si>
  <si>
    <t>Formato de arqueo de caja menor con macros</t>
  </si>
  <si>
    <t>Liquidador y caso práctico para calcular y contabilizar horas extra y recargos durante la reducción de la jornada laboral en 2023</t>
  </si>
  <si>
    <t>Notificación a empleado de la reducción de la jornada laboral</t>
  </si>
  <si>
    <t>Casos prácticos de contabilización de ingresos en pymes bajo Estándares Internacionales</t>
  </si>
  <si>
    <t>Caso práctico de contabilización de un préstamo bancario en pymes y microempresas</t>
  </si>
  <si>
    <t>Casos prácticos sobre contabilización de combinación de negocios y determinación de la plusvalía</t>
  </si>
  <si>
    <t>Formato de solicitud de licencia de calamidad doméstica</t>
  </si>
  <si>
    <t>Liquidador (con macros) de sanciones relacionadas con la declaración informativa de precios de transferencia</t>
  </si>
  <si>
    <t>Plantilla de control de cuentas por pagar y política de pago a proveedores</t>
  </si>
  <si>
    <t>Plantilla automática para control y auditoría del gasto de servicios públicos</t>
  </si>
  <si>
    <t>Plantilla para el control y auditoría del gasto de celulares</t>
  </si>
  <si>
    <t>Casos prácticos sobre AIU: cálculo del IVA y retención en la fuente en esta figura</t>
  </si>
  <si>
    <t>Simulador para la aplicación de la renta exenta de las cesantías y sus intereses AG 2022 (numeral 4 del artículo 206 del ET)</t>
  </si>
  <si>
    <t>Liquidador en Excel con macros del porcentaje de retención en la fuente sobre salarios, procedimiento 1 (2023)</t>
  </si>
  <si>
    <t>Caso práctico de contabilización de devoluciones en ventas</t>
  </si>
  <si>
    <t>Plantilla de control de cuentas por cobrar y política de recaudo a clientes</t>
  </si>
  <si>
    <t>Impuesto diferido por diferencia en cambio en 2023: caso práctico en Excel</t>
  </si>
  <si>
    <t>Caso práctico en Excel: impuesto diferido por deterioro de inventario en 2023</t>
  </si>
  <si>
    <t>Caso práctico en Excel: impuesto diferido por valorización de activos intangibles</t>
  </si>
  <si>
    <t>Ejercicios para determinar si una persona natural está obligada a presentar renta por el AG 2022</t>
  </si>
  <si>
    <t>Matriz y ejemplos de residencia fiscal de las personas naturales</t>
  </si>
  <si>
    <t>Aplicación del impuesto a los dividendos recibidos por personas naturales (caso práctico en Excel)</t>
  </si>
  <si>
    <t>Simulador para el cálculo del límite del descuento por impuestos pagados en el exterior</t>
  </si>
  <si>
    <t>Caso práctico de impuesto diferido: compensación de pérdidas fiscales y exceso de renta presuntiva</t>
  </si>
  <si>
    <t>Caso práctico en Excel: impuesto diferido por provisiones contables no aceptadas fiscalmente</t>
  </si>
  <si>
    <t>Impuesto diferido por activos biológicos en 2023: caso práctico en Excel</t>
  </si>
  <si>
    <t>Caso práctico en Excel de impuesto diferido por acciones medidas a valor razonable</t>
  </si>
  <si>
    <t>Impuesto diferido en la depreciación de propiedad, planta y equipo 2023 (caso práctico en Excel)</t>
  </si>
  <si>
    <t>Modelo en Excel: cálculo de intereses presuntivos en 2023 sobre préstamos entre socios y sociedades</t>
  </si>
  <si>
    <t>Casos prácticos de contabilización de compras e impuestos asumidos</t>
  </si>
  <si>
    <t>Caso práctico de determinación de la renta líquida cedular por pensiones del exterior</t>
  </si>
  <si>
    <t>Modelo de notas a los estados financieros (estado de situación financiera)</t>
  </si>
  <si>
    <t>Simulador del límite de pagos en efectivo a partir de 2018</t>
  </si>
  <si>
    <t>Liquidador del impuesto sobre la renta líquida de las cédulas general y de pensiones</t>
  </si>
  <si>
    <t>Caso práctico de determinación de la ganancia ocasional gravable de una persona natural residente</t>
  </si>
  <si>
    <t>Caso práctico sobre deducciones y descuentos tributarios con los cambios de la Ley 2277 de 2022</t>
  </si>
  <si>
    <t>Liquidador con macros del porcentaje fijo de retención en la fuente sobre salarios, procedimiento 2 (segundo semestre 2023)</t>
  </si>
  <si>
    <t>Caso práctico: cálculo del valor a adicionar y límites de beneficios tributarios</t>
  </si>
  <si>
    <t>Simulador de casos de descuentos tributarios y donaciones: conciliación contable y tributaria</t>
  </si>
  <si>
    <t>Listado de contribuyentes inscritos en el régimen simple</t>
  </si>
  <si>
    <t>Ejemplo en Excel de la declaración de renta de un pensionado en Colombia</t>
  </si>
  <si>
    <t>Caso práctico en Excel: impuesto diferido por valoración de propiedades de inversión</t>
  </si>
  <si>
    <t>Pack de Formatos para profundizar en las novedades de la Ley de reforma tributaria 2277 de 2022</t>
  </si>
  <si>
    <t>Casos prácticos en Excel del impuesto al patrimonio AG 2023</t>
  </si>
  <si>
    <t>Impuesto diferido por venta de bienes inmuebles a largo plazo en 2023: caso práctico en Excel</t>
  </si>
  <si>
    <t>Guía en Excel y casos prácticos de tributación en el impuesto de renta de los dividendos y participaciones AG 2022</t>
  </si>
  <si>
    <t>Formato de control de clientes de declaración de renta de persona natural</t>
  </si>
  <si>
    <t>Dividendos y sus retenciones: comparativo de normas del DUT 1625 de 2016 modificadas con el Decreto 1103 de 2023</t>
  </si>
  <si>
    <t>Impuesto diferido por gastos de establecimiento en 2023: caso práctico en Excel</t>
  </si>
  <si>
    <t>Impuesto diferido ante deterioro de cartera en 2023: caso práctico en Excel</t>
  </si>
  <si>
    <t>Ejercicio práctico en Excel: impuesto diferido cuando hay compensación de pérdidas fiscales</t>
  </si>
  <si>
    <t>Simulador del impuesto para dividendos y participaciones gravados de 2017 y siguientes</t>
  </si>
  <si>
    <t>Simulador del impuesto para dividendos y participaciones no gravados de 2017 y siguientes</t>
  </si>
  <si>
    <t>Modelo de contrato de mandato: descarga y simplifica tus procesos de delegación</t>
  </si>
  <si>
    <t>Lista de chequeo para trasladarse de régimen de pensiones: pasos esenciales a seguir</t>
  </si>
  <si>
    <t>Modelos y guías sobre aspectos laborales y comerciales que deben atender los trabajadores independientes</t>
  </si>
  <si>
    <t>Casos prácticos de liquidación y contabilización de sanciones por no inscribirse o actualizar el RUT</t>
  </si>
  <si>
    <t>Caso práctico de declaración de renta a partir de información reportada por terceros</t>
  </si>
  <si>
    <t>Formulario 110 y formato 2516 para la declaración de renta de personas naturales no residentes que llevan contabilidad AG 2022</t>
  </si>
  <si>
    <t>Cuestionario para definir si una persona natural está obligada a presentar declaración de renta AG 2022</t>
  </si>
  <si>
    <t>Casos prácticos de retención en la fuente sobre prima de servicios</t>
  </si>
  <si>
    <t>Simulador del beneficio de auditoría para 2021, 2022 y 2023</t>
  </si>
  <si>
    <t>Formulario 110: declaración de renta de personas naturales no residentes que no llevan contabilidad AG 2022</t>
  </si>
  <si>
    <t>Pack de Formatos para elaborar la declaración de renta de personas naturales AG 2022</t>
  </si>
  <si>
    <t>Beneficio de auditoría para personas naturales AG 2022: casos prácticos en Excel</t>
  </si>
  <si>
    <t>Valor patrimonial de acciones y aportes en la declaración de renta de personas naturales AG 2022</t>
  </si>
  <si>
    <t>Ejercicios sobre la determinación de la renta líquida de trabajo cuando hay rentas laborales y honorarios</t>
  </si>
  <si>
    <t>Cálculo del límite de subcapitalización: casos prácticos en Excel</t>
  </si>
  <si>
    <t>Caso práctico sobre liquidación de sucesión ilíquida e impuesto de ganancia ocasional</t>
  </si>
  <si>
    <t>Lista de chequeo: soportes para preparación y presentación de la declaración de renta de personas naturales</t>
  </si>
  <si>
    <t>Notificación de embargo de la prima de servicios</t>
  </si>
  <si>
    <t>Formulario 210 y formato 2517 para la declaración de renta de personas naturales residentes que llevan contabilidad AG 2022</t>
  </si>
  <si>
    <t>Notificación a trabajadores que no tienen derecho a la prima de servicios</t>
  </si>
  <si>
    <t>Calendario tributario 2023 – versión automatizada en Excel</t>
  </si>
  <si>
    <t>Formulario 2593 AG 2023 en excel: declaración de anticipos bimestrales – régimen simple</t>
  </si>
  <si>
    <t>[Liquidador] Modelo en Excel para calcular la nueva «tasa mínima de tributación» de personas jurídicas, según Ley 2277 de reforma tributaria 2022</t>
  </si>
  <si>
    <t>Calendario tributario 2023 – versión para imprimir</t>
  </si>
  <si>
    <t>Liquidador en Excel del porcentaje fijo de retención en la fuente sobre salarios en junio de 2023 – Procedimiento 2</t>
  </si>
  <si>
    <t>Formulario 160 AG 2023 para la declaración de activos en el exterior</t>
  </si>
  <si>
    <t>Formulario 420 AG 2023 para la declaración del impuesto al patrimonio</t>
  </si>
  <si>
    <t>Liquidador del componente inflacionario de los rendimientos o costos financieros</t>
  </si>
  <si>
    <t>Formulario 210: declaración de renta de personas naturales residentes que no llevan contabilidad AG 2022</t>
  </si>
  <si>
    <t>Modelo de certificado de no declarante del impuesto de renta y complementario AG 2022</t>
  </si>
  <si>
    <t>Simulador: cálculo de la distribución de rentas exentas y deducciones limitadas</t>
  </si>
  <si>
    <t>Tratamiento del ICA como descuento o deducción en la declaración de renta personas naturales: caso práctico en Excel</t>
  </si>
  <si>
    <t>Plantilla para elaborar el formulario 300 para las declaraciones del IVA en 2023</t>
  </si>
  <si>
    <t>[Guía] Características básicas de la cedulación de personas naturales residentes AG 2022</t>
  </si>
  <si>
    <t>Modelo de contrato de outsourcing o tercerización</t>
  </si>
  <si>
    <t>Modelo de carta para solicitar el certificado de donación para efectuar el descuento tributario</t>
  </si>
  <si>
    <t>[Pack de Formatos] Herramientas y guías para el reporte de información exógena 2022</t>
  </si>
  <si>
    <t>Casos prácticos de criptoactivos de una persona natural en la declaración de renta AG 2022</t>
  </si>
  <si>
    <t>Simulador para determinar si una persona natural es residente fiscal en Colombia</t>
  </si>
  <si>
    <t>Liquidador de aportes a caja de compensación para trabajadores independientes</t>
  </si>
  <si>
    <t>Herramienta con macros en Excel para elaborar y analizar estados financieros</t>
  </si>
  <si>
    <t>Plantilla en Excel del formulario 350 AG 2023 – declaración de retención en la fuente</t>
  </si>
  <si>
    <t>Plantilla del formulario 310 AG 2023: declaración del impuesto nacional al consumo</t>
  </si>
  <si>
    <t>Simulador con los efectos de los cambios introducidos por la Ley 2277 de 2022 al impuesto de renta bajo el régimen ordinario de las personas naturales residentes</t>
  </si>
  <si>
    <t>Modelo de derecho de petición para el pago de incapacidades de trabajadores independientes</t>
  </si>
  <si>
    <t>Liquidador en Excel del formulario 110 y el formato 2516: declaración de renta de personas jurídicas AG 2022</t>
  </si>
  <si>
    <t>Casos prácticos de liquidación de intereses moratorios y sanción de extemporaneidad, Ley 2277 de 2022</t>
  </si>
  <si>
    <t>Simulador del límite de costos y gastos no soportados en factura electrónica</t>
  </si>
  <si>
    <t>Plantilla del formato 1009 para el reporte de exógena 2022: información de cuentas por pagar</t>
  </si>
  <si>
    <t>Plantilla del formato 1008 para el reporte de exógena 2022: información de cuentas por cobrar</t>
  </si>
  <si>
    <t>Plantilla de los formatos 1011, 1012 y 2275 de exógena 2022 para el reporte de otros datos en renta e IVA</t>
  </si>
  <si>
    <t>Plantilla de los formatos 1005 y 1006 de exógena 2022 para el reporte del IVA descontable e IVA y/o INC generados</t>
  </si>
  <si>
    <t>Plantilla del formato 1007 para el reporte de exógena 2022: información de ingresos propios</t>
  </si>
  <si>
    <t>Plantilla del formato 1647 para el reporte de ingresos recibidos para terceros – exógena 2022</t>
  </si>
  <si>
    <t>Facturación electrónica: comparativo de normas del DUT 1625 de 2016 afectadas con el Decreto 442 de 2023</t>
  </si>
  <si>
    <t>Plantilla del formato 1004 de exógena de 2022: reporte de descuentos al impuesto de renta y el SIMPLE</t>
  </si>
  <si>
    <t>Plantilla del formato 1003 para el reporte de exógena 2022: retenciones que le practicaron al informante</t>
  </si>
  <si>
    <t>Plantilla de los formatos de exógena del 5247 al 5252 por el AG 2022: reportes de los mandatarios</t>
  </si>
  <si>
    <t>Pack de Formatos para elaborar la declaración de renta de personas jurídicas año gravable 2022</t>
  </si>
  <si>
    <t>Guía en Excel para auditar el formato 2516: conciliación fiscal de las personas jurídicas</t>
  </si>
  <si>
    <t>Requisitos para reportar información exógena por el AG 2022 (guía y casos prácticos)</t>
  </si>
  <si>
    <t>Plantilla del formato 1010 para reporte de exógena 2022: información de socios, cooperados o comuneros</t>
  </si>
  <si>
    <t>Casos prácticos sobre el reporte de información exógena AG 2022</t>
  </si>
  <si>
    <t>Liquidador en Excel de intereses moratorios sobre deudas tributarias</t>
  </si>
  <si>
    <t>Plantilla del formato 2276, 2280 y 2743 para el reporte de información exógena de 2022</t>
  </si>
  <si>
    <t>Plantilla del formato 1001 por el año gravable 2022: reporte de exógena de pagos o abonos en cuenta</t>
  </si>
  <si>
    <t>Guía en Excel para evitar errores en la presentación de información exógena</t>
  </si>
  <si>
    <t>[Liquidador] Certificado de ingresos y retenciones: plantilla del formulario 220 y del formato 2276 AG 2022</t>
  </si>
  <si>
    <t>Liquidador del anticipo del impuesto de renta 2023 para personas jurídicas y naturales</t>
  </si>
  <si>
    <t>Formulario 260 AG 2022 – declaración anual régimen simple (personas naturales que no llevan contabilidad)</t>
  </si>
  <si>
    <t>Matriz de categorías para el reporte de información exógena y los formatos para el AG 2022</t>
  </si>
  <si>
    <t>[Liquidador] Tributación sobre dividendos y cálculo de su retención luego de la Ley 2277 de 2022</t>
  </si>
  <si>
    <t>Modelo de certificación laboral para deducción del primer empleo</t>
  </si>
  <si>
    <t>Carta de finalización del contrato individual de trabajo por justa causa</t>
  </si>
  <si>
    <t>Formatos para la liquidación de la nómina paso a paso</t>
  </si>
  <si>
    <t>Liquidador de aportes a seguridad social durante la licencia de maternidad</t>
  </si>
  <si>
    <t>Casos prácticos de liquidación de sanciones relacionadas con la información exógena</t>
  </si>
  <si>
    <t>Liquidador en Excel de nómina para trabajadora en licencia de maternidad</t>
  </si>
  <si>
    <t>Liquidador de seguridad social, parafiscales y prestaciones en vacaciones</t>
  </si>
  <si>
    <t>Modelo en Excel: cálculo de intereses presuntivos en 2022 sobre préstamos entre socios y sociedades</t>
  </si>
  <si>
    <t>Actualícese 110.xls: una herramienta amigable y eficiente para declaraciones de renta de personas jurídicas</t>
  </si>
  <si>
    <t>Excel interactivo: resultados de la Encuesta Actualícese ¿Cómo están realmente los honorarios profesionales del contador público?</t>
  </si>
  <si>
    <t>Caso práctico de liquidación de nómina cuando hay incapacidad</t>
  </si>
  <si>
    <t>Liquidador de nómina mensual de trabajador pensionado por vejez</t>
  </si>
  <si>
    <t>Formulario 260 AG 2022 – declaración anual régimen simple (personas naturales y jurídicas que llevan contabilidad)</t>
  </si>
  <si>
    <t>Liquidador de aportes en el piso de protección social: trabajadores dependientes e independientes</t>
  </si>
  <si>
    <t>Liquidador del costo de renovación de matrícula mercantil y de establecimientos de comercio (2023)</t>
  </si>
  <si>
    <t>[Pack de formatos] Modelos y guías para asambleas de accionistas, socios y copropietarios al cierre del AG 2022</t>
  </si>
  <si>
    <t>Modelo de acta de reunión de asamblea general para constituir una empresa o fundación</t>
  </si>
  <si>
    <t>Modelo de acta de cesión y venta de cuotas sociales a terceros en la sociedad de responsabilidad limitada</t>
  </si>
  <si>
    <t>Modelo de acta de reunión de junta de socios o asamblea general de accionistas por derecho propio</t>
  </si>
  <si>
    <t>Modelo de acta para la ampliación del término de duración de una sociedad</t>
  </si>
  <si>
    <t>Modelo de carta para notificar la exclusión de un socio de la sociedad</t>
  </si>
  <si>
    <t>Lista de chequeo de documentos presentados en la asamblea de accionistas o junta de socios</t>
  </si>
  <si>
    <t>Modelo de segunda convocatoria a asamblea general ordinaria de accionistas o junta de socios</t>
  </si>
  <si>
    <t>Planilla de asistencia y toma de decisiones en asamblea de accionistas o junta de socios</t>
  </si>
  <si>
    <t>[Guía] Clasificación de las personas jurídicas frente al impuesto de renta y al SIMPLE – AG 2022</t>
  </si>
  <si>
    <t>Liquidador de horas extra, diurnas, nocturnas, dominicales y festivas</t>
  </si>
  <si>
    <t>Histórico de salario mínimo y auxilio de transporte 1990-2023</t>
  </si>
  <si>
    <t>Histórico de la variación nominal del salario mínimo e inflación 1993-2023</t>
  </si>
  <si>
    <t>Modelo del certificado anual a socios y/o accionistas AG 2022</t>
  </si>
  <si>
    <t>Calendario tributario distrital 2023</t>
  </si>
  <si>
    <t>[Guía] Información laboral 2023</t>
  </si>
  <si>
    <t>[Pack de Formatos] 30 dictámenes e informes del revisor fiscal al cierre del AG 2022</t>
  </si>
  <si>
    <t>Tabla de retención en la fuente 2023</t>
  </si>
  <si>
    <t>Tablas de retención en la fuente 2023 a título de impuestos nacionales</t>
  </si>
  <si>
    <t>Liquidador de cesantías en Excel aplicado a 11 casos prácticos</t>
  </si>
  <si>
    <t>Liquidador de retención en la fuente con procedimiento 1 durante 2023 sobre rentas de trabajo (laborales y no laborales)</t>
  </si>
  <si>
    <t>Histórico de la TRM en 2022</t>
  </si>
  <si>
    <t>Histórico de tasas de intereses moratorios Dian</t>
  </si>
  <si>
    <t>Liquidador e histórico de porcentajes de reajuste fiscal 2005-2022</t>
  </si>
  <si>
    <t>Listado de convenios internacionales para evitar la doble tributación – año gravable 2022 y 2023</t>
  </si>
  <si>
    <t>Informe del revisor fiscal sobre el control interno: manifestación sobre pruebas de cumplimiento y sustantivas</t>
  </si>
  <si>
    <t>Informe de auditoría sobre un solo estado financiero, elemento, partida o cuenta específicos</t>
  </si>
  <si>
    <t>Liquidador de auxilio de incapacidad (valores asumidos por el empleador, la EPS o la ARL)</t>
  </si>
  <si>
    <t>Liquidador de auxilio de incapacidad aplicado a salario variable, fijo o integral</t>
  </si>
  <si>
    <t>Informe sobre los hallazgos obtenidos en el efectivo y equivalentes al efectivo, según la NISR 4400</t>
  </si>
  <si>
    <t>Simulador en Excel para realizar la liquidación de contrato de trabajo</t>
  </si>
  <si>
    <t>Certificación del contador o revisor fiscal para la inscripción de libros en la cámara de comercio</t>
  </si>
  <si>
    <t>Informe de revisión de información financiera intermedia: conclusión sin salvedades</t>
  </si>
  <si>
    <t>Informe de revisión de información financiera intermedia: conclusión con salvedades</t>
  </si>
  <si>
    <t>Dictamen del revisor fiscal para empresas en liquidación: opinión favorable</t>
  </si>
  <si>
    <t>Informe de verificación del cumplimiento de requerimientos del programa de incentivo por creación de nuevos empleos, según la NISR 4400</t>
  </si>
  <si>
    <t>Comparativo de las normas afectadas por la reforma tributaria – Ley 2277 de 2022</t>
  </si>
  <si>
    <t>Liquidador del costo de la contratación de un trabajador: salario mínimo 2023</t>
  </si>
  <si>
    <t>Cuadro temático con las normas afectadas por la Ley de reforma tributaria 2277 de 2022</t>
  </si>
  <si>
    <t>Informe sobre los hallazgos obtenidos en las cuentas por pagar, según la NISR 4400</t>
  </si>
  <si>
    <t>Informe de verificación del cumplimiento de los requerimientos del Paef, según la NISR 4400</t>
  </si>
  <si>
    <t>[Pack de Formatos] 30 formatos de análisis financiero en Excel</t>
  </si>
  <si>
    <t>Informe de verificación del cumplimiento del sistema de facturación y nómina electrónica, según la NISR 4400</t>
  </si>
  <si>
    <t>Guía en Word con los principales cambios en el impuesto de renta de personas jurídicas, Ley 2277 de reforma tributaria 2022</t>
  </si>
  <si>
    <t>Liquidador en Excel del porcentaje fijo de retención en la fuente sobre salarios en diciembre de 2022 – Procedimiento 2</t>
  </si>
  <si>
    <t>Modelo en Excel para calcular el valor del impuesto a las bebidas azucaradas, según Ley 2277 de reforma tributaria 2022</t>
  </si>
  <si>
    <t>Métodos de medición de activos y pasivos según el Estándar para Pymes</t>
  </si>
  <si>
    <t>Informe de compilación de estados financieros con fines generales</t>
  </si>
  <si>
    <t>Dictamen del revisor fiscal en entidades del grupo 3 (opinión favorable)</t>
  </si>
  <si>
    <t>Liquidador y desprendible de nómina básico en Excel</t>
  </si>
  <si>
    <t>Dictamen del revisor fiscal con comunicación de cuestiones clave y párrafo de énfasis</t>
  </si>
  <si>
    <t>Dictamen de estados financieros consolidados: opinión desfavorable por incorrección material</t>
  </si>
  <si>
    <t>Dictamen del revisor fiscal con párrafos de cuestiones clave y de otras cuestiones</t>
  </si>
  <si>
    <t>Dictamen de estados financieros consolidados: opinión sin salvedades</t>
  </si>
  <si>
    <t>Lista de convenios internacionales para evitar la doble tributación – año gravable 2021</t>
  </si>
  <si>
    <t>Liquidador Dupont: índice de rentabilidad</t>
  </si>
  <si>
    <t>Dictamen del revisor fiscal con opinión adversa o desfavorable</t>
  </si>
  <si>
    <t>Guía en Excel y casos prácticos de tributación en el impuesto de renta de los dividendos y participaciones 2022</t>
  </si>
  <si>
    <t>Casos prácticos de liquidación de aportes a seguridad social de independientes con varios contratos de prestación de servicios</t>
  </si>
  <si>
    <t>[Liquidador] Grados de apalancamiento operativo, financiero y combinado</t>
  </si>
  <si>
    <t>Pack de Formatos para el cierre contable y fiscal del año gravable 2022</t>
  </si>
  <si>
    <t>[Liquidador] Caso práctico en Excel sobre bancarización por el año gravable 2022</t>
  </si>
  <si>
    <t>[Liquidador] Casos prácticos en Excel con las diferencias más comunes en el proceso de conciliación fiscal de personas jurídicas</t>
  </si>
  <si>
    <t>[Liquidador] Casos prácticos en Excel de liquidación de aportes a seguridad social de independientes del transporte de carga</t>
  </si>
  <si>
    <t>Dictamen del revisor fiscal con denegación (abstención) de opinión por no obtener evidencia</t>
  </si>
  <si>
    <t>Modelo de certificado para acceder al incentivo a la creación de nuevos empleos</t>
  </si>
  <si>
    <t>Guía en Excel con los principales índices de coherencia tributaria para las personas jurídicas</t>
  </si>
  <si>
    <t>[Guía] Modelo de notas a los estados financieros (estado de resultados)</t>
  </si>
  <si>
    <t>[Guía] Funciones, responsabilidades y conocimientos para aplicar al cargo de contador público de una empresa industrial</t>
  </si>
  <si>
    <t>Análisis en Excel de la información de ventas y su pronóstico utilizando el método del índice de estacionalidad</t>
  </si>
  <si>
    <t>Carta de solicitud de licencia no remunerada</t>
  </si>
  <si>
    <t>Cuenta de cobro para una persona que presta servicios y no es responsable del IVA</t>
  </si>
  <si>
    <t>Liquidador en Excel sobre efectos fiscales de escriturar bienes inmuebles por debajo del valor comercial</t>
  </si>
  <si>
    <t>[Liquidador] Casos prácticos en Excel de análisis de propuestas de inversión con el uso del valor presente y valor presente neto</t>
  </si>
  <si>
    <t>[Liquidador] Ejercicios de conversión entre tasas de interés efectiva, nominal y periódica</t>
  </si>
  <si>
    <t>[Liquidador] Modelo para la elaboración de estados financieros y pautas para el análisis financiero</t>
  </si>
  <si>
    <t>[Guía] Modelo en Word de nota 2 a los estados financieros: bases de elaboración y política contable bajo el Estándar para Pymes</t>
  </si>
  <si>
    <t>Formulario en Excel (con macros) de reclamos del usuario o cliente</t>
  </si>
  <si>
    <t>[Carta] Modelo en Word de reclamación directa contra proveedor o productor</t>
  </si>
  <si>
    <t>Lista de chequeo en Excel de las etapas requeridas en el proceso presupuestal</t>
  </si>
  <si>
    <t>[Guía] Plantilla en Excel (con macros) de la nota crédito</t>
  </si>
  <si>
    <t>[Guía] Plantilla en Excel (con macros) de la nota débito</t>
  </si>
  <si>
    <t>[Guía] Informe de entrega del cargo de contador externo a la dirección de una entidad</t>
  </si>
  <si>
    <t>Caso práctico en Excel de contabilización de ingresos en contratos de construcción</t>
  </si>
  <si>
    <t>Modelo en Word de reclamación por garantía sobre bienes o servicios</t>
  </si>
  <si>
    <t>[Pack de Formatos] Casos prácticos en Excel sobre impuesto diferido en 2022</t>
  </si>
  <si>
    <t>[Liquidador] Tabla de amortización en Excel de un contrato de leasing</t>
  </si>
  <si>
    <t>[Liquidador] Kárdex por el método del promedio ponderado: caso práctico en Excel</t>
  </si>
  <si>
    <t>Casos prácticos en Excel de contabilización de contratos de prestación de servicios independientes</t>
  </si>
  <si>
    <t>Caso práctico en Excel: contabilización de beneficios a empleados por terminación</t>
  </si>
  <si>
    <t>[Liquidador] Casos prácticos en Excel de contabilización de contratos de renting</t>
  </si>
  <si>
    <t>[Guía] Modelo de notas a los estados financieros (estado de situación financiera)</t>
  </si>
  <si>
    <t>[Guía] Modelo en Excel de la estructura del balance de comprobación</t>
  </si>
  <si>
    <t>[Guía] Matriz en Excel de costos y deducciones de las personas jurídicas en 2022</t>
  </si>
  <si>
    <t>Casos prácticos de liquidación de seguridad social de independientes con contrato de prestación de servicios</t>
  </si>
  <si>
    <t>[Guía] Caso práctico en Excel: utilidad del impuesto diferido en la corrección del efecto de las normas fiscales</t>
  </si>
  <si>
    <t>[Liquidador] Casos prácticos sobre métodos para determinar la naturaleza del impuesto diferido</t>
  </si>
  <si>
    <t>[Guía] Plantilla en Excel (con macros) del estado de costos de producción y de ventas</t>
  </si>
  <si>
    <t>[Guía] Plantilla para clasificar una entidad en un grupo de aplicación de los Estándares Internacionales</t>
  </si>
  <si>
    <t>[Guía] Matriz en Excel: rentas exentas y descuentos tributarios de las personas jurídicas en 2022</t>
  </si>
  <si>
    <t>[Liquidador] Casos prácticos de liquidación de aportes a seguridad social de independientes cuenta propia y rentistas de capital</t>
  </si>
  <si>
    <t>Guía en Excel para revisiones pertinentes en propiedad, planta y equipo en el proceso de cierre contable</t>
  </si>
  <si>
    <t>Ejercicio en Excel para el reconocimiento del deterioro de inventarios al cierre contable de una pyme</t>
  </si>
  <si>
    <t>[Liquidador] Formato en Excel de circularización de proveedores automatizado</t>
  </si>
  <si>
    <t>[Liquidador] Impuesto diferido por venta de bienes inmuebles a largo plazo en 2022: caso práctico en Excel</t>
  </si>
  <si>
    <t>[Liquidador] Liquidador en Excel del capital de trabajo</t>
  </si>
  <si>
    <t>[Liquidador] Impuesto diferido ante deterioro de cartera en 2022: caso práctico en Excel</t>
  </si>
  <si>
    <t>Impuesto diferido por gastos de establecimiento en 2022: caso práctico en Excel</t>
  </si>
  <si>
    <t>[Contrato] Modelo en Word de acuerdo de pago</t>
  </si>
  <si>
    <t>[Guía] Modelo de presentación del estado de resultado integral por enfoques</t>
  </si>
  <si>
    <t>Modelo de certificado de ingresos de persona natural</t>
  </si>
  <si>
    <t>Caso práctico en Excel: impuesto diferido por deterioro de inventario en 2022</t>
  </si>
  <si>
    <t>Impuesto diferido por diferencia en cambio en 2022: caso práctico en Excel</t>
  </si>
  <si>
    <t>Impuesto diferido en la depreciación de propiedad, planta y equipo 2022 (caso práctico en Excel)</t>
  </si>
  <si>
    <t>Caso práctico en Excel: contabilización de sobrantes y faltantes de caja</t>
  </si>
  <si>
    <t>Caso práctico en Excel de evaluación de diferencias temporarias, temporales y permanentes</t>
  </si>
  <si>
    <t>Carta de finalización de un contrato de prestación de servicios</t>
  </si>
  <si>
    <t>Modelo en Excel de solicitud de permiso laboral</t>
  </si>
  <si>
    <t>Caso práctico en Excel: impuesto diferido por provisiones no aceptadas fiscalmente</t>
  </si>
  <si>
    <t>Impuesto diferido por activos biológicos en 2022: caso práctico en Excel</t>
  </si>
  <si>
    <t>Guía y casos prácticos en Excel para la medición de inversiones según el Estándar Internacional</t>
  </si>
  <si>
    <t>Caso práctico en Excel: contabilización de ajustes por conciliación bancaria</t>
  </si>
  <si>
    <t>Carta en Word de aviso a empleados para la elección del fondo de cesantías</t>
  </si>
  <si>
    <t>Cálculo del costo amortizado y la TIR</t>
  </si>
  <si>
    <t>Liquidador en Excel de aportes a ARL para trabajadores independientes</t>
  </si>
  <si>
    <t>[Guía] Formato en Excel para reembolso de caja menor</t>
  </si>
  <si>
    <t>Modelo en Excel de orden de compra</t>
  </si>
  <si>
    <t>Casos prácticos en Excel del efecto del cálculo del valor residual en el estado de resultados</t>
  </si>
  <si>
    <t>[Pack de formatos] Pack de Formatos para gestionar tus finanzas personales</t>
  </si>
  <si>
    <t>Ejemplos de reconocimiento de provisiones y pasivos contingentes según el Estándar para Pymes</t>
  </si>
  <si>
    <t>Contabilización de depreciación bajo Estándares Internacionales: casos prácticos en Excel</t>
  </si>
  <si>
    <t>[Guía] Planeador en Excel para contadores públicos</t>
  </si>
  <si>
    <t>Liquidador en Excel para calcular la contribución 2022 a la Supersociedades</t>
  </si>
  <si>
    <t>[Liquidador] Caso práctico en Excel: contabilización de reembolso de caja menor</t>
  </si>
  <si>
    <t>Modelo de llamado de atención</t>
  </si>
  <si>
    <t>[Guía] Modelo de políticas contables “Base para la preparación de Estados Financieros” bajo el Estándar Internacional para Pymes</t>
  </si>
  <si>
    <t>Informe en Word de entrega de soportes de declaración de renta de persona natural</t>
  </si>
  <si>
    <t>Simulador en Excel de firmeza de las declaraciones de renta del año gravable 2021</t>
  </si>
  <si>
    <t>Carta en Word de aceptación de renuncia de trabajador</t>
  </si>
  <si>
    <t>Modelo de nota 1 a los Estados Financieros bajo el Estándar para Pymes</t>
  </si>
  <si>
    <t>[Liquidador] Casos prácticos en Excel de contabilización de utilidades y dividendos</t>
  </si>
  <si>
    <t>[Liquidador] Casos prácticos en Excel de contabilización de aportes a capital social</t>
  </si>
  <si>
    <t>Formulario 210: declaración de renta de personas naturales residentes que no llevan contabilidad AG 2021</t>
  </si>
  <si>
    <t>[Liquidador] Casos prácticos en Excel de contabilización de inversiones en criptomonedas</t>
  </si>
  <si>
    <t>[Liquidador] Casos prácticos en Excel de contabilización de inversiones en CDT</t>
  </si>
  <si>
    <t>Modelo de citación a descargos</t>
  </si>
  <si>
    <t>Solicitud al banco por desacuerdo en estado de cuenta o extracto</t>
  </si>
  <si>
    <t>Casos prácticos de contabilización de arrendamientos financiero y operativo</t>
  </si>
  <si>
    <t>Casos prácticos de contabilización de venta de activos fijos</t>
  </si>
  <si>
    <t>Formato de arqueo de caja menor</t>
  </si>
  <si>
    <t>Formato de arqueo de caja general</t>
  </si>
  <si>
    <t>Liquidador de aportes a seguridad social de independientes por cuenta propia y rentistas de capital</t>
  </si>
  <si>
    <t>Solicitud de cancelación de cuenta bancaria</t>
  </si>
  <si>
    <t>Caso práctico de baja de cuentas por cobrar</t>
  </si>
  <si>
    <t>Caso práctico de contabilización de cheques devueltos</t>
  </si>
  <si>
    <t>Proyecto de reforma tributaria de Petro: cuadro temático de las normas que se modificarían</t>
  </si>
  <si>
    <t>Certificación de mora en propiedad horizontal</t>
  </si>
  <si>
    <t>Casos prácticos de contabilización de compras con tarjetas de crédito</t>
  </si>
  <si>
    <t>Solicitud de retiro de cesantías para estudio</t>
  </si>
  <si>
    <t>Casos prácticos de deterioro de cartera fiscal (provisión individual y general)</t>
  </si>
  <si>
    <t>Caso práctico de contabilización de compras a crédito</t>
  </si>
  <si>
    <t>Caso práctico de contabilización de compras de contado</t>
  </si>
  <si>
    <t>Liquidador de refinanciación de deuda: método ecuación de valor equivalente</t>
  </si>
  <si>
    <t>Derecho de petición para solicitar información a entidad financiera</t>
  </si>
  <si>
    <t>Liquidador del nivel de endeudamiento de una persona</t>
  </si>
  <si>
    <t>Solicitud de inversión de capital</t>
  </si>
  <si>
    <t>Simulador de CDT</t>
  </si>
  <si>
    <t>Caso práctico de contabilización de impuestos asumidos</t>
  </si>
  <si>
    <t>Casos prácticos de contabilización de ventas de contado y a crédito</t>
  </si>
  <si>
    <t>Modelo para proyectar el presupuesto personal del contador</t>
  </si>
  <si>
    <t>Solicitud de certificado de inversiones realizadas en una entidad</t>
  </si>
  <si>
    <t>Modelo de propuesta de proyecto empresarial</t>
  </si>
  <si>
    <t>Caso práctico de contabilización de incapacidades laborales</t>
  </si>
  <si>
    <t>Modelo de contrato de teletrabajo</t>
  </si>
  <si>
    <t>Comparativo de normas del DUT 1625 de 2016 sobre el beneficio de obras por impuestos afectadas con el Decreto 1208 de 2022</t>
  </si>
  <si>
    <t>20 liquidadores de sanciones y procedimiento tributario 2022</t>
  </si>
  <si>
    <t>Caso práctico de contabilización de prestaciones sociales y vacaciones</t>
  </si>
  <si>
    <t>Beneficio de auditoría para personas naturales AG 2021: casos prácticos en Excel</t>
  </si>
  <si>
    <t>Casos prácticos del cálculo de la materialidad en auditoría</t>
  </si>
  <si>
    <t>Formato de circularización de clientes automatizado</t>
  </si>
  <si>
    <t>Contabilización de sobregiros bancarios (caso práctico)</t>
  </si>
  <si>
    <t>Cálculo del anticipo de impuesto de renta (casos prácticos)</t>
  </si>
  <si>
    <t>Carta de solicitud de inmovilización de cesantías para adquisición de vivienda</t>
  </si>
  <si>
    <t>Formato de control de vacaciones de empleados</t>
  </si>
  <si>
    <t>Modelo para tramitar una queja ante la Superintendencia Financiera de Colombia</t>
  </si>
  <si>
    <t>Modelo para calcular cuota variable de un crédito con abonos a capital iguales</t>
  </si>
  <si>
    <t>Abonos a capital realizados a un préstamo en un rango de tiempo</t>
  </si>
  <si>
    <t>Cálculo de intereses pagados por un préstamo en un rango de tiempo determinado</t>
  </si>
  <si>
    <t>Número de cuotas o pagos de un proyecto de financiación o inversión</t>
  </si>
  <si>
    <t>Calculadora de fechas</t>
  </si>
  <si>
    <t>Solicitud de acuerdo de pago para saldar obligación financiera</t>
  </si>
  <si>
    <t>Simulador de préstamo para vivienda: modalidad de cuota fija en pesos</t>
  </si>
  <si>
    <t>Casos prácticos del valor patrimonial de los vehículos en la declaración de renta de personas naturales</t>
  </si>
  <si>
    <t>Plantilla para elaborar el presupuesto de consumo de materiales (costos variables)</t>
  </si>
  <si>
    <t>Ejercicios para determinar si una persona natural está obligada a presentar renta por el AG 2021</t>
  </si>
  <si>
    <t>Caso práctico del tratamiento de las cesantías en la declaración de renta</t>
  </si>
  <si>
    <t>Formato de quejas y reclamos</t>
  </si>
  <si>
    <t>Formulario 160 AG 2022 para la declaración de activos en el exterior</t>
  </si>
  <si>
    <t>Modelo de carta para notificar vacaciones a empleados</t>
  </si>
  <si>
    <t>Sanción por inexactitud para declarantes de ingresos y patrimonio</t>
  </si>
  <si>
    <t>Simulador para comparar créditos bancarios con tabla de amortización</t>
  </si>
  <si>
    <t>Caso práctico de impuesto diferido por mejoras en propiedades ajenas</t>
  </si>
  <si>
    <t>Caso práctico: aportes del Paef en la declaración de renta de personas naturales</t>
  </si>
  <si>
    <t>Casos prácticos de sanción por extemporaneidad después de emplazamiento</t>
  </si>
  <si>
    <t>Casos prácticos de contabilización de inventarios en pymes</t>
  </si>
  <si>
    <t>Plantilla para el control del incremento de salario de empleados</t>
  </si>
  <si>
    <t>[Pack de formatos] Guías laborales para notificaciones por parte del empleador</t>
  </si>
  <si>
    <t>Plantilla automática para el control y auditoría del gasto de servicios públicos</t>
  </si>
  <si>
    <t>Casos prácticos de sanción por extemporaneidad antes de emplazamiento</t>
  </si>
  <si>
    <t>Valor patrimonial de acciones y aportes en la declaración de renta de personas naturales AG 2021</t>
  </si>
  <si>
    <t>Modelo de política de desconexión laboral</t>
  </si>
  <si>
    <t>Acta de diligencia de descargos</t>
  </si>
  <si>
    <t>Carta de recomendación</t>
  </si>
  <si>
    <t>Carta de terminación del contrato por dificultades económicas del empleador</t>
  </si>
  <si>
    <t>Notificación de vacaciones colectivas</t>
  </si>
  <si>
    <t>Modelo de certificación para notificar al empleado exámenes médicos ocupacionales</t>
  </si>
  <si>
    <t>Certificado de prácticas laborales realizadas por el estudiante o pasante</t>
  </si>
  <si>
    <t>Carta para retiro de cesantías por terminación del contrato laboral</t>
  </si>
  <si>
    <t>Diferencias principales en el impuesto de renta AG 2021 para personas naturales obligadas y no obligadas a llevar contabilidad</t>
  </si>
  <si>
    <t>Acuerdo para pago de auxilios extralegales o no salariales</t>
  </si>
  <si>
    <t>Carta de bienvenida para un nuevo trabajador</t>
  </si>
  <si>
    <t>Carta deseando felices fiestas a empleados</t>
  </si>
  <si>
    <t>Carta para invitar al empleado a disfrutar del día de la familia</t>
  </si>
  <si>
    <t>Control de disfrute del día de la familia (planilla en Excel)</t>
  </si>
  <si>
    <t>Guía y casos prácticos de tributación en el impuesto de renta de los dividendos y participaciones AG 2021</t>
  </si>
  <si>
    <t>Casos prácticos de liquidación de intereses moratorios de obligaciones tributarias</t>
  </si>
  <si>
    <t>Caso práctico de liquidación de nómina en junio de trabajador que devenga el salario mínimo 2022</t>
  </si>
  <si>
    <t>Liquidador de sanción por no presentar la conciliación fiscal</t>
  </si>
  <si>
    <t>Casos prácticos de contabilización de donaciones</t>
  </si>
  <si>
    <t>Matriz y 9 ejemplos de residencia fiscal de las personas naturales</t>
  </si>
  <si>
    <t>Liquidador de sanciones aplicables a la documentación comprobatoria</t>
  </si>
  <si>
    <t>Liquidador de sanciones relacionadas con la declaración informativa de precios de transferencia</t>
  </si>
  <si>
    <t>Carta para solicitar acuerdo de pago para obligaciones vencidas ante la Dian</t>
  </si>
  <si>
    <t>Carta de solicitud de desembargo de bienes ante la Dian</t>
  </si>
  <si>
    <t>Formato de estado de flujos de efectivo</t>
  </si>
  <si>
    <t>Formato de cotización comercial</t>
  </si>
  <si>
    <t>Casos prácticos de determinación del valor patrimonial de los bienes inmuebles de personas naturales</t>
  </si>
  <si>
    <t>Pack de 33 formatos para la declaración de renta de personas naturales 2021</t>
  </si>
  <si>
    <t>Modelo de carta de renuncia del revisor fiscal</t>
  </si>
  <si>
    <t>Guía para muestra de auditoría simple y aleatoria</t>
  </si>
  <si>
    <t>Modelo de certificación del revisor fiscal sobre pagos a la seguridad social y parafiscales</t>
  </si>
  <si>
    <t>Calendario tributario 2022 – versión para imprimir</t>
  </si>
  <si>
    <t>Calendario tributario 2022 – versión automatizada en Excel</t>
  </si>
  <si>
    <t>Modelo de certificación del tamaño de una empresa en Colombia</t>
  </si>
  <si>
    <t>Simulador del impuesto de renta de personas naturales (honorarios o compensación de servicios)</t>
  </si>
  <si>
    <t>Modelo de convenio de prácticas estudiantiles profesionales</t>
  </si>
  <si>
    <t>Modelo de contrato de prestación de servicios de revisoría fiscal</t>
  </si>
  <si>
    <t>Implicaciones básicas de ser residente fiscal frente al impuesto de renta de personas naturales AG 2021</t>
  </si>
  <si>
    <t>Liquidador de porcentaje fijo de retención en la fuente sobre salarios en junio de 2022 – procedimiento 2</t>
  </si>
  <si>
    <t>20 formatos para elaborar contratos de trabajo</t>
  </si>
  <si>
    <t>Modelo de solicitud de permiso para autorizar el trabajo en horas extra</t>
  </si>
  <si>
    <t>Modelo de contrato de aprendizaje</t>
  </si>
  <si>
    <t>Formato de acuerdo de confidencialidad</t>
  </si>
  <si>
    <t>Contrato de trabajo de servicio doméstico al día</t>
  </si>
  <si>
    <t>Carta de preaviso de terminación del contrato a término fijo</t>
  </si>
  <si>
    <t>Contrato de trabajo con salario integral a término fijo e indefinido</t>
  </si>
  <si>
    <t>Acuerdo de suspensión del contrato de trabajo</t>
  </si>
  <si>
    <t>Contrato de trabajo con menor de edad a término indefinido</t>
  </si>
  <si>
    <t>Casos prácticos de depuración del impuesto de ganancia ocasional en 4 escenarios</t>
  </si>
  <si>
    <t>Formulario 110 y formato 2516 AG 2021 – declaración de renta de personas naturales no residentes que llevan contabilidad</t>
  </si>
  <si>
    <t>Caso práctico de descuento por pronto pago en pymes y microempresas</t>
  </si>
  <si>
    <t>Lista de chequeo: documentos para elaborar la declaración de renta de personas naturales</t>
  </si>
  <si>
    <t>Normas del impuesto de renta de personas naturales que sufrieron cambios para el AG 2021</t>
  </si>
  <si>
    <t>Lista de documentos para la terminación laboral cuando el trabajador se retira</t>
  </si>
  <si>
    <t>Modelo de comunicación para la habilitación del trabajo en casa</t>
  </si>
  <si>
    <t>Formulario 110 AG 2021 – declaración de renta de personas naturales no residentes que no llevan contabilidad</t>
  </si>
  <si>
    <t>Modelo de contrato de trabajo de servicio doméstico a término fijo</t>
  </si>
  <si>
    <t>Modelo de contrato de trabajo de auxiliar contable a término indefinido</t>
  </si>
  <si>
    <t>Formulario 210 y formato 2517 para la declaración de renta AG 2021 – residentes que llevan contabilidad</t>
  </si>
  <si>
    <t>Liquidador para la clasificación de empresas en Colombia según sus ingresos y sector económico</t>
  </si>
  <si>
    <t>10 liquidadores de sanción por no declarar</t>
  </si>
  <si>
    <t>Caso práctico de criptoactivos de una persona natural en la declaración de renta AG 2021</t>
  </si>
  <si>
    <t>Comparativo de normas del DUT 1625 de 2016 relacionadas con el RUT y afectadas por el Decreto 678 de 2022</t>
  </si>
  <si>
    <t>Modelo de contrato de trabajo remoto</t>
  </si>
  <si>
    <t>Caso práctico de liquidación de un trabajador doméstico que devenga el salario mínimo en 2022</t>
  </si>
  <si>
    <t>Ejercicio en Excel de depreciación en línea recta según la limitación del artículo 137 del ET</t>
  </si>
  <si>
    <t>Excel del formulario 2593 AG 2022: declaración de anticipos bimestrales – régimen simple</t>
  </si>
  <si>
    <t>Modelo de citación a descargos en la propiedad horizontal</t>
  </si>
  <si>
    <t>Modelo de notificación de sanción disciplinaria a trabajador</t>
  </si>
  <si>
    <t>Lista de chequeo de documentos para contratación laboral a solicitar al trabajador</t>
  </si>
  <si>
    <t>Modelo de contrato de prestación de servicios de auditoría externa</t>
  </si>
  <si>
    <t>Matriz de características básicas de la depuración de las 3 cédulas del formulario 210 AG 2021</t>
  </si>
  <si>
    <t>Modelo para el incremento anual del arrendamiento comercial</t>
  </si>
  <si>
    <t>Liquidador para determinar la periodicidad del IVA</t>
  </si>
  <si>
    <t>Simulador para que independientes decidan si restan costos o gastos, o renta exenta del 25 %</t>
  </si>
  <si>
    <t>Modelos de certificación de dependientes para deducción en declaración de renta</t>
  </si>
  <si>
    <t>Ejemplo de la depuración de la sección de rentas de capital del formulario 210</t>
  </si>
  <si>
    <t>Modelo de derecho de petición para solicitar certificado laboral</t>
  </si>
  <si>
    <t>Depuración de la sección de rentas no laborales del formulario 210 (caso práctico en Excel)</t>
  </si>
  <si>
    <t>Tratamiento del ICA como descuento o deducción para personas naturales: caso práctico en Excel</t>
  </si>
  <si>
    <t>Formulario 260 AG 2021 – declaración anual del régimen simple (personas naturales que no llevan contabilidad)</t>
  </si>
  <si>
    <t>Formulario 260 AG 2021 – declaración anual régimen simple (personas naturales y jurídicas que llevan contabilidad)</t>
  </si>
  <si>
    <t>Certificado de no declarante del impuesto de renta y complementario 2021</t>
  </si>
  <si>
    <t>[Pack de Formatos] 30 formatos para elaborar la declaración de renta de personas jurídicas año gravable 2021</t>
  </si>
  <si>
    <t>Matriz de categorías para el reporte de información exógena y los formatos para el año gravable 2021</t>
  </si>
  <si>
    <t>Plantilla del formato 1001 por el año gravable 2021: reporte de exógena de pagos o abonos en cuenta</t>
  </si>
  <si>
    <t>Plantilla del formato 2276 y del 2280 para el reporte de información exógena de 2021</t>
  </si>
  <si>
    <t>Plantilla de los formatos 1005 y 1006 para el reporte de exógena 2021: reportes de IVA generados y descontables</t>
  </si>
  <si>
    <t>Plantilla del formato 1003 para el reporte de exógena 2021: retenciones que le practicaron al informante</t>
  </si>
  <si>
    <t>Plantilla de formatos 1011, 1012 y 2275 de exógena: reporte de otros datos en renta e IVA en 2021</t>
  </si>
  <si>
    <t>Plantilla del formato 1009 para el reporte de exógena 2021: información de cuentas por pagar</t>
  </si>
  <si>
    <t>Plantilla de los formatos de exógena por el año gravable 2021: reportes de los mandatarios</t>
  </si>
  <si>
    <t>Plantilla del formato 1008 para el reporte de exógena 2021: información de cuentas por cobrar</t>
  </si>
  <si>
    <t>Plantilla del formato 1010 para reporte de exógena 2021: información de socios, cooperados o comuneros</t>
  </si>
  <si>
    <t>Plantilla del formato 1007 para el reporte de exógena 2021: información de ingresos propios</t>
  </si>
  <si>
    <t>Plantilla del formato 1647 para el reporte de ingresos recibidos para terceros – exógena 2021</t>
  </si>
  <si>
    <t>Plantilla del formato 1004 de exógena de 2021: reporte de descuentos al impuesto de renta y el SIMPLE</t>
  </si>
  <si>
    <t>[Pack de Formatos] Guías para el reporte de información exógena 2021: ¡descárgalas ya!</t>
  </si>
  <si>
    <t>Modelo de certificado laboral para deducción del primer empleo</t>
  </si>
  <si>
    <t>31 casos prácticos sobre el reporte de información exógena por el año gravable 2021</t>
  </si>
  <si>
    <t>Liquidador del costo de renovación de matrícula mercantil y de establecimientos de comercio (2022)</t>
  </si>
  <si>
    <t>Histórico de la TRM en 2021</t>
  </si>
  <si>
    <t>Formulario 310 AG 2022: declaración del impuesto nacional al consumo (plantilla para borrador)</t>
  </si>
  <si>
    <t>Listado de códigos de usuario aduanero para diligenciar la casilla 54 del RUT</t>
  </si>
  <si>
    <t>[2022] Histórico de salario mínimo y auxilio de transporte</t>
  </si>
  <si>
    <t>[2022] Histórico de la variación nominal del salario mínimo vs. la inflación 1993-2022</t>
  </si>
  <si>
    <t>Guía para auditar el formato 2516 AG 2021: conciliación fiscal de las personas jurídicas</t>
  </si>
  <si>
    <t>Liquidador del anticipo del impuesto de renta 2022 para personas jurídicas y naturales</t>
  </si>
  <si>
    <t>Liquidador del formulario 110 y formato 2516: declaración de renta de personas jurídicas AG 2021</t>
  </si>
  <si>
    <t>Contabilización de los ingresos del Paef y otros beneficios laborales: ejercicio en Excel</t>
  </si>
  <si>
    <t>Casos prácticos en Excel sobre ventas en los días sin IVA en 2022</t>
  </si>
  <si>
    <t>Certificado de ingresos y retenciones: plantilla del formulario 220 y del formato 2276 – AG 2021</t>
  </si>
  <si>
    <t>Modelo de certificado de donación para que proceda descuento tributario en la declaración de renta</t>
  </si>
  <si>
    <t>Certificación de baja de inventarios por obsolescencia</t>
  </si>
  <si>
    <t>Modelo de certificado laboral</t>
  </si>
  <si>
    <t>Carta para notificar un incremento de salario</t>
  </si>
  <si>
    <t>Calendario de implementación del documento soporte de pago de nómina electrónica</t>
  </si>
  <si>
    <t>Dictámenes e informes del revisor fiscal actualizados al 2022</t>
  </si>
  <si>
    <t>Caso práctico de liquidación de nómina con salario integral 2022</t>
  </si>
  <si>
    <t>Informe de verificación del cumplimiento del sistema de facturación y nómina electrónica</t>
  </si>
  <si>
    <t>Listado de códigos de responsabilidades tributarias (casilla 53 del RUT)</t>
  </si>
  <si>
    <t>Informe NISR 4400 para revisión de requerimientos del programa de incentivo por creación de nuevos empleos</t>
  </si>
  <si>
    <t>Informe del revisor fiscal al finalizar el encargo</t>
  </si>
  <si>
    <t>[Carta] Propuesta para la prestación de servicios de revisoría fiscal en una copropiedad</t>
  </si>
  <si>
    <t>Tabla de retención en la fuente 2022</t>
  </si>
  <si>
    <t>Informe NISR 4400 de revisión de ingresos para acceder al apoyo a empresas afectadas por el paro nacional</t>
  </si>
  <si>
    <t>Dictamen de revisor fiscal con comunicación de cuestiones clave y párrafo de énfasis</t>
  </si>
  <si>
    <t>Ingresos por venta de criptoactivos en la declaración de renta: caso práctico en Excel</t>
  </si>
  <si>
    <t>Plantilla para elaborar el formulario 300 para las declaraciones del IVA en 2022</t>
  </si>
  <si>
    <t>Simulador de tributación en el régimen simple vs. régimen ordinario – año gravable 2022</t>
  </si>
  <si>
    <t>Clasificación de las personas jurídicas frente al impuesto de renta y al SIMPLE – año gravable 2021</t>
  </si>
  <si>
    <t>Simulador para determinar el valor patrimonial de los criptoactivos</t>
  </si>
  <si>
    <t>Matriz: rentas exentas y descuentos tributarios de las personas jurídicas en 2021</t>
  </si>
  <si>
    <t>Carta de aceptación de un encargo de auditoría concreto</t>
  </si>
  <si>
    <t>Informe de revisión de información financiera intermedia con salvedades</t>
  </si>
  <si>
    <t>Modelo de dictamen con opinión adversa o desfavorable</t>
  </si>
  <si>
    <t>Guía: estructura del informe del revisor fiscal bajo NIA 701 (cuestiones clave de auditoría)</t>
  </si>
  <si>
    <t>Liquidador del cálculo de retención en la fuente por pensiones obtenidas en 2022</t>
  </si>
  <si>
    <t>Liquidador del costo fiscal de los inventarios para obligados a llevar contabilidad</t>
  </si>
  <si>
    <t>Liquidador del impuesto de normalización tributaria 2022 y su anticipo para 2021</t>
  </si>
  <si>
    <t>[Pack de formatos] 24 modelos y guías para asambleas de accionistas, socios y copropietarios</t>
  </si>
  <si>
    <t>Modelo de acta de cesión y venta de cuotas sociales a terceros a la sociedad de responsabilidad limitada</t>
  </si>
  <si>
    <t>Acta de reunión de junta de socios o asamblea por derecho propio</t>
  </si>
  <si>
    <t>Modelo en Excel: cálculo de intereses presuntivos en 2021 sobre préstamos entre socios y sociedades</t>
  </si>
  <si>
    <t>Modelo de acta de ampliación del término de duración de una sociedad comercial</t>
  </si>
  <si>
    <t>Plantilla en Excel del formulario 350 AG 2022 – declaración de retención en la fuente</t>
  </si>
  <si>
    <t>Modelo de acta de asamblea de constitución de empresa o fundación</t>
  </si>
  <si>
    <t>Modelo de acta de reunión de máximo órgano social para cambio de representante legal</t>
  </si>
  <si>
    <t>Tributación sobre dividendos y el cálculo de su retención luego de la Ley 2010 de 2019</t>
  </si>
  <si>
    <t>Modelo de convocatoria de asamblea de copropietarios</t>
  </si>
  <si>
    <t>Lista de chequeo de documentos presentados en asamblea de accionistas o junta de socios</t>
  </si>
  <si>
    <t>Dictamen de estados financieros consolidados (opinión sin salvedades)</t>
  </si>
  <si>
    <t>Simulador de casos de deducciones y costos estimados para la declaración de renta 2021</t>
  </si>
  <si>
    <t>Modelo del certificado anual para socios y/o accionistas por el año 2021</t>
  </si>
  <si>
    <t>Rentas exentas para empresas de economía naranja – año gravable 2021</t>
  </si>
  <si>
    <t>Casos de ganancia ocasional por venta de activos fijos depreciables del año gravable 2021</t>
  </si>
  <si>
    <t>Carta para notificar la exclusión de un socio de la sociedad</t>
  </si>
  <si>
    <t>Informe sobre los hallazgos obtenidos en las cuentas por pagar</t>
  </si>
  <si>
    <t>Informe sobre los hallazgos obtenidos en la auditoría de inventarios</t>
  </si>
  <si>
    <t>Efectivo y equivalentes al efectivo: informe sobre los hallazgos obtenidos</t>
  </si>
  <si>
    <t>[Guía] Información laboral 2022</t>
  </si>
  <si>
    <t>Plantilla para clasificar una entidad en un grupo de aplicación de los Estándares Internacionales</t>
  </si>
  <si>
    <t>Aviso de pago de salarios y prestaciones sociales de trabajador fallecido</t>
  </si>
  <si>
    <t>[Pack de formatos] Formatos para la liquidación de nómina paso a paso</t>
  </si>
  <si>
    <t>Responsabilidad en seguridad social de trabajadores independientes</t>
  </si>
  <si>
    <t>Contabilización de la nómina: ejemplo práctico</t>
  </si>
  <si>
    <t>Tablas de retención en la fuente 2022 a título de impuestos nacionales</t>
  </si>
  <si>
    <t>Liquidador de indemnización por despido sin justa causa (para contrato fijo u obra o labor)</t>
  </si>
  <si>
    <t>Solicitud compensación en dinero de las vacaciones</t>
  </si>
  <si>
    <t>Carta de terminación de contrato de trabajo con justa causa</t>
  </si>
  <si>
    <t>Formato de autorización de descuentos sobre salarios por préstamos al trabajador</t>
  </si>
  <si>
    <t>Liquidación de nómina cuando hay incapacidad: caso práctico</t>
  </si>
  <si>
    <t>Liquidador de retención en la fuente con procedimiento 1 sobre rentas de trabajo durante 2022</t>
  </si>
  <si>
    <t>Liquidador de la prima legal de servicios semestral</t>
  </si>
  <si>
    <t>Guía sobre propiedad horizontal en Colombia: 379 preguntas resueltas</t>
  </si>
  <si>
    <t>Liquidador e histórico de porcentajes de reajuste fiscal 2005-2021</t>
  </si>
  <si>
    <t>Calendario tributario distrital 2022</t>
  </si>
  <si>
    <t>Herramienta Interactiva para elaborar la hoja de vida de un contador público</t>
  </si>
  <si>
    <t>Nota por aplicar la exención de contabilización del impuesto diferido de 2021</t>
  </si>
  <si>
    <t>Liquidador del costo de la contratación de un trabajador: salario mínimo 2022</t>
  </si>
  <si>
    <t>Liquidador de sanciones por no facturar</t>
  </si>
  <si>
    <t>Liquidador de sanciones por expedir facturas sin los requisitos legales</t>
  </si>
  <si>
    <t>Carta para solicitar el certificado de donación para efectuar descuento tributario</t>
  </si>
  <si>
    <t>Liquidadores de sanciones relacionadas con la información exógena resueltas en 2022</t>
  </si>
  <si>
    <t>Liquidador de sanción por inexactitud en Excel</t>
  </si>
  <si>
    <t>Listado de ingresos de fuente extranjera – período gravable 2021</t>
  </si>
  <si>
    <t>[Pack de Formatos] Guías para profundizar las novedades de la reforma tributaria Ley de Inversión Social 2155 de 2021</t>
  </si>
  <si>
    <t>Derecho de petición para retiro de centrales de riesgo</t>
  </si>
  <si>
    <t>Cuestionario de control interno de provisiones y contingencias en Excel</t>
  </si>
  <si>
    <t>Liquidador de intereses moratorios reducidos con la tasa transitoria de la Ley de Inversión Social</t>
  </si>
  <si>
    <t>Casos prácticos de reducción de sanción por corrección: reforma tributaria 2021</t>
  </si>
  <si>
    <t>Cuestionario para definir obligados a declarar renta por 2021</t>
  </si>
  <si>
    <t>Auditoría de nómina: informe de control interno</t>
  </si>
  <si>
    <t>Porcentaje fijo de retención en la fuente sobre salarios en diciembre de 2021 – procedimiento 2</t>
  </si>
  <si>
    <t>Ejemplos de aplicación de los beneficios de la ley de borrón y cuenta nueva</t>
  </si>
  <si>
    <t>Modelo de informe de control interno</t>
  </si>
  <si>
    <t>Casos de reducción de sanción por extemporaneidad antes del emplazamiento: reforma tributaria 2021</t>
  </si>
  <si>
    <t>Casos de reducción de sanción por extemporaneidad después del emplazamiento: reforma tributaria 2021</t>
  </si>
  <si>
    <t>Informe sobre el control interno por parte del revisor fiscal</t>
  </si>
  <si>
    <t>Informe sobre el control interno: manifestación sobre las pruebas de cumplimiento y sustantivas</t>
  </si>
  <si>
    <t>Solicitud de retiro parcial de cesantías para vivienda</t>
  </si>
  <si>
    <t>Notificación al empleador sobre el fondo donde debe consignar el auxilio de cesantías</t>
  </si>
  <si>
    <t>Modelo de dictamen del revisor fiscal para empresas en liquidación (opinión favorable)</t>
  </si>
  <si>
    <t> 21 formatos de análisis financiero en Excel</t>
  </si>
  <si>
    <t>Cuestionario de control interno de inventarios en Excel</t>
  </si>
  <si>
    <t>Dupont: índice de rentabilidad</t>
  </si>
  <si>
    <t>Grados de apalancamiento financiero y operativo</t>
  </si>
  <si>
    <t>Indicadores financieros de actividad y rentabilidad</t>
  </si>
  <si>
    <t>Indicadores financieros de endeudamiento</t>
  </si>
  <si>
    <t>Indicadores financieros: márgenes de utilidad o rentabilidad</t>
  </si>
  <si>
    <t>Indicadores financieros de liquidez</t>
  </si>
  <si>
    <t>Simulador del punto de equilibrio en Excel – herramienta de análisis financiero</t>
  </si>
  <si>
    <t>[ORO] Análisis vertical y horizontal aplicados a la interpretación de información financiera</t>
  </si>
  <si>
    <t>Análisis de información de ventas utilizando el método del índice de estacionalidad</t>
  </si>
  <si>
    <t>Modelo para analizar el valor presente y el valor presente neto de una inversión</t>
  </si>
  <si>
    <t>Indicadores financieros de mercado</t>
  </si>
  <si>
    <t>Inscripción en el RUT: lista de chequeo para inscribirse a través de las cámaras de comercio</t>
  </si>
  <si>
    <t>Apoyo a empresas afectadas por el paro nacional: matriz en Excel y casos prácticos</t>
  </si>
  <si>
    <t>Modelo para la elaboración de estados financieros y cálculo de los indicadores financieros</t>
  </si>
  <si>
    <t>Casos prácticos en Excel sobre ventas en los días sin IVA</t>
  </si>
  <si>
    <t>Matriz sobre las nuevas condiciones para aplicar a la exención de los 3 días sin IVA</t>
  </si>
  <si>
    <t>Guía con casos de verificación de requisitos para acceder al apoyo por generar nuevos empleos</t>
  </si>
  <si>
    <t>Lista de chequeo de revelaciones de la sección 18 – “Activos intangibles distintos de la plusvalía”</t>
  </si>
  <si>
    <t>Lista de chequeo de revelaciones de la sección 20 – “Arrendamientos”</t>
  </si>
  <si>
    <t>Lista de chequeo de revelaciones de la NIC 38 – “Activos intangibles”</t>
  </si>
  <si>
    <t>Liquidador del número de empleados y cálculo del aporte del Paef</t>
  </si>
  <si>
    <t>Simulador de la reducción de multas de tránsito contemplada en la Ley de Inversión Social</t>
  </si>
  <si>
    <t>Plantilla para auditar la declaración del impuesto sobre las ventas –IVA–</t>
  </si>
  <si>
    <t>Matriz: nuevas condiciones para postularse al Programa de Apoyo al Empleo Formal –Paef–</t>
  </si>
  <si>
    <t>Matriz: novedades en el sistema de facturación con la reforma tributaria Ley 2155 de 2021</t>
  </si>
  <si>
    <t>Cuestionario de auditoría para las propiedades, planta y equipo</t>
  </si>
  <si>
    <t>Matriz: requisitos y condiciones para la normalización tributaria de 2022</t>
  </si>
  <si>
    <t>Comparativo de normas afectadas con la Ley de Inversión Social 2155 de septiembre 14 de 2021</t>
  </si>
  <si>
    <t>Liquidador para revisar aportes a salud y pensión de independientes a partir del reporte de exógena</t>
  </si>
  <si>
    <t>Lista de chequeo de revelaciones de la sección 28: “Beneficios a los empleados”</t>
  </si>
  <si>
    <t>Modelo de política contable de las cuentas por cobrar: presentación y revelación</t>
  </si>
  <si>
    <t>Lista de chequeo de revelaciones de la sección 21: “Provisiones y contingencias”</t>
  </si>
  <si>
    <t>Lista de chequeo de revelaciones de la sección 11 – Instrumentos financieros básicos</t>
  </si>
  <si>
    <t>Casos prácticos en Excel sobre impuesto diferido para el cierre contable y fiscal de 2021</t>
  </si>
  <si>
    <t>Modelo para elaborar políticas contables sobre el tratamiento a los intangibles</t>
  </si>
  <si>
    <t>Ejercicios de verificación de requisitos para acceder al apoyo por contratar jóvenes</t>
  </si>
  <si>
    <t>Lista de chequeo de revelaciones de la sección 12: “Otros temas relacionados con los instrumentos financieros”</t>
  </si>
  <si>
    <t>Impuesto diferido en la depreciación de propiedad, planta y equipo (caso práctico para 2021)</t>
  </si>
  <si>
    <t>Cuadro temático con los cambios introducidos por la Ley de Inversión Social 2155 de 2021</t>
  </si>
  <si>
    <t>Impuesto diferido por venta de bienes inmuebles a largo plazo en 2021: caso práctico en Excel</t>
  </si>
  <si>
    <t>Matriz: costos y deducciones de las personas jurídicas en 2021</t>
  </si>
  <si>
    <t>Valorización de activos intangibles: caso de impuesto diferido en 2021</t>
  </si>
  <si>
    <t>Guía para diligenciar la planilla integrada de liquidación de aportes de los independientes</t>
  </si>
  <si>
    <t>Casos de descuentos tributarios vigentes en el año gravable 2021 (liquidador en Excel)</t>
  </si>
  <si>
    <t>Lista de chequeo para trasladarse de régimen de pensiones</t>
  </si>
  <si>
    <t>[Pack de Formatos] Formatos para la implementación del control de calidad y ética en la ejecución de encargos de auditoría</t>
  </si>
  <si>
    <t>Simulador del estado de situación financiera (análisis comparativo)</t>
  </si>
  <si>
    <t>Formulario 260 AG 2020 – declaración anual régimen simple (personas naturales que no llevan contabilidad)</t>
  </si>
  <si>
    <t>Formulario 260 AG 2020 – declaración anual régimen simple (personas naturales y jurídicas que llevan contabilidad)</t>
  </si>
  <si>
    <t>Formato de evaluación de desempeño laboral para un auditor</t>
  </si>
  <si>
    <t>Impuesto diferido por activos biológicos en 2021: caso práctico en Excel</t>
  </si>
  <si>
    <t>Liquidador para calcular la contribución 2021 a la Supersociedades</t>
  </si>
  <si>
    <t>Calendario para pago de aportes a seguridad social para empleadores e independientes 2021-2022</t>
  </si>
  <si>
    <t>Carta para notificar deficiencias en el proceso de inspección del seguimiento del control de calidad</t>
  </si>
  <si>
    <t>Lista de chequeo para el control de calidad aplicado a recursos humanos en un encargo de auditoría</t>
  </si>
  <si>
    <t>Lista de chequeo para revisar el control de calidad en un encargo de auditoría</t>
  </si>
  <si>
    <t>Acta de entrega del manual de procedimientos y políticas de calidad</t>
  </si>
  <si>
    <t>Acta de entrega de normas de ética aplicables a encargos de auditoría</t>
  </si>
  <si>
    <t>Lista de chequeo para la planeación de la ejecución de un encargo NICC 1</t>
  </si>
  <si>
    <t>Lista de chequeo para la etapa de seguimiento en encargo de auditoría bajo la NICC 1</t>
  </si>
  <si>
    <t>Matriz para identificar quiénes están obligados a aplicar la NICC 1</t>
  </si>
  <si>
    <t>Carta para comunicar asuntos que generan amenazas a la independencia</t>
  </si>
  <si>
    <t>Acta de investigación para la aceptación de los clientes del revisor fiscal</t>
  </si>
  <si>
    <t>Notificación de la asignación de responsabilidad en el sistema de control de calidad</t>
  </si>
  <si>
    <t>Impuesto diferido ante deterioro de cartera en 2021: ejercicio práctico en Excel</t>
  </si>
  <si>
    <t>Informe de entrega del cargo de contador externo al finalizar un contrato</t>
  </si>
  <si>
    <t>Impuesto diferido por valoración de propiedades de inversión en 2021: caso práctico en Excel</t>
  </si>
  <si>
    <t>Impuesto diferido por deterioro de inventario en 2021: caso práctico en Excel</t>
  </si>
  <si>
    <t>Matriz de licencias de maternidad y paternidad: tipos y características</t>
  </si>
  <si>
    <t>Solicitud de licencia de paternidad a la EPS por parte de un trabajador independiente</t>
  </si>
  <si>
    <t>Solicitud de licencia de maternidad ante la EPS por parte de una trabajadora independiente</t>
  </si>
  <si>
    <t>Matriz de lineamientos del Código de Ética del contador público: principios fundamentales, amenazas y salvaguardas</t>
  </si>
  <si>
    <t>Impuesto diferido por diferencia en cambio en 2021: caso práctico en Excel</t>
  </si>
  <si>
    <t>Tratamientos contable y fiscal de la depreciación de activos en desuso: casos prácticos en Excel</t>
  </si>
  <si>
    <t>Solicitud de licencia de paternidad</t>
  </si>
  <si>
    <t>Modelo de acción de tutela para reclamo de pago de licencia de maternidad</t>
  </si>
  <si>
    <t>Modelo de declaración de confidencialidad de los miembros de la firma de auditoría</t>
  </si>
  <si>
    <t>Impuesto diferido por gastos de establecimiento en 2021: caso práctico en Excel</t>
  </si>
  <si>
    <t>Guías y casos para preparar la declaración de renta de personas naturales por el año gravable 2020</t>
  </si>
  <si>
    <t>Cuestionario de independencia para el personal de una firma de auditoría</t>
  </si>
  <si>
    <t>Clasificación de pasivos entre corrientes y no corrientes: caso práctico en Excel</t>
  </si>
  <si>
    <t>Plantilla del estado de costos de producción y ventas</t>
  </si>
  <si>
    <t>Beneficio de auditoría para personas naturales año gravable 2020: casos prácticos en Excel</t>
  </si>
  <si>
    <t>Liquidador de la licencia de maternidad cuando procede pago proporcional</t>
  </si>
  <si>
    <t>Modelo para proyectar el presupuesto de un encargo de auditoría o revisoría fiscal</t>
  </si>
  <si>
    <t>Lista de chequeo de las etapas requeridas en el proceso presupuestal</t>
  </si>
  <si>
    <t>Hoja de costos en Excel</t>
  </si>
  <si>
    <t>Plantilla para la revisión de la declaración sugerida del impuesto sobre las ventas –IVA–</t>
  </si>
  <si>
    <t>Modelo de certificado para acceder a los beneficios por contratar adultos mayores no pensionados</t>
  </si>
  <si>
    <t>Cuestionario en Excel para la aceptación de clientes en una firma de auditoría</t>
  </si>
  <si>
    <t>Kárdex por el método del promedio ponderado: caso práctico en Excel</t>
  </si>
  <si>
    <t>Listado de códigos para diligenciar la casilla 51 del RUT con la ocupación de las personas naturales</t>
  </si>
  <si>
    <t>Modelo de las políticas sobre conservación de los papeles de trabajo de una firma de auditoría</t>
  </si>
  <si>
    <t>Lista de convenios internacionales para evitar la doble tributación – año gravable 2020</t>
  </si>
  <si>
    <t>Liquidador del costo fiscal de la propiedad, planta y equipo y de las propiedades de inversión</t>
  </si>
  <si>
    <t>Poder especial para tramitar solicitud de reconocimiento y pago de la pensión de sobrevivencia</t>
  </si>
  <si>
    <t>Matriz: comparativo de las diferencias al emprender como persona natural o sociedad</t>
  </si>
  <si>
    <t>Liquidador del anticipo de renta 2021 para personas jurídicas y naturales</t>
  </si>
  <si>
    <t>Liquidador del pago faltante de aportes al sistema general de pensiones de abril y mayo de 2020</t>
  </si>
  <si>
    <t>Liquidador del monto del salario y de prestaciones sociales que se puede embargar a un trabajador</t>
  </si>
  <si>
    <t>Formulario 110 y formato 2516 para declaración de renta 2020 de personas naturales obligadas a llevar contabilidad</t>
  </si>
  <si>
    <t>Ejercicios para determinar si una persona natural está obligada a presentar renta por el AG 2020</t>
  </si>
  <si>
    <t>[Pack de formatos] Modelos para elaborar contratos comerciales en Colombia</t>
  </si>
  <si>
    <t>Cuestionario para clasificar una obligación como provisión o pasivo contingente</t>
  </si>
  <si>
    <t>Formulario 310 AG 2021: declaración del impuesto nacional al consumo (plantilla para borrador)</t>
  </si>
  <si>
    <t>Formulario 110 AG 2020: declaración de renta de personas naturales no residentes que no llevan contabilidad</t>
  </si>
  <si>
    <t>Modelo en Excel: cálculo de intereses presuntivos sobre préstamos entre socios y sociedades en 2020</t>
  </si>
  <si>
    <t>Formulario 210 y formato 2517 para declaración de renta AG 2020 – residentes que llevan contabilidad</t>
  </si>
  <si>
    <t>Liquidador de porcentaje fijo de retención en la fuente sobre salarios en junio de 2021 – procedimiento 2</t>
  </si>
  <si>
    <t>Formulario 210: declaración de renta personas naturales residentes que no llevan contabilidad – AG 2020</t>
  </si>
  <si>
    <t>Modelo de contrato de permuta</t>
  </si>
  <si>
    <t>Simulador del impuesto si la renta presuntiva es mayor a la renta líquida gravable de la cédula general</t>
  </si>
  <si>
    <t>Modelo de contrato de comisión o corretaje</t>
  </si>
  <si>
    <t>Matriz de características básicas de la depuración de las 3 cédulas del formulario 210 AG 2020</t>
  </si>
  <si>
    <t>Formulario 420: declaración de impuesto al patrimonio 2021</t>
  </si>
  <si>
    <t>Plantilla para elaborar el formulario 300 para las declaraciones del IVA durante 2021</t>
  </si>
  <si>
    <t>Cuestionario de auditoría para el área de compras</t>
  </si>
  <si>
    <t>Carta para designar al responsable del seguimiento del sistema de control de calidad – NICC 1</t>
  </si>
  <si>
    <t>Plantilla en Excel para la declaración de anticipos bimestrales en 2021 – régimen simple</t>
  </si>
  <si>
    <t>Modelo de contrato de prestación de servicios – servicios generales</t>
  </si>
  <si>
    <t>Contrato de prestación de servicios para mensajería externa</t>
  </si>
  <si>
    <t>Cuestionario de auditoría para área de nómina</t>
  </si>
  <si>
    <t>Cuestionario de auditoría para el área de ventas</t>
  </si>
  <si>
    <t>Acta de análisis de rotación del equipo de auditoría o revisoría fiscal</t>
  </si>
  <si>
    <t>Simulador de deducciones por GMF, fiestas a empleados, publicidad e inversiones en transporte aéreo</t>
  </si>
  <si>
    <t>Liquidador del formulario 110 y formato 2516: declaración de renta de personas jurídicas AG 2020</t>
  </si>
  <si>
    <t>Contrato de promesa de compraventa de carro o motocicleta</t>
  </si>
  <si>
    <t>Modelo de contrato de cuentas en participación</t>
  </si>
  <si>
    <t>Contrato de prestación de servicios</t>
  </si>
  <si>
    <t>Plantilla para elaborar un contrato de unión temporal</t>
  </si>
  <si>
    <t>Carta de aceptación de los términos del encargo de revisoría fiscal conforme a la NIA 210</t>
  </si>
  <si>
    <t>Contrato de prestación de servicios contables</t>
  </si>
  <si>
    <t>Matriz para definir casos en que las personas naturales son agentes de retención a título de renta</t>
  </si>
  <si>
    <t>Guías para el reporte de exógena 2020: ¡descárgalas ya!</t>
  </si>
  <si>
    <t>Contrato de prestación de servicios de administración de propiedad horizontal</t>
  </si>
  <si>
    <t>Acta de criterios que debe cumplir el revisor de control de calidad de un encargo de auditoría</t>
  </si>
  <si>
    <t>Matriz de categorías de informantes de exógena por el año gravable 2020 y los formatos que deben usar</t>
  </si>
  <si>
    <t>Plantilla de los formatos exógena por el año gravable 2020: reportes de los mandatarios</t>
  </si>
  <si>
    <t>Plantilla del formato exógena 1647 por el año gravable 2020: reporte de ingresos recibidos para terceros</t>
  </si>
  <si>
    <t>Plantilla de los formatos 2276 y 2280 para el reporte de información exógena de 2020</t>
  </si>
  <si>
    <t>Plantilla del formato exógena 1003 por el año gravable 2020: retenciones que le practicaron al informante</t>
  </si>
  <si>
    <t>Plantilla de los formatos exógena 1011, 1012 y 2275 por el año gravable 2020: reporte de otros datos en renta e IVA</t>
  </si>
  <si>
    <t>Plantilla del formato exógena 1008 por el año gravable 2020: reporte de cuentas por cobrar</t>
  </si>
  <si>
    <t>Plantilla del formato de exógena 1007 por el año gravable 2020: reportes de ingresos propios</t>
  </si>
  <si>
    <t>Plantilla del formato de exógena 1009 por el año gravable 2020: reporte de cuentas por pagar</t>
  </si>
  <si>
    <t>Plantilla del formato 1004 exógena de 2020: reporte de descuentos al impuesto de renta y el SIMPLE</t>
  </si>
  <si>
    <t>Plantilla de los formatos exógena 1005 y 1006 del año gravable 2020: reportes de IVA generados y descontables</t>
  </si>
  <si>
    <t>Plantilla del formato exógena 1010 por el año gravable 2020: reporte de socios, cooperados o comuneros</t>
  </si>
  <si>
    <t>Plantilla del formato exógena 1001 por el año gravable 2020: reporte de pagos o abonos en cuenta</t>
  </si>
  <si>
    <t>Modelo de contrato de maquila</t>
  </si>
  <si>
    <t>Carta de ofrecimiento de servicios de una empresa</t>
  </si>
  <si>
    <t>Notificación de sanción disciplinaria para el empleado de una firma de auditoría</t>
  </si>
  <si>
    <t>Modelo de contrato de mercancías en consignación</t>
  </si>
  <si>
    <t>Modelo de contrato de arrendamiento de vivienda urbana</t>
  </si>
  <si>
    <t>Modelos de notas a los estados financieros 2020: 5 casos que pueden presentarse por el COVID-19</t>
  </si>
  <si>
    <t>27 formatos para preparar la declaración de renta de personas jurídicas por el año gravable 2020</t>
  </si>
  <si>
    <t>Simulador de casos de beneficios tributarios por donaciones en el año gravable 2020</t>
  </si>
  <si>
    <t>Modelo de contrato de arrendamiento de local comercial, oficina o bodega</t>
  </si>
  <si>
    <t>[Pack de formatos] Dictámenes e informes del revisor fiscal actualizados al 2021</t>
  </si>
  <si>
    <t>Simulador de 4 casos de deducciones y costos estimados para la declaración de renta</t>
  </si>
  <si>
    <t>Notificación de entrega de manual de funciones del auditor dentro de la firma</t>
  </si>
  <si>
    <t>Simulador de casos de descuentos y donaciones especiales: conciliación contable y tributaria</t>
  </si>
  <si>
    <t>Modelo de inventario de entrega de inmueble</t>
  </si>
  <si>
    <t>Modelo de contrato de obra civil</t>
  </si>
  <si>
    <t>Desistimiento de la acción de tutela</t>
  </si>
  <si>
    <t>Liquidador del costo de renovación de matrícula mercantil y de establecimientos de comercio (2021)</t>
  </si>
  <si>
    <t>Clasificación de las personas jurídicas frente al impuesto de renta y al SIMPLE – año gravable 2020</t>
  </si>
  <si>
    <t>Carta para notificar un incidente de desacato de acción de tutela</t>
  </si>
  <si>
    <t>Modelo de acción de tutela para reclamar incapacidades</t>
  </si>
  <si>
    <t>Plantilla en Excel para diligenciar el formulario 350 de retención en la fuente en 2021</t>
  </si>
  <si>
    <t>Carta para comunicarle a los proveedores las operaciones con facturadores electrónicos</t>
  </si>
  <si>
    <t>Calendario tributario 2021 – automatizado en Excel</t>
  </si>
  <si>
    <t>Certificado de persona natural no declarante del impuesto de renta y complementario 2020</t>
  </si>
  <si>
    <t>Modelo de acción de tutela contra entidades financieras</t>
  </si>
  <si>
    <t>Plantilla para elaborar formulario 220: certificado de ingresos y retenciones – año gravable 2020</t>
  </si>
  <si>
    <t>Rentas exentas para personas jurídicas – período gravable 2020</t>
  </si>
  <si>
    <t>Modelo del certificado anual para socios y/o accionistas por el año 2020</t>
  </si>
  <si>
    <t>Normativa relacionada con la liquidación de nómina</t>
  </si>
  <si>
    <t>Información laboral 2021</t>
  </si>
  <si>
    <t>[2021] Histórico de salario mínimo y auxilio de transporte</t>
  </si>
  <si>
    <t>Régimen sancionatorio: 15 formatos para liquidar obligaciones en 2021</t>
  </si>
  <si>
    <t>Liquidador de retención en la fuente con procedimiento 1 sobre rentas de trabajo durante 2021</t>
  </si>
  <si>
    <t>[2021] Formularios e instructivos de la Dian 2021</t>
  </si>
  <si>
    <t>[2021] Histórico de la variación nominal del salario mínimo vs. la inflación 1993 – 2020</t>
  </si>
  <si>
    <t>[Guía] Tabla de retención en la fuente para el año fiscal 2021</t>
  </si>
  <si>
    <t>Tablas de retención en la fuente a título de impuestos nacionales durante el año fiscal 2021</t>
  </si>
  <si>
    <t>Histórico de la tasa representativa del mercado –TRM– 2020</t>
  </si>
  <si>
    <t>Comparativo de normas tributarias afectadas con las leyes 2068, 2069 y 2070 de diciembre 31 de 2020</t>
  </si>
  <si>
    <t>[Calendario] Calendario tributario 2021 – versión para imprimir</t>
  </si>
  <si>
    <t>[Calendario] Calendario tributario distrital 2021</t>
  </si>
  <si>
    <t>[ORO] Liquidador de sanciones por no enviar información exógena, enviarla con errores o de forma extemporánea</t>
  </si>
  <si>
    <t>[ORO] Modelo para cálculo de depreciación por el método de reducción de saldos</t>
  </si>
  <si>
    <t>[ORO] Acta administrativa para la baja de activos fijos dañados y obsoletos</t>
  </si>
  <si>
    <t>[ORO] Modelo para identificar ingresos que no se consideran de fuente nacional – período gravable 2020</t>
  </si>
  <si>
    <t>[ORO] Contabilización de los rubros asociados a la dotación a empleados</t>
  </si>
  <si>
    <t>21 formatos para preparar el cierre contable de 2020</t>
  </si>
  <si>
    <t>[ORO] Nuevos descuentos tributarios para el cierre fiscal 2020: casos prácticos</t>
  </si>
  <si>
    <t>[ORO] Liquidador de procedimiento 2 con porcentaje fijo para la retención sobre salarios en diciembre de 2020</t>
  </si>
  <si>
    <t>[ORO] Plantilla para definir el perfil del cargo de un empleado y sus funciones</t>
  </si>
  <si>
    <t>[ORO] Políticas contables para las propiedades de inversión</t>
  </si>
  <si>
    <t>[ORO] Nota sobre la determinación de valores razonables</t>
  </si>
  <si>
    <t>[ORO] Liquidador de nómina en un contrato de aprendizaje</t>
  </si>
  <si>
    <t>[ORO] Venta de bienes inmuebles a largo plazo: caso práctico de impuesto diferido</t>
  </si>
  <si>
    <t>[ORO] Impuesto diferido de propiedades de inversión en un contrato de leasing operativo</t>
  </si>
  <si>
    <t>Corrección de errores de períodos anteriores</t>
  </si>
  <si>
    <t>[ORO] Impuesto diferido por diferencias en la tasa de depreciación de propiedades, planta y equipo</t>
  </si>
  <si>
    <t>[ORO] Simulador de sanción por no pagar la liquidación del contrato laboral</t>
  </si>
  <si>
    <t>[ORO] Plantilla en Excel para la declaración de anticipos bimestrales en 2020 – régimen simple</t>
  </si>
  <si>
    <t>Calendario automatizado de implementación de la facturación electrónica</t>
  </si>
  <si>
    <t>[ORO] Tratamiento contable y fiscal de los gastos de establecimiento: caso práctico</t>
  </si>
  <si>
    <t>[ORO] Liquidador para el cálculo de la renta presuntiva del año gravable 2020</t>
  </si>
  <si>
    <t>[ORO] Depreciación y valor máximo a deducir en impuesto de renta</t>
  </si>
  <si>
    <t>Carta de finalización del contrato de arrendamiento por vencimiento del término</t>
  </si>
  <si>
    <t>[ORO] Carta de terminación de contrato de arrendamiento de vivienda urbana</t>
  </si>
  <si>
    <t>[ORO] Contabilización de impuesto diferido ante deterioro de cartera</t>
  </si>
  <si>
    <t>[ORO] Modelo de contrato de mutuo comercial o préstamo con intereses</t>
  </si>
  <si>
    <t>[ORO] Modelo de contrato de franquicia</t>
  </si>
  <si>
    <t>[ORO] Contrato de permuta</t>
  </si>
  <si>
    <t>[ORO] Modelo de contrato de concesión comercial</t>
  </si>
  <si>
    <t>[ORO] Modelo de contrato de anticresis</t>
  </si>
  <si>
    <t>[ORO] Modelo de contrato de edición</t>
  </si>
  <si>
    <t>[ORO] Modelo de acuerdo de dación en pago</t>
  </si>
  <si>
    <t>[ORO] Modelo de contrato de preposición</t>
  </si>
  <si>
    <t>[ORO] Modelo de contrato de agencia comercial</t>
  </si>
  <si>
    <t>[ORO] Formato de promesa de compraventa de bien inmueble</t>
  </si>
  <si>
    <t>​[ORO] Contrato de comisión o corretaje</t>
  </si>
  <si>
    <t>[ORO] Certificación de bienes y derechos recibidos por donaciones inter vivos</t>
  </si>
  <si>
    <t>[ORO] Formulario 260 AG 2019 – régimen simple (personas naturales y jurídicas que llevan contabilidad)</t>
  </si>
  <si>
    <t>[ORO] Formulario 260 AG 2019 – declaración anual del SIMPLE (personas naturales que no llevan contabilidad)</t>
  </si>
  <si>
    <t>[ORO] Planilla automatizada para controlar la asistencia a pausas activas</t>
  </si>
  <si>
    <t>¿Cómo liquidar un contrato de trabajo?</t>
  </si>
  <si>
    <t>[Pack de formatos] 17 herramientas para mejorar tu análisis financiero</t>
  </si>
  <si>
    <t>[ORO] Compensación de pérdidas fiscales y exceso de renta presuntiva (caso impuesto diferido)</t>
  </si>
  <si>
    <t>[ORO] Impuesto diferido cuando hay compensación de pérdidas fiscales</t>
  </si>
  <si>
    <t>[ORO] Formato de entrega de dotación (elementos físicos)</t>
  </si>
  <si>
    <t>[ORO] Constancia de entrega de equipos y elementos de protección personal</t>
  </si>
  <si>
    <t>[ORO] Certificado de prestación de servicios</t>
  </si>
  <si>
    <t>[ORO] Simulador de retenciones a practicar entre regímenes</t>
  </si>
  <si>
    <t>[ORO] Aportes al fondo de solidaridad pensional por parte de un empleado</t>
  </si>
  <si>
    <t>[ORO] Certificado de normalización de actividades afectadas por el COVID-19</t>
  </si>
  <si>
    <t>[ORO] Formulario 210 de declaración de renta, año gravable 2019 – residentes no obligados a llevar contabilidad</t>
  </si>
  <si>
    <t>[ORO] Formulario 210 y formato 2517 para declaración de renta AG 2019 – residentes que llevan contabilidad</t>
  </si>
  <si>
    <t>[ORO] Contrato de aprendizaje: certificado de desempeño y descripción de logros en la etapa práctica</t>
  </si>
  <si>
    <t>[ORO] Cálculo de la contribución 2020 a Supersociedades</t>
  </si>
  <si>
    <t>[Pack de formatos] 21 herramientas para facilitar la elaboración de solicitudes emitidas por un empleado</t>
  </si>
  <si>
    <t>[ORO] Solicitud de información sobre afiliaciones a salud y riesgos laborales en un contrato de aprendizaje</t>
  </si>
  <si>
    <t>[ORO] Notificación de suspensión del contrato de aprendizaje</t>
  </si>
  <si>
    <t>[ORO] Solicitud de no pago de cheque</t>
  </si>
  <si>
    <t>[ORO] Solicitud de intervención de la inspección de trabajo</t>
  </si>
  <si>
    <t>[ORO] Formulario 420: declaración de impuesto al patrimonio 2020</t>
  </si>
  <si>
    <t>[ORO] Formulario 445 – impuesto de normalización tributaria 2020 (plantilla en Excel)</t>
  </si>
  <si>
    <t>[ORO] Derecho de petición para solicitar al empleador información sobre afiliaciones al sistema de seguridad integral</t>
  </si>
  <si>
    <t>[ORO] Poder para adelantar trámite de solicitud de calificación de pérdida de capacidad laboral</t>
  </si>
  <si>
    <t>[ORO] Porcentaje fijo de retención en la fuente sobre pagos laborales en junio de 2020 – procedimiento 2</t>
  </si>
  <si>
    <t>[ORO] Modelo para definir el IVA sobre el AIU en los servicios del artículo 462-1 del ET</t>
  </si>
  <si>
    <t>[ORO] Cálculo de intereses presuntivos sobre préstamos entre socios y sociedades durante 2019</t>
  </si>
  <si>
    <t>[ORO] Certificación de contador para acceder al subsidio de la prima de servicios</t>
  </si>
  <si>
    <t>[ORO] Acuerdo para no laborar el sábado y distribuir jornada entre semana (sin generar horas extra)</t>
  </si>
  <si>
    <t>[ORO] Formulario 110 y formato 2516 para declaración de renta 2019 de personas naturales obligadas a llevar contabilidad</t>
  </si>
  <si>
    <t>[ORO] Aplicación de las rentas exentas en la renta presuntiva en el formulario 210</t>
  </si>
  <si>
    <t>[ORO] Formulario 110 de declaración de renta de personas naturales, AG 2019 – no obligados a llevar contabilidad</t>
  </si>
  <si>
    <t>[Contrato] Otrosí – nuevos plazos para pago de la prima de servicios de 2020 (primer semestre)</t>
  </si>
  <si>
    <t>[Carta] Solicitud de no cobro del IVA en arrendamiento de local o establecimiento comercial</t>
  </si>
  <si>
    <t>[ORO] Plantilla en Excel para diligenciar el formulario 350 de retención en la fuente en 2020</t>
  </si>
  <si>
    <t>[ORO] Solicitud de trabajador para incorporarse al teletrabajo</t>
  </si>
  <si>
    <t>[ORO] Formulario 110 y formato 2516: declaración de renta o ingresos y patrimonio – personas jurídicas AG 2019</t>
  </si>
  <si>
    <t>Calendario tributario 2020 – Versión para imprimir</t>
  </si>
  <si>
    <t>[Liquidador] Liquidador del número de trabajadores por los cuales se tiene derecho al subsidio de nómina del Paef</t>
  </si>
  <si>
    <t>[Certificaciones] Certificación para subsidio de nómina Paef – entidad sin ánimo de lucro</t>
  </si>
  <si>
    <t>[Certificaciones] Certificación para subsidio de nómina Paef – entidad del régimen tributario especial</t>
  </si>
  <si>
    <t>[Certificaciones] Certificación para que una persona natural acceda al subsidio de nómina – Paef –</t>
  </si>
  <si>
    <t>[Certificaciones] Informe del contador o revisor fiscal para que una entidad acceda al subsidio de nómina</t>
  </si>
  <si>
    <t>[Certificaciones] Certificado para modificar o suspender beneficios extralegales a causa del COVID-19</t>
  </si>
  <si>
    <t>[Liquidador] Simulador de crédito en período de gracia: estrategia de entidades financieras ante el COVID-19</t>
  </si>
  <si>
    <t>[Guía] Cuadro temático: cambios de la Resolución 000042 de 2020 sobre facturación electrónica</t>
  </si>
  <si>
    <t>[Pack de formatos] Guías para el reporte de exógena 2019: ¡descárgalas ya!</t>
  </si>
  <si>
    <t>[ORO] Categorías de informantes de exógena por el año gravable 2019 y los formatos que deben usar</t>
  </si>
  <si>
    <t>[ORO] Formatos de exógena por el año gravable 2019: reportes de los mandatarios</t>
  </si>
  <si>
    <t>[Certificaciones] Certificado de licencia remunerada compensable: protección al empleo ante el COVID-19</t>
  </si>
  <si>
    <t>[ORO] Plantilla para elaborar el formulario 300 para las declaraciones del IVA durante 2020</t>
  </si>
  <si>
    <t>[ORO] Modelo del certificado anual para socios y/o accionistas por el año 2019</t>
  </si>
  <si>
    <t>[ORO] Modificación de la jornada laboral y concertación de salario – COVID-19</t>
  </si>
  <si>
    <t>[Liquidador] Pago parcial del aporte al sistema general de pensiones – COVID-19</t>
  </si>
  <si>
    <t>[ORO] Sanciones relacionadas con la declaración informativa de precios de transferencia</t>
  </si>
  <si>
    <t>Solicitud de retiro parcial de cesantías con ocasión del COVID-19</t>
  </si>
  <si>
    <t>[ORO] Formato exógena 1010 por el año gravable 2019: reporte de socios, cooperados o comuneros</t>
  </si>
  <si>
    <t>[ORO] Formato exógena 1004 de 2019: reporte de descuentos al impuesto de renta y régimen simple</t>
  </si>
  <si>
    <t>[ORO] Formato exógena 5253 por el año gravable 2019: información de los beneficiarios efectivos</t>
  </si>
  <si>
    <t>[ORO] Formato exógena 1007 por el año gravable 2019: reportes de ingresos propios</t>
  </si>
  <si>
    <t>[ORO] Formato exógena 1647 por el año gravable 2019: reporte de ingresos recibidos para terceros</t>
  </si>
  <si>
    <t>[ORO] Formato exógena 1009 por el año gravable 2019: reporte de cuentas por pagar</t>
  </si>
  <si>
    <t>[ORO] Formato exógena 1008 por el año gravable 2019: reporte de cuentas por cobrar</t>
  </si>
  <si>
    <t>[ORO] Formato exógena 1003 por el año gravable 2019: retenciones que le practicaron al informante</t>
  </si>
  <si>
    <t>[ORO] Formatos exógena 1005 y 1006 del año gravable 2019: reportes de IVA generados y descontables</t>
  </si>
  <si>
    <t>[ORO] Formatos exógena 1011, 1012 y 2275 por el año gravable 2019: reporte de otros datos en renta e IVA</t>
  </si>
  <si>
    <t>[ORO] Formato exógena 1001 por el año gravable 2019: reporte de pagos o abonos en cuenta</t>
  </si>
  <si>
    <t>[ORO] Formatos 2276 y 2280 para el reporte de información exógena de 2019</t>
  </si>
  <si>
    <t>[Pack de formatos] Asamblea de accionistas y junta de socios: realice una correcta convocatoria</t>
  </si>
  <si>
    <t>[ORO] Plantilla para elaborar formulario 220: certificado de ingresos y retenciones – año gravable 2019</t>
  </si>
  <si>
    <t>[Calendario] Calendario tributario 2019 – versión para imprimir</t>
  </si>
  <si>
    <t>[Pack de formatos] Dictámenes e informes del revisor fiscal actualizados al 2020</t>
  </si>
  <si>
    <t>[ORO] Clasificación de las personas jurídicas frente al impuesto de renta y al SIMPLE – año gravable 2019</t>
  </si>
  <si>
    <t>Informe de revisión de información financiera intermedia con conclusión adversa</t>
  </si>
  <si>
    <t>Revisión de información financiera intermedia sin salvedades</t>
  </si>
  <si>
    <t>[ORO] Cálculo del costo de renovación de matrícula mercantil y de establecimientos de comercio (año 2020)</t>
  </si>
  <si>
    <t>[ORO] Impuesto de renta de personas naturales residentes en el régimen ordinario, año gravable 2019 vs. 2020</t>
  </si>
  <si>
    <t>[ORO] Sanciones aplicables a la documentación comprobatoria</t>
  </si>
  <si>
    <t>[ORO] Listado de contribuyentes inscritos en el régimen simple con corte a septiembre 30 de 2019</t>
  </si>
  <si>
    <t>[ORO] Proyección del impuesto al patrimonio y cálculo del de normalización y/o saneamiento 2020</t>
  </si>
  <si>
    <t>[ORO] Simulador de tributación en el régimen simple vs. régimen ordinario – año gravable 2020</t>
  </si>
  <si>
    <t>[ORO] Tablas de retención en la fuente a título de impuestos nacionales durante el año fiscal 2020</t>
  </si>
  <si>
    <t>[ORO] Comparativo de normas afectadas con la Ley de crecimiento económico 2010 de diciembre 27 de 2019</t>
  </si>
  <si>
    <t>[Guía] Cálculo de renta presuntiva para el período gravable 2019</t>
  </si>
  <si>
    <t>[ORO] Carta para solicitar un incremento de salario al empleador</t>
  </si>
  <si>
    <t>Tributación sobre dividendos y su respectiva retención fue reglamentada por el Ministerio de Hacienda</t>
  </si>
  <si>
    <t>[ORO] Retención en la fuente con procedimiento 1 sobre rentas de trabajo durante 2020</t>
  </si>
  <si>
    <t>Tabla de retención en la fuente para el año fiscal 2020</t>
  </si>
  <si>
    <t>[ORO] Tasa representativa del mercado –TRM– 2019</t>
  </si>
  <si>
    <t>[2020] Histórico de la variación nominal del salario mínimo vs. la inflación 1993 – 2019</t>
  </si>
  <si>
    <t>Novedades en la clasificación de bienes y servicios frente al IVA y el INC con la Ley 2010 de 2019</t>
  </si>
  <si>
    <t>[Calendario] Calendario tributario distrital 2020</t>
  </si>
  <si>
    <t>[ORO] Cuadro temático con los cambios introducidos por la Ley de crecimiento 2010 de 2019</t>
  </si>
  <si>
    <t>[2020] Histórico de salario mínimo y auxilio de transporte</t>
  </si>
  <si>
    <t>[Guía] Información laboral 2020</t>
  </si>
  <si>
    <t>[ORO] Porcentaje fijo de retención en la fuente sobre salarios en diciembre de 2019 – Procedimiento 2</t>
  </si>
  <si>
    <t>[Guía] Certificado de persona natural no declarante del impuesto de renta y complementario 2019</t>
  </si>
  <si>
    <t>[Lista de chequeo] Cuestionario control interno – Efectivo y equivalentes de efectivo</t>
  </si>
  <si>
    <t>[Guía] Lista de chequeo información ESF Patrimonio – Formato de conciliación fiscal 2516 versión 3 AG 2020</t>
  </si>
  <si>
    <t>[Guía] Convenios para evitar la doble tributación aplicables al año gravable 2019</t>
  </si>
  <si>
    <t>[Guía] Ingresos que no se consideran de fuente nacional – período gravable 2019</t>
  </si>
  <si>
    <t>[ORO] Rentas exentas para personas jurídicas – período gravable 2019</t>
  </si>
  <si>
    <t>[ORO] Aportes a seguridad social para trabajadores independientes con un contrato por días</t>
  </si>
  <si>
    <t>Carta para notificar terminación de contrato mercantil de forma unilateral</t>
  </si>
  <si>
    <t>[Liquidador] Simulador de subsidio de vivienda de interés social o prioritario</t>
  </si>
  <si>
    <t>[Liquidador] Formulario 350: Declaración Mensual de Retenciones en la Fuente</t>
  </si>
  <si>
    <t>[ORO] Plantilla para elaborar el formulario 445 complementario de normalización tributaria 2019</t>
  </si>
  <si>
    <t>[ORO] Formulario 350: Declaración Mensual de Retención en la Fuente (plantilla avanzada)</t>
  </si>
  <si>
    <t>[Guía] Conozca quiénes están obligados a aplicar la NICC 1</t>
  </si>
  <si>
    <t>[Guía] Lista de chequeo: requisitos por cumplir para solicitar ser autorretenedor de renta</t>
  </si>
  <si>
    <t>[ORO] Recomendaciones a la junta directiva emitida por empleado que renuncia con justa causa</t>
  </si>
  <si>
    <t>[ORO] Terminación de contrato justa causa</t>
  </si>
  <si>
    <t>[Guía] Evaluación de las competencias y recursos de la firma</t>
  </si>
  <si>
    <t>[ORO] Formulario 310: declaración del impuesto nacional al consumo (plantilla para borrador)</t>
  </si>
  <si>
    <t>[Poder] Diligencias en la Dian</t>
  </si>
  <si>
    <t>[ORO] Cálculo de intereses presuntivos sobre préstamos entre socios y sociedades durante 2018</t>
  </si>
  <si>
    <t>[Guía] Tablas para el cálculo del tiempo entre dos fechas</t>
  </si>
  <si>
    <t>[Guía] Cálculo de la contribución 2019 a Supersociedades</t>
  </si>
  <si>
    <t>[Guía] Convenios para evitar la doble tributación aplicables al año gravable 2018</t>
  </si>
  <si>
    <t>[ORO] Formulario 420 – Declaración de impuesto al patrimonio</t>
  </si>
  <si>
    <t>[ORO] Aspectos generales del contrato de aprendizaje</t>
  </si>
  <si>
    <t>[ORO] Indicadores financieros de liquidez, endeudamiento, actividad y rentabilidad</t>
  </si>
  <si>
    <t>[ORO] Consecuencias derivadas de la obligación de llevar contabilidad</t>
  </si>
  <si>
    <t>[ORO] Tabla para liquidar indemnizaciones por pérdida de capacidad laboral</t>
  </si>
  <si>
    <t>[ORO] Calendario tributario 2019 avanzado</t>
  </si>
  <si>
    <t>[ORO] Depuración del impuesto de renta para personas naturales por el año gravable 2018</t>
  </si>
  <si>
    <t>[ORO] Residentes vs. no residentes frente al impuesto de renta y ganancia ocasional 2018</t>
  </si>
  <si>
    <t>[ORO] Certificación del socio gestor en contratos de cuentas en participación</t>
  </si>
  <si>
    <t>[ORO] Certificación del mandatario en contratos de mandato</t>
  </si>
  <si>
    <t>[ORO] Formulario 210 declaración de renta año gravable 2018 – Residentes no obligados a llevar contabilidad</t>
  </si>
  <si>
    <t>[ORO] Formulario 110 declaración de renta de personas naturales AG 2018 – No obligados a llevar contabilidad</t>
  </si>
  <si>
    <t>[ORO] Formulario 210 y formato 2517 para renta AG 2018 – Residentes obligados a llevar contabilidad</t>
  </si>
  <si>
    <t>[ORO] Formulario 110 y formato 2516 declaración de renta 2018 de personas naturales obligadas a llevar contabilidad</t>
  </si>
  <si>
    <t>[ORO] Reglamentación a tener en cuenta en la declaración de renta de personas naturales año gravable 2018</t>
  </si>
  <si>
    <t>[Guía] Indicadores básicos para la declaración de renta de personas naturales por el año gravable 2018</t>
  </si>
  <si>
    <t>[Liquidador] Retención en la fuente sobre pagos laborales en junio de 2019 – Procedimiento 2</t>
  </si>
  <si>
    <t>[ORO] Modelo para determinar quién puede pertenecer al régimen simple de tributación</t>
  </si>
  <si>
    <t>[Guía] Diferencias entre el registro de una marca y una empresa</t>
  </si>
  <si>
    <t>[Guía] Plantilla para elaborar el formulario 300 para las declaraciones del IVA durante 2019</t>
  </si>
  <si>
    <t>[Guía] Inscripción de libros en las cámaras de comercio</t>
  </si>
  <si>
    <t>[Guía] Requisitos a verificar de la factura electrónica de venta antes de su emisión</t>
  </si>
  <si>
    <t>[ORO] Formato exógena 1011, 1012 y 2275 por el año gravable 2018: reporte de otros datos en renta e IVA</t>
  </si>
  <si>
    <t>[ORO] Categorías de informantes de exógena por el año gravable 2018 y los formatos que deben usar</t>
  </si>
  <si>
    <t>[ORO] Formatos 2276 y 2280 para el reporte de información exógena de 2018</t>
  </si>
  <si>
    <t>[ORO] Formato exógena 5253 por el año gravable 2018: información de los beneficiarios efectivos</t>
  </si>
  <si>
    <t>[ORO] Formatos de exógena por el año gravable 2018: reportes de los mandatarios</t>
  </si>
  <si>
    <t>[ORO] Formato exógena 1647 por el año gravable 2018: reporte de ingresos recibidos para terceros</t>
  </si>
  <si>
    <t>[ORO] Formato exógena 1010 por el año gravable 2018: reporte de socios, cooperados o comuneros</t>
  </si>
  <si>
    <t>[ORO] Formato exógena 1009 por el año gravable 2018: reporte de cuentas por pagar</t>
  </si>
  <si>
    <t>[ORO] Formato exógena 1008 por el año gravable 2018: reporte de cuentas por cobrar</t>
  </si>
  <si>
    <t>[ORO] Formato exógena 1004 de 2018: reporte de descuentos al impuesto de renta y ganancia ocasional</t>
  </si>
  <si>
    <t>[Guía] Comunicación de asuntos que generan amenazas a la independencia</t>
  </si>
  <si>
    <t>[ORO] Formato exógena 1007 por el año gravable 2018: reportes de ingresos propios</t>
  </si>
  <si>
    <t>[ORO] Formato exógena 1001 por el año gravable 2018: reporte de pagos o abonos en cuenta</t>
  </si>
  <si>
    <t>[ORO] Formatos exógena 1005 y 1006 del año gravable 2018: reportes de IVA generados y descontables</t>
  </si>
  <si>
    <t>[ORO] Formato exógena 1003 por el año gravable 2018: retenciones que le practicaron al informante</t>
  </si>
  <si>
    <t>[Guía] Devolución del IVA pagado en adquisición de materiales para construcción de VIS</t>
  </si>
  <si>
    <t>[ORO] Listado de actividades económicas (códigos CIIU)</t>
  </si>
  <si>
    <t>[Lista de chequeo] Seguimiento de control de calidad en un encargo de auditoría bajo NICC 1</t>
  </si>
  <si>
    <t>[ORO] Reglamentación para la declaración de renta de personas jurídicas por el año gravable 2018</t>
  </si>
  <si>
    <t>[ORO] Formulario 110 y formato 2516 para declaración de renta o ingresos y patrimonio 2018</t>
  </si>
  <si>
    <t>[ORO] Estructura general del Decreto único tributario 1625 de 2016</t>
  </si>
  <si>
    <t>[ORO] Clasificación general de personas jurídicas frente al impuesto de renta por el año gravable 2018</t>
  </si>
  <si>
    <t>[Guía] Indicadores básicos para declaración de renta de personas jurídicas año gravable 2018</t>
  </si>
  <si>
    <t>[Guía] Lista de chequeo: estándares mínimos de seguridad para empresas grandes y medianas</t>
  </si>
  <si>
    <t>[Guía] Requisitos para acceder a beneficios de la economía naranja y desarrollo del campo colombiano</t>
  </si>
  <si>
    <t>[Guía] Lista de chequeo: estándares mínimos de seguridad para empresas medianas</t>
  </si>
  <si>
    <t>[Guía] Comunicación de deficiencias en el proceso de inspección del seguimiento del control de calidad</t>
  </si>
  <si>
    <t>[Guía] Lista de chequeo: estándares mínimos de seguridad para pequeñas empresas</t>
  </si>
  <si>
    <t>[Liquidador] Costo de renovación de matrícula mercantil y establecimientos de comercio en 2019</t>
  </si>
  <si>
    <t>[Contrato] Compraventa de un establecimiento de comercio</t>
  </si>
  <si>
    <t>[ORO] Proyección del impuesto al patrimonio y cálculo del de normalización y/o saneamiento 2019</t>
  </si>
  <si>
    <t>[Guía] Modelo del certificado anual a socios o accionistas por el año 2018</t>
  </si>
  <si>
    <t>[ORO] Cambios en la tributación sobre dividendos, luego de la Ley de financiamiento</t>
  </si>
  <si>
    <t>[ORO] Depuración del impuesto de renta de personas jurídicas en el régimen ordinario 2018 vs. 2019</t>
  </si>
  <si>
    <t>[ORO] Cambios en el impuesto de renta de las personas naturales luego de la Ley de financiamiento</t>
  </si>
  <si>
    <t>[ORO] Comparativo entre la depuración de la renta en el régimen ordinario y en el régimen simple</t>
  </si>
  <si>
    <t>[ORO] Formulario 220: certificado por rentas de trabajo año gravable 2018</t>
  </si>
  <si>
    <t>[Liquidador] Impuesto de renta ordinario vs impuesto simple: ¿cuál es la decisión más conveniente?</t>
  </si>
  <si>
    <t>[Guía] Requisitos para acceder al subsidio de desempleo</t>
  </si>
  <si>
    <t>[Guía] Tarifas de autorretención especial en renta automatizado</t>
  </si>
  <si>
    <t>[Guía] Indicadores básicos para tener en cuenta durante 2019</t>
  </si>
  <si>
    <t>[ORO] Novedades en clasificación de bienes y servicios frente a IVA e INC</t>
  </si>
  <si>
    <t>[Guía] Requisitos para pertenecer al régimen simple de tributación</t>
  </si>
  <si>
    <t>[ORO] Porcentaje fijo y retención en la fuente con procedimiento 2 durante 2019 tras Ley de financiamiento</t>
  </si>
  <si>
    <t>[ORO] Retención en la fuente con procedimiento 1 sobre rentas de trabajo 2019 tras Ley de financiamiento</t>
  </si>
  <si>
    <t>[Liquidador] Retención en la fuente con procedimiento 1 sobre rentas de trabajo durante 2019</t>
  </si>
  <si>
    <t>[Liquidador] Porcentaje fijo diciembre 2018 y junio 2019, y retención en la fuente con procedimiento 2 por 2019</t>
  </si>
  <si>
    <t>[Guía] Información laboral 2019</t>
  </si>
  <si>
    <t>[Formato] Radicación de licencia de maternidad ante EPS al no cotizar todo el período de gestación</t>
  </si>
  <si>
    <t>[Guía] Tasa representativa del mercado -TRM- 2018</t>
  </si>
  <si>
    <t>Histórico de la variación nominal del salario mínimo vs. la inflación 1993 – 2018</t>
  </si>
  <si>
    <t>[Guía avanzada] Tablas de retención en la fuente a título de impuestos nacionales 2019</t>
  </si>
  <si>
    <t>[Guía] Tabla de retenciones en la fuente por renta para el año fiscal 2019</t>
  </si>
  <si>
    <t>[Calendario] Calendario tributario distrital 2019</t>
  </si>
  <si>
    <t>[ORO] Matriz de cambios introducidos por la Ley de financiamiento 1943 de 2018</t>
  </si>
  <si>
    <t>[ORO] Comparativo de normas afectadas por la Ley de financiamiento 1943 de diciembre 28 de 2018</t>
  </si>
  <si>
    <t>[Guía] Dictamen para empresas que aplican el Estándar Internacional para Pymes</t>
  </si>
  <si>
    <t>[Certificación] Certificado de ingresos por rendimientos financieros expedido por contador público</t>
  </si>
  <si>
    <t>[2019] Histórico de salario mínimo y auxilio de transporte</t>
  </si>
  <si>
    <t>[ORO] Disminución de la base de retención por pagos a terceros por concepto de alimentación</t>
  </si>
  <si>
    <t>[Carta] Solicitud de aplicación de tarifa superior de retención en la fuente</t>
  </si>
  <si>
    <t>[ORO] Equivalencias entre cuentas contables y formato de conciliación fiscal 2516</t>
  </si>
  <si>
    <t>[Carta] Anuncio de modificación a términos de descuento por pronto pago</t>
  </si>
  <si>
    <t>[Formato] Nota débito</t>
  </si>
  <si>
    <t>[Guía] Proveedores tecnológicos autorizados para prestar servicios de facturación electrónica</t>
  </si>
  <si>
    <t>[Certificado] Certificación para efectos de retención en la fuente de trabajador independiente</t>
  </si>
  <si>
    <t>[Carta] Carta otorgando poder</t>
  </si>
  <si>
    <t>[Liquidador] Histórico de reajustes fiscales</t>
  </si>
  <si>
    <t>[ORO] Demanda de nulidad y restablecimiento del derecho contra la Dian</t>
  </si>
  <si>
    <t>[ORO] Recurso de reconsideración presentado ante la Dian</t>
  </si>
  <si>
    <t>[Guía] Modelo recurso de súplica – proceso laboral</t>
  </si>
  <si>
    <t>[ORO] Carta de agradecimiento a empleador</t>
  </si>
  <si>
    <t>[Guía] Modelo recurso de queja – proceso laboral</t>
  </si>
  <si>
    <t>[Guía] Conceptos y orientaciones que abordan el tratamiento contable de los contratos de concesión</t>
  </si>
  <si>
    <t>[Carta] Ofrecimiento de disculpas a un cliente por la no prestación de un servicio</t>
  </si>
  <si>
    <t>[Guía] Acuerdo de terminación voluntaria del contrato de trabajo con bonificación por servicios prestados</t>
  </si>
  <si>
    <t>[Guía] Normas del Estatuto Tributario sobre el patrimonio y renta según obligación de llevar contabilidad</t>
  </si>
  <si>
    <t>[ORO] Solicitud de empleo</t>
  </si>
  <si>
    <t>[Guía] Sistema de control de calidad aplicado a recursos humanos en un encargo de auditoría</t>
  </si>
  <si>
    <t>[Guía] Resoluciones y circulares para declaración de renta de personas naturales año gravable 2017</t>
  </si>
  <si>
    <t>[Guía] Modelo recurso de apelación – audiencia laboral</t>
  </si>
  <si>
    <t>[Guía] Decretos para la declaración de renta de personas naturales por el año gravable 2017</t>
  </si>
  <si>
    <t>[ORO] Solicitud pago de acreencias laborales</t>
  </si>
  <si>
    <t>[Guía] Informe de un auditor sobre el diseño y la eficacia de los controles de la entidad</t>
  </si>
  <si>
    <t>[Guía] Personas naturales no residentes obligadas o no a declarar impuesto de renta</t>
  </si>
  <si>
    <t>[Guía] Tratamiento contable arrendamiento financiero con opción de compra</t>
  </si>
  <si>
    <t>[Guía] Residencia fiscal y sus implicaciones fiscales</t>
  </si>
  <si>
    <t>[Guía] Impuesto de renta y ganancia ocasional según residencia fiscal de la persona natural</t>
  </si>
  <si>
    <t>[Formato] Solicitud compensación de vacaciones</t>
  </si>
  <si>
    <t>[Guía] Política contable de arrendamientos para entidades de grupo 1</t>
  </si>
  <si>
    <t>[Guía] Requisitos para que persona natural quede exonerada de declarar renta por el año gravable 2017</t>
  </si>
  <si>
    <t>[Guía] Personas naturales obligadas o no a llevar contabilidad, e implicaciones contables y tributarias</t>
  </si>
  <si>
    <t>[Guía] Políticas contables en pymes para los intangibles</t>
  </si>
  <si>
    <t>[ORO] Porcentaje fijo de retención en la fuente sobre salarios en junio de 2018 – Procedimiento 2</t>
  </si>
  <si>
    <t>[ORO] Contestación de demanda – proceso ordinario laboral</t>
  </si>
  <si>
    <t>[Liquidador] Cálculo de la contribución 2018 a Supersociedades</t>
  </si>
  <si>
    <t>[ORO] Conceptos que se someten o no a límites de rentas y deducciones especiales</t>
  </si>
  <si>
    <t>[Guía] Recurso de reposición – proceso laboral</t>
  </si>
  <si>
    <t>[Liquidador] Liquidador de vacaciones</t>
  </si>
  <si>
    <t>[Poder] Poder de sustitución</t>
  </si>
  <si>
    <t>[Guía] Informe sobre los hallazgos obtenidos en las propiedades, planta y equipo</t>
  </si>
  <si>
    <t>[ORO] Doctrinas de la Dian para tener en cuenta al elaborar declaración de renta personas naturales 2017</t>
  </si>
  <si>
    <t>[ORO] Depuración a efectuar dentro de las 5 cédulas de la declaración de renta de personas naturales</t>
  </si>
  <si>
    <t>[ORO] Formulario 210 para declaración renta año gravable 2017 – obligados a llevar contabilidad</t>
  </si>
  <si>
    <t>[Carta] Solicitud de depósito de recursos a cuenta AFC para que no se practique retefuente</t>
  </si>
  <si>
    <t>[ORO] Formulario 110 – declaración de renta 2017 de personas naturales obligadas a llevar contabilidad</t>
  </si>
  <si>
    <t>[ORO] Notificación de no renovación de contrato laboral a término fijo</t>
  </si>
  <si>
    <t>[ORO] Formulario 210 para declaración renta año gravable 2017 – no obligados a llevar contabilidad</t>
  </si>
  <si>
    <t>[Guía] Informe sobre los hallazgos obtenidos en las cuentas por cobrar en una pyme</t>
  </si>
  <si>
    <t>[ORO] Beneficios tributarios por venta o herencia de bien inmueble</t>
  </si>
  <si>
    <t>[Guía] Declaración de renta año gravable 2017: indicadores y otros datos básicos para su elaboración</t>
  </si>
  <si>
    <t>[Liquidador] Cobro coactivo: conozca si la Dian debería levantar medida cautelar sobre un bien del contribuyente</t>
  </si>
  <si>
    <t>[Carta] Revocatoria de poder otorgado a un abogado</t>
  </si>
  <si>
    <t>[ORO] Formulario 110 – declaración de renta 2017 de personas naturales no obligadas a llevar contabilidad</t>
  </si>
  <si>
    <t>[Guía] Rentas exentas y deducciones aplicables a cada cédula</t>
  </si>
  <si>
    <t>[Carta] Notificación de último cobro extrajudicial</t>
  </si>
  <si>
    <t>[Certificado] Cumplimiento de requisitos para solicitar permanencia en el régimen tributario especial</t>
  </si>
  <si>
    <t>[Certificado] Antecedentes de directivos en entidades del régimen especial</t>
  </si>
  <si>
    <t>[ORO] Plantilla para elaborar XML de formatos 1004, 1011 y 2275 para el año gravable 2017</t>
  </si>
  <si>
    <t>[ORO] Registro web de las entidades del régimen especial: trámites que debe realizar cada tipo de entidad</t>
  </si>
  <si>
    <t>[Guía] Reforma al acuerdo de reorganización</t>
  </si>
  <si>
    <t>[ORO] Clasificación general de personas jurídicas en relación con el impuesto de renta por el 2017</t>
  </si>
  <si>
    <t>[Guía] Informe de revisión de estados financieros de una pyme conforme a la NIER 2400</t>
  </si>
  <si>
    <t>[Guía] Solicitud de normalización de acreencias</t>
  </si>
  <si>
    <t>[Guía] Normalización de acreencias incumplidas en proceso de reorganización</t>
  </si>
  <si>
    <t>[Guía] Levantamiento de medida cautelar en proceso de reorganización</t>
  </si>
  <si>
    <t>[Guía] Incorporación de procesos ejecutivos en proceso de reorganización empresarial</t>
  </si>
  <si>
    <t>[Guía] Remisión de documentos reunión de acreedores</t>
  </si>
  <si>
    <t>[Guía] Presentación de reforma de acuerdo de reorganización</t>
  </si>
  <si>
    <t>[Guía] Denuncia por incumplimiento de obligación de hacer en acuerdo de reorganización</t>
  </si>
  <si>
    <t>[Guía] Denuncia de incumplimiento de acuerdo de reestructuración</t>
  </si>
  <si>
    <t>[Certificación] Certificación trimestral de cumplimiento total de la Circular 156–000005 de 2011</t>
  </si>
  <si>
    <t>[Certificación] Oficio de cumplimiento de la Circular 156–000005 de 2011</t>
  </si>
  <si>
    <t>[Certificación] Certificación de cumplimiento de Circular 156–000005 de 2011</t>
  </si>
  <si>
    <t>[ORO] Formatos exógena 1011, 1012 y 2275 por el año gravable 2017: reporte de otros datos en renta e IVA</t>
  </si>
  <si>
    <t>[ORO] Formato exógena 1009 por el año gravable 2017: reporte de cuentas por pagar</t>
  </si>
  <si>
    <t>Formatos de exógena por el año gravable 2017: reportes de los mandatarios</t>
  </si>
  <si>
    <t>[ORO] Formato exógena 1008 por el año gravable 2017: reporte de cuentas por cobrar</t>
  </si>
  <si>
    <t>[ORO] Formato exógena 1007 por el año gravable 2017: reportes de ingresos propios</t>
  </si>
  <si>
    <t>[ORO] Formatos exógena 1005 y 1006 por el año gravable 2017: reportes de IVA generados y descontables</t>
  </si>
  <si>
    <t>[ORO] Formato exógena 1003 por el año gravable 2017: retenciones que le practicaron al informante</t>
  </si>
  <si>
    <t>[ORO] Resumen de categorías de informantes de exógena por el año gravable 2017 y formatos que deben usar</t>
  </si>
  <si>
    <t>[ORO] Formato exógena 1004 por 2017: reporte de descuentos al impuesto de renta y ganancia ocasional</t>
  </si>
  <si>
    <t>Formatos 2276, 2278 y 2280 para el reporte de información exógena por 2017</t>
  </si>
  <si>
    <t>Formato exógena 1647 por el año gravable 2017: reporte de ingresos recibidos para terceros</t>
  </si>
  <si>
    <t>Formato exógena 1010 por el año gravable 2017: reporte de socios, cooperados o comuneros</t>
  </si>
  <si>
    <t>[ORO] Formato exógena 1001 por el año gravable 2017: reporte de pagos o abonos en cuenta</t>
  </si>
  <si>
    <t>[Guía] Reglamentación para la declaración de renta de personas jurídicas 2017</t>
  </si>
  <si>
    <t>[ORO] Formulario 110 y formato 2516 para declaración de renta o ingresos y patrimonio 2017</t>
  </si>
  <si>
    <t>[ORO] Arqueo de caja</t>
  </si>
  <si>
    <t>[Liquidador] Beneficio neto o excedente de las entidades del régimen tributario especial</t>
  </si>
  <si>
    <t>[ORO] Liquidador básico de nómina</t>
  </si>
  <si>
    <t>[Certificación] Explotación de áreas comunes por copropiedades comerciales o mixtas</t>
  </si>
  <si>
    <t>[ORO] Costo de renovación 2018 de matrícula mercantil y establecimientos de comercio</t>
  </si>
  <si>
    <t>[Liquidador] Formulario 220 certificado por rentas de trabajo del año gravable 2017: ejemplo de asalariados</t>
  </si>
  <si>
    <t>[Guía] Testamento abierto o público cuando no hay hijos herederos</t>
  </si>
  <si>
    <t>[Liquidador] Aplicativo simulador y comparativo de créditos cuota fija</t>
  </si>
  <si>
    <t>[Calendario] Calendarios tributarios 2018 de los distritos y municipios principales de Colombia</t>
  </si>
  <si>
    <t>[Guía] Amparo de pobreza</t>
  </si>
  <si>
    <t>[Guía] Sanciones relacionadas con ICA, impuesto predial y de vehículos en Bogotá</t>
  </si>
  <si>
    <t>[Liquidador] Cálculo de tasa de interés efectiva implícita en una cuota</t>
  </si>
  <si>
    <t>[Poderes] Poder para adelantar sucesión ante Notaría</t>
  </si>
  <si>
    <t>[Liquidador] Conversión de tasas de interés</t>
  </si>
  <si>
    <t>[Calendario] Calendario tributario de Cali 2018</t>
  </si>
  <si>
    <t>[Calendario] Calendario tributario de Medellín 2018</t>
  </si>
  <si>
    <t>[Calendario] Calendarios tributarios de las tres principales ciudades de Colombia 2018</t>
  </si>
  <si>
    <t>[Guía] Escritura pública de disolución de sociedad comercial</t>
  </si>
  <si>
    <t>[ORO] Plantilla para elaborar formulario 220 certificado por rentas de trabajo del año gravable 2017</t>
  </si>
  <si>
    <t>[Guía] Decretos reglamentarios de la Ley de reforma tributaria 1819 de 2016 expedidos a finales de 2017</t>
  </si>
  <si>
    <t>[Guía] Demanda para fijación de nuevo valor de arrendamiento de local comercial</t>
  </si>
  <si>
    <t>[Guía] Impuesto diferido aplicado a propiedades de inversión: caso práctico</t>
  </si>
  <si>
    <t>[Guía] Indicadores básicos a tener en cuenta en el 2018</t>
  </si>
  <si>
    <t>[Guía] Declaración de extinción de la obligación hipotecaria</t>
  </si>
  <si>
    <t>[Liquidador] Límite de pagos en efectivo a tener en cuenta para 2018</t>
  </si>
  <si>
    <t>[Guía] Demanda de cancelación y reposición de título valor contra entidad bancaria</t>
  </si>
  <si>
    <t>[Lista de chequeo] Revisión de control de calidad en un encargo de auditoría</t>
  </si>
  <si>
    <t>[Liquidador] Retención en la fuente con procedimiento 1 sobre rentas de trabajo durante el 2018</t>
  </si>
  <si>
    <t>[Contrato] Contrato de comodato</t>
  </si>
  <si>
    <t>[Guía] Tipos de términos de firmeza de las declaraciones tributarias</t>
  </si>
  <si>
    <t>[Guía] Información laboral 2018</t>
  </si>
  <si>
    <t>[2018] Histórico de salario mínimo y auxilio de transporte</t>
  </si>
  <si>
    <t>[Calendario] Calendario para personas naturales 2018</t>
  </si>
  <si>
    <t>[Calendario] Calendario tributario distrital 2018</t>
  </si>
  <si>
    <t>[Guía] Tasa representativa de mercado –TRM–</t>
  </si>
  <si>
    <t>[ORO] Calendario tributario automatizado 2018</t>
  </si>
  <si>
    <t>[ORO] Tabla de retenciones en la fuente por renta para año fiscal 2018</t>
  </si>
  <si>
    <t>[Calendario] Calendario tributario 2018</t>
  </si>
  <si>
    <t>[Guía] Modelo del certificado anual a socios y/o accionistas por el año 2017</t>
  </si>
  <si>
    <t>[ORO] Porcentaje fijo de retención en la fuente sobre salarios en diciembre de 2017 – Procedimiento 2</t>
  </si>
  <si>
    <t>[Poder] Para constituir una sociedad anónima otorgado por persona jurídica extranjera</t>
  </si>
  <si>
    <t>[Carta] Independencia del revisor fiscal o auditor de la firma</t>
  </si>
  <si>
    <t>[ORO] Categorías de informantes de exógena por el año gravable 2017 y formatos que deben usar</t>
  </si>
  <si>
    <t>[Guía] Demanda de restitución de bien inmueble arrendado – Local de comercio</t>
  </si>
  <si>
    <t>[Carta] Confirmación del auditor de un componente</t>
  </si>
  <si>
    <t>[Guía] Régimen simplificado del IVA y del impuesto al consumo: diferencias y similitudes</t>
  </si>
  <si>
    <t>[Guía] Persona natural, empresa unipersonal o SAS: características frente a obligaciones tributarias</t>
  </si>
  <si>
    <t>[Guía] Recurso de queja por denegar liquidación de crédito en proceso ejecutivo</t>
  </si>
  <si>
    <t>[Poder] Solicitud de pruebas extraprocesales</t>
  </si>
  <si>
    <t>[ORO] Conciliación contable y tributaria: casos de descuentos y deducciones (parte IV)</t>
  </si>
  <si>
    <t>[ORO] Conciliación contable y tributaria: casos de descuentos tributarios</t>
  </si>
  <si>
    <t>[Guía] Demanda de proceso ejecutivo singular (letra de cambio)</t>
  </si>
  <si>
    <t>[Guía] Conciliación contable y tributaria: casos de costos y deducciones (parte II)</t>
  </si>
  <si>
    <t>[Guía] Descuentos tributarios para personas jurídicas y sus límites al momento de aplicarlos</t>
  </si>
  <si>
    <t>[Contrato] Distribución exclusiva</t>
  </si>
  <si>
    <t>[ORO] Conciliación contable y tributaria: casos de costos y deducciones (parte I)</t>
  </si>
  <si>
    <t>[Guía] Formatos para acceder a exclusión de IVA en equipos en pro del medio ambiente</t>
  </si>
  <si>
    <t>[Contrato] Compromiso de fusión</t>
  </si>
  <si>
    <t>[Guía] Lista de chequeo: evidencia relativa a los controles en una organización de servicios</t>
  </si>
  <si>
    <t>[Guía] Zomac: listado automatizado de municipios pertenecientes a estas zonas</t>
  </si>
  <si>
    <t>[Guía] Convocatoria de integración de tribunal de arbitramento comercial</t>
  </si>
  <si>
    <t>[Guía] Beneficio en renta para sociedades ubicadas en Zomac: requisitos según el tamaño de la empresa</t>
  </si>
  <si>
    <t>[Acta] Acta final de arreglo directo</t>
  </si>
  <si>
    <t>[Contrato] Cesión de derechos litigiosos</t>
  </si>
  <si>
    <t>[ORO] Cuenta de cobro para una persona que presta servicios en el régimen simplificado del IVA</t>
  </si>
  <si>
    <t>[Demanda] Levantamiento de fuero sindical</t>
  </si>
  <si>
    <t>​[Guía] Requisitos para no estar obligado a declarar renta por el año gravable 2016</t>
  </si>
  <si>
    <t>[Guía] Patrimonio y rentas a declarar según la residencia fiscal del contribuyente</t>
  </si>
  <si>
    <t>[Guía] Demanda para iniciar proceso ejecutivo laboral</t>
  </si>
  <si>
    <t>[Guía] Conducta sancionable, ¿en qué consiste para efectos de liquidar sanción reducida?</t>
  </si>
  <si>
    <t>[ORO] Contrato de outsourcing</t>
  </si>
  <si>
    <t>[Guía] Convenios para evitar la doble tributación aplicables al año gravable 2016</t>
  </si>
  <si>
    <t>[Guía] Declaración de renta año gravable 2016: indicadores y otros datos básicos para su elaboración</t>
  </si>
  <si>
    <t>[Guía] Lista de chequeo de requisitos para obtener la tarjeta profesional de contador público</t>
  </si>
  <si>
    <t>[Matriz] Clasificación tributaria de una persona natural según el Concepto 885 de julio 31 de 2014</t>
  </si>
  <si>
    <t>[Formularios] Formulario de reclamos del usuario o cliente</t>
  </si>
  <si>
    <t>[Guía] Lista de chequeo de requisitos para la expedición de la tarjeta de registro de entidades</t>
  </si>
  <si>
    <t>​[Guía] Conducta sancionable, comisión de la misma conducta no permite liquidar sanción reducida</t>
  </si>
  <si>
    <t>[Carta] Modelo de circularización con compañías de seguros</t>
  </si>
  <si>
    <t>[Liquidador] Prorrateo de IVA comunes: hoja de trabajo con cálculos básicos</t>
  </si>
  <si>
    <t>[Guía] Personas naturales obligadas y no obligadas a llevar contabilidad</t>
  </si>
  <si>
    <t>[Certificación] Certificación laboral</t>
  </si>
  <si>
    <t>[Liquidador] Cálculo de la contribución 2017 a la Supersociedades</t>
  </si>
  <si>
    <t>[Guía] Lista de chequeo de revelaciones para microempresas</t>
  </si>
  <si>
    <t>​[Matriz] Clasificación tributaria de una persona natural según Decreto 3032 de 2013</t>
  </si>
  <si>
    <t>[Contrato] Transacción para terminar contrato de obra en propiedad horizontal</t>
  </si>
  <si>
    <t>[Matriz] Residente para efectos fiscales</t>
  </si>
  <si>
    <t>[ORO] Carta de interrupción de la prescripción de las acciones laborales</t>
  </si>
  <si>
    <t>[Guía] Tabla de equivalencias de términos sobre Normas Internacionales de Auditoría</t>
  </si>
  <si>
    <t>[Guía] Habilitación para expedir factura electrónica: proceso a seguir</t>
  </si>
  <si>
    <t>[Contrato] Contrato de obra para construcción</t>
  </si>
  <si>
    <t>[ORO] Pasos que debe seguir el consumidor financiero para exponer una inconformidad</t>
  </si>
  <si>
    <t>[Guía] Términos a tener en cuenta en el trámite de solicitud de devolución de saldos a favor</t>
  </si>
  <si>
    <t>[Formato] Cuestionario de auditoría para área de sistemas</t>
  </si>
  <si>
    <t>​[Matriz] Cédula rentas de capital y su renta líquida según Concepto 5984 de marzo 17 de 2017</t>
  </si>
  <si>
    <t>[ORO] Renta presuntiva y las novedades de la reforma tributaria en su determinación</t>
  </si>
  <si>
    <t>[Carta] Radicación de licencia de maternidad cuando no se cotizó todo el embarazo</t>
  </si>
  <si>
    <t>[ORO] Cuestionario de auditoría para área de producción</t>
  </si>
  <si>
    <t>[Guía] Listado de relaciones de intercambio de información de cuentas financieras que tiene Colombia</t>
  </si>
  <si>
    <t>[Guía] Tasas: generalidades y conceptos</t>
  </si>
  <si>
    <t>[ORO] Contribuyentes de monotributo ARL y valor a pagar por cada componente por 2017</t>
  </si>
  <si>
    <t>[Acta] Reclamación ante empresas de telefonía celular por reporte negativo a centrales de riesgo</t>
  </si>
  <si>
    <t>[ORO] Intereses moratorios sobre deudas tributarias luego de la Ley 1819 de 2016</t>
  </si>
  <si>
    <t>[ORO] Formularios 210 y 230 con anexos para declaración de renta año gravable 2016</t>
  </si>
  <si>
    <t>[ORO] ​Formularios 110 y 240 con anexos para declaración de renta año gravable 2016</t>
  </si>
  <si>
    <t>​[ORO] Modelo para proyectar efectos de IMAN e IMAS en declaraciones de renta 2016 de empleados</t>
  </si>
  <si>
    <t>[ORO] Clasificación tributaria de las personas naturales y sucesiones ilíquidas por el año 2016</t>
  </si>
  <si>
    <t>​[ORO] Modelo para proyectar efectos de IMAS por 2016 de trabajadores por cuenta propia</t>
  </si>
  <si>
    <t>[Guía] Contribuyentes de monotributo BEPS y valor a pagar por cada componente</t>
  </si>
  <si>
    <t>[Acta] Aprobación de disolución de sociedad de responsabilidad limitada</t>
  </si>
  <si>
    <t>[Acta] Acta de junta para transformación de SA a SAS</t>
  </si>
  <si>
    <t>[Certificación] Requisitos para acceder a beneficios en registro mercantil de la Ley Projoven</t>
  </si>
  <si>
    <t>[ORO] Porcentaje fijo de retención en la fuente sobre salarios en junio de 2017 – Procedimiento 2</t>
  </si>
  <si>
    <t>[Acta] Acta de junta para transformación de Ltda a SAS</t>
  </si>
  <si>
    <t>[Carta] Reclamación por garantías sobre bienes o servicios</t>
  </si>
  <si>
    <t>[ORO] Manifestación de temas a tratar en informes de control interno</t>
  </si>
  <si>
    <t>Retefuente con procedimiento 1 para quienes perciban rentas de trabajo</t>
  </si>
  <si>
    <t>[Guía] Régimen tributario especial: información que debe contener el registro de inscripción</t>
  </si>
  <si>
    <t>​[ORO] Formulario 300 para declaraciones de IVA bimestrales y/o cuatrimestrales durante 2017</t>
  </si>
  <si>
    <t>[Contrato] Escrituras de venta de inmueble que no está ubicado en propiedad horizontal</t>
  </si>
  <si>
    <t>[Contrato] Escrituras de venta de inmueble ubicado en propiedad horizontal</t>
  </si>
  <si>
    <t>[Guía] Información requerida para agendar cita en la DIAN</t>
  </si>
  <si>
    <t>[Guía] Elementos conceptuales para informe de control interno</t>
  </si>
  <si>
    <t>[Guía] Modelo de manifestación de la gerencia dirigida a la revisoría fiscal</t>
  </si>
  <si>
    <t>[ORO] Formato 1003 por 2016: reportes de retenciones que le practicaron a la persona o entidad informante</t>
  </si>
  <si>
    <t>[ORO] Formato 1009 por 2016: reportes de cuentas por pagar</t>
  </si>
  <si>
    <t>[ORO] Formato 1004 por 2016: reporte de descuentos al impuesto de renta o de ganancia ocasional</t>
  </si>
  <si>
    <t>[ORO] Formato 1647 por 2016: reportes de ingresos recibidos para terceros</t>
  </si>
  <si>
    <t>[ORO] Formato 1007 por 2016: reportes de ingresos propios</t>
  </si>
  <si>
    <t>[ORO] Formato 1001 por 2016: reportes de pagos o abonos en cuenta y sus retenciones a terceros</t>
  </si>
  <si>
    <t>[ORO] Formatos 2276, 2278 y 2280 para el reporte de información exógena por 2016</t>
  </si>
  <si>
    <t>[ORO] Formatos 1005 y 1006 por 2016: reportes de IVA generados y descontables</t>
  </si>
  <si>
    <t>[ORO] Formato 1010 por 2016: reportes de socios, cooperados o comuneros</t>
  </si>
  <si>
    <t>[ORO] Formato 1008 por 2016: reportes de cuentas por cobrar</t>
  </si>
  <si>
    <t>[Guía] Incentivos de la reforma tributaria que fueron reglamentados a nivel territorial</t>
  </si>
  <si>
    <t>[ORO] Formatos 1011, 1012 y 2275 por 2016: reportes de otros datos en renta o en ingresos y patrimonio</t>
  </si>
  <si>
    <t>[Contrato] Solicitud al banco de cheques originales pagados</t>
  </si>
  <si>
    <t>[Guía] Dictamen de la revisoría fiscal para una empresa del Grupo 2 por el año 2016</t>
  </si>
  <si>
    <t>[Guía] Matriz para definir si pertenece al régimen simplificado del IVA</t>
  </si>
  <si>
    <t>[Contrato] Contrato de depósito</t>
  </si>
  <si>
    <t>[Guía] Matriz para definir si pertenece al régimen simplificado del impuesto nacional al consumo</t>
  </si>
  <si>
    <t>[Contrato] Distribución de productos</t>
  </si>
  <si>
    <t>[Contrato] Arrendamiento de oficina, local o bodega</t>
  </si>
  <si>
    <t>[Guía] Modelo de certificación de Estados Financieros (versión extendida)</t>
  </si>
  <si>
    <t>[Guía] Cambios en conceptos de exógena para reportar descuentos tributarios solicitados</t>
  </si>
  <si>
    <t>[ORO] Formularios 110 y 140 y formato 1732 para personas jurídicas por año gravable 2016</t>
  </si>
  <si>
    <t>[ORO] Derecho de petición de interés particular contra empresa de servicios públicos -ESP-</t>
  </si>
  <si>
    <t>[Guía] Política contable sobre moneda funcional y transacciones en moneda extranjera para Pymes</t>
  </si>
  <si>
    <t>[ORO] Plantilla para elaborar borrador de formulario 350 de marzo de 2017 en adelante</t>
  </si>
  <si>
    <t>[Guía] Nuevos conceptos de exógena para reportar ingresos por operaciones con IVA</t>
  </si>
  <si>
    <t>[Acta] Reunión de junta directiva</t>
  </si>
  <si>
    <t>[Acta] Autorización de aumento del capital</t>
  </si>
  <si>
    <t>[Guía] Cambios en conceptos de exógena para reportar valores de costos y deducciones</t>
  </si>
  <si>
    <t>[Acta] Iniciación de arreglo directo</t>
  </si>
  <si>
    <t>[Guía] Modelo informe del Revisor Fiscal con ISAE</t>
  </si>
  <si>
    <t>[Guía] Cambios en los conceptos de exógena para reportar valores de rentas exentas</t>
  </si>
  <si>
    <t>[ORO] Calendario Tributario 2017 automatizado</t>
  </si>
  <si>
    <t>[Liquidador] Matrícula Mercantil y establecimientos de comercio: costo de renovación año 2017</t>
  </si>
  <si>
    <t>[Guía] Cambios en los conceptos para reportar ingresos no constitutivos de renta ni ganancia ocasional</t>
  </si>
  <si>
    <t>[Guía] Convocatoria junta de socios o asamblea general extraordinaria</t>
  </si>
  <si>
    <t>[Guía] Síntesis de las modificaciones de la Ley 1819 de 2016 a rentas exentas del artículo 207-2</t>
  </si>
  <si>
    <t>[ORO] Plantilla para elaborar Formulario 220 certificado de ingresos y retenciones a empleados año gravable 2016</t>
  </si>
  <si>
    <t>[Guía] Políticas contables más significativas en Pymes</t>
  </si>
  <si>
    <t>[Formato] Comprobante de préstamos sobre salarios</t>
  </si>
  <si>
    <t>​​[Guía] Nota 2: base de preparación de Estados Financieros bajo el Estándar Internacional para Pymes</t>
  </si>
  <si>
    <t>[Formato] Allanamiento a las pretensiones de la demanda</t>
  </si>
  <si>
    <t>​[ORO] Cálculo de retención sobre dividendos de 2016, anteriores, de 2017 y siguientes</t>
  </si>
  <si>
    <t>[Formato] Demanda de divorcio de matrimonio civil</t>
  </si>
  <si>
    <t>[ORO] Cuadro temático con los cambios introducidos por la Ley de reforma tributaria 1819 de 2016</t>
  </si>
  <si>
    <t>[Guía] Matriz para clasificar empresas que inicien actividades en ZOMAC y tarifa en renta a aplicar por 2017</t>
  </si>
  <si>
    <t>[Formato] Cesión de derechos hereditarios</t>
  </si>
  <si>
    <t>[Formato] Tabla de retención en la fuente sobre ingresos laborales</t>
  </si>
  <si>
    <t>[Guía] Matriz para determinar valor de excesos de renta presuntiva y de base mínima a compensar</t>
  </si>
  <si>
    <t>[Guía] Matriz para determinar valor de pérdidas fiscales susceptibles de compensación según reforma</t>
  </si>
  <si>
    <t>[Guía] Información laboral 2017</t>
  </si>
  <si>
    <t>[Formato] Poder especial para adelantar proceso ejecutivo</t>
  </si>
  <si>
    <t>[Liquidador] Sobretasa del impuesto de renta y complementario de personas jurídicas</t>
  </si>
  <si>
    <t>[Guía] Matriz para definir periodicidad de declaración y pago de IVA en 2017 según reforma tributaria 2016</t>
  </si>
  <si>
    <t>[Formato] Liquidador de seguridad social y provisión de prestaciones sociales para servicio doméstico</t>
  </si>
  <si>
    <t>[ORO] Listado de bienes y servicios cuya clasificación frente al IVA fue modificada con la Ley 1819</t>
  </si>
  <si>
    <t>[ORO] Tablas de retención en la fuente a título de los impuestos nacionales durante el año fiscal 2017</t>
  </si>
  <si>
    <t>[ORO] Gravamen progresivo en impuesto de renta de personas naturales</t>
  </si>
  <si>
    <t>​[Guía] Matriz para definir quién puede acogerse al Monotributo por el año 2017 según reforma tributaria</t>
  </si>
  <si>
    <t>[Guía] Matriz para definir categoría en Monotributo y valor a pagar en 2017 según reforma tributaria 2016</t>
  </si>
  <si>
    <t>[Formato] Poder especial otorgado por representante legal de persona jurídica</t>
  </si>
  <si>
    <t>[Guía] Tabla de retenciones en la fuente por renta año fiscal 2017</t>
  </si>
  <si>
    <t>[Calendario] Calendario tributario distrital 2017</t>
  </si>
  <si>
    <t>[Formato] Cédula de control para valoración de riesgos en compras</t>
  </si>
  <si>
    <t>[Guía] Matriz para definir categoría en Monotributo y valor a pagar en 2017 según reforma tributaria</t>
  </si>
  <si>
    <t>​[Guía] Matriz para definir la periodicidad de declaración y pago del IVA en 2017 según reforma tributaria</t>
  </si>
  <si>
    <t>[Guía] Lista de chequeo de revelaciones Sección 27: deterioro del valor de los activos</t>
  </si>
  <si>
    <t>[Guía] Matriz para definir obligados a declarar renta según reforma tributaria aprobada en primer debate</t>
  </si>
  <si>
    <t>[ORO] Modelo para definir porcentaje fijo de retefuente sobre salarios en diciembre 2016 – Procedimiento 2</t>
  </si>
  <si>
    <t>[Formato] Modelo de carta para solicitar a la empresa de servicios públicos la suspensión del contrato de telefonía e internet</t>
  </si>
  <si>
    <t>[Guía] Lista de chequeo de revelaciones Sección 26: pagos basados en acciones</t>
  </si>
  <si>
    <t>[Calendario] Calendario tributario 2017</t>
  </si>
  <si>
    <t>[Acta] Modelo para otorgar poder de representación ante una junta de socios o asamblea de accionistas</t>
  </si>
  <si>
    <t>[Guía] Lista de chequeo de revelaciones Sección 24: subvenciones del gobierno</t>
  </si>
  <si>
    <t>[Guía] Matriz para definir si puede acogerse al Monotributo por el año 2017 según proyecto reforma tributaria</t>
  </si>
  <si>
    <t>[Autorización] Formato autorización permiso de salida del país para menores</t>
  </si>
  <si>
    <t>[Guía] Lista de chequeo de revelaciones Sección 23: ingresos de actividades ordinarias</t>
  </si>
  <si>
    <t>[Guía] Matriz para definir obligados a declarar renta por el 2017 según proyecto reforma tributaria</t>
  </si>
  <si>
    <t>[Liquidador] Cálculos para determinar valores susceptibles de ser compensados</t>
  </si>
  <si>
    <t>[Poder] Representación ante la Superintendencia de Sociedades</t>
  </si>
  <si>
    <t>[Liquidador] Tarifas en impuesto y sobretasa en renta para empresas editoriales según proyecto de reforma</t>
  </si>
  <si>
    <t>[Guía] Matriz para determinar el valor de las pérdidas fiscales susceptibles de ser compensadas</t>
  </si>
  <si>
    <t>[ORO] Impuesto de renta de persona natural según proyecto de reforma tributaria</t>
  </si>
  <si>
    <t>[Liquidador] Tablas de gravamen progresivo en impuesto y retención por renta de personas naturales</t>
  </si>
  <si>
    <t>[Guía] Estatuto Tributario concordado con el Proyecto de Ley de Reforma Tributaria</t>
  </si>
  <si>
    <t>[Guía] Dictamen de modelo (limpio o sin salvedades) del revisor fiscal</t>
  </si>
  <si>
    <t>[Guía] Estructura general del Proyecto Ley Reforma Tributaria Estructural</t>
  </si>
  <si>
    <t>[ORO] Contrato de trabajo con salario integral</t>
  </si>
  <si>
    <t>[Guía] Matriz para establecer cumplimiento de criterios para ser calificado como Gran Contribuyente</t>
  </si>
  <si>
    <t>[ORO] ESFA y Estados financieros 2015 y 2016: Caso práctico</t>
  </si>
  <si>
    <t>[Guía] Matriz para definir la periodicidad para declarar y pagar la autorretención del CREE</t>
  </si>
  <si>
    <t>[ORO] Aplicación del Estándar para Pymes por representante legal y contador</t>
  </si>
  <si>
    <t>[Guía] Matriz para definir la periodicidad de declaración y pago del impuesto sobre las ventas</t>
  </si>
  <si>
    <t>[Guía] Informe de directivos: Aplicación de los Estándares Internacionales – Grupo 2</t>
  </si>
  <si>
    <t>[Formato] “Especificaciones de los servicios” para acceder a incentivos de la Ley 1715 del 2014</t>
  </si>
  <si>
    <t>[Acta] Reglamento para la emisión de acciones</t>
  </si>
  <si>
    <t>[Formato] “Especificaciones del elemento, equipo y/o maquinaria” para acceder a incentivos de la Ley 1715</t>
  </si>
  <si>
    <t>[Acta] Disolución de una sociedad</t>
  </si>
  <si>
    <t>[Formato] Formato único de solicitud de certificación de beneficios ambientales</t>
  </si>
  <si>
    <t>[Guía] Cuadro sinóptico de la generación del IVA en operaciones con empresas en zonas francas</t>
  </si>
  <si>
    <t>[Acta] Modelos de autorización para obtener, renovar o cancelar la firma digital</t>
  </si>
  <si>
    <t>[Formato] Modelo de memorial para solicitarle al juez librar medida cautelar</t>
  </si>
  <si>
    <t>[Acta] Modelo de reclamación por garantía</t>
  </si>
  <si>
    <t>[Guía] Matriz para definir el sistema mediante el cual puede declarar un trabajador por cuenta propia</t>
  </si>
  <si>
    <t>[Acta] Acta de Junta Directiva para autorizar al Gerente a suscribir contratos</t>
  </si>
  <si>
    <t>[Guía] Modelo de política contable para el valor residual</t>
  </si>
  <si>
    <t>[Acta] Modelo de comprobante de pago con caja menor</t>
  </si>
  <si>
    <t>[ORO] Matriz para definir el sistema mediante el cual puede declarar un empleado por el año gravable 2015</t>
  </si>
  <si>
    <t>[Acta] Modelo de circularización con abogados</t>
  </si>
  <si>
    <t>[Liquidador] Cuota mensual en el pago de una obligación financiera</t>
  </si>
  <si>
    <t>[Liquidador] Flujo de caja especial para una microempresa</t>
  </si>
  <si>
    <t>[Guía] Matriz para definir si una persona natural está obligada a declarar renta por el 2015</t>
  </si>
  <si>
    <t>[Poder] Poder de representación en asamblea/junta general de asociados</t>
  </si>
  <si>
    <t>[Convocatoria] Segunda convocatoria a asamblea general ordinaria de socios/accionistas</t>
  </si>
  <si>
    <t>[Guía] Modelo simple de programa de auditoría a inversiones en pymes</t>
  </si>
  <si>
    <t>[Acta] Modelo de acta para nombramiento de junta directiva y/o revisor fiscal</t>
  </si>
  <si>
    <t>[Liquidador] Herramienta calculadora de tarifas en la Contaduría Pública</t>
  </si>
  <si>
    <t>[Guía] Modelo para la aprobación de políticas contables para entidades del sector público (Resolución 414)</t>
  </si>
  <si>
    <t>[ORO] Matriz para definir contribuyentes no obligados a presentar declaración de renta</t>
  </si>
  <si>
    <t>[Guía] Servicios y contratos en los cuales se puede aplicar AIU</t>
  </si>
  <si>
    <t>[Guía] Lista de Chequeo de Revelaciones Sección 19: combinaciones de negocio y plusvalía</t>
  </si>
  <si>
    <t>[Liquidador] Modelo para el cálculo de la «sanción por corrección» en una declaración de renta</t>
  </si>
  <si>
    <t>[Guía] Navegación en el marco normativo de las NAI</t>
  </si>
  <si>
    <t>[Guía] Lista de Chequeo de Revelaciones Sección 17: propiedades, planta y equipo</t>
  </si>
  <si>
    <t>[Guía] Diferencias en la declaración de renta de personas naturales obligadas o no a llevar contabilidad</t>
  </si>
  <si>
    <t>[ORO] Modelo de renuncia por falta de pago de salarios</t>
  </si>
  <si>
    <t>[Formato] Carta de compromiso de auditoría bajo NIA</t>
  </si>
  <si>
    <t>[Guía] Lista de Chequeo de Revelaciones Sección 16: propiedades de inversión</t>
  </si>
  <si>
    <t>[ORO] Beneficios tributarios por vinculación laboral de personas con condiciones especiales</t>
  </si>
  <si>
    <t>[ORO] Documentos necesarios para elaborar la declaración de renta de personas naturales año gravable 2015</t>
  </si>
  <si>
    <t>[ORO] Formato “otro sí” para modificar promesa de compraventa</t>
  </si>
  <si>
    <t>[Certificado] Modelo del certificado anual a socios y/o accionistas por el año gravable 2015</t>
  </si>
  <si>
    <t>[Guía] Lista de Chequeo de Revelaciones Sección 10: políticas contables, estimaciones y errores</t>
  </si>
  <si>
    <t>[Liquidador] IMAS en el impuesto de renta de los trabajadores por cuenta propia: modelo para proyectar efectos 2015</t>
  </si>
  <si>
    <t>[Reclamaciones] Reclamación directa contra proveedor o productor</t>
  </si>
  <si>
    <t>[Liquidador] IMAN e IMAS en el impuesto de renta para empleados: modelo para proyectar efectos 2015</t>
  </si>
  <si>
    <t>[Carta] Solicitud de autorización para venta de propiedad de un menor de edad</t>
  </si>
  <si>
    <t>[Guía] Lista de Chequeo de Revelaciones Sección 7: Estado de Flujos de Efectivo</t>
  </si>
  <si>
    <t>[ORO] Cálculo de la contribución 2016 a la Supersociedades</t>
  </si>
  <si>
    <t>[ORO] Formularios 210 y 230 con anexos para la declaración de renta de personas naturales año gravable 2015</t>
  </si>
  <si>
    <t>[Guía] Lista de Chequeo de Revelaciones Sección 5: Estado de Resultado Integral y Estado de Resultados</t>
  </si>
  <si>
    <t>[Liquidador avanzado] ​Formularios 110 y 240 con anexos para la declaración de renta año gravable 2015</t>
  </si>
  <si>
    <t>[Guía] Lista de Chequeo de Revelaciones Sección 4: Estado de Situación Financiera</t>
  </si>
  <si>
    <t>[Liquidador básico] Formulario 210 Declaración de Renta Personas Naturales y Sucesiones ilíquidas año gravable 2015</t>
  </si>
  <si>
    <t>[Guía] Clasificación tributaria de personas naturales y sucesiones ilíquidas frente al impuesto de renta por el año gravable 2015</t>
  </si>
  <si>
    <t>[ORO] Derecho de petición para solicitar documentos a exempleador</t>
  </si>
  <si>
    <t>[Guía] Lista de chequeo de revelaciones Sección 3: presentación de Estados Financieros</t>
  </si>
  <si>
    <t>[ORO] Cálculo de la sanción por extemporaneidad después del emplazamiento por no declarar</t>
  </si>
  <si>
    <t>[ORO] Acta de Asamblea General para aprobación de estados financieros 2015 en entidad del Grupo 1</t>
  </si>
  <si>
    <t>[ORO] Modelo para definir porcentaje fijo de retención en la Fuente sobre salarios en junio del 2016 – Procedimiento 2</t>
  </si>
  <si>
    <t>Modelo básico para proyectar el impuesto a la riqueza 2015 a 2018 y su complementario de normalización tributaria</t>
  </si>
  <si>
    <t>[ORO] Cálculo de intereses presuntivos por préstamos en dinero a socios durante el 2015</t>
  </si>
  <si>
    <t>[Guía] Lista de chequeo de revelaciones: NIC 36 Deterioro del valor de los activos</t>
  </si>
  <si>
    <t>[Contrato] Finalización del contrato por parte del arrendatario por vencimiento del contrato</t>
  </si>
  <si>
    <t>[Guía] Lista de chequeo de revelaciones: NIC 26 – Contabilización e información financiera sobre planes de beneficio por retiro</t>
  </si>
  <si>
    <t>[ORO] Cálculo de la sanción por extemporaneidad antes del emplazamiento</t>
  </si>
  <si>
    <t>[Acta] Acta de nombramiento del Vigía en Seguridad y Salud en el Trabajo</t>
  </si>
  <si>
    <t>[Guía] Normatividad aplicable a los impuestos de renta, CREE y riqueza contenida en la Ley 1739 del 2014</t>
  </si>
  <si>
    <t>[Formato] Formato para presentar quejas sobre situaciones que puedan constituir acoso laboral</t>
  </si>
  <si>
    <t>[ORO] Hoja de trabajo para el control de activos fijos</t>
  </si>
  <si>
    <t>[Guía] Plantilla para elaborar el Informe de Prácticas Empresariales por el 2015</t>
  </si>
  <si>
    <t>[Guía] Generación del IVA en operaciones con empresas en zonas francas</t>
  </si>
  <si>
    <t>[Guía] Certificado por Retención en la Fuente a título del impuesto de Timbre</t>
  </si>
  <si>
    <t>[Autorización] Autorización de salida de bienes por finalización del contrato de arrendamiento – Propiedad Horizontal</t>
  </si>
  <si>
    <t>[ORO] Proyección de descuentos en Renta, CREE y Sobretasa al CREE por impuestos pagados en el exterior</t>
  </si>
  <si>
    <t>[ORO] Cuentas a reportar en los formatos de información exógena año gravable 2015</t>
  </si>
  <si>
    <t>[Guía] Clasificación de las personas jurídicas en el impuesto de Renta y CREE del año gravable 2015</t>
  </si>
  <si>
    <t>[Guía] Plantilla de Estados Financieros 2015 bajo Estándares Internacionales Plenos para Supersociedades con XBRL Express</t>
  </si>
  <si>
    <t>[Liquidador] Impuesto a la riqueza: cálculo valor patrimonial neto para acciones poseídas de forma indirecta en sociedades nacionales</t>
  </si>
  <si>
    <t>​[Calendario] Calendario tributario automatizado para el 2016</t>
  </si>
  <si>
    <t>[Liquidador] Efectos de las ventas de activos fijos depreciables que constituyen ganancia ocasional</t>
  </si>
  <si>
    <t>[Guía] Categorías de informantes de exógena por el año gravable 2015 y formatos a utilizar</t>
  </si>
  <si>
    <t>[Liquidador] Depuración del Impuesto de Renta año gravable 2015 para copropiedades que explotan áreas comunes</t>
  </si>
  <si>
    <t>[Guía] Cálculo de intereses de mora sobre obligaciones tributarias</t>
  </si>
  <si>
    <t>[Formato] Formato 2278: información de compras a terceros de bonos, vales y otros documentos para pagos a trabajadores en el 2015</t>
  </si>
  <si>
    <t>[ORO] Formato 2280: deducción en el 2015 por empleadas víctimas de la violencia</t>
  </si>
  <si>
    <t>[ORO] Poder especial para compraventa de inmueble</t>
  </si>
  <si>
    <t>[Guía] Simulación del Sistema de Registro de Diferencias</t>
  </si>
  <si>
    <t>[Liquidador] Cálculo de deducción en renta por inversiones en proyectos de investigación tecnológica</t>
  </si>
  <si>
    <t>[Formato] Certificación de estados financieros año 2015 a entregar a la Supersociedades</t>
  </si>
  <si>
    <t>[ORO] Formulario 220: certificación de pagos y retenciones a empleados por el año gravable 2015</t>
  </si>
  <si>
    <t>[ORO] Promesa de compraventa de apartamento con usufructo para cancelar</t>
  </si>
  <si>
    <t>[Formato] Dictamen Revisoría Fiscal (auditoría externa) con Estándares Internacionales</t>
  </si>
  <si>
    <t>[Formato] Formatos 1005 y 1006: reporte de IVA descontables, e IVA e INC generados en el 2015</t>
  </si>
  <si>
    <t>[Formato] Formatos 1011, 1012 y 2275: reportes de otros datos de la declaración de Renta o de Ingresos y Patrimonio del 2015</t>
  </si>
  <si>
    <t>[ORO] Formato 1004: reporte de los descuentos al impuesto de Renta o de Ganancia Ocasional en el 2015</t>
  </si>
  <si>
    <t>[Formato] Formato 1010: reporte de socios, cooperados o comuneros a diciembre 31 del 2015</t>
  </si>
  <si>
    <t>[Formato] Formatos 1016, 1017, 1018, 1027, 1054 y 1055: reportes de los mandatarios en contratos de mandato año gravable 2015</t>
  </si>
  <si>
    <t>[ORO] Formularios 110 y 140 con anexos y formato 1732 año gravable 2015</t>
  </si>
  <si>
    <t>[Certificado] Participación patrimonial anual a socios y/o accionistas por el 2015</t>
  </si>
  <si>
    <t>[ORO] Formato 1009: reporte de cuentas por pagar a diciembre 31 del 2015</t>
  </si>
  <si>
    <t>[ORO] Formato 1008: reporte de cuentas por cobrar a diciembre 31 del 2015</t>
  </si>
  <si>
    <t>[ORO] Convocatoria para Asamblea General de Copropietarios</t>
  </si>
  <si>
    <t>[ORO] Formato 2276: información de los certificados de ingresos y retenciones a empleados año 2015</t>
  </si>
  <si>
    <t>[ORO] Formato 1007: información de ingresos propios recibidos durante el 2015</t>
  </si>
  <si>
    <t>[ORO] Formato 1001: información de pagos o causaciones a terceros durante el 2015 y las retenciones practicadas o asumidas sobre los mismos. Caso 1</t>
  </si>
  <si>
    <t>[ORO] Formato 1001: información de pagos o causaciones a terceros durante el 2015 y las retenciones practicadas o asumidas sobre los mismos. Caso 2</t>
  </si>
  <si>
    <t>[ORO] Formato 1647: reportes de ingresos recibidos (facturados) para terceros durante el 2015</t>
  </si>
  <si>
    <t>[ORO] Formato 1003: reportes de retenciones que le practicaron a la persona o entidad informante durante el 2015</t>
  </si>
  <si>
    <t>[Carta] Carta de finalización del contrato individual de trabajo por pensión del trabajador</t>
  </si>
  <si>
    <t>[Guía] Plantilla de estados financieros 2015 bajo Estándares Internacionales para Supersociedades con XBRL Express</t>
  </si>
  <si>
    <t>[Guía] Cierre contable: proceso de verificación de la información del 2015</t>
  </si>
  <si>
    <t>[Calendario] Declaración anual del Impuesto de Industria y Comercio en Cali</t>
  </si>
  <si>
    <t>[Calendario] Calendario Tributario para Personas Naturales</t>
  </si>
  <si>
    <t>[Guía] Tabla de recargos y aportes para salario mínimo 2016</t>
  </si>
  <si>
    <t>[Liquidador] Costo de renovación de la Matrícula Mercantil para el 2016</t>
  </si>
  <si>
    <t>[ORO] Sanción por extemporaneidad en declaración del Régimen Simplificado del Impuesto al Consumo</t>
  </si>
  <si>
    <t>[Poder] Otorgamiento de poder para cancelar línea telefónica</t>
  </si>
  <si>
    <t>[Guía] Cuestionario para la revisión y evaluación de los saldos, movimientos y el control de las cuentas de caja y bancos</t>
  </si>
  <si>
    <t>[Guía] Lista de chequeo de revelaciones: NIC 26 − Planes de beneficio por retiro</t>
  </si>
  <si>
    <t>[Guía] Requisitos para pertenecer al régimen simplificado del IVA en el 2016</t>
  </si>
  <si>
    <t>[Contrato] Contrato de compraventa de vehículo automotor (automóvil o motocicleta)</t>
  </si>
  <si>
    <t>[Guía] Indicadores básicos para tener en cuenta en el 2016</t>
  </si>
  <si>
    <t>[Guía] Lista de chequeo de revelaciones: NIC 23 costos por préstamos y NIC 24 partes relacionadas</t>
  </si>
  <si>
    <t>[ORO] Parámetros claves en la elaboración de declaraciones tributarias durante el año 2016</t>
  </si>
  <si>
    <t>[Guía] Tarifas de la autorretención del CREE</t>
  </si>
  <si>
    <t>[Guía] Información laboral 2016</t>
  </si>
  <si>
    <t>[Calendario] Calendario Tributario de Bogotá D.C.</t>
  </si>
  <si>
    <t>Ejercicios de conversión: caso práctico para la elaboración del ESFA en pymes</t>
  </si>
  <si>
    <t>[Guía] Tabla de retenciones en la fuente por renta año fiscal 2016</t>
  </si>
  <si>
    <t>[Guía] Cuestionario para la revisión y evaluación del Sistema de Control Interno</t>
  </si>
  <si>
    <t>[Guía] Lista de chequeo de revelaciones: NIC 21 -Efectos de las variaciones en las tasas de cambio de la moneda extranjera</t>
  </si>
  <si>
    <t>[Formato] Auditoría de conciliaciones bancarias</t>
  </si>
  <si>
    <t>[Guía] Lista de chequeo de revelaciones: NIC 19 -Beneficios a los empleados</t>
  </si>
  <si>
    <t>[Contrato] Modelo de contrato de corretaje inmobiliario</t>
  </si>
  <si>
    <t>[Calendario] Calendario Tributario 2016</t>
  </si>
  <si>
    <t>[Guía] Lista de chequeo de revelaciones: NIC 18 – Ingresos de actividades ordinarias</t>
  </si>
  <si>
    <t>[ORO] Retención en la fuente con procedimiento 1 para asalariados y demás empleados durante el 2016</t>
  </si>
  <si>
    <t>[Carta] Autorización para desocupar inmueble por finalización del contrato de arrendamiento –PH</t>
  </si>
  <si>
    <t>[Formato] Auditoría del disponible</t>
  </si>
  <si>
    <t>[ORO] Ejercicio de conciliación entre el resultado contable y los resultados fiscales</t>
  </si>
  <si>
    <t>[ORO] Retención en la fuente con procedimiento 2 para determinar porcentaje en diciembre de 2015</t>
  </si>
  <si>
    <t>[Acta] Constitución y Posesión de miembros del Comité Paritario de Seguridad y Salud en el Trabajo</t>
  </si>
  <si>
    <t>[Guía] Lista de chequeo de revelaciones: NIC 17 – Arrendamientos</t>
  </si>
  <si>
    <t>[Guía] Normatividad reglamentaria del impuesto a la riqueza y su complementario</t>
  </si>
  <si>
    <t>[Guía] Básica de Trabajo: Auxilio de transporte y dotación</t>
  </si>
  <si>
    <t>[Guía] Exógena: Estructura final del contenido de la Resolución DIAN 000220 de octubre 31 del 2014</t>
  </si>
  <si>
    <t>[Guía] Normatividad reglamentaria del Impuesto Nacional al Consumo</t>
  </si>
  <si>
    <t>[Guía] Básica de Trabajo: Incapacidad</t>
  </si>
  <si>
    <t>[Guía] Documento de Orientación Técnica 015. Copropiedades de Uso Residencial o Mixto (Grupo 1, 2 y 3)</t>
  </si>
  <si>
    <t>[Guía] Documento de Orientación Técnica 014. Entidades Sin Ánimo de Lucro</t>
  </si>
  <si>
    <t>[Guía] Documentos de Orientación Pedagógica para la aplicación de las NIIF, NIF y NAI</t>
  </si>
  <si>
    <t>[Guía] Documentos sobre Combinaciones de Negocios. Orientaciones Técnicas 010 y 011 del CTCP</t>
  </si>
  <si>
    <t>[Guía] Documentos sobre Activos y Pasivos Financieros. Orientaciones Técnicas 008 y 009 del CTCP</t>
  </si>
  <si>
    <t>[Guía] Documentos de Regulación sobre Propiedades, Planta y Equipos. Orientaciones Técnicas 006 y 007 del CTCP</t>
  </si>
  <si>
    <t>[Guía] Documentos de Adopción por primera vez. Orientaciones Técnicas 004 y 005 del CTCP</t>
  </si>
  <si>
    <t>[Guía] Documentos de Marco Conceptual. Orientaciones Técnicas 002 y 003 del CTCP</t>
  </si>
  <si>
    <t>[Guía] Documento de Orientación Técnica 001. Contabilidad bajo los nuevos marcos técnicos normativos</t>
  </si>
  <si>
    <t>[Guía] Estructura del contenido de la Resolución DIAN 112 de octubre 29 del 2015</t>
  </si>
  <si>
    <t>[Guía] Normatividad reglamentaria del CREE</t>
  </si>
  <si>
    <t>[Guía] Básica de Trabajo: acoso laboral</t>
  </si>
  <si>
    <t>[Formato] Planilla de Circularizaciones</t>
  </si>
  <si>
    <t>[Guía] Lista de chequeo de revelaciones: NIC 16 -Propiedades, Planta y Equipo</t>
  </si>
  <si>
    <t>[Guía] Obligaciones Tributarias de los Consorcios y Uniones Temporales</t>
  </si>
  <si>
    <t>[Guía] Básica de Trabajo: salario y jornada laboral</t>
  </si>
  <si>
    <t>[Guía] Lista de chequeo de revelaciones: NIC 12 – Impuesto a las Ganancias</t>
  </si>
  <si>
    <t>[Guía] Doctrinas de la DIAN sobre el CREE</t>
  </si>
  <si>
    <t>[Guía] Atención Integral en Seguridad y Salud en el Trabajo 2015 – Hipocausia neurosensorial inducida por ruido u ototóxicos</t>
  </si>
  <si>
    <t>[Guía] Atención Integral en Seguridad y Salud en el Trabajo 2015 – Bencenos y sus derivados</t>
  </si>
  <si>
    <t>[Guía] Atención Integral en Seguridad y Salud en el Trabajo 2015 – Trabajadores expuestos a organofosforados o carbamatos</t>
  </si>
  <si>
    <t>[Guía] Atención Integral en Seguridad y Salud en el Trabajo 2015 – Neumoconiosis</t>
  </si>
  <si>
    <t>[Guía] Atención Integral en Seguridad y Salud en el Trabajo 2015 – Hombro doloroso</t>
  </si>
  <si>
    <t>[Guía] Atención Integral en Seguridad y Salud en el Trabajo 2015 – Dermatitis de origen ocupacional</t>
  </si>
  <si>
    <t>[Guía] Atención Integral en Seguridad y Salud en el Trabajo 2015 – Cáncer de pulmón de origen ocupacional</t>
  </si>
  <si>
    <t>[Guía] Atención Integral en Seguridad y Salud en el Trabajo 2015 – Asma de origen ocupacional</t>
  </si>
  <si>
    <t>[Guía] Contratación del servicio doméstico</t>
  </si>
  <si>
    <t>[Guía] Atención Integral en Seguridad y Salud en el Trabajo 2015 – Desorden músculo esquelético de miembro superior</t>
  </si>
  <si>
    <t>[Guía] Atención Integral en Seguridad y Salud en el Trabajo 2015 – Dolor lumbar inespecífico y enfermedad discal de origen ocupacional</t>
  </si>
  <si>
    <t>[Carta] Carta de Gerencia</t>
  </si>
  <si>
    <t>[Guía] Lista de chequeo de revelaciones: NIC 11 – Contratos de Construcción</t>
  </si>
  <si>
    <t>[Dictamen] Modelo de certificación para acreditar que la empresa se encuentra al día en pagos de parafiscales y Seguridad Social</t>
  </si>
  <si>
    <t>[Guía] Lista de chequeo de revelaciones: NIC 10 – Hechos ocurridos después del período sobre el que se informa</t>
  </si>
  <si>
    <t>[Guía] Acuerdos sobre Promoción y Protección Recíproca de Inversiones</t>
  </si>
  <si>
    <t>[Guía] Diferencias existentes entre los distintos tipos societarios</t>
  </si>
  <si>
    <t>[Carta] Modelo de Circularización Proveedores</t>
  </si>
  <si>
    <t>[Guía] Revelaciones exigidas por la NIC 8 – Políticas Contables, Cambios en las Estimaciones Contables y Errores</t>
  </si>
  <si>
    <t>[Guía] Convenios para evitar la doble tributación de las Empresas de Navegación</t>
  </si>
  <si>
    <t>[Carta] De manifestaciones de la dirección al auditor, en una revisión de información financiera intermedia</t>
  </si>
  <si>
    <t>[Guía] Revelaciones exigidas por la NIC 7: Estado de Flujos de Efectivo</t>
  </si>
  <si>
    <t>[Guía] Revelaciones exigidas por la NIC 2: lista de chequeo</t>
  </si>
  <si>
    <t>[Guía] Obligaciones tributarias con vencimiento en septiembre del 2015</t>
  </si>
  <si>
    <t>[Carta] Modelo de Circularización Cartera</t>
  </si>
  <si>
    <t>[Formato] Medición de cuentas por cobrar sin intereses</t>
  </si>
  <si>
    <t>[Guía] Tabla de tarifas del IMAS para trabajadores por cuenta propia</t>
  </si>
  <si>
    <t>[Contrato] Promesa de Compraventa de Inmueble</t>
  </si>
  <si>
    <t>[Formato] Dictamen revisor fiscal con salvedades según Decreto 302 del 2015</t>
  </si>
  <si>
    <t>[Guía] Resumen de normas tributarias recopiladas en los decretos únicos reglamentarios de mayo del 2015</t>
  </si>
  <si>
    <t>[Formato] Dictamen Revisor Fiscal con abstención según Decreto 302 del 2015</t>
  </si>
  <si>
    <t>[Certificado] Modelo Declaración Grupo Empresarial o Situación de Control (personas jurídicas)</t>
  </si>
  <si>
    <t>[Contrato] Contrato de Suministro</t>
  </si>
  <si>
    <t>[Dictamen] Modelo dictamen Revisor Fiscal, Decreto 302</t>
  </si>
  <si>
    <t>[Guía] Modificaciones realizadas por la Ley 1739 del 2014 en materia de declaración de renta</t>
  </si>
  <si>
    <t>[Contrato] Cesión de Derechos Patrimoniales de Autor</t>
  </si>
  <si>
    <t>[Guía] Normatividad a tener en cuenta en la preparación de la declaración de renta personas naturales año gravable 2014</t>
  </si>
  <si>
    <t>[Liquidador] Modelo liquidación trabajadores periodos inferiores a 30 días</t>
  </si>
  <si>
    <t>[Contrato] Acta compromisoria para delegación de Tribunal de Arbitramento</t>
  </si>
  <si>
    <t>[Formato] Amortización de contrato de leasing</t>
  </si>
  <si>
    <t>[Guía] Tablas para definir el impuesto de renta de «empleados» por el sistema ordinario, IMAN e IMAS</t>
  </si>
  <si>
    <t>[Acta] Constitución de COPASST</t>
  </si>
  <si>
    <t>[ORO] Formularios 110 y 140 declaración Renta y CREE personas jurídicas fracción año gravable 2015 – versión básica</t>
  </si>
  <si>
    <t>[Guía] Requisitos para acceder al beneficio tributario por la generación de nuevos puestos de trabajo</t>
  </si>
  <si>
    <t>[Guía] Propuesta aplicación NIIF en propiedad horizontal</t>
  </si>
  <si>
    <t>[Guía] Declaración renta personas naturales: requisitos para exoneración en el año gravable 2014</t>
  </si>
  <si>
    <t>[Acta] Derecho de Petición reliquidación de pensión</t>
  </si>
  <si>
    <t>[Guía] Declaración de renta personas naturales 2014: Documentos necesarios para elaborarla</t>
  </si>
  <si>
    <t>[Guía] Modelo Política Contable de presentación y revelación de cuentas por cobrar</t>
  </si>
  <si>
    <t>[Guía] Guía para determinar si una persona natural es residente para efectos fiscales</t>
  </si>
  <si>
    <t>[Contrato] Contrato de Prestación de Servicios</t>
  </si>
  <si>
    <t>[Guía] Modelo Política Contable de instrumentos financieros: cuentas por cobrar</t>
  </si>
  <si>
    <t>[ORO] Formularios 110 y 240 con anexos y formato 1732 para declaración de renta de persona natural comerciante año gravable 2014</t>
  </si>
  <si>
    <t>[ORO] Formularios 210 y 230 con anexos de persona natural para declaración de renta año gravable 2014</t>
  </si>
  <si>
    <t>[Guía] Modelo de política contable de medición posterior de cuentas por cobrar</t>
  </si>
  <si>
    <t>[ORO] Formulario 210 para Declaración de Renta 2014 de Personas Naturales. Versión básica</t>
  </si>
  <si>
    <t>[ORO] Consecuencias contables y tributarias de las personas naturales y/o sucesiones ilíquidas obligadas o no a llevar contabilidad por el año 2014</t>
  </si>
  <si>
    <t>[Contrato] Arrendamiento de Local Comercial</t>
  </si>
  <si>
    <t>[Contrato] Contrato de Depósito</t>
  </si>
  <si>
    <t>[Guía] Revelaciones exigidas por la NIC 1: lista de chequeoFO</t>
  </si>
  <si>
    <t>[Liquidador] Modelo para definir porcentaje fijo de retención en la fuente sobre salarios en junio del 2015 (procedimiento 2)</t>
  </si>
  <si>
    <t>[Liquidador] Modelo básico para la elaboración de la nómina para pago de salarios</t>
  </si>
  <si>
    <t>[ORO] Formulario 110 adaptado para Declaración de Renta 2014 de Personas Naturales. Versión básica</t>
  </si>
  <si>
    <t>[Guía] Cuadro resumen de las características básicas de cada tipo de persona natural</t>
  </si>
  <si>
    <t>[Acta] Derecho de Petición requiriendo visita para inspección de sanidad</t>
  </si>
  <si>
    <t>[Formato] Modelo de Contrato de Transporte Terrestre de Carga</t>
  </si>
  <si>
    <t>[Guía] Plantilla elaboración Estados Financieros en NIIF para Supersociedades con XBRL EXPRESS</t>
  </si>
  <si>
    <t>​[ORO] Modelo para proyectar efectos 2014 del IMAN y el IMAS en el impuesto de renta de los empleados</t>
  </si>
  <si>
    <t>[Guía] Requisitos para acceder a la exención del impuesto de renta en San Andrés, Providencia y Santa Catalina</t>
  </si>
  <si>
    <t>[Guía] Presentación de solicitud para registro de Contratos de Importación de Tecnología</t>
  </si>
  <si>
    <t>[ORO] Modelo para proyectar efectos 2014 del IMAS en la declaración de renta de los trabajadores por cuenta propia</t>
  </si>
  <si>
    <t>[Guía] Clasificación tributaria por el año gravable 2014 de las personas naturales y sucesiones ilíquidas frente al impuesto de renta y ganancia ocasional</t>
  </si>
  <si>
    <t>[Contrato] Oferta de Seriedad</t>
  </si>
  <si>
    <t>[Formato] Modelo de Presupuesto y cálculo de la cuota de administración de una propiedad horizontal</t>
  </si>
  <si>
    <t>[Certificación] Modelo de Certificado de Retenciones en la Fuente año gravable 2014</t>
  </si>
  <si>
    <t>[Acta] Derecho de Petición informando apertura de establecimiento de comercio</t>
  </si>
  <si>
    <t>[Formato] Modelo de Contrato de Comodato Precario</t>
  </si>
  <si>
    <t>[Formato] Superfinanciera: valoración de Instrumentos Financieros Derivados Básicos</t>
  </si>
  <si>
    <t>[Formato] Modelo de Política general contable</t>
  </si>
  <si>
    <t>[Guía] Categorías de informantes de exógena por el año gravable 2014 y los formatos que deben usar</t>
  </si>
  <si>
    <t>[Contrato] Convenio de colaboración programa empresarial</t>
  </si>
  <si>
    <t>[Contrato] Modelo de Contrato de Maquila</t>
  </si>
  <si>
    <t>[Liquidador] Proyección de posibles resultados del «CREE menos sus autorretenciones» y de la «Sobretasa al CREE más y menos sus anticipos»</t>
  </si>
  <si>
    <t>[Plantillas] Reportes de Información exógena Tributaria a la DIAN año gravable 2014</t>
  </si>
  <si>
    <t>[Formato] Control Interno en la entrada de Inventarios</t>
  </si>
  <si>
    <t>[Guía] Casos de la depuración del Impuesto de Renta en las entidades del régimen tributario especial</t>
  </si>
  <si>
    <t>[Guía] Comparativo de partidas con que se depura el Impuesto de Renta y Complementarios y el CREE</t>
  </si>
  <si>
    <t>[ORO] Liquidación del Impuesto de Renta y CREE año gravable 2014 para pequeñas empresas de la Ley 1429 de 2010</t>
  </si>
  <si>
    <t>[Certificado] Modelo del certificado anual a socios y/o accionistas por el año 2014</t>
  </si>
  <si>
    <t>[Formato] Medición de pasivos financieros a costo amortizado</t>
  </si>
  <si>
    <t>[Acta] Notificación del arrendatario de no renovación del contrato</t>
  </si>
  <si>
    <t>[ORO] Formularios 110 y 140 declaración Renta y CREE personas jurídicas año gravable 2014 – versión básica</t>
  </si>
  <si>
    <t>[ORO] Formularios 110 y 140 con anexos y formato 1732 para personas jurídicas año gravable 2014</t>
  </si>
  <si>
    <t>[Formato] Tabla amortización de CDT</t>
  </si>
  <si>
    <t>[Contrato] Contrato de Fianza</t>
  </si>
  <si>
    <t>[Contrato] Contrato de Confidencialidad</t>
  </si>
  <si>
    <t>[Contrato] Fideicomiso Civil</t>
  </si>
  <si>
    <t>[Calendario] Calendario tributario automatizado para el 2015</t>
  </si>
  <si>
    <t>[Formato] Análisis de la situación financiera a largo plazo</t>
  </si>
  <si>
    <t>[Guía] Modelo para obligados a presentar las declaraciones tributarias de forma virtual</t>
  </si>
  <si>
    <t>[Guía] Plantilla para elaborar Estado de Situación Financiera de Apertura para reportar a Supersociedades</t>
  </si>
  <si>
    <t>[Liquidador] Cálculo costo renovación año 2015 de la Matrícula Mercantil y de los establecimientos de comercio</t>
  </si>
  <si>
    <t>[Certificación] Persona natural no obligada a llevar contabilidad para acreditar los indicadores de capacidad financiera para proponentes</t>
  </si>
  <si>
    <t>[Guía] Preguntas para clasificación de empresas en grupos de convergencia</t>
  </si>
  <si>
    <t>[Guía] Plantilla para elaborar Formulario Empresarial por el año 2014 a Supersociedades</t>
  </si>
  <si>
    <t>[Guía] Revisión Autorretención del CREE</t>
  </si>
  <si>
    <t>[Acta] Modelo de certificación para acreditar el pago de aportes a la seguridad social y aportes parafiscales de proponentes</t>
  </si>
  <si>
    <t>[Guía] Indice del Marco Técnico Normativo de las Normas de Aseguramiento de la Información</t>
  </si>
  <si>
    <t>[Formato] Plan de Implementación NIIF para empresas del Grupo 2</t>
  </si>
  <si>
    <t>[Guía] Cumplimiento oportuno de obligaciones tributarias</t>
  </si>
  <si>
    <t>[Reclamación] Demanda para iniciar Proceso Ordinario Laboral</t>
  </si>
  <si>
    <t>[Formato] Cuestionario de Auditoría para Área de Tesorería</t>
  </si>
  <si>
    <t>[Formato] Informe de Gestión año 2014</t>
  </si>
  <si>
    <t>[Formato] Documento Constitución Comité NIIF</t>
  </si>
  <si>
    <t>[Guía] Informes Superintendencia de Sociedades</t>
  </si>
  <si>
    <t>[Certificación] Formulario 220 certificación pagos y retenciones a “empleados” por el año gravable 2014</t>
  </si>
  <si>
    <t>[Contrato] Solicitud de transacción ante Juez Laboral</t>
  </si>
  <si>
    <t>[Guía] Planeación obligaciones tributarias 2015</t>
  </si>
  <si>
    <t>[Acta] Estructuración de la Auditoría</t>
  </si>
  <si>
    <t>[Formato] Política contable de Presentación de Estados Financieros</t>
  </si>
  <si>
    <t>[Guía] Conciliación entre resultado contable y resultados fiscales 2014</t>
  </si>
  <si>
    <t>[Formato] Anexo declaración de renta o balance</t>
  </si>
  <si>
    <t>[Liquidador] Retención en la fuente con procedimiento 1 a asalariados y demás empleados durante el 2015</t>
  </si>
  <si>
    <t>[Contrato] Encargo fiduciario con destinación específica</t>
  </si>
  <si>
    <t>[Formato] Concordancias entre las NIIF y los PCGA</t>
  </si>
  <si>
    <t>[Guía] Modelo cesión de acciones</t>
  </si>
  <si>
    <t>[Guía] Factura de Venta</t>
  </si>
  <si>
    <t>[Dictamen] Modelo de dictamen de entidades del Grupo 1</t>
  </si>
  <si>
    <t>[Guía] Información a tener en cuenta para realizar el cierre contable 2014</t>
  </si>
  <si>
    <t>[Guía] Parámetros claves en la elaboración de declaraciones tributarias durante el año 2015</t>
  </si>
  <si>
    <t>[Calendario] Calendario Tributario 2015</t>
  </si>
  <si>
    <t>[Acta] Carta de compromiso de auditoría</t>
  </si>
  <si>
    <t>[Guía] Indicadores básicos 2015</t>
  </si>
  <si>
    <t>[Guía] Información laboral a tener en cuenta a partir del 1° de enero de 2015</t>
  </si>
  <si>
    <t>Guía de Referencia 2015</t>
  </si>
  <si>
    <t>6 Liquidadores a tener en cuenta para este año 2015</t>
  </si>
  <si>
    <t>[Guía] Retención en la fuente a título de los impuestos nacionales durante el 2015</t>
  </si>
  <si>
    <t>[Guía] Cuadro temático con los cambios introducidos por la Reforma Tributaria Ley 1739 de 2014</t>
  </si>
  <si>
    <t>[Liquidador] Modelo para definir porcentaje fijo retención sobre salarios en diciembre de 2014 (procedimiento 2)</t>
  </si>
  <si>
    <t>[Guía] Plantilla para clasificar una entidad en un Grupo de aplicación de las NIIF en Colombia</t>
  </si>
  <si>
    <t>[Guía] Estructura del contenido de la Resolución DIAN 000220 de oct. 31 de 2014</t>
  </si>
  <si>
    <t>[Liquidador] Liquidador contrato de trabajo a término fijo – Héctor Fernando Muñoz E.</t>
  </si>
  <si>
    <t>[Guía] Manejo del IVA y retención por renta de las empresas que manejan A.I.U.</t>
  </si>
  <si>
    <t>[Guía] Casos de aplicación del A.I.U.</t>
  </si>
  <si>
    <t>[Guía] Códigos de responsabilidades tributarias que le pueden figurar a un contribuyente en su RUT</t>
  </si>
  <si>
    <t>[Certificaciones] Modelo para certificación de experiencia técnico contable en trámite de solicitud tarjeta profesional</t>
  </si>
  <si>
    <t>[Certificaciones] Modelo Certificación de Contador para solicitar autorización reducción retención de IVA</t>
  </si>
  <si>
    <t>[Contratos] Acuerdo confidencialidad para miembros del Comité de Convivencia</t>
  </si>
  <si>
    <t>[Guía] Cronograma para aplicación de Estándares NIIF</t>
  </si>
  <si>
    <t>[Liquidador] Formulario 210 para Declaración de Renta 2013 de Personas Naturales. Versión básica</t>
  </si>
  <si>
    <t>[Liquidador avanzado] Diligenciamiento de formularios 210 y 230 con anexos para la declaración de renta 2013 de una persona natural no obligada a llevar contabilidad</t>
  </si>
  <si>
    <t>[Certificación] Modelo certificación de contador para actualizar el RUT por cese de actividades gravadas con IVA</t>
  </si>
  <si>
    <t>[Liquidador] Cálculo de intereses presuntivos sobre préstamos entre sociedades y socios durante 2014</t>
  </si>
  <si>
    <t>[Liquidador] Modelo para definir porcentaje fijo de retención en la fuente sobre salarios en Junio de 2014 (procedimiento 2)</t>
  </si>
  <si>
    <t>[Guía] Plantilla para elaborar el ESFA individual a enero 1 de 2014 en entidades del grupo 1</t>
  </si>
  <si>
    <t>[Liquidador] Proyección de efectos del IMAS en la declaración de renta de los trabajadores por cuenta propia</t>
  </si>
  <si>
    <t>[Liquidador] Proyección de efectos del IMAN y el IMAS en el impuesto de renta de los empleados</t>
  </si>
  <si>
    <t>[Liquidador] Plantilla para cálculo automático impuesto IMAS de trabajadores por cuenta propia</t>
  </si>
  <si>
    <t>[Liquidador Avanzado] Diligenciamiento de formularios 110 y 240 con anexos y formato 1732 para la declaración de renta de una persona natural comerciante año gravable 2013</t>
  </si>
  <si>
    <t>[Liquidador] Formulario 110 adaptado para Declaración de Renta 2013 Personas Naturales. Versión básica</t>
  </si>
  <si>
    <t>[Guía] Clasificación de las personas naturales frente al impuesto de renta luego de la Ley 1607</t>
  </si>
  <si>
    <t>[Guía] Modelo básico con la estructura del nuevo formato 1001 para el reporte de exógena tributaria 2013</t>
  </si>
  <si>
    <t>[Guía] Plantilla para elaborar Informe de Prácticas Empresariales por el 2013</t>
  </si>
  <si>
    <t>[Certificado] Modelo del certificado anual a socios y/o accionistas por el año 2013</t>
  </si>
  <si>
    <t>[Liquidadores] Reportes de Información exógena Tributaria a la DIAN año gravable 2013</t>
  </si>
  <si>
    <t>[Guía] Clasificación general de personas jurídicas en relación con el impuesto de renta y complementarios y del CREE, por el año gravable 2013</t>
  </si>
  <si>
    <t>[Liquidador] Cálculo costo renovación año 2014 de la matrícula mercantil y los establecimientos de comercio</t>
  </si>
  <si>
    <t>[Liquidador] Formulario 110 y 140 Declaración renta y CREE de Personas jurídicas año gravable 2013. Plantilla básica</t>
  </si>
  <si>
    <t>[Guía] Resumen de las categorías de informantes de Exógena por el año gravable 2013 y los formatos que deben usar</t>
  </si>
  <si>
    <t>[Certificaciones] Certificado anual exigido a los contratistas que cobren rentas de trabajo y depuración de la base para efectos de retención en la fuente</t>
  </si>
  <si>
    <t>[ORO] Formularios 110 y 140 con anexos y formato 1732 año gravable 2013</t>
  </si>
  <si>
    <t>[Liquidador] Depuración impuesto renta año gravable 2013 para las copropiedades comerciales y mixtas</t>
  </si>
  <si>
    <t>[Guía] Cierre contable 2013. Lista de chequeo para verificación de información</t>
  </si>
  <si>
    <t>[Guía] Llegó el momento de utilizar las tarifas de honorarios profesionales y remuneración para Contadores Públicos</t>
  </si>
  <si>
    <t>[Guías] Solicitudes de devolución y/o compensación por saldos a favor generados en declaraciones de renta y ventas</t>
  </si>
  <si>
    <t>[Certificación] Formulario 220 certificación pagos y retenciones a «empleados» por el año gravable 2013</t>
  </si>
  <si>
    <t>[Liquidación] Conciliación entre la renta contable y la renta fiscal</t>
  </si>
  <si>
    <t>[Liquidador] Retención en la fuente con procedimiento 1 a asalariados y demás «empleados» durante el 2014</t>
  </si>
  <si>
    <t>[Calendario] Calendario tributario automatizado para el 2014</t>
  </si>
  <si>
    <t>[Guía] Requisitos para pertenecer al Régimen Simplificado en el 2014</t>
  </si>
  <si>
    <t>[Guía] Cambios a los textos de los Decretos 2706 y 2784 de 2012 efectuados con Decretos 3019 y 3024 de 2013</t>
  </si>
  <si>
    <t>[Guía] Retención en la fuente a título de los impuestos nacionales, año fiscal 2014</t>
  </si>
  <si>
    <t>[Calendario] Calendario Tributario 2014</t>
  </si>
  <si>
    <t>[Guía] Información laboral a tener en cuenta a partir del 1° de enero de 2014</t>
  </si>
  <si>
    <t>[Formularios] Formato Único Nacional de Autorización de Trabajo para niños, niñas o adolescentes (NNA)</t>
  </si>
  <si>
    <t>[Liquidador] Modelo para estimar reducción de aportes parafiscales y EPS según la Ley 1607</t>
  </si>
  <si>
    <t>[Guía] ABC de la afiliación a Riesgos Laborales de Independientes. Decreto 723 de 2013</t>
  </si>
  <si>
    <t>[Liquidador] Cálculo del punto de equilibrio y simulación de utilidad deseada – Ower Cassetta</t>
  </si>
  <si>
    <t>[Formato] Reclamación directa (Propuesto por la SIC)</t>
  </si>
  <si>
    <t>[Formato] Circularización bancaria de información financiera</t>
  </si>
  <si>
    <t>[Acta] Circular a contratistas por pago de seguridad social</t>
  </si>
  <si>
    <t>[Autorización] Descuento en salario de libranza</t>
  </si>
  <si>
    <t>[Autorización] Pagaré y Carta de Instrucción</t>
  </si>
  <si>
    <t>[Guía] Glosario básico para aplicación de estándares internacionales de información financiera</t>
  </si>
  <si>
    <t>[Guía] Conoce como esta clasificada su empresa de acuerdo a las NIIF</t>
  </si>
  <si>
    <t>[Guía] Comunicado para notificar en la DIAN la delegación de la responsabilidad para firmar las declaraciones</t>
  </si>
  <si>
    <t>[Liquidador] Cálculo valores por salud y pensiones que al independiente se le restarían en el proceso de retención</t>
  </si>
  <si>
    <t>[Liquidador] Convertir tasa efectiva a nominal – Jhony José Duran</t>
  </si>
  <si>
    <t>[Guía] Las preguntas más frecuentes sobre la contratación del trabajo doméstico</t>
  </si>
  <si>
    <t>[Contrato] Contrato de EXW (Ex – Works)</t>
  </si>
  <si>
    <t>[Certificado] Donaciones en dinero o en especie para entidades sin ánimo de lucro</t>
  </si>
  <si>
    <t>[Guía] Cuadro sinóptico sobre quiénes deben actuar como agentes de retención de IVA y con qué tarifas</t>
  </si>
  <si>
    <t>[Cuadro sinóptico] Diferencias entre Contribuyentes y No Contribuyentes del Impuesto de Renta y Complementarios</t>
  </si>
  <si>
    <t>[Liquidador] Modelo para cálculo de retención en la fuente a independientes con tabla de la Ley 1527 de 2012</t>
  </si>
  <si>
    <t>[Guía] Consejos prácticos sobre el nuevo estatuto del consumidor – SuperIndustria y Comercio</t>
  </si>
  <si>
    <t>[Guía] Cartilla. Mincomercio pública documento unificado sobre NIIF</t>
  </si>
  <si>
    <t>[Autorización] Para que un tercero solicite en la DIAN los mecanismos de firma digital</t>
  </si>
  <si>
    <t>[Guía] Indicadores básicos a tener en cuenta al finalizar 2011 e iniciar el 2012</t>
  </si>
  <si>
    <t>[Liquidador] Anexo a nota contable para actualización de valorizaciones o provisiones sobre activos fijos al cierre del año</t>
  </si>
  <si>
    <t>[Acta] Acta de constitución y estatutos de Entidad Sin Ánimo de Lucro (fundación, corporación, asociación)</t>
  </si>
  <si>
    <t>[Acta] Informe en propiedad horizontal, con salvedad – Jesús S. Blanquicett Carmona</t>
  </si>
  <si>
    <t>[Liquidador] Modelo para definir límite de pagos no salariales y su aporte a seguridad social</t>
  </si>
  <si>
    <t>[Guía] Cuestionario de control para verificar cumplimiento de requisitos de facturación en papel o por computador</t>
  </si>
  <si>
    <t>[Acta] Reunión extraordinaria, Junta Directiva autorizando a Representante Legal a suscribir créditos</t>
  </si>
  <si>
    <t>[Liquidador] Conversión de Tasas de Interés – Edicson Ortiz Dicelis</t>
  </si>
  <si>
    <t>[Derecho de Petición] Devolución de pagarés o letras pagadas</t>
  </si>
  <si>
    <t>[Liquidador] Modelo para determinar obligaciones comerciales o fiscales según el patrimonio o los ingresos</t>
  </si>
  <si>
    <t>[Edicto] Aviso de trabajador fallecido para pago de salarios y prestaciones adeudadas</t>
  </si>
  <si>
    <t>[Guía] Funciones, Responsabilidades y Conocimientos para aplicar al cargo de Contador General de una empresa</t>
  </si>
  <si>
    <t>[Liquidador] Liquidador de intereses de mora de obligaciones tributarias – Jose Miguel Barbosa M.</t>
  </si>
  <si>
    <t>[Liquidador] Cálculo de retención a independientes con un único contrato no superior a 300 UVT</t>
  </si>
  <si>
    <t>[Convocatoria] Citación a Asamblea de Propietarios de Propiedad Horizontal</t>
  </si>
  <si>
    <t>[Certificado] Comprobante de Pago de los Intereses de Cesantía</t>
  </si>
  <si>
    <t>[Acta] Modelo de Acción y nota de Cesión</t>
  </si>
  <si>
    <t>[Contrato] Contrato de Arrendamiento de Vehículo Automotor para Carga o Transporte</t>
  </si>
  <si>
    <t>[Liquidador] Liquidador contrato de trabajo a término fijo – Fredy Robinson Gil Zea</t>
  </si>
  <si>
    <t>[Acta] Acta para transformación de Sociedad Comanditaria por Acciones a SAS</t>
  </si>
  <si>
    <t>[Acta] Modelo Acción de Tutela para reclamar incapacidad o licencia negada según el Decreto 1804 de 1999</t>
  </si>
  <si>
    <t>[Acta] Acta de Junta para transformar Sociedad en Comandita en SAS</t>
  </si>
  <si>
    <t>[Contrato] Minuta de Comodato o Préstamo de uso</t>
  </si>
  <si>
    <t>[Acta] Minuta compraventa de inmueble con reserva de usufructo</t>
  </si>
  <si>
    <t>[Acta] Asamblea Extraordinaria de Accionistas para la entrega de Acciones a Acreedores</t>
  </si>
  <si>
    <t>[Guía] Cuadro comparativo de modificaciones hechas por la Ley 1328/09 al Estatuto Orgánico Financiero</t>
  </si>
  <si>
    <t>[Acta] Reforma al Componente Social de una Sociedad Limitada – (Cesión de Cuotas)</t>
  </si>
  <si>
    <t>[Contrato] Contrato de Suministro de Alimentos (Outsourcing de Casino)</t>
  </si>
  <si>
    <t>[Liquidador] Liquidador de jornadas ordinarias y extraordinarias de trabajo – Juan M. Beltrán V.</t>
  </si>
  <si>
    <t>[Acta] Modelo de Minuta para la Constitución de una SAS. Sociedad por Acciones Simplificada – Francisco Reyes</t>
  </si>
  <si>
    <t>[Liquidador] Herramienta calculadora de tarifas en la profesión de Contador Público</t>
  </si>
  <si>
    <t>[Guía] Listado de los códigos para identificar en la PILA a las distintas administradoras de la seguridad social</t>
  </si>
  <si>
    <t>[Contrato] Contrato de Fabricación de Productos</t>
  </si>
  <si>
    <t>[Acta] Segunda Convocatoria a Asamblea General Ordinaria de Socios</t>
  </si>
  <si>
    <t>[Acta] Cesión y Venta de Cuotas entre los mismos Socios</t>
  </si>
  <si>
    <t>[Guía] Resumen de Parámetros Clave para la elaboración de Declaraciones Tributarias durante el 2009</t>
  </si>
  <si>
    <t>[Contrato] Modelo para la elaboración de un Contrato de Suministro</t>
  </si>
  <si>
    <t>[Guía] Diferencias entre Contribuyentes y No Contribuyentes del Impuesto sobre la Renta y Complementarios</t>
  </si>
  <si>
    <t>[Acta] Modelo Acción de Tutela para reclamar incapacidades</t>
  </si>
  <si>
    <t>[Acta] Acta de Asamblea Ordinaria de Socios o Accionistas</t>
  </si>
  <si>
    <t>[Contrato] Modelo de Contrato de Compraventa de Carro o Moto</t>
  </si>
  <si>
    <t>[Guía] Cuestionario para preparar la DR 2007 de Personas Naturales</t>
  </si>
  <si>
    <t>[Acta] Modelo de dictamen sin salvedades que la Revisoría Fiscal expediría para el cierre del periodo 2007</t>
  </si>
  <si>
    <t>[Guía] Clasificación actual de los Bienes Corporales Muebles en relación con el Impuesto sobre las Ventas</t>
  </si>
  <si>
    <t>[Acta] Modelo para la Elaboración de un Reglamento Interno de Trabajo</t>
  </si>
  <si>
    <t>[Liquidador] Modelo de Consolidación accionaria exigida en el artículo 130 del decreto 2649 de 1993</t>
  </si>
  <si>
    <t>[Guía] Información necesaria para efectos contables, laborales y tributarios tanto en el cierre contable como para la Declaración de Renta de año gravables 2006-2007</t>
  </si>
  <si>
    <t>[Liquidador] Modelo para elaborar un Resumen de Ajustes propuestos a los Estados Financieros en el desarrollo de una auditoría externa o Revisoría Fiscal</t>
  </si>
  <si>
    <r>
      <t xml:space="preserve">Depreciación o amortización acumulada </t>
    </r>
    <r>
      <rPr>
        <sz val="12"/>
        <color indexed="10"/>
        <rFont val="Arial"/>
        <family val="2"/>
      </rPr>
      <t>al final</t>
    </r>
    <r>
      <rPr>
        <sz val="12"/>
        <rFont val="Arial"/>
        <family val="2"/>
      </rPr>
      <t xml:space="preserve">  del período</t>
    </r>
  </si>
  <si>
    <r>
      <t>Deterioro acumulado</t>
    </r>
    <r>
      <rPr>
        <sz val="12"/>
        <color indexed="10"/>
        <rFont val="Arial"/>
        <family val="2"/>
      </rPr>
      <t xml:space="preserve"> al final</t>
    </r>
    <r>
      <rPr>
        <sz val="12"/>
        <rFont val="Arial"/>
        <family val="2"/>
      </rPr>
      <t xml:space="preserve"> del período</t>
    </r>
  </si>
  <si>
    <r>
      <t xml:space="preserve">Gasto del período por </t>
    </r>
    <r>
      <rPr>
        <sz val="12"/>
        <color indexed="10"/>
        <rFont val="Arial"/>
        <family val="2"/>
      </rPr>
      <t>depreciación</t>
    </r>
    <r>
      <rPr>
        <sz val="12"/>
        <rFont val="Arial"/>
        <family val="2"/>
      </rPr>
      <t xml:space="preserve"> o amortización</t>
    </r>
  </si>
  <si>
    <r>
      <t xml:space="preserve">Gasto del período por </t>
    </r>
    <r>
      <rPr>
        <sz val="12"/>
        <color indexed="10"/>
        <rFont val="Arial"/>
        <family val="2"/>
      </rPr>
      <t>deterioro</t>
    </r>
  </si>
  <si>
    <r>
      <t xml:space="preserve">Desmantelamiento, restauración y rehabilitación total acumulado </t>
    </r>
    <r>
      <rPr>
        <sz val="12"/>
        <color indexed="10"/>
        <rFont val="Arial"/>
        <family val="2"/>
      </rPr>
      <t xml:space="preserve">al final </t>
    </r>
    <r>
      <rPr>
        <sz val="12"/>
        <rFont val="Arial"/>
        <family val="2"/>
      </rPr>
      <t>del período</t>
    </r>
  </si>
  <si>
    <r>
      <t xml:space="preserve">Mayor valor por revaluación acumulado </t>
    </r>
    <r>
      <rPr>
        <sz val="12"/>
        <color indexed="10"/>
        <rFont val="Arial"/>
        <family val="2"/>
      </rPr>
      <t>al final</t>
    </r>
    <r>
      <rPr>
        <sz val="12"/>
        <rFont val="Arial"/>
        <family val="2"/>
      </rPr>
      <t xml:space="preserve"> del período</t>
    </r>
  </si>
  <si>
    <r>
      <t xml:space="preserve">Saldo </t>
    </r>
    <r>
      <rPr>
        <sz val="12"/>
        <color indexed="10"/>
        <rFont val="Arial"/>
        <family val="2"/>
      </rPr>
      <t>al comienzo</t>
    </r>
    <r>
      <rPr>
        <sz val="12"/>
        <rFont val="Arial"/>
        <family val="2"/>
      </rPr>
      <t xml:space="preserve"> del período </t>
    </r>
  </si>
  <si>
    <r>
      <t xml:space="preserve">Subtotal </t>
    </r>
    <r>
      <rPr>
        <sz val="12"/>
        <color indexed="10"/>
        <rFont val="Arial"/>
        <family val="2"/>
      </rPr>
      <t>al final</t>
    </r>
    <r>
      <rPr>
        <sz val="12"/>
        <rFont val="Arial"/>
        <family val="2"/>
      </rPr>
      <t xml:space="preserve"> del período</t>
    </r>
  </si>
  <si>
    <r>
      <t xml:space="preserve">Depreciación y/o amortización acumulada </t>
    </r>
    <r>
      <rPr>
        <sz val="12"/>
        <color indexed="10"/>
        <rFont val="Arial"/>
        <family val="2"/>
      </rPr>
      <t xml:space="preserve">al final </t>
    </r>
    <r>
      <rPr>
        <sz val="12"/>
        <rFont val="Arial"/>
        <family val="2"/>
      </rPr>
      <t>del período</t>
    </r>
  </si>
  <si>
    <r>
      <t xml:space="preserve">Total Neto </t>
    </r>
    <r>
      <rPr>
        <sz val="12"/>
        <color indexed="10"/>
        <rFont val="Arial"/>
        <family val="2"/>
      </rPr>
      <t>al final</t>
    </r>
    <r>
      <rPr>
        <sz val="12"/>
        <rFont val="Arial"/>
        <family val="2"/>
      </rPr>
      <t xml:space="preserve"> del período</t>
    </r>
  </si>
  <si>
    <r>
      <t xml:space="preserve">Valor total </t>
    </r>
    <r>
      <rPr>
        <sz val="12"/>
        <color indexed="10"/>
        <rFont val="Arial"/>
        <family val="2"/>
      </rPr>
      <t xml:space="preserve">al final </t>
    </r>
    <r>
      <rPr>
        <sz val="12"/>
        <rFont val="Arial"/>
        <family val="2"/>
      </rPr>
      <t>del periodo</t>
    </r>
  </si>
  <si>
    <r>
      <t xml:space="preserve">Depreciación y/o Amortización acumulada </t>
    </r>
    <r>
      <rPr>
        <sz val="12"/>
        <color indexed="10"/>
        <rFont val="Arial"/>
        <family val="2"/>
      </rPr>
      <t>al final</t>
    </r>
    <r>
      <rPr>
        <sz val="12"/>
        <rFont val="Arial"/>
        <family val="2"/>
      </rPr>
      <t xml:space="preserve"> del período</t>
    </r>
  </si>
  <si>
    <r>
      <t xml:space="preserve">Valor Neto al </t>
    </r>
    <r>
      <rPr>
        <sz val="12"/>
        <color indexed="10"/>
        <rFont val="Arial"/>
        <family val="2"/>
      </rPr>
      <t>final</t>
    </r>
    <r>
      <rPr>
        <sz val="12"/>
        <rFont val="Arial"/>
        <family val="2"/>
      </rPr>
      <t xml:space="preserve"> del período</t>
    </r>
  </si>
  <si>
    <t>Activos fijos                                                                                                             Activos fijos                                                                                                                                                                           Activos fijos</t>
  </si>
  <si>
    <t>NIT</t>
  </si>
  <si>
    <r>
      <t xml:space="preserve">AÑO GRAVABLE </t>
    </r>
    <r>
      <rPr>
        <b/>
        <sz val="12"/>
        <color indexed="10"/>
        <rFont val="Arial"/>
        <family val="2"/>
      </rPr>
      <t xml:space="preserve">2023 </t>
    </r>
    <r>
      <rPr>
        <b/>
        <sz val="12"/>
        <rFont val="Arial"/>
        <family val="2"/>
      </rPr>
      <t>(cifras en pesos)</t>
    </r>
  </si>
  <si>
    <r>
      <t xml:space="preserve">Total Anticipo definitivo al impuesto de renta </t>
    </r>
    <r>
      <rPr>
        <b/>
        <sz val="10"/>
        <color indexed="10"/>
        <rFont val="Arial"/>
        <family val="2"/>
      </rPr>
      <t>2024</t>
    </r>
  </si>
  <si>
    <t>Inversiones en asociadas</t>
  </si>
  <si>
    <t>Tablas de impuestos</t>
  </si>
  <si>
    <r>
      <t>Cálculo en $ del impuesto para la</t>
    </r>
    <r>
      <rPr>
        <b/>
        <i/>
        <sz val="10"/>
        <color indexed="10"/>
        <rFont val="Arial"/>
        <family val="2"/>
      </rPr>
      <t xml:space="preserve"> </t>
    </r>
    <r>
      <rPr>
        <b/>
        <i/>
        <sz val="10"/>
        <color rgb="FFFF0000"/>
        <rFont val="Arial"/>
        <family val="2"/>
      </rPr>
      <t>cédula general sumada con cédula de pensiones y con una parte de la cédula de dividendos</t>
    </r>
  </si>
  <si>
    <r>
      <t xml:space="preserve">Cálculo en $ del impuesto para la </t>
    </r>
    <r>
      <rPr>
        <b/>
        <i/>
        <sz val="10"/>
        <color rgb="FFFF0000"/>
        <rFont val="Arial"/>
        <family val="2"/>
      </rPr>
      <t>renta presuntiva sumada con la cédula de pensiones y con una parte de la cédula de dividendos</t>
    </r>
  </si>
  <si>
    <r>
      <t>NACIONALIDAD :</t>
    </r>
    <r>
      <rPr>
        <b/>
        <sz val="12"/>
        <color rgb="FFFF0000"/>
        <rFont val="Arial"/>
        <family val="2"/>
      </rPr>
      <t xml:space="preserve"> (</t>
    </r>
    <r>
      <rPr>
        <b/>
        <sz val="10"/>
        <color rgb="FFFF0000"/>
        <rFont val="Arial"/>
        <family val="2"/>
      </rPr>
      <t>Colombiano o extranjero)</t>
    </r>
  </si>
  <si>
    <r>
      <t xml:space="preserve">Detalle renglones del formulario 210 </t>
    </r>
    <r>
      <rPr>
        <b/>
        <sz val="20"/>
        <color rgb="FFFF0000"/>
        <rFont val="Arial"/>
        <family val="2"/>
      </rPr>
      <t>(adaptado a los obligados a llevar contabilidad o que la llevan de forma voluntaria)</t>
    </r>
  </si>
  <si>
    <r>
      <t>NACIONALIDAD :</t>
    </r>
    <r>
      <rPr>
        <b/>
        <sz val="12"/>
        <color rgb="FFFF0000"/>
        <rFont val="Arial"/>
        <family val="2"/>
      </rPr>
      <t xml:space="preserve"> (Colombiano o extranjero)</t>
    </r>
  </si>
  <si>
    <r>
      <t xml:space="preserve">CONDICIÓN RESPECTO DEL AÑO GRAVABLE </t>
    </r>
    <r>
      <rPr>
        <b/>
        <sz val="12"/>
        <color rgb="FFFF0000"/>
        <rFont val="Arial"/>
        <family val="2"/>
      </rPr>
      <t>2023: (Residente)</t>
    </r>
  </si>
  <si>
    <r>
      <t>CONDICIÓN RESPECTO DEL AÑO GRAVABLE</t>
    </r>
    <r>
      <rPr>
        <b/>
        <sz val="12"/>
        <color rgb="FFFF0000"/>
        <rFont val="Arial"/>
        <family val="2"/>
      </rPr>
      <t xml:space="preserve"> </t>
    </r>
    <r>
      <rPr>
        <b/>
        <sz val="10"/>
        <color rgb="FFFF0000"/>
        <rFont val="Arial"/>
        <family val="2"/>
      </rPr>
      <t>2023: (Residente)</t>
    </r>
  </si>
  <si>
    <r>
      <t xml:space="preserve">AÑO GRAVABLE </t>
    </r>
    <r>
      <rPr>
        <b/>
        <sz val="12"/>
        <color rgb="FFFF0000"/>
        <rFont val="Arial"/>
        <family val="2"/>
      </rPr>
      <t xml:space="preserve">2023 </t>
    </r>
    <r>
      <rPr>
        <b/>
        <sz val="12"/>
        <rFont val="Arial"/>
        <family val="2"/>
      </rPr>
      <t>(cifras en pesos)</t>
    </r>
  </si>
  <si>
    <r>
      <t xml:space="preserve">AÑO GRAVABLE </t>
    </r>
    <r>
      <rPr>
        <b/>
        <sz val="12"/>
        <color rgb="FFFF0000"/>
        <rFont val="Arial"/>
        <family val="2"/>
      </rPr>
      <t>2023</t>
    </r>
    <r>
      <rPr>
        <b/>
        <sz val="12"/>
        <rFont val="Arial"/>
        <family val="2"/>
      </rPr>
      <t xml:space="preserve"> (cifras en pesos)</t>
    </r>
  </si>
  <si>
    <r>
      <t xml:space="preserve">De igual forma es importante destacar que cuando el </t>
    </r>
    <r>
      <rPr>
        <sz val="12"/>
        <color rgb="FFFF0000"/>
        <rFont val="Arial"/>
        <family val="2"/>
      </rPr>
      <t>formulario 210</t>
    </r>
    <r>
      <rPr>
        <sz val="12"/>
        <rFont val="Arial"/>
        <family val="2"/>
      </rPr>
      <t xml:space="preserve"> se diligencia virtualmente en el portal de la Dian, en tal caso dicha plataforma despliega en la parte del encabezado una casilla 286 (que no figura en el PDF publicado junto a la </t>
    </r>
    <r>
      <rPr>
        <sz val="12"/>
        <color rgb="FFFF0000"/>
        <rFont val="Arial"/>
        <family val="2"/>
      </rPr>
      <t>Resolución 000044 de marzo 14 de 2024</t>
    </r>
    <r>
      <rPr>
        <sz val="12"/>
        <rFont val="Arial"/>
        <family val="2"/>
      </rPr>
      <t xml:space="preserve">) en la cual, por aplicación de lo dispuesto en el art. 90 de la Ley 2277 de 2022,  </t>
    </r>
    <r>
      <rPr>
        <sz val="12"/>
        <color rgb="FFFF0000"/>
        <rFont val="Arial"/>
        <family val="2"/>
      </rPr>
      <t>se solicita informar el "Género" de la persona natural y/o sucesión ilíquida</t>
    </r>
    <r>
      <rPr>
        <sz val="12"/>
        <rFont val="Arial"/>
        <family val="2"/>
      </rPr>
      <t xml:space="preserve"> (y para ello se despliegan las opciones: "Femenino", "Masculino", "No binario", "Otro"). Sin embargo, el diligenciamiento de dicha casilla no es obligatorio, pues la plataforma permite generar el borrador de la declaración dejándola en blanco. Además, quienes sí deseen diligenciarla pero se equivoquen al hacerlo, nunca enfrentarían una sanción por dicho motivo.</t>
    </r>
  </si>
  <si>
    <t>Declaración de renta y complementario</t>
  </si>
  <si>
    <r>
      <t xml:space="preserve"> personas naturales y asimiladas </t>
    </r>
    <r>
      <rPr>
        <b/>
        <sz val="16"/>
        <color indexed="10"/>
        <rFont val="Arial"/>
        <family val="2"/>
      </rPr>
      <t>residentes</t>
    </r>
  </si>
  <si>
    <r>
      <t xml:space="preserve">y sucesiones ilíquidas de causantes </t>
    </r>
    <r>
      <rPr>
        <b/>
        <sz val="16"/>
        <color indexed="10"/>
        <rFont val="Arial"/>
        <family val="2"/>
      </rPr>
      <t>residentes</t>
    </r>
  </si>
  <si>
    <t>12. Cód. Direc. Seccional</t>
  </si>
  <si>
    <t>Rentas por honorarios y compensaciones de servicios personales sujetos a costos y gastos y NO a las rentas exentas del numeral 10 del artículo 206 del ET</t>
  </si>
  <si>
    <r>
      <t xml:space="preserve">Rentas exentas y/o deducciones imputables </t>
    </r>
    <r>
      <rPr>
        <b/>
        <sz val="11"/>
        <color rgb="FFFF0000"/>
        <rFont val="Arial"/>
        <family val="2"/>
      </rPr>
      <t xml:space="preserve">limitadas </t>
    </r>
  </si>
  <si>
    <t>Rentas exentas-Otras</t>
  </si>
  <si>
    <r>
      <t xml:space="preserve">Renta Líquida cédula general </t>
    </r>
    <r>
      <rPr>
        <b/>
        <sz val="11"/>
        <color rgb="FFFF0000"/>
        <rFont val="Arial"/>
        <family val="2"/>
      </rPr>
      <t>(hasta antes de restar las rentas exentas y deducciones limitadas)</t>
    </r>
    <r>
      <rPr>
        <b/>
        <sz val="11"/>
        <rFont val="Arial"/>
        <family val="2"/>
      </rPr>
      <t xml:space="preserve"> ver instrucciones especiales</t>
    </r>
  </si>
  <si>
    <r>
      <t xml:space="preserve">Ren. Exentas y deducciones imputables </t>
    </r>
    <r>
      <rPr>
        <b/>
        <sz val="11"/>
        <color rgb="FFFF0000"/>
        <rFont val="Arial"/>
        <family val="2"/>
      </rPr>
      <t>limitadas</t>
    </r>
    <r>
      <rPr>
        <b/>
        <sz val="11"/>
        <rFont val="Arial"/>
        <family val="2"/>
      </rPr>
      <t xml:space="preserve"> (ren</t>
    </r>
    <r>
      <rPr>
        <b/>
        <sz val="11"/>
        <color theme="1"/>
        <rFont val="Arial"/>
        <family val="2"/>
      </rPr>
      <t>glones 41+53+69+86+</t>
    </r>
    <r>
      <rPr>
        <b/>
        <sz val="11"/>
        <color rgb="FF7030A0"/>
        <rFont val="Arial"/>
        <family val="2"/>
      </rPr>
      <t>28+139</t>
    </r>
    <r>
      <rPr>
        <b/>
        <sz val="11"/>
        <color theme="1"/>
        <rFont val="Arial"/>
        <family val="2"/>
      </rPr>
      <t>)</t>
    </r>
  </si>
  <si>
    <t>Compensación por exceso de renta presuntiva</t>
  </si>
  <si>
    <t>Ganancias ocasionales gravables (si 112-113-114 es mayor a cero, de lo contrario cero)</t>
  </si>
  <si>
    <t>Por dividendos y participaciones recibidas del exterior (base casillas 109-110)</t>
  </si>
  <si>
    <t>Total Desc. Trib. (suma 122 a 124)</t>
  </si>
  <si>
    <t>Saldo a pagar por impuesto (si 129+133-130-131-132 mayor a cero)</t>
  </si>
  <si>
    <t xml:space="preserve">Total saldo a pagar (si 129+133+135-130-131-132 es mayor a cero; </t>
  </si>
  <si>
    <t>Usted superó tope indicativo art. 336-1 del ET, marque X</t>
  </si>
  <si>
    <t>996. Espacio para el número intero de la Dian / Adhesivo de la entidad recaudadora</t>
  </si>
  <si>
    <t>(Fecha de elaboración: mayo 12 de 2024)</t>
  </si>
  <si>
    <r>
      <t xml:space="preserve">Si quieres ver el texto de la </t>
    </r>
    <r>
      <rPr>
        <sz val="12"/>
        <color rgb="FFFF0000"/>
        <rFont val="Arial"/>
        <family val="2"/>
      </rPr>
      <t>Resolución Dian 000044 de marzo 14 de 2024</t>
    </r>
  </si>
  <si>
    <r>
      <t xml:space="preserve">Para descargar el prevalidador tributario del </t>
    </r>
    <r>
      <rPr>
        <sz val="12"/>
        <color rgb="FFFF0000"/>
        <rFont val="Arial"/>
        <family val="2"/>
      </rPr>
      <t xml:space="preserve">formato 2517 en su versión 6 </t>
    </r>
  </si>
  <si>
    <r>
      <t xml:space="preserve">Para consultar el texto de la </t>
    </r>
    <r>
      <rPr>
        <sz val="12"/>
        <color rgb="FFFF0000"/>
        <rFont val="Arial"/>
        <family val="2"/>
      </rPr>
      <t>Resolución Dian 000071 de octubre 28 de 2019</t>
    </r>
  </si>
  <si>
    <t>haz clic aquí.</t>
  </si>
  <si>
    <r>
      <t>Para ver el PDF del</t>
    </r>
    <r>
      <rPr>
        <sz val="12"/>
        <color rgb="FFFF0000"/>
        <rFont val="Arial"/>
        <family val="2"/>
      </rPr>
      <t xml:space="preserve"> formulario 210</t>
    </r>
  </si>
  <si>
    <r>
      <t xml:space="preserve">Para ver el PDF con la estructura del formato 2517 que venía como anexo de la </t>
    </r>
    <r>
      <rPr>
        <sz val="12"/>
        <color rgb="FFFF0000"/>
        <rFont val="Arial"/>
        <family val="2"/>
      </rPr>
      <t>Resolución 11147 de diciembre de 2023</t>
    </r>
    <r>
      <rPr>
        <sz val="12"/>
        <rFont val="Arial"/>
        <family val="2"/>
      </rPr>
      <t xml:space="preserve"> en las páginas 70 a 131</t>
    </r>
  </si>
  <si>
    <r>
      <t xml:space="preserve">Debe tenerse presente, además, que solo cuando la Dian publica el prevalidador del formato 2517 es cuando se pueden conocer cuáles son efectivamente las celdas no diligenciables, pues tales celdas no quedaron identificadas en los documentos que se expidieron como anexos de la </t>
    </r>
    <r>
      <rPr>
        <sz val="12"/>
        <color rgb="FFFF0000"/>
        <rFont val="Arial"/>
        <family val="2"/>
      </rPr>
      <t>Resolución 11147 de diciembre de 2023</t>
    </r>
    <r>
      <rPr>
        <sz val="12"/>
        <rFont val="Arial"/>
        <family val="2"/>
      </rPr>
      <t xml:space="preserve">. Adcionalmente, a diferencia del presente archivo de Excel, el prevalidador tributario que publica la Dian es un aplicativo que solo funciona en las computadoras que tengan Excel para Windows y no en los que solo tengan Excel para MAC (por ese motivo los usuarios de MAC necesitan tener fraccionado su disco duro e instalar una licencia de Windows y otra de Excel para Windows, pues solo de esa forma pueden hacer funcionar los prevalidadores de la Dian). Por tanto, cuando se estudien las hojas del presente archivo que correspondan a la estructura del formato </t>
    </r>
    <r>
      <rPr>
        <sz val="12"/>
        <color rgb="FFFF0000"/>
        <rFont val="Arial"/>
        <family val="2"/>
      </rPr>
      <t>2517 v. 6</t>
    </r>
    <r>
      <rPr>
        <sz val="12"/>
        <rFont val="Arial"/>
        <family val="2"/>
      </rPr>
      <t>, deberá tenerse en cuenta que hemos dejado bloqueadas en color azul las celdas que también figuran como bloqueadas en el prevelidador diseñado por la Dian. Además, al momento de instalar el prevalidador tributario del formato 2517, dicho aplicativo terminará liberando varios archivos especiales en PDF con instrucciones especiales que se recomiendan leer antes de usar el mencionado prevalidador, estos son:</t>
    </r>
  </si>
  <si>
    <r>
      <t xml:space="preserve">Para la elaboración de la declaración del </t>
    </r>
    <r>
      <rPr>
        <sz val="12"/>
        <color rgb="FFFF0000"/>
        <rFont val="Arial"/>
        <family val="2"/>
      </rPr>
      <t xml:space="preserve">año gravable 2023 </t>
    </r>
    <r>
      <rPr>
        <sz val="12"/>
        <rFont val="Arial"/>
        <family val="2"/>
      </rPr>
      <t xml:space="preserve">se recomienda consultar algunas de las respuestas que la Dian dio sobre el tema del impuesto de renta de personas naturales mediante su </t>
    </r>
    <r>
      <rPr>
        <sz val="12"/>
        <color rgb="FFFF0000"/>
        <rFont val="Arial"/>
        <family val="2"/>
      </rPr>
      <t>Concepto Unificado 912 de julio 19 de 2018</t>
    </r>
    <r>
      <rPr>
        <sz val="12"/>
        <rFont val="Arial"/>
        <family val="2"/>
      </rPr>
      <t>, el cual fue ajustado con otros conceptos posteriores (estudiar solo la parte que siga vigente y que no haya sido afectada con las leyes de reforma tributaria que se expidieron después de julio de 2018). Además, se recomienda estudiar las</t>
    </r>
    <r>
      <rPr>
        <sz val="12"/>
        <color rgb="FFFF0000"/>
        <rFont val="Arial"/>
        <family val="2"/>
      </rPr>
      <t xml:space="preserve"> páginas 2 a 22 del Concepto Dian 87 de febrero 14 de 2024,</t>
    </r>
    <r>
      <rPr>
        <sz val="12"/>
        <rFont val="Arial"/>
        <family val="2"/>
      </rPr>
      <t xml:space="preserve"> en el cual se hicieron varios comentarios para algunos de los cambios más importantes que la Ley 2277 de 2022 le introdujo al impuesto de renta de las personas naturales residentes y no residentes. Por último, se recomienda estudiar los editoriales publicados en nuestro portal durante el año 2023 para estudiar las reglamentaciones que sobre este tema se hicieron con los decretos</t>
    </r>
    <r>
      <rPr>
        <sz val="12"/>
        <color rgb="FFFF0000"/>
        <rFont val="Arial"/>
        <family val="2"/>
      </rPr>
      <t xml:space="preserve"> 1103 de julio 4 de 2023</t>
    </r>
    <r>
      <rPr>
        <sz val="12"/>
        <rFont val="Arial"/>
        <family val="2"/>
      </rPr>
      <t xml:space="preserve"> (el cual reglamentó la tributación sobre dividendos) y </t>
    </r>
    <r>
      <rPr>
        <sz val="12"/>
        <color rgb="FFFF0000"/>
        <rFont val="Arial"/>
        <family val="2"/>
      </rPr>
      <t>2231 de diciembre 22 de 2023</t>
    </r>
    <r>
      <rPr>
        <sz val="12"/>
        <rFont val="Arial"/>
        <family val="2"/>
      </rPr>
      <t xml:space="preserve"> (que reglamentó otros cambios relacionados con la cedulación de las personas naturales residentes).</t>
    </r>
  </si>
  <si>
    <r>
      <t xml:space="preserve">          Para consultar el </t>
    </r>
    <r>
      <rPr>
        <sz val="12"/>
        <color rgb="FFFF0000"/>
        <rFont val="Arial"/>
        <family val="2"/>
      </rPr>
      <t>Concepto Unificado 912 de julio 19 de 2018</t>
    </r>
  </si>
  <si>
    <r>
      <t xml:space="preserve">          Para consultar el </t>
    </r>
    <r>
      <rPr>
        <sz val="12"/>
        <color rgb="FFFF0000"/>
        <rFont val="Arial"/>
        <family val="2"/>
      </rPr>
      <t>Concepto Dian 87 de febrero 14 de 2014</t>
    </r>
  </si>
  <si>
    <r>
      <t xml:space="preserve">          Para estudiar el editorial: </t>
    </r>
    <r>
      <rPr>
        <i/>
        <sz val="12"/>
        <color rgb="FFFF0000"/>
        <rFont val="Arial"/>
        <family val="2"/>
      </rPr>
      <t>Reglamentación efectuada con el Decreto 1103 de julio 4 de 2023</t>
    </r>
  </si>
  <si>
    <r>
      <t xml:space="preserve">          Para estudiar el editorial: </t>
    </r>
    <r>
      <rPr>
        <i/>
        <sz val="12"/>
        <color rgb="FFFF0000"/>
        <rFont val="Arial"/>
        <family val="2"/>
      </rPr>
      <t>Reglamentación efectuada con el Decreto 2231 de diciembre 22 de 2023</t>
    </r>
  </si>
  <si>
    <t>[Liquidador] Excel del formulario 210 para la declaración de renta de personas naturales residentes que no llevan contabilidad AG 2023</t>
  </si>
  <si>
    <t>El miercoles 1 de mayo de 2024, al hacer algunas simulaciones prácticas dentro del formulario virtual 210 para el AG 2023 en la plataforma Muisca de la Dian, se detectaron los siguientes errores importantes que consideramos que deberán ser corregidos por la Dian:</t>
  </si>
  <si>
    <r>
      <rPr>
        <b/>
        <sz val="12"/>
        <rFont val="Arial"/>
        <family val="2"/>
      </rPr>
      <t xml:space="preserve">Nota: </t>
    </r>
    <r>
      <rPr>
        <sz val="12"/>
        <rFont val="Arial"/>
        <family val="2"/>
      </rPr>
      <t>el diseño, los datos o comentarios bajo los cuales se elaboró este formato y cada una de sus hojas de cálculo se entregan a título de guía y hacen parte de la interpretación del autor. Será el usuario quien deba estudiar las normas requeridas, preparar y emitir la información a la que haya lugar. Actualícese no se hace responsable de las interpretaciones, operaciones o información derivadas del uso de esta herramienta.</t>
    </r>
  </si>
  <si>
    <t>Material relacionado:</t>
  </si>
  <si>
    <t>Defectos detectados en la plataforma Muisca al momento de diligenciar el formulario 210 AG 2023</t>
  </si>
  <si>
    <t>[Lista de chequeo] soportes para preparación y presentación de la declaración de renta de personas naturales</t>
  </si>
  <si>
    <t>Para elaborar la declaración de renta de personas naturales, los obligados a presentarla deberán reunir una serie de documentos que facilitarán la liquidación de este impuesto.
Nuestra lista de chequeo te ayudará a determinar los documentos que debes solicitar a tu cliente para elaborar su declaración.</t>
  </si>
  <si>
    <t>[Formatos] Descarga ya estos simuladores para el cálculo del impuesto sobre dividendos y participaciones recibidos AG 2023</t>
  </si>
  <si>
    <t>Aquí prenderás acerca de la tributación sobre dividendos y/o participaciones gravados y no gravados para contribuyentes que fue modificada por la Ley 2277 de 2022 y el Decreto 1103 de 2023.
A través de 4 simuladores en Excel y 1 matriz en Word podrás estudiar los cambios que aplican a partir del AG 2023.</t>
  </si>
  <si>
    <t>[Guía Multiformato] Prepara y presenta tus declaraciones de renta de personas naturales por el AG 2023, con sus formatos 2516 y 2517</t>
  </si>
  <si>
    <r>
      <t>El presente archivo de Excel está acompañado de los principales anexos que se sugiere elaborar y conservar para soportar las cifras que se llevarían a los diferentes renglones del formulario 210 AG 2023</t>
    </r>
    <r>
      <rPr>
        <b/>
        <sz val="12"/>
        <color indexed="10"/>
        <rFont val="Arial"/>
        <family val="2"/>
      </rPr>
      <t xml:space="preserve"> y está adaptado al caso de las personas naturales y/o sucesiones ilíquidas residentes del régimen ordinario obligadas a llevar contabilidad o que la llevan de forma voluntaria</t>
    </r>
    <r>
      <rPr>
        <sz val="12"/>
        <rFont val="Arial"/>
        <family val="2"/>
      </rPr>
      <t xml:space="preserve">. Para conocer otra versión del mismo formulario 210, pero adaptado al caso de las </t>
    </r>
    <r>
      <rPr>
        <b/>
        <sz val="12"/>
        <color indexed="48"/>
        <rFont val="Arial"/>
        <family val="2"/>
      </rPr>
      <t>personas naturales y/o sucesiones ilíquidas residentes del régimen ordinario que no llevan contabilidad (las cuales obviamente no manejan cifras contables sino solamente cifras fiscales y nunca tienen que elaborar ni presentar el formato 2517 versión 6)</t>
    </r>
    <r>
      <rPr>
        <sz val="12"/>
        <rFont val="Arial"/>
        <family val="2"/>
      </rPr>
      <t xml:space="preserve"> deberá utilizarse otro archivo de Excel especial que también se puede encontrar en nuestro portal en el siguiente enlace:</t>
    </r>
  </si>
  <si>
    <r>
      <t xml:space="preserve">Este formulario 210 lo deben usar las personas naturales y/o sucesiones ilíquidas (colombianas, o extranjeras, obligadas o no a llevar contabilidad) siempre y cuando hayan sido "residentes fiscales" ante el Gobierno colombiano por el año gravable </t>
    </r>
    <r>
      <rPr>
        <sz val="10"/>
        <color indexed="10"/>
        <rFont val="Arial"/>
        <family val="2"/>
      </rPr>
      <t>2023 y hayan pertenecido al régimen ordinario (responsabilidad 05 en el RUT) hasta el cierre del año gravable 2023, es decir, que no hayan optado por trasladarse voluntariamente al régimen simple (responsabilidad 47 en el RUT; ver artículos 903 a 916 del ET).</t>
    </r>
    <r>
      <rPr>
        <sz val="10"/>
        <rFont val="Arial"/>
        <family val="2"/>
      </rPr>
      <t xml:space="preserve"> El formulario se diligencia con los mismos criterios sin importar si se trata de alguien obligado a presentar declaración de renta o si se trata de alguien que la presenta de forma voluntaria (ver art. 6 del ET). Además, debe tenerse presente que los residentes siempre deben denunciar al Gobierno colombiano los patrimonios que poseen tanto en Colombia como en el exterior al igual que las rentas que obtuvieron tanto en Colombia como en el exterior (ver arts. 9 y 10 del ET)</t>
    </r>
  </si>
  <si>
    <r>
      <rPr>
        <b/>
        <sz val="10"/>
        <color rgb="FFFF0000"/>
        <rFont val="Arial"/>
        <family val="2"/>
      </rPr>
      <t xml:space="preserve">Nota: </t>
    </r>
    <r>
      <rPr>
        <sz val="10"/>
        <rFont val="Arial"/>
        <family val="2"/>
      </rPr>
      <t xml:space="preserve">en la presente plantilla se han hecho las adaptaciones necesarias para ilustrar lo que sería el diligenciamiento del formulario 210 por parte de una </t>
    </r>
    <r>
      <rPr>
        <b/>
        <sz val="10"/>
        <color indexed="10"/>
        <rFont val="Arial"/>
        <family val="2"/>
      </rPr>
      <t>persona natural y/o sucesión ilíquida residente que sí estuvo obligada a llevar contabilidad durante el año gravable 2023 (o que la llevó en forma voluntaria)</t>
    </r>
    <r>
      <rPr>
        <sz val="10"/>
        <rFont val="Arial"/>
        <family val="2"/>
      </rPr>
      <t>.</t>
    </r>
  </si>
  <si>
    <t>Para quienes deseen utilizar esta plantilla de Excel en sus propios casos de elaboración de declaraciones de renta del año gravable 2023, es conveniente que antes de borrar las cifras o fórmulas que se incluyen en cada celda, se fijen primero en si dicha celda contenía algún amarre hacia otra celda de cualquiera de las múltiples hojas que componen el archivo de Excel, pues en ese caso lo correcto sería que no eliminen dichos amarres y solamente se remitan hasta esa otra celda y efectúen en ella las actualizaciones del caso.</t>
  </si>
  <si>
    <r>
      <rPr>
        <b/>
        <sz val="10"/>
        <rFont val="Arial"/>
        <family val="2"/>
      </rPr>
      <t>Nota:</t>
    </r>
    <r>
      <rPr>
        <sz val="10"/>
        <rFont val="Arial"/>
        <family val="2"/>
      </rPr>
      <t xml:space="preserve"> a lo largo de esta hoja se incrustaron marcas de referenciación como</t>
    </r>
    <r>
      <rPr>
        <sz val="10"/>
        <rFont val="Arial"/>
        <family val="2"/>
      </rPr>
      <t xml:space="preserve"> </t>
    </r>
    <r>
      <rPr>
        <b/>
        <sz val="10"/>
        <color indexed="30"/>
        <rFont val="Arial"/>
        <family val="2"/>
      </rPr>
      <t>(*-1), (*-2),</t>
    </r>
    <r>
      <rPr>
        <sz val="10"/>
        <rFont val="Arial"/>
        <family val="2"/>
      </rPr>
      <t xml:space="preserve"> etc. Cuando se encuentre con alguna de ellas, remítase a la parte final de la herramienta para leer el comentario pertinente a dicha parte del formulario.</t>
    </r>
  </si>
  <si>
    <r>
      <t xml:space="preserve">Saldos </t>
    </r>
    <r>
      <rPr>
        <b/>
        <sz val="10"/>
        <color indexed="30"/>
        <rFont val="Arial"/>
        <family val="2"/>
      </rPr>
      <t>fiscales</t>
    </r>
    <r>
      <rPr>
        <b/>
        <sz val="10"/>
        <rFont val="Arial"/>
        <family val="2"/>
      </rPr>
      <t xml:space="preserve"> a dic. 31 de </t>
    </r>
    <r>
      <rPr>
        <b/>
        <sz val="10"/>
        <color indexed="10"/>
        <rFont val="Arial"/>
        <family val="2"/>
      </rPr>
      <t>2023</t>
    </r>
  </si>
  <si>
    <t>Gastos personales (incluido el IVA o INC que se haya pagado por ellos), los cuales no están incluidos en ningún otro renglón de esta declaración, o cuyo IVA no fue tomado como descontable en declaraciones de IVA, y que corresponderían a conceptos tales como:</t>
  </si>
  <si>
    <t>Solo se acepta fiscalmete el 1% y por tanto el otro 99% no es aceptado fiscalmente.</t>
  </si>
  <si>
    <r>
      <t xml:space="preserve">Si esta declaración </t>
    </r>
    <r>
      <rPr>
        <sz val="10"/>
        <color rgb="FFFF0000"/>
        <rFont val="Arial"/>
        <family val="2"/>
      </rPr>
      <t>2023</t>
    </r>
    <r>
      <rPr>
        <sz val="10"/>
        <rFont val="Arial"/>
        <family val="2"/>
      </rPr>
      <t xml:space="preserve"> se llega a presentar en forma extemporánea, se puede usar la hoja de trabajo incluida en este mismo libro para calcular la respectiva sanción por extemporaneidad.</t>
    </r>
  </si>
  <si>
    <r>
      <t>De acuerdo con lo indicado en el artículo 102 y 271-1 del ET, los fideicomitentes de los patrimonios autónomos (mejor conocidos como fideicomisos, los cuales son entes sin personería jurídica) deben incluir en su patrimonio fiscal (por aplicación del principio de transparencia fiscal) todos los activos y todos los pasivos que estén reflejados al cierre del año en la contabilidad del patrimonio autónomo pero que en verdad le corresponden al fideicomitente. Todo se hará de acuerdo con la certificación que al respecto les entregue el patrimonio autónomo. Así mismo, en el caso de la figura de administración delegada o mandato, si el mandatario tiene controladas de alguna forma en el pasivo los valores de las cuentas por cobrar o por pagar producto de administrar los ingresos y gastos de sus contratantes o mandantes, dichas cuentas por cobrar o por pagar solo las declarará el contratante o mandante, pues él también es quien declarará el ingreso o el gasto, respectivamente, que su mandatario le ayudó a facturar o cubrir. Además, el mandatario o el contratista delegado deben hacer reportes especiales de información exógena con los detalles de esas cuentas por cobrar y por pagar, y los ingresos y gastos con ellas relacionados, pero los mandantes no tienen que volver a entregar esa misma información que vaya a ser entregada por sus mandatarios o contratistas delegados (</t>
    </r>
    <r>
      <rPr>
        <sz val="10"/>
        <color rgb="FFFF0000"/>
        <rFont val="Arial"/>
        <family val="2"/>
      </rPr>
      <t>ver art. 27 de la  Resolución DIAN 1255 de octubre de 2022)</t>
    </r>
    <r>
      <rPr>
        <sz val="10"/>
        <rFont val="Arial"/>
        <family val="2"/>
      </rPr>
      <t>.</t>
    </r>
  </si>
  <si>
    <r>
      <t xml:space="preserve">durante </t>
    </r>
    <r>
      <rPr>
        <b/>
        <sz val="10"/>
        <color rgb="FFFF0000"/>
        <rFont val="Arial"/>
        <family val="2"/>
      </rPr>
      <t>2023</t>
    </r>
  </si>
  <si>
    <r>
      <t xml:space="preserve">a diciembre 
de </t>
    </r>
    <r>
      <rPr>
        <b/>
        <sz val="10"/>
        <color rgb="FFFF0000"/>
        <rFont val="Arial"/>
        <family val="2"/>
      </rPr>
      <t>2023</t>
    </r>
  </si>
  <si>
    <r>
      <t xml:space="preserve">Operaciones durante </t>
    </r>
    <r>
      <rPr>
        <b/>
        <sz val="10"/>
        <color rgb="FFFF0000"/>
        <rFont val="Arial"/>
        <family val="2"/>
      </rPr>
      <t>2023</t>
    </r>
  </si>
  <si>
    <r>
      <t>a diciembre 
de</t>
    </r>
    <r>
      <rPr>
        <b/>
        <sz val="10"/>
        <color rgb="FFFF0000"/>
        <rFont val="Arial"/>
        <family val="2"/>
      </rPr>
      <t xml:space="preserve"> 2022</t>
    </r>
  </si>
  <si>
    <r>
      <t xml:space="preserve"> a diciembre
 de </t>
    </r>
    <r>
      <rPr>
        <b/>
        <sz val="10"/>
        <color rgb="FFFF0000"/>
        <rFont val="Arial"/>
        <family val="2"/>
      </rPr>
      <t>2023</t>
    </r>
  </si>
  <si>
    <r>
      <t xml:space="preserve">Porcentaje de participación dentro de la sociedad a Dic. del </t>
    </r>
    <r>
      <rPr>
        <b/>
        <sz val="10"/>
        <color indexed="10"/>
        <rFont val="Arial"/>
        <family val="2"/>
      </rPr>
      <t>2023</t>
    </r>
  </si>
  <si>
    <r>
      <t xml:space="preserve">Valor patrimonial a Dic. 31 del </t>
    </r>
    <r>
      <rPr>
        <b/>
        <sz val="10"/>
        <color indexed="10"/>
        <rFont val="Arial"/>
        <family val="2"/>
      </rPr>
      <t xml:space="preserve">2023 </t>
    </r>
    <r>
      <rPr>
        <b/>
        <sz val="10"/>
        <rFont val="Arial"/>
        <family val="2"/>
      </rPr>
      <t>(Art. 272 ET)</t>
    </r>
  </si>
  <si>
    <r>
      <t xml:space="preserve">(art. 280 Y 70 ET) (Art. 1 Decreto </t>
    </r>
    <r>
      <rPr>
        <b/>
        <sz val="10"/>
        <color rgb="FFFF0000"/>
        <rFont val="Arial"/>
        <family val="2"/>
      </rPr>
      <t>128 feb. 2024)</t>
    </r>
  </si>
  <si>
    <r>
      <t xml:space="preserve">en julio 31 de 2000 por 2.000.000 y otra parte en agosto 31 de </t>
    </r>
    <r>
      <rPr>
        <sz val="10"/>
        <color indexed="10"/>
        <rFont val="Arial"/>
        <family val="2"/>
      </rPr>
      <t xml:space="preserve">2023 </t>
    </r>
    <r>
      <rPr>
        <sz val="10"/>
        <rFont val="Arial"/>
        <family val="2"/>
      </rPr>
      <t>por 1.000.000)</t>
    </r>
  </si>
  <si>
    <r>
      <t xml:space="preserve">Variación patrimonial para </t>
    </r>
    <r>
      <rPr>
        <b/>
        <sz val="10"/>
        <color indexed="10"/>
        <rFont val="Arial"/>
        <family val="2"/>
      </rPr>
      <t>2023</t>
    </r>
  </si>
  <si>
    <r>
      <t xml:space="preserve">Factor aplicable en la declaración </t>
    </r>
    <r>
      <rPr>
        <b/>
        <sz val="10"/>
        <color indexed="10"/>
        <rFont val="Arial"/>
        <family val="2"/>
      </rPr>
      <t>2023</t>
    </r>
    <r>
      <rPr>
        <b/>
        <sz val="10"/>
        <rFont val="Arial"/>
        <family val="2"/>
      </rPr>
      <t xml:space="preserve"> según la tabla publicada para el art. 73 del ET (Decreto </t>
    </r>
    <r>
      <rPr>
        <b/>
        <sz val="10"/>
        <color rgb="FFFF0000"/>
        <rFont val="Arial"/>
        <family val="2"/>
      </rPr>
      <t>128 de feb. 2024)</t>
    </r>
  </si>
  <si>
    <r>
      <t xml:space="preserve">Acciones en la sociedad B SA, nitxxxxx (fueron compradas en ago. 31 de </t>
    </r>
    <r>
      <rPr>
        <sz val="10"/>
        <color indexed="10"/>
        <rFont val="Arial"/>
        <family val="2"/>
      </rPr>
      <t xml:space="preserve">2023 </t>
    </r>
    <r>
      <rPr>
        <sz val="10"/>
        <rFont val="Arial"/>
        <family val="2"/>
      </rPr>
      <t>por un costo de adquisición de 1.000.000)</t>
    </r>
  </si>
  <si>
    <r>
      <t xml:space="preserve">Para beneficio de quienes piensen usar la segunda opción, a continuación reproducimos los factores publicados en el </t>
    </r>
    <r>
      <rPr>
        <sz val="10"/>
        <color rgb="FFFF0000"/>
        <rFont val="Arial"/>
        <family val="2"/>
      </rPr>
      <t>Decreto 0128 de febrero 7 de 2024:</t>
    </r>
  </si>
  <si>
    <t>Año de adquisición</t>
  </si>
  <si>
    <t>1955 y anteriores</t>
  </si>
  <si>
    <t>Estos valores por deterioros contables no son aceptables fiscalmente. Solamente se aceptaría la provisión o deterioro hecha sobre cuentas por cobrar originadas en actividades productoras de renta, e incluso, siempre y cuando dicha provisión se haya hecho con los límites impuestos por el criterio fiscal (ver artículos 145 y 146 del ET; ver también la guía de diligenciamiento del formato 2517).</t>
  </si>
  <si>
    <t xml:space="preserve">Los efectos contables por las mediciones de los activos a sus valores presentes, o valores actuales, o sus valores de mercado, no tienen efectos fiscales (ver parágrafo 6 del artículo 21-1 del ET; también el numeral 5 del artículo 28 del ET; numeral 4 del artículo 33 del ET; artículo 59, numeral 1, literal "c" del ET; art. 93 numeral 4 del ET; art. 94 del ET; art. 105, numeral 1, literal "b" del ET). </t>
  </si>
  <si>
    <t>Los valores que se registran contablemente por la aplicación del método de participación patrimonial no son valores que afecten la renta fiscal (ver art. 28 numeral 4 del ET, y art. 105 numeral 2 literal "a" del ET).</t>
  </si>
  <si>
    <t xml:space="preserve"> (k)</t>
  </si>
  <si>
    <r>
      <t xml:space="preserve">Amortización acumulada de la plusvalía o </t>
    </r>
    <r>
      <rPr>
        <i/>
        <sz val="10"/>
        <color rgb="FFDD0806"/>
        <rFont val="Arial"/>
        <family val="2"/>
      </rPr>
      <t>Good Will</t>
    </r>
  </si>
  <si>
    <r>
      <t xml:space="preserve">Deterioro acumulado de la plusvalía o </t>
    </r>
    <r>
      <rPr>
        <i/>
        <sz val="10"/>
        <color rgb="FFDD0806"/>
        <rFont val="Arial"/>
        <family val="2"/>
      </rPr>
      <t xml:space="preserve">Good Will  </t>
    </r>
  </si>
  <si>
    <r>
      <t>Plusvalía o</t>
    </r>
    <r>
      <rPr>
        <i/>
        <sz val="10"/>
        <rFont val="Arial"/>
        <family val="2"/>
      </rPr>
      <t xml:space="preserve"> Good Will</t>
    </r>
  </si>
  <si>
    <t>Marcas, patentes y licencias</t>
  </si>
  <si>
    <t xml:space="preserve">  Adquisición de establecimiento de comercio</t>
  </si>
  <si>
    <t>Plantas consumibles medidas al costo</t>
  </si>
  <si>
    <t xml:space="preserve">    Deterioro de plantas consumibles medidas al costo</t>
  </si>
  <si>
    <t>Plantas consumibles medidas al valor razonable</t>
  </si>
  <si>
    <t>Animales productores medidos al valor razonable</t>
  </si>
  <si>
    <r>
      <t>Bienes recibidos en</t>
    </r>
    <r>
      <rPr>
        <i/>
        <sz val="10"/>
        <rFont val="Arial"/>
        <family val="2"/>
      </rPr>
      <t xml:space="preserve"> Leasing</t>
    </r>
  </si>
  <si>
    <r>
      <t xml:space="preserve">Estas cifras están amarradas a la hoja de trabajo "Propiedad planta y equipo". Por tanto, si se quiere, se puede ir y modificar dicha hoja de trabajo para que se actualicen luego estas cifras. El art. 277 del ET indica que los obligados a llevar contabilidad siempre declararán los bienes raíces solo por su costo fiscal (no tienen que hacer comparaciones con el avalúo o autoavalúo Catastral a dic. 31). El "costo fiscal" es el indicado en el art. 69 del ET (adquisición, más mejoras, más contribuciones por valorización). Y dicho costo se puede incrementar opcionalmente con el  reajuste fiscal del art. 70 del ET (para el </t>
    </r>
    <r>
      <rPr>
        <sz val="10"/>
        <color rgb="FFFF0000"/>
        <rFont val="Arial"/>
        <family val="2"/>
      </rPr>
      <t xml:space="preserve">2023 </t>
    </r>
    <r>
      <rPr>
        <sz val="10"/>
        <rFont val="Arial"/>
        <family val="2"/>
      </rPr>
      <t xml:space="preserve">dicho reajuste fiscal es de </t>
    </r>
    <r>
      <rPr>
        <sz val="10"/>
        <color rgb="FFFF0000"/>
        <rFont val="Arial"/>
        <family val="2"/>
      </rPr>
      <t>12,40%</t>
    </r>
    <r>
      <rPr>
        <sz val="10"/>
        <rFont val="Arial"/>
        <family val="2"/>
      </rPr>
      <t xml:space="preserve">; ver art. 1 </t>
    </r>
    <r>
      <rPr>
        <sz val="10"/>
        <color rgb="FFFF0000"/>
        <rFont val="Arial"/>
        <family val="2"/>
      </rPr>
      <t>Decreto 128 de febrero 7 de 2024)</t>
    </r>
    <r>
      <rPr>
        <sz val="10"/>
        <rFont val="Arial"/>
        <family val="2"/>
      </rPr>
      <t>. Pero, el costo fiscal a diciembre de</t>
    </r>
    <r>
      <rPr>
        <sz val="10"/>
        <color rgb="FFFF0000"/>
        <rFont val="Arial"/>
        <family val="2"/>
      </rPr>
      <t xml:space="preserve"> 2023,</t>
    </r>
    <r>
      <rPr>
        <sz val="10"/>
        <rFont val="Arial"/>
        <family val="2"/>
      </rPr>
      <t xml:space="preserve"> también se puede determinar con la opción del art. 73 del ET, que implica tomar el costo original de adquisición del bien y según el año en que se adquirió actualizarlo con un determinado indicador especial publicado por el Gobierno (ver art. 1 </t>
    </r>
    <r>
      <rPr>
        <sz val="10"/>
        <color rgb="FFFF0000"/>
        <rFont val="Arial"/>
        <family val="2"/>
      </rPr>
      <t>Decreto 128 de febrero 7 de 2024</t>
    </r>
    <r>
      <rPr>
        <sz val="10"/>
        <rFont val="Arial"/>
        <family val="2"/>
      </rPr>
      <t xml:space="preserve"> y la hoja de trabajo que hace parte de este mismo archivo de Excel y en el que se hace el anexo de la propiedad, planta y equipo). </t>
    </r>
  </si>
  <si>
    <t>Ver anexo de "propiedad planta y equipo". Las diferencias se forman porque fiscalmente se aplicaron reajustes fiscales y también se usaron tasas de depreciación anual diferentes a las contables.</t>
  </si>
  <si>
    <r>
      <t>Aumentos del deterioro durante el</t>
    </r>
    <r>
      <rPr>
        <b/>
        <sz val="10"/>
        <color rgb="FFFF0000"/>
        <rFont val="Arial"/>
        <family val="2"/>
      </rPr>
      <t xml:space="preserve"> 2023</t>
    </r>
  </si>
  <si>
    <r>
      <t xml:space="preserve">   Costo de adquisición (fue adquirida en </t>
    </r>
    <r>
      <rPr>
        <sz val="10"/>
        <color indexed="10"/>
        <rFont val="Arial"/>
        <family val="2"/>
      </rPr>
      <t>abril 1 de 2004)</t>
    </r>
  </si>
  <si>
    <r>
      <t xml:space="preserve">Disminuciones en el valor razonable durante el </t>
    </r>
    <r>
      <rPr>
        <b/>
        <sz val="10"/>
        <color rgb="FFFF0000"/>
        <rFont val="Arial"/>
        <family val="2"/>
      </rPr>
      <t>2023</t>
    </r>
  </si>
  <si>
    <r>
      <t xml:space="preserve">   Costo de adquisición (fue adquirida en</t>
    </r>
    <r>
      <rPr>
        <sz val="10"/>
        <color rgb="FFFF0000"/>
        <rFont val="Arial"/>
        <family val="2"/>
      </rPr>
      <t xml:space="preserve"> enero 1 de 2016)</t>
    </r>
  </si>
  <si>
    <t xml:space="preserve">1. Propiedad, planta y equipo que se tenía a diciembre 31 de 2016 </t>
  </si>
  <si>
    <t>De acuerdo con el artículo 290 numeral 2 del ET, estos activos (en caso de no estar totalmente depreciados) se seguirán depreciando con las mismos criterios fiscales con que se venían depreciando hasta el año 2016.</t>
  </si>
  <si>
    <r>
      <t xml:space="preserve">31 de </t>
    </r>
    <r>
      <rPr>
        <b/>
        <sz val="10"/>
        <color rgb="FFFF0000"/>
        <rFont val="Arial"/>
        <family val="2"/>
      </rPr>
      <t>2023</t>
    </r>
  </si>
  <si>
    <r>
      <t xml:space="preserve">   Costo histórico (fue adquirida en </t>
    </r>
    <r>
      <rPr>
        <sz val="10"/>
        <color indexed="10"/>
        <rFont val="Arial"/>
        <family val="2"/>
      </rPr>
      <t>abril 1 de 2004)</t>
    </r>
  </si>
  <si>
    <r>
      <t xml:space="preserve">   Costo histórico (fue adquirida en </t>
    </r>
    <r>
      <rPr>
        <sz val="10"/>
        <color rgb="FFFF0000"/>
        <rFont val="Arial"/>
        <family val="2"/>
      </rPr>
      <t>enero 1 de 2016</t>
    </r>
    <r>
      <rPr>
        <sz val="10"/>
        <rFont val="Arial"/>
        <family val="2"/>
      </rPr>
      <t>)</t>
    </r>
  </si>
  <si>
    <r>
      <t>De acuerdo con el artículo 131 del ET, en el calculo de la depreciación fiscal de estos nuevos activos también se deberán tomar en cuenta los mismos "valores residuales" y "vidas útiles" que se les hayan fijado contablemente. Sin embargo, en cuanto a las "vidas útiles y el porcentaje anual de depreciación",</t>
    </r>
    <r>
      <rPr>
        <sz val="10"/>
        <color rgb="FFFF0000"/>
        <rFont val="Arial"/>
        <family val="2"/>
      </rPr>
      <t xml:space="preserve"> se deberá respetar la tasa máxima anual de depreciación que se estableció en el artículo 137</t>
    </r>
    <r>
      <rPr>
        <sz val="10"/>
        <rFont val="Arial"/>
        <family val="2"/>
      </rPr>
      <t xml:space="preserve"> del ET (ver más abajo).</t>
    </r>
  </si>
  <si>
    <t>Total depreciación:</t>
  </si>
  <si>
    <r>
      <rPr>
        <b/>
        <sz val="10"/>
        <rFont val="Arial"/>
        <family val="2"/>
      </rPr>
      <t xml:space="preserve">Nota: </t>
    </r>
    <r>
      <rPr>
        <sz val="10"/>
        <rFont val="Arial"/>
        <family val="2"/>
      </rPr>
      <t>d</t>
    </r>
    <r>
      <rPr>
        <sz val="10"/>
        <rFont val="Arial"/>
        <family val="2"/>
      </rPr>
      <t xml:space="preserve">e acuerdo con el artículo 137 del ET, las </t>
    </r>
    <r>
      <rPr>
        <b/>
        <sz val="10"/>
        <color indexed="10"/>
        <rFont val="Arial"/>
        <family val="2"/>
      </rPr>
      <t>tasas máximas anuales</t>
    </r>
    <r>
      <rPr>
        <sz val="10"/>
        <rFont val="Arial"/>
        <family val="2"/>
      </rPr>
      <t xml:space="preserve"> de depreciación que se aceptarán fiscalmente para los nuevos activos adquiridos a partir de enero 1 de 2017 son:</t>
    </r>
  </si>
  <si>
    <r>
      <t xml:space="preserve">(art. 1 Dec. </t>
    </r>
    <r>
      <rPr>
        <b/>
        <sz val="10"/>
        <color rgb="FFFF0000"/>
        <rFont val="Arial"/>
        <family val="2"/>
      </rPr>
      <t>128 feb. 7/24)</t>
    </r>
  </si>
  <si>
    <r>
      <t xml:space="preserve">(art. 1 Dec. 
</t>
    </r>
    <r>
      <rPr>
        <b/>
        <sz val="10"/>
        <color rgb="FFFF0000"/>
        <rFont val="Arial"/>
        <family val="2"/>
      </rPr>
      <t>128 feb. 7/24)</t>
    </r>
  </si>
  <si>
    <r>
      <t xml:space="preserve">factor aplicable en la declaración </t>
    </r>
    <r>
      <rPr>
        <b/>
        <sz val="10"/>
        <color indexed="10"/>
        <rFont val="Arial"/>
        <family val="2"/>
      </rPr>
      <t>2023</t>
    </r>
    <r>
      <rPr>
        <b/>
        <sz val="10"/>
        <rFont val="Arial"/>
        <family val="2"/>
      </rPr>
      <t xml:space="preserve"> según la tabla del art. 73 (art. 1 Dec. </t>
    </r>
    <r>
      <rPr>
        <b/>
        <sz val="10"/>
        <color rgb="FFFF0000"/>
        <rFont val="Arial"/>
        <family val="2"/>
      </rPr>
      <t>128 de feb. 7/24)</t>
    </r>
  </si>
  <si>
    <r>
      <t xml:space="preserve">Mas : Adiciones y mejoras hechas desde la fecha de adquisición hasta dic. 31 del </t>
    </r>
    <r>
      <rPr>
        <b/>
        <sz val="10"/>
        <color indexed="10"/>
        <rFont val="Arial"/>
        <family val="2"/>
      </rPr>
      <t>2023</t>
    </r>
    <r>
      <rPr>
        <b/>
        <sz val="10"/>
        <rFont val="Arial"/>
        <family val="2"/>
      </rPr>
      <t xml:space="preserve">, más contribuciones por valorización pagadas desde la fecha de adquisición hasta dic 31 de </t>
    </r>
    <r>
      <rPr>
        <b/>
        <sz val="10"/>
        <color indexed="10"/>
        <rFont val="Arial"/>
        <family val="2"/>
      </rPr>
      <t>2023</t>
    </r>
  </si>
  <si>
    <r>
      <t xml:space="preserve">Subtotal costo fiscal a dic. 31 del </t>
    </r>
    <r>
      <rPr>
        <b/>
        <sz val="10"/>
        <color indexed="10"/>
        <rFont val="Arial"/>
        <family val="2"/>
      </rPr>
      <t>2023</t>
    </r>
  </si>
  <si>
    <r>
      <t xml:space="preserve">Total costo fiscal a dic. 31 del </t>
    </r>
    <r>
      <rPr>
        <b/>
        <sz val="10"/>
        <color indexed="10"/>
        <rFont val="Arial"/>
        <family val="2"/>
      </rPr>
      <t>2023</t>
    </r>
  </si>
  <si>
    <r>
      <t xml:space="preserve">Bodega 2 ubicada en Calle 75 AN 34 de Cali, matricula inmobiliaria 370-33333333 y predial No. 700-00000000
compra mediante EP 1985 de </t>
    </r>
    <r>
      <rPr>
        <sz val="10"/>
        <color indexed="10"/>
        <rFont val="Arial"/>
        <family val="2"/>
      </rPr>
      <t xml:space="preserve">abril 1 de 2023, </t>
    </r>
    <r>
      <rPr>
        <sz val="10"/>
        <rFont val="Arial"/>
        <family val="2"/>
      </rPr>
      <t>notaria 15 de Cali</t>
    </r>
  </si>
  <si>
    <r>
      <t xml:space="preserve">Activo por impuesto diferido </t>
    </r>
    <r>
      <rPr>
        <sz val="10"/>
        <color rgb="FFFF0000"/>
        <rFont val="Arial"/>
        <family val="2"/>
      </rPr>
      <t>(ver anexo)</t>
    </r>
  </si>
  <si>
    <t>Cargos diferidos e intangibles que solo son fiscales (ver artículos 32 del ET reglamentado con Decreto 2235 dic 27 de 2017; también los artículos 74, 74-1, 142, 143 y 290 numeral 1 y 3 del ET)</t>
  </si>
  <si>
    <t>Esta partida no tiene valor contable</t>
  </si>
  <si>
    <t>Anexo: anticipo de renta</t>
  </si>
  <si>
    <r>
      <t xml:space="preserve">Determinación anticipo al impuesto de renta </t>
    </r>
    <r>
      <rPr>
        <b/>
        <sz val="16"/>
        <color rgb="FFFF0000"/>
        <rFont val="Arial"/>
        <family val="2"/>
      </rPr>
      <t>2024</t>
    </r>
  </si>
  <si>
    <t>Sanción por extemporaneidad</t>
  </si>
  <si>
    <r>
      <t xml:space="preserve">Aclarado lo anterior, a continuación se suministra un modelo de la forma en que se tendría que calcular la "sanción de extemporaneidad" (tanto antes de un emplazamiento como después de dicho emplazamiento), pero aplicando el caso puntualmente a una declaración de renta, y más exactamente, a una declaración de renta por el año gravable </t>
    </r>
    <r>
      <rPr>
        <sz val="10"/>
        <color indexed="10"/>
        <rFont val="Arial"/>
        <family val="2"/>
      </rPr>
      <t>2023</t>
    </r>
    <r>
      <rPr>
        <sz val="10"/>
        <rFont val="Arial"/>
        <family val="2"/>
      </rPr>
      <t xml:space="preserve"> de las personas naturales y/o sucesiones ilíquidas residentes que declaran en el formulario 210. Por consiguiente, </t>
    </r>
    <r>
      <rPr>
        <sz val="10"/>
        <color rgb="FFFF0000"/>
        <rFont val="Arial"/>
        <family val="2"/>
      </rPr>
      <t>si se piensa utilizar este modelo en el cálculo de las sanciones para otros tipos de declaraciones se deberán hacer las adaptaciones respectivas.</t>
    </r>
    <r>
      <rPr>
        <sz val="10"/>
        <rFont val="Arial"/>
        <family val="2"/>
      </rPr>
      <t xml:space="preserve"> Así mismo, si se deseas usar esta plantilla para hacer tus propias simulaciones, solo debes cambiar los datos de las celdas resaltadas en amarillo pues las demás arrojan resultados automáticos.</t>
    </r>
  </si>
  <si>
    <r>
      <t xml:space="preserve">Luego de definir la fecha en que se vencía la declaración, la fecha en que sería la "presentación extemporánea", el valor de la UVT y el dato del saldo a favor si lo hubiese, las "situaciones" que se mencionan en el recuadro se deben </t>
    </r>
    <r>
      <rPr>
        <b/>
        <u/>
        <sz val="10"/>
        <rFont val="Arial"/>
        <family val="2"/>
      </rPr>
      <t>examinar justamente en ese mismo orden</t>
    </r>
    <r>
      <rPr>
        <sz val="10"/>
        <rFont val="Arial"/>
        <family val="2"/>
      </rPr>
      <t xml:space="preserve"> en que se presentan. Solo es valido que se de una sola de las cuatro "situaciones" que allí se presentan. Por tanto, al agotar los datos que se piden en cada "situación", si la misma "no aplica", entonces se debe digitar cero en la celda amarilla respectiva</t>
    </r>
    <r>
      <rPr>
        <sz val="10"/>
        <rFont val="Arial"/>
        <family val="2"/>
      </rPr>
      <t>.</t>
    </r>
  </si>
  <si>
    <r>
      <t xml:space="preserve">       Saldo a favor registrado en el renglón </t>
    </r>
    <r>
      <rPr>
        <sz val="10"/>
        <color rgb="FFFF0000"/>
        <rFont val="Arial"/>
        <family val="2"/>
      </rPr>
      <t>137</t>
    </r>
    <r>
      <rPr>
        <sz val="10"/>
        <rFont val="Arial"/>
        <family val="2"/>
      </rPr>
      <t xml:space="preserve"> del formulario (si lo hubo) y calculado</t>
    </r>
  </si>
  <si>
    <r>
      <t xml:space="preserve">         </t>
    </r>
    <r>
      <rPr>
        <b/>
        <sz val="10"/>
        <rFont val="Arial"/>
        <family val="2"/>
      </rPr>
      <t>Situación 1</t>
    </r>
    <r>
      <rPr>
        <sz val="10"/>
        <rFont val="Arial"/>
        <family val="2"/>
      </rPr>
      <t xml:space="preserve">                    </t>
    </r>
  </si>
  <si>
    <r>
      <t xml:space="preserve">        -Si en la declaración</t>
    </r>
    <r>
      <rPr>
        <sz val="10"/>
        <color indexed="10"/>
        <rFont val="Arial"/>
        <family val="2"/>
      </rPr>
      <t xml:space="preserve"> 2023</t>
    </r>
    <r>
      <rPr>
        <sz val="10"/>
        <rFont val="Arial"/>
        <family val="2"/>
      </rPr>
      <t xml:space="preserve"> sí hay "impuesto a cargo" (renglón </t>
    </r>
    <r>
      <rPr>
        <sz val="10"/>
        <color rgb="FFFF0000"/>
        <rFont val="Arial"/>
        <family val="2"/>
      </rPr>
      <t>129</t>
    </r>
    <r>
      <rPr>
        <sz val="10"/>
        <rFont val="Arial"/>
        <family val="2"/>
      </rPr>
      <t>)</t>
    </r>
  </si>
  <si>
    <t xml:space="preserve">        Por tanto, siendo esta la "situación", la sanción de extemporaneidad sería…</t>
  </si>
  <si>
    <r>
      <t xml:space="preserve">         </t>
    </r>
    <r>
      <rPr>
        <b/>
        <sz val="10"/>
        <rFont val="Arial"/>
        <family val="2"/>
      </rPr>
      <t>Situación 2</t>
    </r>
    <r>
      <rPr>
        <sz val="10"/>
        <rFont val="Arial"/>
        <family val="2"/>
      </rPr>
      <t xml:space="preserve">                    </t>
    </r>
  </si>
  <si>
    <r>
      <t xml:space="preserve">               a) En caso de que la declaración </t>
    </r>
    <r>
      <rPr>
        <b/>
        <sz val="10"/>
        <color indexed="10"/>
        <rFont val="Arial"/>
        <family val="2"/>
      </rPr>
      <t>2023</t>
    </r>
    <r>
      <rPr>
        <b/>
        <sz val="10"/>
        <rFont val="Arial"/>
        <family val="2"/>
      </rPr>
      <t xml:space="preserve"> sí tenga "saldo a favor"</t>
    </r>
  </si>
  <si>
    <t xml:space="preserve">                  cifra menor de entre las 2 siguientes:</t>
  </si>
  <si>
    <r>
      <t xml:space="preserve">               b) En caso de que la declaración </t>
    </r>
    <r>
      <rPr>
        <b/>
        <sz val="10"/>
        <color indexed="10"/>
        <rFont val="Arial"/>
        <family val="2"/>
      </rPr>
      <t>2023</t>
    </r>
    <r>
      <rPr>
        <b/>
        <sz val="10"/>
        <rFont val="Arial"/>
        <family val="2"/>
      </rPr>
      <t xml:space="preserve"> no tenga "saldo a favor"</t>
    </r>
  </si>
  <si>
    <r>
      <t xml:space="preserve">         </t>
    </r>
    <r>
      <rPr>
        <b/>
        <sz val="10"/>
        <rFont val="Arial"/>
        <family val="2"/>
      </rPr>
      <t>Situación 3</t>
    </r>
  </si>
  <si>
    <r>
      <t xml:space="preserve">         ni tampoco "ingresos brutos" (renglones </t>
    </r>
    <r>
      <rPr>
        <sz val="10"/>
        <color rgb="FFFF0000"/>
        <rFont val="Arial"/>
        <family val="2"/>
      </rPr>
      <t>32+43+58+62+74+79+99+104+107+108+109+112</t>
    </r>
    <r>
      <rPr>
        <sz val="10"/>
        <rFont val="Arial"/>
        <family val="2"/>
      </rPr>
      <t>), pero sí existía patrimonio líquido</t>
    </r>
  </si>
  <si>
    <r>
      <t xml:space="preserve"> positivo del año anterior (</t>
    </r>
    <r>
      <rPr>
        <sz val="10"/>
        <color indexed="10"/>
        <rFont val="Arial"/>
        <family val="2"/>
      </rPr>
      <t>2022</t>
    </r>
    <r>
      <rPr>
        <sz val="10"/>
        <rFont val="Arial"/>
        <family val="2"/>
      </rPr>
      <t>) en ese caso la sanción de extemporaneidad se estimaría así:</t>
    </r>
  </si>
  <si>
    <r>
      <t xml:space="preserve">                 a) El 10% del patrimonio líquido del </t>
    </r>
    <r>
      <rPr>
        <sz val="10"/>
        <color rgb="FFFF0000"/>
        <rFont val="Arial"/>
        <family val="2"/>
      </rPr>
      <t>2022</t>
    </r>
  </si>
  <si>
    <r>
      <t xml:space="preserve">               b) En caso de que la declaración </t>
    </r>
    <r>
      <rPr>
        <b/>
        <sz val="10"/>
        <color indexed="10"/>
        <rFont val="Arial"/>
        <family val="2"/>
      </rPr>
      <t xml:space="preserve">2023 </t>
    </r>
    <r>
      <rPr>
        <b/>
        <sz val="10"/>
        <rFont val="Arial"/>
        <family val="2"/>
      </rPr>
      <t>no tenga "saldo a favor"</t>
    </r>
  </si>
  <si>
    <t xml:space="preserve">                  cifra menor de entre las 2 siguientes: </t>
  </si>
  <si>
    <r>
      <t xml:space="preserve">         </t>
    </r>
    <r>
      <rPr>
        <b/>
        <sz val="10"/>
        <rFont val="Arial"/>
        <family val="2"/>
      </rPr>
      <t>Situación 4</t>
    </r>
  </si>
  <si>
    <r>
      <t xml:space="preserve">         líquido positivo del año anterior </t>
    </r>
    <r>
      <rPr>
        <sz val="10"/>
        <color rgb="FFFF0000"/>
        <rFont val="Arial"/>
        <family val="2"/>
      </rPr>
      <t xml:space="preserve">(2022) </t>
    </r>
    <r>
      <rPr>
        <sz val="10"/>
        <rFont val="Arial"/>
        <family val="2"/>
      </rPr>
      <t>en ese caso la sanción de extemporaneidad es la mínima…</t>
    </r>
  </si>
  <si>
    <r>
      <t xml:space="preserve">Luego de definir la fecha en que se vencía la declaración, la fecha en que sería la "presentación extemporánea", el valor de la UVT y el dato del saldo a favor si lo hubiese, las "situaciones" que se mencionan en el recuadro se deben </t>
    </r>
    <r>
      <rPr>
        <b/>
        <u/>
        <sz val="10"/>
        <rFont val="Arial"/>
        <family val="2"/>
      </rPr>
      <t>examinar justamente en ese mismo orden</t>
    </r>
    <r>
      <rPr>
        <sz val="10"/>
        <rFont val="Arial"/>
        <family val="2"/>
      </rPr>
      <t xml:space="preserve"> en que se presentan. Solo es valido que se de una sola de las cuatro "situaciones" que allí se presentan. Por tanto, al agotar los datos que se piden en cada "situación", si la misma "no aplica", entonces se debe digitar cero en la celda amarilla respectiva.</t>
    </r>
  </si>
  <si>
    <r>
      <t xml:space="preserve">               a) En caso de que la declaración</t>
    </r>
    <r>
      <rPr>
        <b/>
        <sz val="10"/>
        <color indexed="10"/>
        <rFont val="Arial"/>
        <family val="2"/>
      </rPr>
      <t xml:space="preserve"> 2023</t>
    </r>
    <r>
      <rPr>
        <b/>
        <sz val="10"/>
        <rFont val="Arial"/>
        <family val="2"/>
      </rPr>
      <t xml:space="preserve"> sí tenga "saldo a favor"</t>
    </r>
  </si>
  <si>
    <t>(g)</t>
  </si>
  <si>
    <t xml:space="preserve">Estos valores no representan bienes ni derechos "apreciables en dinero" y por tanto son activos y pasivos que solo figuran contablemente pero no deben figurar fiscalmente (ver art. 261 del ET). </t>
  </si>
  <si>
    <r>
      <t xml:space="preserve">Luego de los cambios que la ley 1819 de 2016 le introdujo a los artículos 269, 285 y 288 del ET, se entiende que los saldos a diciembre 31 para los activos y pasivos en moneda extranjera se expresarán con la misma tasa que existía en el momento del reconocimiento inicial y por tanto no se utiliza la tasa del día del cierre fiscal. Ver más información en este artículo: </t>
    </r>
    <r>
      <rPr>
        <sz val="10"/>
        <color rgb="FFFF0000"/>
        <rFont val="Arial"/>
        <family val="2"/>
      </rPr>
      <t>https://actualicese.com/diferencia-en-cambio-no-se-seguira-causando-sobre-saldos-de-activos-y-pasivos-a-diciembre-31/</t>
    </r>
  </si>
  <si>
    <t>Pasivo reconocido solamente para fines fiscales (ver por ejemplo el caso del art. 32 del ET y el decreto 2335 de dic.27 de 2017; ver también el art. 289 numeral 2 del ET)</t>
  </si>
  <si>
    <t>El valor fiscal de este renglón 31 es un valor que se obtiene de una simple resta aritmética entre el valor fiscal del renglón 29 y el valor fiscal renglón 30, es por eso que en esta parte fiscal no se necesita hacer los mismos detalles de las subcuentas del patrimonio que sí se hace en los valores contables</t>
  </si>
  <si>
    <r>
      <t xml:space="preserve">Honorarios, comisiones, servicios, emolumentos (solamente de quienes decidieron que </t>
    </r>
    <r>
      <rPr>
        <b/>
        <sz val="10"/>
        <color rgb="FFFF0000"/>
        <rFont val="Arial"/>
        <family val="2"/>
      </rPr>
      <t>NO asociarán costos y gastos</t>
    </r>
    <r>
      <rPr>
        <b/>
        <sz val="10"/>
        <rFont val="Arial"/>
        <family val="2"/>
      </rPr>
      <t xml:space="preserve"> a dichos ingresos</t>
    </r>
    <r>
      <rPr>
        <sz val="10"/>
        <rFont val="Arial"/>
        <family val="2"/>
      </rPr>
      <t>; ver arts. 335 y 336 del ET y el artículo 1.2.1.20.2 del DUT 1625 de 2016 luego de ser modificado con el art. 2 del Decreto 2231 de diciembre 22 de 2023)</t>
    </r>
  </si>
  <si>
    <t>Rentas exentas aportes voluntarios a cuentas FVP, AFC y/o AVC</t>
  </si>
  <si>
    <t xml:space="preserve">Rentas exentas de los numerales 1 a 4 y 6 a 8 del art. 206 del ET, entre ellas: </t>
  </si>
  <si>
    <t xml:space="preserve">  Valor neto de los valores de la subcédula calculados hasta este punto…</t>
  </si>
  <si>
    <r>
      <t>Deducción por dependientes (10% del renglón 32+43 sin exceder de 32 UVT por cada mes que haya trabajado, lo cual daría 384 UVT si trabajó los 12 meses, $</t>
    </r>
    <r>
      <rPr>
        <sz val="10"/>
        <color rgb="FFFF0000"/>
        <rFont val="Arial"/>
        <family val="2"/>
      </rPr>
      <t>16.286.000</t>
    </r>
    <r>
      <rPr>
        <sz val="10"/>
        <rFont val="Arial"/>
        <family val="2"/>
      </rPr>
      <t xml:space="preserve"> en el </t>
    </r>
    <r>
      <rPr>
        <sz val="10"/>
        <color rgb="FFFF0000"/>
        <rFont val="Arial"/>
        <family val="2"/>
      </rPr>
      <t>2023</t>
    </r>
    <r>
      <rPr>
        <sz val="10"/>
        <rFont val="Arial"/>
        <family val="2"/>
      </rPr>
      <t xml:space="preserve">, o menos UVT si no trabajó todos los 12 meses). </t>
    </r>
  </si>
  <si>
    <r>
      <t xml:space="preserve">Deducción de lo pagado durante el </t>
    </r>
    <r>
      <rPr>
        <sz val="10"/>
        <color indexed="10"/>
        <rFont val="Arial"/>
        <family val="2"/>
      </rPr>
      <t>2023</t>
    </r>
    <r>
      <rPr>
        <sz val="10"/>
        <rFont val="Arial"/>
        <family val="2"/>
      </rPr>
      <t xml:space="preserve"> por salud pre pagada y sin exceder de 16 UVT por cada mes que haya trabajado, lo cual daría 192 UVT si trabajó los 12 meses, $</t>
    </r>
    <r>
      <rPr>
        <sz val="10"/>
        <color rgb="FFFF0000"/>
        <rFont val="Arial"/>
        <family val="2"/>
      </rPr>
      <t>8.143.000</t>
    </r>
    <r>
      <rPr>
        <sz val="10"/>
        <rFont val="Arial"/>
        <family val="2"/>
      </rPr>
      <t xml:space="preserve"> en el </t>
    </r>
    <r>
      <rPr>
        <sz val="10"/>
        <color rgb="FFFF0000"/>
        <rFont val="Arial"/>
        <family val="2"/>
      </rPr>
      <t>2023</t>
    </r>
    <r>
      <rPr>
        <sz val="10"/>
        <rFont val="Arial"/>
        <family val="2"/>
      </rPr>
      <t xml:space="preserve">, o menos UVT si no trabajó todos los 12 meses) </t>
    </r>
  </si>
  <si>
    <r>
      <t>Valor de los aportes voluntarios a fondos de cesantías a que se refiere el inciso sexto del artículo 126-1 del ET (son deducibles hasta 2.500 UVT, que serían $</t>
    </r>
    <r>
      <rPr>
        <sz val="10"/>
        <color rgb="FFFF0000"/>
        <rFont val="Arial"/>
        <family val="2"/>
      </rPr>
      <t>106.030.000</t>
    </r>
    <r>
      <rPr>
        <sz val="10"/>
        <rFont val="Arial"/>
        <family val="2"/>
      </rPr>
      <t xml:space="preserve"> durante el </t>
    </r>
    <r>
      <rPr>
        <sz val="10"/>
        <color rgb="FFFF0000"/>
        <rFont val="Arial"/>
        <family val="2"/>
      </rPr>
      <t>2023,</t>
    </r>
    <r>
      <rPr>
        <sz val="10"/>
        <rFont val="Arial"/>
        <family val="2"/>
      </rPr>
      <t xml:space="preserve"> y sin que dicha cifra, en valores absolutos, exceda de 1/12 [un doceavo] del ingreso gravable del año).</t>
    </r>
  </si>
  <si>
    <r>
      <t xml:space="preserve">Deducción de lo pagado durante el </t>
    </r>
    <r>
      <rPr>
        <sz val="10"/>
        <color indexed="10"/>
        <rFont val="Arial"/>
        <family val="2"/>
      </rPr>
      <t>2023</t>
    </r>
    <r>
      <rPr>
        <sz val="10"/>
        <rFont val="Arial"/>
        <family val="2"/>
      </rPr>
      <t xml:space="preserve"> por salud prepagada y sin exceder de 16 UVT por cada mes que haya trabajado, lo cual daría 192 UVT si trabajó los 12 meses, $</t>
    </r>
    <r>
      <rPr>
        <sz val="10"/>
        <color rgb="FFFF0000"/>
        <rFont val="Arial"/>
        <family val="2"/>
      </rPr>
      <t>8.143.000</t>
    </r>
    <r>
      <rPr>
        <sz val="10"/>
        <rFont val="Arial"/>
        <family val="2"/>
      </rPr>
      <t xml:space="preserve"> en el </t>
    </r>
    <r>
      <rPr>
        <sz val="10"/>
        <color rgb="FFFF0000"/>
        <rFont val="Arial"/>
        <family val="2"/>
      </rPr>
      <t>2023</t>
    </r>
    <r>
      <rPr>
        <sz val="10"/>
        <rFont val="Arial"/>
        <family val="2"/>
      </rPr>
      <t xml:space="preserve">, o menos UVT si no trabajó todos los 12 meses) </t>
    </r>
  </si>
  <si>
    <r>
      <t xml:space="preserve">   Valores de las deducciones y rentas exentas de los renglones 37 y 40 </t>
    </r>
    <r>
      <rPr>
        <sz val="10"/>
        <color rgb="FFFF0000"/>
        <rFont val="Arial"/>
        <family val="2"/>
      </rPr>
      <t>que sí se deben someter a límite</t>
    </r>
    <r>
      <rPr>
        <sz val="10"/>
        <rFont val="Arial"/>
        <family val="2"/>
      </rPr>
      <t>….</t>
    </r>
  </si>
  <si>
    <r>
      <t xml:space="preserve">   Valor final a reportar en el este</t>
    </r>
    <r>
      <rPr>
        <b/>
        <sz val="10"/>
        <color rgb="FFFF0000"/>
        <rFont val="Arial"/>
        <family val="2"/>
      </rPr>
      <t xml:space="preserve"> renglón 41</t>
    </r>
    <r>
      <rPr>
        <b/>
        <sz val="10"/>
        <rFont val="Arial"/>
        <family val="2"/>
      </rPr>
      <t xml:space="preserve">, el cual no puede superar al valor del </t>
    </r>
    <r>
      <rPr>
        <b/>
        <sz val="10"/>
        <color rgb="FFFF0000"/>
        <rFont val="Arial"/>
        <family val="2"/>
      </rPr>
      <t>renglón 34</t>
    </r>
  </si>
  <si>
    <r>
      <t>Valor de rentas exentas y deducciones que sí se deben someter a límite y que</t>
    </r>
    <r>
      <rPr>
        <b/>
        <sz val="10"/>
        <color rgb="FF0070C0"/>
        <rFont val="Arial"/>
        <family val="2"/>
      </rPr>
      <t xml:space="preserve"> inicialmente </t>
    </r>
    <r>
      <rPr>
        <b/>
        <sz val="10"/>
        <rFont val="Arial"/>
        <family val="2"/>
      </rPr>
      <t>pretenden ser restadas</t>
    </r>
  </si>
  <si>
    <r>
      <t xml:space="preserve">Valor de rentas exentas y deducciones que </t>
    </r>
    <r>
      <rPr>
        <b/>
        <sz val="10"/>
        <color rgb="FFFF0000"/>
        <rFont val="Arial"/>
        <family val="2"/>
      </rPr>
      <t xml:space="preserve">finalmente </t>
    </r>
    <r>
      <rPr>
        <b/>
        <sz val="10"/>
        <rFont val="Arial"/>
        <family val="2"/>
      </rPr>
      <t>se pueden aceptar</t>
    </r>
  </si>
  <si>
    <r>
      <t xml:space="preserve">a) Valor de los ingresos brutos, menos ingresos no gravados en la subcédula de </t>
    </r>
    <r>
      <rPr>
        <b/>
        <u/>
        <sz val="10"/>
        <color rgb="FFFF0000"/>
        <rFont val="Arial"/>
        <family val="2"/>
      </rPr>
      <t>rentas de trabajo en donde no se utilizan costos</t>
    </r>
  </si>
  <si>
    <t>En valores absolutos no debe exceder de 1.340 UVT</t>
  </si>
  <si>
    <r>
      <t xml:space="preserve">   Valores de las deducciones y rentas exentas de los renglones 49 y 52 </t>
    </r>
    <r>
      <rPr>
        <sz val="10"/>
        <color rgb="FFFF0000"/>
        <rFont val="Arial"/>
        <family val="2"/>
      </rPr>
      <t>que sí se deben someter a límite</t>
    </r>
    <r>
      <rPr>
        <sz val="10"/>
        <rFont val="Arial"/>
        <family val="2"/>
      </rPr>
      <t>….</t>
    </r>
  </si>
  <si>
    <r>
      <t xml:space="preserve">   Valor final a reportar en el este</t>
    </r>
    <r>
      <rPr>
        <b/>
        <sz val="10"/>
        <color rgb="FFFF0000"/>
        <rFont val="Arial"/>
        <family val="2"/>
      </rPr>
      <t xml:space="preserve"> renglón 53</t>
    </r>
    <r>
      <rPr>
        <b/>
        <sz val="10"/>
        <rFont val="Arial"/>
        <family val="2"/>
      </rPr>
      <t xml:space="preserve">, el cual no puede superar al valor del </t>
    </r>
    <r>
      <rPr>
        <b/>
        <sz val="10"/>
        <color rgb="FFFF0000"/>
        <rFont val="Arial"/>
        <family val="2"/>
      </rPr>
      <t>renglón 46</t>
    </r>
  </si>
  <si>
    <r>
      <t>O Pérdida líquida del ejercicio (Si 44+45-43 mayor a cero)</t>
    </r>
    <r>
      <rPr>
        <b/>
        <sz val="10"/>
        <color rgb="FF0070C0"/>
        <rFont val="Arial"/>
        <family val="2"/>
      </rPr>
      <t xml:space="preserve"> (*-39)</t>
    </r>
  </si>
  <si>
    <t>Pérdidas obtenidas en los años 2019, 2020, 2021 y 2022 en el mismo tipo de "rentas de trabajo con asociación de costos"; recuérdese que las pérdidas de año 2018 hacia atrás, obtenidas con cualquier tipo de renta, solo se restarán en el renglón 94 (ver parágrafo del art. 330 del ET modificado con art. 37 Ley 2010 de 2019, y art. 1.2.1.20.6 del DUT 1625 de 2016 sustituido con el art. 8 del Decreto 1435 de noviembre 5 de 2020)</t>
  </si>
  <si>
    <t xml:space="preserve"> -Valor pérdida fiscal obtenida en el año 2019, 2020, 2021 o 2022 solamente en lo que era la subcédula de "rentas de trabajo con imputación de costos y gastos"</t>
  </si>
  <si>
    <t>Más: Valor de los costos y gastos que no se pudieron usar en la declaración del año 2019, 2020, 2021 o 2022 por aplicación de la versión que tuvo en el año 2019,  2020, 2021 y 2022 el artículo 1.2.1.20.5 del DUT 1625 de 2016, modificado con los Decreto 2264 de diciembre de 2019 y 1435 de noviembre de 2020. Dichas normas, si se presentaban situaciones especiales,  le imponían limite a los costos y gastos y establecía que la parte que no se pudo usar en el año 2019, 2020, 2021 o 2022 se podrá "compensar" dentro de los 12 años siguientes de acuerdo con el art. 147 del ET</t>
  </si>
  <si>
    <t>Renta líquida ordinaria de trabajo (34-41)</t>
  </si>
  <si>
    <t>Renta líquida ordinaria de trabajo con asociación de costos (si 54-56 mayor a cero)</t>
  </si>
  <si>
    <r>
      <t xml:space="preserve">Subcédula de rentas de capital </t>
    </r>
    <r>
      <rPr>
        <b/>
        <sz val="10"/>
        <color indexed="10"/>
        <rFont val="Arial"/>
        <family val="2"/>
      </rPr>
      <t>(arts.  335 y 336 del ET)</t>
    </r>
  </si>
  <si>
    <t>Renta líquida ordinaria de capital (si 70-72 mayor a cero)</t>
  </si>
  <si>
    <t>Renta líquida ordinaria no laboral (87-89)</t>
  </si>
  <si>
    <r>
      <t xml:space="preserve">Véase el artículo 35 del ET y el artículo 1 del </t>
    </r>
    <r>
      <rPr>
        <sz val="10"/>
        <color rgb="FFFF0000"/>
        <rFont val="Arial"/>
        <family val="2"/>
      </rPr>
      <t>Decreto 848 de mayo 29 de 2023.</t>
    </r>
    <r>
      <rPr>
        <sz val="10"/>
        <rFont val="Arial"/>
        <family val="2"/>
      </rPr>
      <t xml:space="preserve"> Ver también la hoja de trabajo de este mismo archivo denominada "Interés presuntivo"</t>
    </r>
  </si>
  <si>
    <t>Anexo: interés presuntivo</t>
  </si>
  <si>
    <r>
      <t xml:space="preserve">Cálculo de intereses presuntivos por préstamos a sociedades durante el </t>
    </r>
    <r>
      <rPr>
        <b/>
        <sz val="16"/>
        <color rgb="FFFF0000"/>
        <rFont val="Arial"/>
        <family val="2"/>
      </rPr>
      <t>2023</t>
    </r>
  </si>
  <si>
    <r>
      <t xml:space="preserve">Sin embargo, también es posible que algunos socios  sí decidan cobrar algún tipo de interés </t>
    </r>
    <r>
      <rPr>
        <b/>
        <i/>
        <sz val="10"/>
        <rFont val="Arial"/>
        <family val="2"/>
      </rPr>
      <t>real</t>
    </r>
    <r>
      <rPr>
        <sz val="10"/>
        <rFont val="Arial"/>
        <family val="2"/>
      </rPr>
      <t xml:space="preserve"> a la respectiva sociedad pero lo hacen fijando una tasa muy pequeña.</t>
    </r>
  </si>
  <si>
    <t>Como vemos, lo que busca la norma es exigir que en la declaración de renta del socio figure un ingreso por el concepto "intereses sobre préstamos a sociedades" y que tal ingreso debe corresponder, como mínimo, al valor de aplicar a dicho préstamo la tasa DTF vigente a 31 de diciembre del año inmediatamente anterior al gravable.</t>
  </si>
  <si>
    <r>
      <rPr>
        <b/>
        <sz val="10"/>
        <rFont val="Arial"/>
        <family val="2"/>
      </rPr>
      <t>a)</t>
    </r>
    <r>
      <rPr>
        <sz val="10"/>
        <rFont val="Arial"/>
        <family val="2"/>
      </rPr>
      <t xml:space="preserve"> Haber hecho el préstamo sin haberle cobrado ningún tipo de interés real. En ese caso, en sus registros personales no habría ningún "ingreso por intereses sobre préstamos a sociedades", pero en su declaración de renta sí existiría dicho ingreso calculado con la tasa del DTF.</t>
    </r>
  </si>
  <si>
    <r>
      <rPr>
        <b/>
        <sz val="10"/>
        <rFont val="Arial"/>
        <family val="2"/>
      </rPr>
      <t>b)</t>
    </r>
    <r>
      <rPr>
        <sz val="10"/>
        <rFont val="Arial"/>
        <family val="2"/>
      </rPr>
      <t xml:space="preserve"> Haber hecho el préstamo a la sociedad cobrándole una tasa de interés que esté por debajo de la tasa DTF del año anterior al gravable.   En ese caso, en sus registros personales sí existe un "ingreso por intereses sobre préstamos a sociedades", pero como el mismo fue calculado con una tasa que está por debajo de la tasa DTF exigida por la norma tributaria, en ese caso, al hacer su declaración de renta, deberá hacer el ajuste por la diferencia que se origina</t>
    </r>
    <r>
      <rPr>
        <sz val="10"/>
        <rFont val="Arial"/>
        <family val="2"/>
      </rPr>
      <t>.</t>
    </r>
  </si>
  <si>
    <r>
      <rPr>
        <b/>
        <sz val="10"/>
        <rFont val="Arial"/>
        <family val="2"/>
      </rPr>
      <t>c)</t>
    </r>
    <r>
      <rPr>
        <sz val="10"/>
        <rFont val="Arial"/>
        <family val="2"/>
      </rPr>
      <t xml:space="preserve"> Haber hecho el préstamo a la sociedad cobrándole una tasa de interés que esté por encima de la tasa DTF del año anterior al gravable. En ese caso, en sus registros personales existiría el "ingreso por intereses sobre préstamos a sociedades", y tal ingreso pasaría igual a su declaración de renta (sin hacer ningún tipo de ajuste, ni por exceso ni por defecto), pues al haber cobrado un interés con una tasa que excedía a la que como "mínimo" fijó la norma, se cumplió con el "mínimo" ingreso que se debe reflejar.</t>
    </r>
  </si>
  <si>
    <r>
      <t xml:space="preserve">Aclarado lo anterior , a continuación se plantean las 3 hojas de trabajo en la cual se determinaría si por los préstamos que un socio o accionista  efectuó durante el año </t>
    </r>
    <r>
      <rPr>
        <sz val="10"/>
        <color rgb="FFFF0000"/>
        <rFont val="Arial"/>
        <family val="2"/>
      </rPr>
      <t>2023</t>
    </r>
    <r>
      <rPr>
        <sz val="10"/>
        <rFont val="Arial"/>
        <family val="2"/>
      </rPr>
      <t xml:space="preserve"> a las sociedades en que era socio o accionista  habría necesidad o no de efectuar algún ajuste que permita determinar cual es el ingreso que debe llevarse a la declaración de renta con el concepto "ingreso por intereses sobre préstamos en dinero a sociedades".</t>
    </r>
  </si>
  <si>
    <t>(Ver el artículo 1 del Decreto 848
de mayo 29 de 2023, recopilado luego en el 1.2.1.7.5 del DUT 1625 de octubre de 2016)</t>
  </si>
  <si>
    <t xml:space="preserve">   Valores de las deducciones y rentas exentas de los renglones 65 y 68 que sí se deben someter a límite….</t>
  </si>
  <si>
    <t/>
  </si>
  <si>
    <r>
      <t xml:space="preserve">   Valor final a reportar en este </t>
    </r>
    <r>
      <rPr>
        <b/>
        <sz val="10"/>
        <color rgb="FFFF0000"/>
        <rFont val="Arial"/>
        <family val="2"/>
      </rPr>
      <t>renglón 69</t>
    </r>
    <r>
      <rPr>
        <b/>
        <sz val="10"/>
        <color rgb="FF0070C0"/>
        <rFont val="Arial"/>
        <family val="2"/>
      </rPr>
      <t xml:space="preserve">, </t>
    </r>
    <r>
      <rPr>
        <b/>
        <sz val="10"/>
        <rFont val="Arial"/>
        <family val="2"/>
      </rPr>
      <t>el cual no puede exceder al</t>
    </r>
    <r>
      <rPr>
        <b/>
        <sz val="10"/>
        <color rgb="FF0070C0"/>
        <rFont val="Arial"/>
        <family val="2"/>
      </rPr>
      <t xml:space="preserve"> </t>
    </r>
    <r>
      <rPr>
        <b/>
        <sz val="10"/>
        <color rgb="FFFF0000"/>
        <rFont val="Arial"/>
        <family val="2"/>
      </rPr>
      <t>renglón 61+62</t>
    </r>
  </si>
  <si>
    <r>
      <t xml:space="preserve">O Pérdida líquida del ejercicio  (Si 59+60-58-62 mayor a cero) </t>
    </r>
    <r>
      <rPr>
        <b/>
        <sz val="10"/>
        <color indexed="48"/>
        <rFont val="Arial"/>
        <family val="2"/>
      </rPr>
      <t>(*-39)</t>
    </r>
  </si>
  <si>
    <t>Pérdidas obtenidas en el año 2019, 2020, 2021 o 2022 en el mismo tipo de "rentas de capital"; recuérdese que las pérdidas de año 2018 hacia atrás, obtenidas con cualquier tipo de renta,  solo se restarán en el renglón 94 (ver parágrafo del art. 330 del ET modificado con art. 37 Ley 2010 de 2019, y art. 1.2.1.20.6 del DUT 1625 de 2016 sustituido con el art. 8 del Decreto 1435 de noviembre 5 de 2020)</t>
  </si>
  <si>
    <t>Valor pérdida fiscal obtenida en el año 2019, 2020, 2021, o 2022 solamente en lo que era la subcédula de "rentas de capital"</t>
  </si>
  <si>
    <t>Más: Valor de los costos y gastos que no se pudieron usar en la declaración del año 2019, 2020, 2021 o 2022 por aplicación de la versión que tuvo en el año 2019, 2020, 2021 o 2022  el artículo 1.2.1.20.5 del DUT 1625 de 2016, modificado con los Decreto 2264 de diciembre de 2019 y 1435 de noviembre de 2020. Dichas normas, si se presentaban situaciones especiales,  le imponían limite a los costos y gastos y establecía que la parte que no se pudo usar en el año 2019, 2020, 2021 o 2022 se podrá "compensar" dentro de los 12 años siguientes de acuerdo con el art. 147 del ET</t>
  </si>
  <si>
    <t xml:space="preserve">   Valor bruto de todos los demás ingresos ordinarios que no tengan cabida en ninguna de las otras 3 subcédulas de la cédula general. Entre ellos figurarían los siguientes:</t>
  </si>
  <si>
    <t>Venta de bienes a clientes Nacionales por fuera de zona franca (sin importar si son o no vinculados económicos)</t>
  </si>
  <si>
    <t>Si cuando se reconoce el "gasto deterioro contable" sobre ciertos activos sucede que dicho gasto no es deducible fiscalmente, entonces, cuando se forma el ingreso contable por revertir los saldos en las cuentas del "deterioro", dicho ingreso tampoco debe figurar fiscalmente (ver artículo 59 literal f, y artículo 105 literal e, del ET).</t>
  </si>
  <si>
    <r>
      <t xml:space="preserve">Fiscalmente, para denunciar la venta de un activo fijo (y sin importar si fiscalmente la venta arroja "utilidad" o "pérdida"), siempre se tendrán que tomar las cifras contables y hacer los ajustes necesarios para lograr que </t>
    </r>
    <r>
      <rPr>
        <b/>
        <sz val="10"/>
        <color indexed="48"/>
        <rFont val="Arial"/>
        <family val="2"/>
      </rPr>
      <t>el precio de venta quede reportado en el renglón de "ingreso bruto"</t>
    </r>
    <r>
      <rPr>
        <sz val="10"/>
        <rFont val="Arial"/>
        <family val="2"/>
      </rPr>
      <t xml:space="preserve"> (ya sean en el "ingreso bruto" de la zona de rentas ordinarias, si es que el activo había sido poseído menos de 2 años, o en el "ingreso bruto" de la zona de ganancias ocasionales cuando el activo haya sido poseído por más de dos años) </t>
    </r>
    <r>
      <rPr>
        <b/>
        <sz val="10"/>
        <color indexed="10"/>
        <rFont val="Arial"/>
        <family val="2"/>
      </rPr>
      <t>y el costo fiscal de venta quede reportado en el renglón "otros costos"</t>
    </r>
    <r>
      <rPr>
        <sz val="10"/>
        <rFont val="Arial"/>
        <family val="2"/>
      </rPr>
      <t>. Al respecto, y por razón de que en el ejemplo de este archivo de Excel, en la zona de "ganancias ocasionales, se está denunciando al mismo tiempo un ingreso por "loterías, rifas y similares", lo que allí se hizo fue usar un costo fiscal del activo fijo que fuera igual a su precio de venta y de esa manera no producir una "pérdida en venta de activo fijo" que afecte aritméticamente al valor de la ganancia por loterías, pues el valor bruto de la ganancia por loterías debe ser el mínimo valor que luego figure en el renglón de "Ganancia ocasional gravable".</t>
    </r>
  </si>
  <si>
    <t xml:space="preserve">Los "ingresos de ejercicios anteriores" no son fiscales, pues lo que en realidad tocaría hacer fiscalmente es corregir la declaración de los años anteriores (si aún no están en firme) y así producir el impuesto en el año al que en verdad correspondía. </t>
  </si>
  <si>
    <t>Aportes obligatorios a salud (art. 56 del ET)</t>
  </si>
  <si>
    <t xml:space="preserve">Apoyos económicos no reembolsables, o condonados, que hayan sido entregados por el Estado en una relación laboral, y utilizados para financiar programas educativos (art. 46 del ET) </t>
  </si>
  <si>
    <t>Ver art. 47 del ET. Además, este tipo de "ingreso" por gananciales se debe declarar en la sección de "rentas ordinarias" y no en la sección de "ganancias ocasionales" pues así se desprende de la lectura del art. 299 del ET.</t>
  </si>
  <si>
    <r>
      <t xml:space="preserve">Menos: Costos que no se podrán usar en este año </t>
    </r>
    <r>
      <rPr>
        <sz val="10"/>
        <color rgb="FFFF0000"/>
        <rFont val="Arial"/>
        <family val="2"/>
      </rPr>
      <t>2023</t>
    </r>
    <r>
      <rPr>
        <sz val="10"/>
        <rFont val="Arial"/>
        <family val="2"/>
      </rPr>
      <t xml:space="preserve">, por aplicación de la regla del inciso sexto del art. 1.2.1.20.5 del DUT 1625 de 2016, modificado con art. 6 del Decreto 2231 de diciembre de 2023, y que por tanto se podrán usar a modo de "compensación" dentro del mismo tipo de renta en los siguientes 12 años, tal cual como lo permite el art. 147 del ET </t>
    </r>
  </si>
  <si>
    <t xml:space="preserve">Costos de la prestación del servicio de energía eólica </t>
  </si>
  <si>
    <t>Servicio de energía eólica</t>
  </si>
  <si>
    <t>41xx</t>
  </si>
  <si>
    <t>61xx</t>
  </si>
  <si>
    <t xml:space="preserve">El art. 177-1 indica que no son deducibles los gastos imputables a los ingresos no gravados. En cambio, los costos y gastos imputables a las rentas exentas sí son deducibles por lo indicado en el Concepto DIAN 39740 de julio de 2004 confirmado con el Concepto 52966 de septiembre 1 de 2014. </t>
  </si>
  <si>
    <t>Parte no deducible de los intereses del año por aplicación de la norma de sub-capitalización (art. 118-1 del ET). Ver hoja de cálculo dentro de este libro llamada "Subcapitalización".</t>
  </si>
  <si>
    <t>De acuerdo con el artículo 257 del ET, las donaciones a entidades del régimen tributario especial solo se pueden restar como un "descuento tributario" (y no como una deducción). El valor del "descuento tributario" es de solamente el 25% del valor de la donación.</t>
  </si>
  <si>
    <t>Son gastos que no tienen relación de causalidad con la renta (ver art. 107 de ET).</t>
  </si>
  <si>
    <t>Esos pasivos, por ser simplemente estimados o no tener un beneficiario externo real, son pasivos que no son aceptados fiscalmente (ver art. 105, numeral 1, literal "d" del ET; también el art. 286 del ET).</t>
  </si>
  <si>
    <r>
      <t xml:space="preserve">Si el socio no cobró intereses reales a las sociedades por los préstamos en dinero que les hizo, o de pronto sí le cobró intereses reales pero usando una tasa inferior a la tasa mínima presuntiva, entonces se hará el ajuste para mostrar el mínimo interés presuntivo ordenado por el art. 35 del ET (ver art.1 del </t>
    </r>
    <r>
      <rPr>
        <sz val="10"/>
        <color rgb="FFFF0000"/>
        <rFont val="Arial"/>
        <family val="2"/>
      </rPr>
      <t xml:space="preserve">Decreto 848 de mayo 29 de 2023, </t>
    </r>
    <r>
      <rPr>
        <sz val="10"/>
        <rFont val="Arial"/>
        <family val="2"/>
      </rPr>
      <t>también la hoja de trabajo de este mismo archivo denominada "Interés presuntivo").</t>
    </r>
  </si>
  <si>
    <t xml:space="preserve">   Valores de las deducciones y rentas exentas de los renglones 82 y 85 que sí se deben someter a límite….</t>
  </si>
  <si>
    <r>
      <t xml:space="preserve">   Valor final a reportar en el este </t>
    </r>
    <r>
      <rPr>
        <b/>
        <sz val="10"/>
        <color rgb="FFFF0000"/>
        <rFont val="Arial"/>
        <family val="2"/>
      </rPr>
      <t>renglón 86</t>
    </r>
    <r>
      <rPr>
        <b/>
        <sz val="10"/>
        <rFont val="Arial"/>
        <family val="2"/>
      </rPr>
      <t>, el cual no puede superar a la suma del</t>
    </r>
    <r>
      <rPr>
        <b/>
        <sz val="10"/>
        <color rgb="FF0070C0"/>
        <rFont val="Arial"/>
        <family val="2"/>
      </rPr>
      <t xml:space="preserve"> </t>
    </r>
    <r>
      <rPr>
        <b/>
        <sz val="10"/>
        <color rgb="FFFF0000"/>
        <rFont val="Arial"/>
        <family val="2"/>
      </rPr>
      <t>renglón 78+79</t>
    </r>
  </si>
  <si>
    <t>Pérdidas obtenidas en el año 2019, 2020, 2021 o 2022 en el mismo tipo de "rentas no laborales"; recuérdese que las pérdidas de año 2018 hacia atrás, obtenidas con cualquier tipo de renta,  solo se restarán en el renglón 94 (ver parágrafo del art. 330 del ET modificado con art. 37 Ley 2010 de 2019, y art. 1.2.1.20.6 del DUT 1625 de 2016 sustituido con el art. 8 del Decreto 1435 de noviembre 5 de 2020)</t>
  </si>
  <si>
    <t>Valor pérdida fiscal obtenida en el año 2019, 2020, 2021 o 2022 solamente en lo que era la subcédula de rentas no laborales</t>
  </si>
  <si>
    <t>Más: Valor de los costos y gastos que no se pudieron usar en la declaración del año 2019, 2020, 2021 o 2022 por aplicación de la versión que tuvo en el año 2019, 2020, 2021 o 2022 el artículo 1.2.1.20.5 del DUT 1625 de 2016, modificado con los Decreto 2264 de diciembre de 2019 y 1435 de noviembre de 2020. Dichas normas, si se presentaban situaciones especiales,  le imponían limite a los costos y gastos y establecía que la parte que no se pudo usar en el año 2019, 2020, 2021 o 2022 se podrá "compensar" dentro de los 12 años siguientes de acuerdo con el art. 147 del ET</t>
  </si>
  <si>
    <r>
      <t xml:space="preserve">Valor que finalmente se podrá tomar por compensaciones de pérdidas fiscales en esta subcédula el cual no puede exceder al valor del </t>
    </r>
    <r>
      <rPr>
        <b/>
        <sz val="10"/>
        <color rgb="FFFF0000"/>
        <rFont val="Arial"/>
        <family val="2"/>
      </rPr>
      <t>renglón 87</t>
    </r>
  </si>
  <si>
    <r>
      <t xml:space="preserve">Valor que finalmente se podrá tomar por compensaciones de pérdidas fiscales en esta subcédula el cual no puede exceder al valor del </t>
    </r>
    <r>
      <rPr>
        <b/>
        <sz val="10"/>
        <color rgb="FFFF0000"/>
        <rFont val="Arial"/>
        <family val="2"/>
      </rPr>
      <t>renglón 70</t>
    </r>
  </si>
  <si>
    <r>
      <t xml:space="preserve">Valor que finalmente se podrá tomar por compensaciones de pérdidas fiscales en esta subcédula (el cual no puede exceder al valor del </t>
    </r>
    <r>
      <rPr>
        <b/>
        <sz val="10"/>
        <color rgb="FFFF0000"/>
        <rFont val="Arial"/>
        <family val="2"/>
      </rPr>
      <t>renglón 54.</t>
    </r>
  </si>
  <si>
    <r>
      <t xml:space="preserve">Renta líquida cédula general </t>
    </r>
    <r>
      <rPr>
        <b/>
        <sz val="10"/>
        <color rgb="FFFF0000"/>
        <rFont val="Arial"/>
        <family val="2"/>
      </rPr>
      <t xml:space="preserve">(hasta antes de restar las rentas exentas y deducciones limitadas) </t>
    </r>
  </si>
  <si>
    <r>
      <rPr>
        <b/>
        <sz val="10"/>
        <color rgb="FF0070C0"/>
        <rFont val="Arial"/>
        <family val="2"/>
      </rPr>
      <t xml:space="preserve">Gran total de  renta líquida (utilidad) </t>
    </r>
    <r>
      <rPr>
        <b/>
        <sz val="10"/>
        <rFont val="Arial"/>
        <family val="2"/>
      </rPr>
      <t>de la cédula general antes de restar rentas exentas y deducciones especiales limitadas (este será el valor final del reglón 91)</t>
    </r>
  </si>
  <si>
    <r>
      <t xml:space="preserve">O gran total </t>
    </r>
    <r>
      <rPr>
        <b/>
        <sz val="10"/>
        <color rgb="FFFF0000"/>
        <rFont val="Arial"/>
        <family val="2"/>
      </rPr>
      <t xml:space="preserve">pérdida líquida </t>
    </r>
    <r>
      <rPr>
        <b/>
        <sz val="10"/>
        <rFont val="Arial"/>
        <family val="2"/>
      </rPr>
      <t xml:space="preserve">de la cédula general que solo servirá para arrastrar a las subcédulas de la cédula general de los ejercicios siguientes (esta pérdida solo se aceptaría si en este año </t>
    </r>
    <r>
      <rPr>
        <b/>
        <sz val="10"/>
        <color rgb="FFFF0000"/>
        <rFont val="Arial"/>
        <family val="2"/>
      </rPr>
      <t>2023</t>
    </r>
    <r>
      <rPr>
        <b/>
        <sz val="10"/>
        <rFont val="Arial"/>
        <family val="2"/>
      </rPr>
      <t xml:space="preserve"> se obtuvo ingresos por un solo tipo de renta de las que aceptan costos y gastos y tales costos y gastos superaron a los ingresos brutos menos ingresos no gravados; sería cuando  (43-44-45-56)+(58-59-60+62-72)+(74-75-76-77+79-89) sea menor a cero</t>
    </r>
  </si>
  <si>
    <r>
      <t>Rentas exentas y deducciones imputables limitadas (</t>
    </r>
    <r>
      <rPr>
        <b/>
        <sz val="10"/>
        <color theme="7" tint="0.39997558519241921"/>
        <rFont val="Arial"/>
        <family val="2"/>
      </rPr>
      <t>28</t>
    </r>
    <r>
      <rPr>
        <b/>
        <sz val="10"/>
        <rFont val="Arial"/>
        <family val="2"/>
      </rPr>
      <t>+41+53+69+86+</t>
    </r>
    <r>
      <rPr>
        <b/>
        <sz val="10"/>
        <color theme="7" tint="0.39997558519241921"/>
        <rFont val="Arial"/>
        <family val="2"/>
      </rPr>
      <t>139</t>
    </r>
    <r>
      <rPr>
        <b/>
        <sz val="10"/>
        <color rgb="FF7030A0"/>
        <rFont val="Arial"/>
        <family val="2"/>
      </rPr>
      <t>)</t>
    </r>
  </si>
  <si>
    <t>Compensacióm de pérdidas fiscales año 2018 y anteriores</t>
  </si>
  <si>
    <t>Se toman los excesos de cualquiera de los 5 años anteriores (en este caso los de 2022, 2021, 2020, 2019 o 2018). Los excesos que se obtuvieron hasta las declaraciones del 2016 sí se pueden reajustar fiscalmente pero los que se obtengan en las declaraciones del 2017 y siguientes no se pueden reajustar fiscalmente (ver parágrafo del art. 189 del ET y el numeral 6 del art. 290 del ET). Estas compensaciones sí pueden afectar incluso a las rentas de trabajo</t>
  </si>
  <si>
    <r>
      <t>Valor que inicialmente se podrá tomar por compensación (</t>
    </r>
    <r>
      <rPr>
        <sz val="10"/>
        <color indexed="10"/>
        <rFont val="Arial"/>
        <family val="2"/>
      </rPr>
      <t>el cual no puede exceder al valor del renglón 93-94</t>
    </r>
    <r>
      <rPr>
        <sz val="10"/>
        <rFont val="Arial"/>
        <family val="2"/>
      </rPr>
      <t xml:space="preserve">) </t>
    </r>
  </si>
  <si>
    <t>Valor que finalmente se podrá tomar por compensaciones excesos de renta presuntiva en esta cédula……</t>
  </si>
  <si>
    <r>
      <t xml:space="preserve">Renta de pensiones </t>
    </r>
    <r>
      <rPr>
        <b/>
        <sz val="10"/>
        <color indexed="10"/>
        <rFont val="Arial"/>
        <family val="2"/>
      </rPr>
      <t>(art. 337 del ET)</t>
    </r>
  </si>
  <si>
    <r>
      <t xml:space="preserve">Rentas por dividendos y participaciones </t>
    </r>
    <r>
      <rPr>
        <b/>
        <sz val="10"/>
        <color indexed="10"/>
        <rFont val="Arial"/>
        <family val="2"/>
      </rPr>
      <t>(arts. 342 y 343 del ET)</t>
    </r>
  </si>
  <si>
    <t xml:space="preserve">     Aportes obligatorios a salud y Fondo de solidaridad pensional (ver arts. 55 y 56 del ET)</t>
  </si>
  <si>
    <t xml:space="preserve">Dividendos y participaciones 2016 y anteriores y otros (capitalizaciones art. 36-3 ET y distribución de beneficios de las ECE art. 893 del ET ) </t>
  </si>
  <si>
    <t xml:space="preserve">   2) Valor bruto de los dividendos y participaciones en especie (pagados con nuevas acciones o cuotas) que se originaron por las capitalizaciones de las partidas del art. 36-3 del ET. Este valor no produce tributación en cabeza del socio o accionista  y sin importar el tipo de sociedad que lo haya distribuido</t>
  </si>
  <si>
    <r>
      <t xml:space="preserve">        -Parte recibida como dividendo y participación </t>
    </r>
    <r>
      <rPr>
        <b/>
        <sz val="10"/>
        <color rgb="FF0070C0"/>
        <rFont val="Arial"/>
        <family val="2"/>
      </rPr>
      <t>no gravada</t>
    </r>
    <r>
      <rPr>
        <sz val="10"/>
        <rFont val="Arial"/>
        <family val="2"/>
      </rPr>
      <t xml:space="preserve"> (esta parte no tributará en cabeza del socio persona natural residente, sin importar cuál haya sido el tipo de sociedad que lo repartió)</t>
    </r>
  </si>
  <si>
    <t>Rentas exentas de la casilla 109 (dividendos recibidos de ECE y/o recibidos del exterior, ver arts. 882 a 893 del ET y el concepto Unificado DIAN 9193 de abril 10 de 2018)</t>
  </si>
  <si>
    <t>Renta líquida gravable que se buscará en la tabla del art. 241 del ET (formada con la cédula general o renta presuntiva, más la cédula de pensiones y de dividendos; el mayor entre 97 o 98 se suma con el 103+107+108- una parte del 118)</t>
  </si>
  <si>
    <r>
      <t xml:space="preserve">  3. El equivalente a las primeras tres mil doscientas cincuenta (3.250) UVT (unos $</t>
    </r>
    <r>
      <rPr>
        <sz val="10"/>
        <color rgb="FFFF0000"/>
        <rFont val="Arial"/>
        <family val="2"/>
      </rPr>
      <t>137.839.000 en el 2023</t>
    </r>
    <r>
      <rPr>
        <sz val="10"/>
        <rFont val="Arial"/>
        <family val="2"/>
      </rPr>
      <t xml:space="preserve">)  del valor de las demás asignaciones que por concepto de porción conyugal o de herencia o legado reciban el cónyuge supérstite y cada uno de los herederos o legatarios, según el caso.
 </t>
    </r>
  </si>
  <si>
    <r>
      <t xml:space="preserve">  1. El equivalente a las primeras trece mil (13.000) UVT (unos </t>
    </r>
    <r>
      <rPr>
        <sz val="10"/>
        <color rgb="FFFF0000"/>
        <rFont val="Arial"/>
        <family val="2"/>
      </rPr>
      <t>$551.356.000 en el 2023</t>
    </r>
    <r>
      <rPr>
        <sz val="10"/>
        <rFont val="Arial"/>
        <family val="2"/>
      </rPr>
      <t xml:space="preserve">) del valor de un inmueble de vivienda de habitación de propiedad del causante.  </t>
    </r>
    <r>
      <rPr>
        <b/>
        <sz val="10"/>
        <color rgb="FFFF8AD8"/>
        <rFont val="Arial"/>
        <family val="2"/>
      </rPr>
      <t>(*-32)</t>
    </r>
  </si>
  <si>
    <r>
      <t xml:space="preserve">Ganancias ocasionales Gravables (si 112-113-114 mayor a cero, de lo contrario cero) (ver instrucciones especiales de la DIAN para calculare este renglón) </t>
    </r>
    <r>
      <rPr>
        <b/>
        <sz val="10"/>
        <color rgb="FFFF0000"/>
        <rFont val="Arial"/>
        <family val="2"/>
      </rPr>
      <t>(*-33)</t>
    </r>
  </si>
  <si>
    <t>Impuesto sobre cédulas general, de pensiones y de diviendos y participaciones (base casilla 111)</t>
  </si>
  <si>
    <t>0 Impuestos sobre renta presuntiva, de pensiones y de diviendos y participaciones (base casilla 111)</t>
  </si>
  <si>
    <r>
      <t xml:space="preserve">          Límite del art. 258 del ET al cual se debe someter la suma de los descuentos de los arts. 255, 256 y 257 (juntos no pueden exceder del 25% del </t>
    </r>
    <r>
      <rPr>
        <sz val="10"/>
        <color rgb="FFFF0000"/>
        <rFont val="Arial"/>
        <family val="2"/>
      </rPr>
      <t>renglón 121</t>
    </r>
    <r>
      <rPr>
        <sz val="10"/>
        <rFont val="Arial"/>
        <family val="2"/>
      </rPr>
      <t>)</t>
    </r>
  </si>
  <si>
    <t>(Solo se pueden utilizar los que se mencionan en la versión del artículo 259-2 del ET, modificado con el artículo 96 de la Ley 2010 de diciembre de 2019, más el nuevo artículo 254-1 del ET creado con el art. 5 de la Ley 2277 de 2022, ya que fue creado por una norma posterior a la Ley 2010 de 2019)</t>
  </si>
  <si>
    <t xml:space="preserve"> Por dividendos no gravados y gravados de años 2017 y siguientes entregados por sociedades que no llevan a cabo megainversiones y que quedaron sumados dentro del renglón 111 del formulario para luego producir impuesto con la tabla del artículo 241 del ET (ver art. 254-1 del ET creado con art. 5 Ley 2277 de 2022)</t>
  </si>
  <si>
    <r>
      <t xml:space="preserve">Otros  descuentos que apliquen a los contribuyentes del régimen ordinario pero sin incluir los que son exclusivos de los contribuyentes del régimen simple (ver listado de algunos descuentos tributarios vigentes para el </t>
    </r>
    <r>
      <rPr>
        <sz val="10"/>
        <color rgb="FFFF0000"/>
        <rFont val="Arial"/>
        <family val="2"/>
      </rPr>
      <t>2023</t>
    </r>
    <r>
      <rPr>
        <sz val="10"/>
        <rFont val="Arial"/>
        <family val="2"/>
      </rPr>
      <t xml:space="preserve"> en las instrucciones para elaborar el </t>
    </r>
    <r>
      <rPr>
        <sz val="10"/>
        <color rgb="FFFF0000"/>
        <rFont val="Arial"/>
        <family val="2"/>
      </rPr>
      <t>formato 1004 del año gravable 2023; art. 26 Resolución 01255 de octubre de 2022</t>
    </r>
    <r>
      <rPr>
        <sz val="10"/>
        <rFont val="Arial"/>
        <family val="2"/>
      </rPr>
      <t>): ver el producto virtual sobre información exógena año gravable 2023: https://actualicese.com/producto/guia-multiformato-novedades-en-la-preparacion-y-presentacion-de-informacion-exogena-tributaria-a-la-dian-por-el-ano-gravable-2023/</t>
    </r>
  </si>
  <si>
    <r>
      <t>De acuerdo con el numeral 5.2 del artículo 1.5.8.3.11 del DUT 1625 de 2016 (sustituido con el Decreto 1091 de agosto de 2020), si durante el año</t>
    </r>
    <r>
      <rPr>
        <sz val="10"/>
        <color rgb="FFFF0000"/>
        <rFont val="Arial"/>
        <family val="2"/>
      </rPr>
      <t xml:space="preserve"> 2024</t>
    </r>
    <r>
      <rPr>
        <sz val="10"/>
        <rFont val="Arial"/>
        <family val="2"/>
      </rPr>
      <t xml:space="preserve"> el contribuyente decidió trasladarse voluntariamente hacia el régimen simple (decisión que debió tomar antes de </t>
    </r>
    <r>
      <rPr>
        <sz val="10"/>
        <color rgb="FFFF0000"/>
        <rFont val="Arial"/>
        <family val="2"/>
      </rPr>
      <t>febrero 28 de 2024</t>
    </r>
    <r>
      <rPr>
        <sz val="10"/>
        <rFont val="Arial"/>
        <family val="2"/>
      </rPr>
      <t xml:space="preserve">; ver art. 909 del ET), entonces este anticipo sí se podrá aplicar a la declaración anual del SIMPLE año gravable </t>
    </r>
    <r>
      <rPr>
        <sz val="10"/>
        <color rgb="FFFF0000"/>
        <rFont val="Arial"/>
        <family val="2"/>
      </rPr>
      <t>2024.</t>
    </r>
  </si>
  <si>
    <r>
      <t xml:space="preserve">Más : Anticipo renta para el año gravable siguiente </t>
    </r>
    <r>
      <rPr>
        <sz val="10"/>
        <color rgb="FFFF0000"/>
        <rFont val="Arial"/>
        <family val="2"/>
      </rPr>
      <t>(2024)</t>
    </r>
    <r>
      <rPr>
        <sz val="10"/>
        <rFont val="Arial"/>
        <family val="2"/>
      </rPr>
      <t xml:space="preserve"> (ver anexo) </t>
    </r>
    <r>
      <rPr>
        <b/>
        <sz val="10"/>
        <color rgb="FFFF2F92"/>
        <rFont val="Arial"/>
        <family val="2"/>
      </rPr>
      <t>(*-36a)</t>
    </r>
  </si>
  <si>
    <t xml:space="preserve">  En el caso de las herencias recibidas por los cónyuges y legitimarios (art.307 ET), la parte exenta sería la indicada en los numerales 1, 2, 3 y 5 del art. 307 del E.T., a saber:</t>
  </si>
  <si>
    <t>De acuerdo con el concepto 40408 de agosto de 2014, si la casa de habitación del fallecido la recibieron varios herederos al mismo tiempo, entonces entre todos ellos se tendrán que poner de acuerdo para que entre todos no resten más de 13.000 UVT como parte no gravada.</t>
  </si>
  <si>
    <r>
      <t xml:space="preserve">  2. El equivalente a las primeras seis mil quinientas (6.500) UVT </t>
    </r>
    <r>
      <rPr>
        <sz val="10"/>
        <color rgb="FFFF0000"/>
        <rFont val="Arial"/>
        <family val="2"/>
      </rPr>
      <t>(unos $275.678.000 en el 2023)</t>
    </r>
    <r>
      <rPr>
        <sz val="10"/>
        <rFont val="Arial"/>
        <family val="2"/>
      </rPr>
      <t xml:space="preserve"> de bienes inmuebles diferentes a la vivienda de habitación de propiedad del causante.</t>
    </r>
  </si>
  <si>
    <r>
      <t xml:space="preserve">Total saldo </t>
    </r>
    <r>
      <rPr>
        <b/>
        <sz val="10"/>
        <color rgb="FFFF0000"/>
        <rFont val="Arial"/>
        <family val="2"/>
      </rPr>
      <t xml:space="preserve">a pagar </t>
    </r>
    <r>
      <rPr>
        <b/>
        <sz val="10"/>
        <rFont val="Arial"/>
        <family val="2"/>
      </rPr>
      <t xml:space="preserve"> (si 129+133+135-130-131-132 mayor a cero)</t>
    </r>
  </si>
  <si>
    <r>
      <t xml:space="preserve">De acuerdo con el artículo 1.2.1.20.4 del DUT 1625 de 2016 (luego de ser modificado con el artículo 5 del Decreto 2231 de 2023) y tomando en cuenta las instrucciones de la página 5 y siguientes del PDF del formulario 210 expedido por la Dian con su </t>
    </r>
    <r>
      <rPr>
        <sz val="10"/>
        <color rgb="FFFF0000"/>
        <rFont val="Arial"/>
        <family val="2"/>
      </rPr>
      <t xml:space="preserve">Resolución 000044 de marzo 14 de 2024, </t>
    </r>
    <r>
      <rPr>
        <sz val="10"/>
        <color theme="1"/>
        <rFont val="Arial"/>
        <family val="2"/>
      </rPr>
      <t xml:space="preserve">mirando incluso la forma en cómo la plataforma Muisca estaba efectuando estos cálculos para hallar el límite del 40% al que se deben someter las rentas exentas y deducciones de la cédula general, para luego poder distribuirlas dentro de las </t>
    </r>
    <r>
      <rPr>
        <sz val="10"/>
        <color rgb="FFFF0000"/>
        <rFont val="Arial"/>
        <family val="2"/>
      </rPr>
      <t>cuatro subcédulas en que la Dian quiso subdividir a la cédula general</t>
    </r>
    <r>
      <rPr>
        <sz val="10"/>
        <color theme="1"/>
        <rFont val="Arial"/>
        <family val="2"/>
      </rPr>
      <t>, se necesitan hacer los siguientes cálculos:</t>
    </r>
  </si>
  <si>
    <t>Anexo: subcapitalización</t>
  </si>
  <si>
    <t>multiplicarlo por 2, lo cual daría:</t>
  </si>
  <si>
    <r>
      <t xml:space="preserve">Por tanto, el límite de endeudamiento promedio que le permitirían tener durante el </t>
    </r>
    <r>
      <rPr>
        <sz val="10"/>
        <color indexed="10"/>
        <rFont val="Arial"/>
        <family val="2"/>
      </rPr>
      <t xml:space="preserve">2023 </t>
    </r>
    <r>
      <rPr>
        <sz val="10"/>
        <rFont val="Arial"/>
        <family val="2"/>
      </rPr>
      <t xml:space="preserve">con sus </t>
    </r>
    <r>
      <rPr>
        <sz val="10"/>
        <color rgb="FFFF0000"/>
        <rFont val="Arial"/>
        <family val="2"/>
      </rPr>
      <t>vinculados económicos</t>
    </r>
    <r>
      <rPr>
        <sz val="10"/>
        <rFont val="Arial"/>
        <family val="2"/>
      </rPr>
      <t xml:space="preserve"> saldría de tomar ese patrimonio líquido del </t>
    </r>
    <r>
      <rPr>
        <sz val="10"/>
        <color indexed="10"/>
        <rFont val="Arial"/>
        <family val="2"/>
      </rPr>
      <t xml:space="preserve">2022 </t>
    </r>
    <r>
      <rPr>
        <sz val="10"/>
        <rFont val="Arial"/>
        <family val="2"/>
      </rPr>
      <t>y</t>
    </r>
  </si>
  <si>
    <r>
      <t>Ene 1 a  ene 31/</t>
    </r>
    <r>
      <rPr>
        <sz val="10"/>
        <color rgb="FFFF0000"/>
        <rFont val="Arial"/>
        <family val="2"/>
      </rPr>
      <t>23</t>
    </r>
  </si>
  <si>
    <r>
      <t>Feb. 1 a feb. 28/</t>
    </r>
    <r>
      <rPr>
        <sz val="10"/>
        <color rgb="FFFF0000"/>
        <rFont val="Arial"/>
        <family val="2"/>
      </rPr>
      <t>23</t>
    </r>
  </si>
  <si>
    <r>
      <t>Mar 1 a mar 31/</t>
    </r>
    <r>
      <rPr>
        <sz val="10"/>
        <color rgb="FFFF0000"/>
        <rFont val="Arial"/>
        <family val="2"/>
      </rPr>
      <t>23</t>
    </r>
  </si>
  <si>
    <r>
      <t>jul. 1 a jul. 31/</t>
    </r>
    <r>
      <rPr>
        <sz val="10"/>
        <color rgb="FFFF0000"/>
        <rFont val="Arial"/>
        <family val="2"/>
      </rPr>
      <t>23</t>
    </r>
  </si>
  <si>
    <r>
      <t>ago. 1 a ago. 31/</t>
    </r>
    <r>
      <rPr>
        <sz val="10"/>
        <color rgb="FFFF0000"/>
        <rFont val="Arial"/>
        <family val="2"/>
      </rPr>
      <t>23</t>
    </r>
  </si>
  <si>
    <r>
      <t>sep. 1 a sep. 30/</t>
    </r>
    <r>
      <rPr>
        <sz val="10"/>
        <color rgb="FFFF0000"/>
        <rFont val="Arial"/>
        <family val="2"/>
      </rPr>
      <t>23</t>
    </r>
  </si>
  <si>
    <r>
      <t>Oct. 1 a oct. 31/</t>
    </r>
    <r>
      <rPr>
        <sz val="10"/>
        <color rgb="FFFF0000"/>
        <rFont val="Arial"/>
        <family val="2"/>
      </rPr>
      <t>23</t>
    </r>
  </si>
  <si>
    <r>
      <t>Nov. 1 a nov. 30/</t>
    </r>
    <r>
      <rPr>
        <sz val="10"/>
        <color rgb="FFFF0000"/>
        <rFont val="Arial"/>
        <family val="2"/>
      </rPr>
      <t>23</t>
    </r>
  </si>
  <si>
    <r>
      <t>Dic. 1 a dic. 31/</t>
    </r>
    <r>
      <rPr>
        <sz val="10"/>
        <color rgb="FFFF0000"/>
        <rFont val="Arial"/>
        <family val="2"/>
      </rPr>
      <t>23</t>
    </r>
  </si>
  <si>
    <t>Conciliación patrimonial</t>
  </si>
  <si>
    <t xml:space="preserve">(Ver artículo 236 y siguientes del ET) </t>
  </si>
  <si>
    <t>Ingresos no gravados (renglones 33+44+59+76+100+105 del formulario)</t>
  </si>
  <si>
    <t>Más : Ganancia (o pèrdida) ocasional netas (renglones 112-113)</t>
  </si>
  <si>
    <r>
      <t>Con todos estos datos, el contribuyente debe justificar por qué su patrimonio líquido a dic.</t>
    </r>
    <r>
      <rPr>
        <sz val="12"/>
        <color indexed="10"/>
        <rFont val="Arial"/>
        <family val="2"/>
      </rPr>
      <t xml:space="preserve"> 2022….</t>
    </r>
  </si>
  <si>
    <t>Modelo para llevar cabo la conciliación patrimonial y desvirtuar una "renta por comparación patrimonial" (art. 236 y siguientes del ET)</t>
  </si>
  <si>
    <t>se creció en un valor de…</t>
  </si>
  <si>
    <r>
      <t>(</t>
    </r>
    <r>
      <rPr>
        <sz val="12"/>
        <color rgb="FFFF0000"/>
        <rFont val="Arial"/>
        <family val="2"/>
      </rPr>
      <t>Nota:</t>
    </r>
    <r>
      <rPr>
        <sz val="12"/>
        <rFont val="Arial"/>
        <family val="2"/>
      </rPr>
      <t xml:space="preserve"> tanto para los contribuyentes del régimen ordinario como para los contribuyentes del régimen especial del art. 19 del ET, la parte del incremento que se produzca en el patrimonio</t>
    </r>
  </si>
  <si>
    <t xml:space="preserve">         la renta líquida fiscal pero no disminuyó el valor del activo)</t>
  </si>
  <si>
    <t xml:space="preserve">Más: Valor de la deducción especial del artículo 158-3  del ET y otras similares (disminuyó </t>
  </si>
  <si>
    <t>https://actualicese.com/liquidador-excel-del-formulario-210-y-formato-2517-para-la-declaracion-de-renta-de-personas-naturales-residentes-que-llevan-contabilidad-ag-2023/</t>
  </si>
  <si>
    <t>Además, si la renta presuntiva es mayor a la cédula general, entonces se tomará la renta presuntiva sumada con la de pensiones y con una parte de la cédula de divdiendos, y el valor total también se buscará en la tabla del art. 241 del ET</t>
  </si>
  <si>
    <r>
      <t xml:space="preserve">Renta </t>
    </r>
    <r>
      <rPr>
        <b/>
        <sz val="10"/>
        <color rgb="FFFF0000"/>
        <rFont val="Arial"/>
        <family val="2"/>
      </rPr>
      <t>presuntiva sumada con cédula de pensiones y una parte de la cédula de dividendos y participaciones</t>
    </r>
  </si>
  <si>
    <r>
      <t>Renta liquida de las</t>
    </r>
    <r>
      <rPr>
        <b/>
        <sz val="10"/>
        <color rgb="FFFF0000"/>
        <rFont val="Arial"/>
        <family val="2"/>
      </rPr>
      <t xml:space="preserve"> cédulas general y  de pensiones y una parte de la cédula de diviendos y participaciones</t>
    </r>
  </si>
  <si>
    <t>Valor de los dividendos no gravados y gravados que quedaron sumados dentro del renglón 111 del formulario para luego ser buscados en la tabla del art. 241 del ET</t>
  </si>
  <si>
    <t>Descuento marginal</t>
  </si>
  <si>
    <t>Instrucción para calcular el descuento en $</t>
  </si>
  <si>
    <r>
      <t>Nota: a lo largo de esta hoja se incrustaron marcas de referenciación como</t>
    </r>
    <r>
      <rPr>
        <sz val="10"/>
        <color indexed="48"/>
        <rFont val="Arial"/>
        <family val="2"/>
      </rPr>
      <t xml:space="preserve"> (*-1), (*-2)</t>
    </r>
    <r>
      <rPr>
        <sz val="10"/>
        <color indexed="10"/>
        <rFont val="Arial"/>
        <family val="2"/>
      </rPr>
      <t>, etc. Cuando se encuentre con alguna de ellas, remítase a la parte final para leer el comentario pertinente a dicha parte de la depuración.</t>
    </r>
  </si>
  <si>
    <t>Códigos contables sugeridos</t>
  </si>
  <si>
    <t>Este dato lo estamos tomando automáticamente del que figure en la hoja "Detalle de renglón" en este mismo archivo.</t>
  </si>
  <si>
    <t>Aquí se está restando la utilidad que produjo la actividad de servicio de energía eólica (artículo 235-2 numeral 3 del ET).</t>
  </si>
  <si>
    <r>
      <t xml:space="preserve">Menos: Inventario final = </t>
    </r>
    <r>
      <rPr>
        <b/>
        <sz val="10"/>
        <rFont val="Arial"/>
        <family val="2"/>
      </rPr>
      <t>Total costo de ventas</t>
    </r>
  </si>
  <si>
    <t xml:space="preserve">  Valor del 1% de los gastos personales reflejados en el renglón 28 del formulario 210</t>
  </si>
  <si>
    <t xml:space="preserve">  Valor de la deducciòn por dependientes del renglón 139 (72 uvt por cada "dependiente") del formulario 210</t>
  </si>
  <si>
    <t xml:space="preserve">  -Intereses presuntivos por préstamos a sociedades (art. 35 del ET)</t>
  </si>
  <si>
    <t>(este concepto se  denunciará en la sección de ganancias ocasionales)</t>
  </si>
  <si>
    <r>
      <t xml:space="preserve">Parte que se reflejará en la cédula </t>
    </r>
    <r>
      <rPr>
        <b/>
        <sz val="10"/>
        <color rgb="FFFF0000"/>
        <rFont val="Arial"/>
        <family val="2"/>
      </rPr>
      <t>de pensiones</t>
    </r>
  </si>
  <si>
    <r>
      <t xml:space="preserve">Parte que se reflejará en la cédula de </t>
    </r>
    <r>
      <rPr>
        <b/>
        <sz val="10"/>
        <color rgb="FFFF0000"/>
        <rFont val="Arial"/>
        <family val="2"/>
      </rPr>
      <t>dividendos años 2016 y anteriores</t>
    </r>
  </si>
  <si>
    <r>
      <t>Parte que se reflejará en la cédula de</t>
    </r>
    <r>
      <rPr>
        <b/>
        <sz val="10"/>
        <color rgb="FFFF0000"/>
        <rFont val="Arial"/>
        <family val="2"/>
      </rPr>
      <t xml:space="preserve"> dividendos años 2017 y siguientes, 1a subcédula</t>
    </r>
  </si>
  <si>
    <r>
      <t>Parte que se reflejará en la cédula de</t>
    </r>
    <r>
      <rPr>
        <b/>
        <sz val="10"/>
        <color rgb="FFFF0000"/>
        <rFont val="Arial"/>
        <family val="2"/>
      </rPr>
      <t xml:space="preserve"> dividendos años 2017 y siguientes, 2a subcédula</t>
    </r>
  </si>
  <si>
    <t>Aunque el verdadero costo fiscal era $7.617.887 ($2.000.000 precio de venta y $5.617.887 pérdida en retiro de bienes) y con eso se iba a formar una "pérdida en venta de activo fijo" por $5.617.887 (ver cuenta 5310 de este cuadro), lo que hace la Dian en este caso, porque en la misma zona habrá un ingreso por "loterías, rifas y similares", es exigir que el costo fiscal se limite hasta el mismo precio de venta y buscar que aritméticamente el renglón de "ganancia ocasional gravable" llegue como mínimo al valor bruto de la lotería, rifa o similar. Si en esta misma zona no hubiera ingresos por "loterías, rifas o similares", sino solamente otro tipo de ganancias ocasionales, entonces sí se podrían usar todos los costos del caso y si el resultado final llegase a ser una "pérdida ocasional neta" en tal caso el renglón de "ganancia ocasional" se diligenciaría en ceros.</t>
  </si>
  <si>
    <t xml:space="preserve"> -Descuentos que se pueden restar al impuesto de ganancia ocasional</t>
  </si>
  <si>
    <t xml:space="preserve"> -Descuentos por donaciones a entidades del régimen especial y otros vigentes</t>
  </si>
  <si>
    <r>
      <t xml:space="preserve">Impuesto voluntario del art. 244-1 del ET (ver </t>
    </r>
    <r>
      <rPr>
        <b/>
        <sz val="10"/>
        <color rgb="FFFF0000"/>
        <rFont val="Arial"/>
        <family val="2"/>
      </rPr>
      <t xml:space="preserve">renglón 141 </t>
    </r>
    <r>
      <rPr>
        <b/>
        <sz val="10"/>
        <rFont val="Arial"/>
        <family val="2"/>
      </rPr>
      <t>del formulario)</t>
    </r>
  </si>
  <si>
    <r>
      <t xml:space="preserve">Plusvalía o </t>
    </r>
    <r>
      <rPr>
        <b/>
        <i/>
        <sz val="11"/>
        <color rgb="FF000000"/>
        <rFont val="Arial"/>
        <family val="2"/>
      </rPr>
      <t>Good Will</t>
    </r>
  </si>
  <si>
    <r>
      <t xml:space="preserve">Amortización acumulada de la plusvalía o </t>
    </r>
    <r>
      <rPr>
        <b/>
        <i/>
        <sz val="11"/>
        <color rgb="FFDD0806"/>
        <rFont val="Arial"/>
        <family val="2"/>
      </rPr>
      <t>Good Will</t>
    </r>
  </si>
  <si>
    <r>
      <t xml:space="preserve">Deterioro acumulado de la plusvalía o </t>
    </r>
    <r>
      <rPr>
        <b/>
        <i/>
        <sz val="11"/>
        <color rgb="FFDD0806"/>
        <rFont val="Arial"/>
        <family val="2"/>
      </rPr>
      <t xml:space="preserve">Good Will  </t>
    </r>
  </si>
  <si>
    <t xml:space="preserve">MEGAINVERSIONES
</t>
  </si>
  <si>
    <t>Valor compensado en el período (-)</t>
  </si>
  <si>
    <r>
      <t xml:space="preserve">Datos Informativos:                                                                                             Valor activos </t>
    </r>
    <r>
      <rPr>
        <sz val="12"/>
        <color indexed="10"/>
        <rFont val="Arial"/>
        <family val="2"/>
      </rPr>
      <t>adquiridos mediante</t>
    </r>
    <r>
      <rPr>
        <sz val="12"/>
        <rFont val="Arial"/>
        <family val="2"/>
      </rPr>
      <t xml:space="preserve"> arrendamiento financiero o</t>
    </r>
    <r>
      <rPr>
        <i/>
        <sz val="12"/>
        <rFont val="Arial"/>
        <family val="2"/>
      </rPr>
      <t xml:space="preserve"> </t>
    </r>
    <r>
      <rPr>
        <i/>
        <sz val="12"/>
        <color indexed="10"/>
        <rFont val="Arial"/>
        <family val="2"/>
      </rPr>
      <t>leasing</t>
    </r>
    <r>
      <rPr>
        <sz val="12"/>
        <color indexed="10"/>
        <rFont val="Arial"/>
        <family val="2"/>
      </rPr>
      <t xml:space="preserve"> </t>
    </r>
    <r>
      <rPr>
        <sz val="12"/>
        <rFont val="Arial"/>
        <family val="2"/>
      </rPr>
      <t>financiero</t>
    </r>
  </si>
  <si>
    <t>Liquidador y caso práctico para calcular y contabilizar horas extra y recargos durante la reducción de la jornada laboral en 2024</t>
  </si>
  <si>
    <t>Simulador en Excel para realizar la liquidación de contratos de trabajo</t>
  </si>
  <si>
    <r>
      <t xml:space="preserve">El presente archivo incluye en versión de Excel el formulario 210 para declaraciones de renta del año gravable </t>
    </r>
    <r>
      <rPr>
        <sz val="12"/>
        <color rgb="FFFF0000"/>
        <rFont val="Arial"/>
        <family val="2"/>
      </rPr>
      <t>2023</t>
    </r>
    <r>
      <rPr>
        <sz val="12"/>
        <rFont val="Arial"/>
        <family val="2"/>
      </rPr>
      <t xml:space="preserve"> y fracción del 2024 de</t>
    </r>
    <r>
      <rPr>
        <i/>
        <sz val="12"/>
        <color indexed="48"/>
        <rFont val="Arial"/>
        <family val="2"/>
      </rPr>
      <t xml:space="preserve"> "personas naturales residentes y sucesiones ilíquidas de causantes residentes"</t>
    </r>
    <r>
      <rPr>
        <sz val="12"/>
        <rFont val="Arial"/>
        <family val="2"/>
      </rPr>
      <t xml:space="preserve"> (prescrito por la Dian a través de su </t>
    </r>
    <r>
      <rPr>
        <sz val="12"/>
        <color rgb="FFFF0000"/>
        <rFont val="Arial"/>
        <family val="2"/>
      </rPr>
      <t>Resolución 000044 de marzo 14 de 2024</t>
    </r>
    <r>
      <rPr>
        <sz val="12"/>
        <rFont val="Arial"/>
        <family val="2"/>
      </rPr>
      <t>).  En dicho formulario se incluyeron esta vez 6 nuevas casillas para controlar los más grandes e importantes cambios que la Ley 2277 de 2022 le introdujo a la tributación del impuesto de renta de las personas naturales y/o sucesiones ilíquidas residentes (ver las casillas 28, 111, 138, 139, 140 y 141; y</t>
    </r>
    <r>
      <rPr>
        <sz val="12"/>
        <color rgb="FFFF0000"/>
        <rFont val="Arial"/>
        <family val="2"/>
      </rPr>
      <t xml:space="preserve"> el resumen de los comentarios más importantes sobre la utilización de dichas casillas en este editorial de abril 3 de 2024: </t>
    </r>
    <r>
      <rPr>
        <i/>
        <sz val="12"/>
        <color rgb="FFFF0000"/>
        <rFont val="Arial"/>
        <family val="2"/>
      </rPr>
      <t>https://actualicese.com/nuevo-formulario-210-para-declaracion-de-renta-de-personas-naturales-ag-2023-y-siguientes/</t>
    </r>
    <r>
      <rPr>
        <sz val="12"/>
        <rFont val="Arial"/>
        <family val="2"/>
      </rPr>
      <t xml:space="preserve">). Debe destacarse además que cuando el formulario se use para elaborar una declaración por "fracción de año gravable 2024", en tal caso se tendrán que tomar en cuenta los cambios que introdujeron normas con fuerza de ley como las contempladas en los artículos 69 y 294 de La Ley 2294 de mayo 19 de 2023 (que contiene el Plan Nacional de Desarrollo del gobierno de Gustavo Petro años 2022 a 2026), e igualmente las nuevas sentencias de inconstitucionalidad o de constitucionalidad condicionada que llegue a expedir la Corte Constitucional durante el año 2024, pues tales sentencias (mientras la Corte no establezca algo especial) sí aplicarían en el mismo año gravable en que se producen (algo que a la Dian le tocó aprender a la fuerza. Por ejemplo, con la Sentencia C-540 de diciembre 5 de 2023, que afectó las tablas con las que se liquida el impuesto del régimen simple de tributación). Por tanto, </t>
    </r>
    <r>
      <rPr>
        <b/>
        <sz val="12"/>
        <rFont val="Arial"/>
        <family val="2"/>
      </rPr>
      <t>advertimos que en esta plantilla solo se tomaron en cuenta las normas que sí se aplicarían al cierre del año 2023, pero no las normas que afectarían la presentación de una declaración por "fracción de año gravable 2024"</t>
    </r>
    <r>
      <rPr>
        <sz val="12"/>
        <rFont val="Arial"/>
        <family val="2"/>
      </rPr>
      <t>.</t>
    </r>
  </si>
  <si>
    <r>
      <t xml:space="preserve">Se incluye adicionalmente, en versión de Excel, las 7 páginas (secciones) que componen el formato </t>
    </r>
    <r>
      <rPr>
        <sz val="12"/>
        <color rgb="FFFF0000"/>
        <rFont val="Arial"/>
        <family val="2"/>
      </rPr>
      <t xml:space="preserve">2517 v .6 </t>
    </r>
    <r>
      <rPr>
        <sz val="12"/>
        <rFont val="Arial"/>
        <family val="2"/>
      </rPr>
      <t xml:space="preserve">con el "Reporte de conciliación fiscal" para el año gravable </t>
    </r>
    <r>
      <rPr>
        <sz val="12"/>
        <color rgb="FFFF0000"/>
        <rFont val="Arial"/>
        <family val="2"/>
      </rPr>
      <t>2023</t>
    </r>
    <r>
      <rPr>
        <sz val="12"/>
        <rFont val="Arial"/>
        <family val="2"/>
      </rPr>
      <t xml:space="preserve"> (ver el artículo 772-1 del ET y el Decreto 1998 de noviembre 30 de 2017, recopilado en los artículos 1.7.1 hasta 1.7.6 del DUT 1625 de 2016). Además, y de acuerdo con las modificaciones que </t>
    </r>
    <r>
      <rPr>
        <sz val="12"/>
        <color rgb="FFFF0000"/>
        <rFont val="Arial"/>
        <family val="2"/>
      </rPr>
      <t xml:space="preserve">la Resolución Dian 11147 de diciembre 22 de 2023 </t>
    </r>
    <r>
      <rPr>
        <sz val="12"/>
        <rFont val="Arial"/>
        <family val="2"/>
      </rPr>
      <t>le efectuó a los anexos de la Resolución 000071 de octubre 28 de 2019 (modificada oficialmente con las resoluciones 000023 de marzo 18 de 2020, 000027 de marzo 24 de 2021 y 000051 de marzo 29 de 2023), lo que se entendía es que para el reporte de conciliación fiscal del año gravable</t>
    </r>
    <r>
      <rPr>
        <sz val="12"/>
        <color rgb="FFFF0000"/>
        <rFont val="Arial"/>
        <family val="2"/>
      </rPr>
      <t xml:space="preserve"> 2023</t>
    </r>
    <r>
      <rPr>
        <sz val="12"/>
        <rFont val="Arial"/>
        <family val="2"/>
      </rPr>
      <t xml:space="preserve"> (ver artículo 772-1 del ET y artículos 1.7.1 hasta 1.7.6 del DUT 1625 de octubre de 2016) se usaría el </t>
    </r>
    <r>
      <rPr>
        <sz val="12"/>
        <color rgb="FFFF0000"/>
        <rFont val="Arial"/>
        <family val="2"/>
      </rPr>
      <t xml:space="preserve">formato 2517 versión 5 </t>
    </r>
    <r>
      <rPr>
        <sz val="12"/>
        <rFont val="Arial"/>
        <family val="2"/>
      </rPr>
      <t xml:space="preserve">(el cual fue expedido como anexo de la Resolución 11147 de diciembre de 2023 y en el que se incluyeron 5 ajustes relacionados con los cambios introducidos por la Ley 2277 de diciembre de 2022). Sin embargo, </t>
    </r>
    <r>
      <rPr>
        <sz val="12"/>
        <color rgb="FFFF0000"/>
        <rFont val="Arial"/>
        <family val="2"/>
      </rPr>
      <t>el día 12 de abril de 2024,</t>
    </r>
    <r>
      <rPr>
        <sz val="12"/>
        <rFont val="Arial"/>
        <family val="2"/>
      </rPr>
      <t xml:space="preserve"> en la sección de prevalidadores del portal de la Dian, se indicó que para la declaración del año gravable 2023 se usaría el </t>
    </r>
    <r>
      <rPr>
        <sz val="12"/>
        <color rgb="FFFF0000"/>
        <rFont val="Arial"/>
        <family val="2"/>
      </rPr>
      <t xml:space="preserve">"formato 2517 v. 6" </t>
    </r>
    <r>
      <rPr>
        <sz val="12"/>
        <rFont val="Arial"/>
        <family val="2"/>
      </rPr>
      <t xml:space="preserve">(pues hasta los reportes del año gravable 2022 ya se había usado la </t>
    </r>
    <r>
      <rPr>
        <sz val="12"/>
        <color rgb="FFFF0000"/>
        <rFont val="Arial"/>
        <family val="2"/>
      </rPr>
      <t>"versión 5"</t>
    </r>
    <r>
      <rPr>
        <sz val="12"/>
        <rFont val="Arial"/>
        <family val="2"/>
      </rPr>
      <t xml:space="preserve">). Todo lo anterior pone en evidencia que los más recientes administradores de la Dian </t>
    </r>
    <r>
      <rPr>
        <sz val="12"/>
        <color rgb="FFFF0000"/>
        <rFont val="Arial"/>
        <family val="2"/>
      </rPr>
      <t>no han manejado este asunto con la verdadera seriedad que se requiere.</t>
    </r>
    <r>
      <rPr>
        <sz val="12"/>
        <rFont val="Arial"/>
        <family val="2"/>
      </rPr>
      <t xml:space="preserve"> En el nuevo prevalidador del "formato 2517 v. 6" se evidencian los ajustes en las hojas de "Carátula" y "ERI renta líquida" que se habían introducido con la Resolución 11147 de diciembre de 2023 (</t>
    </r>
    <r>
      <rPr>
        <b/>
        <sz val="12"/>
        <rFont val="Arial"/>
        <family val="2"/>
      </rPr>
      <t xml:space="preserve">nota: </t>
    </r>
    <r>
      <rPr>
        <sz val="12"/>
        <rFont val="Arial"/>
        <family val="2"/>
      </rPr>
      <t xml:space="preserve">para saber cuáles son esos nuevos ajustes, véase en este archivo de Excel las filas en color morado dentro de las pestañas "2517-Carátula" y "2517-ERI Renta lìquida"; ver también el siguiente editorial de enero 19 de 2024: </t>
    </r>
    <r>
      <rPr>
        <i/>
        <sz val="12"/>
        <color rgb="FFFF0000"/>
        <rFont val="Arial"/>
        <family val="2"/>
      </rPr>
      <t>https://actualicese.com/formatos-2516-y-2517-para-conciliacion-fiscal-ano-gravable-2023-fueron-ajustados/</t>
    </r>
    <r>
      <rPr>
        <sz val="12"/>
        <rFont val="Arial"/>
        <family val="2"/>
      </rPr>
      <t>.</t>
    </r>
  </si>
  <si>
    <r>
      <t xml:space="preserve">Todas las personas naturales y/o sucesiones ilíquidas residentes que hayan llevado contabilidad durante el </t>
    </r>
    <r>
      <rPr>
        <sz val="12"/>
        <color rgb="FFFF0000"/>
        <rFont val="Arial"/>
        <family val="2"/>
      </rPr>
      <t>2023</t>
    </r>
    <r>
      <rPr>
        <sz val="12"/>
        <rFont val="Arial"/>
        <family val="2"/>
      </rPr>
      <t xml:space="preserve"> deben elaborar el </t>
    </r>
    <r>
      <rPr>
        <sz val="12"/>
        <color rgb="FFFF0000"/>
        <rFont val="Arial"/>
        <family val="2"/>
      </rPr>
      <t>formato 2517 v. 6</t>
    </r>
    <r>
      <rPr>
        <sz val="12"/>
        <rFont val="Arial"/>
        <family val="2"/>
      </rPr>
      <t xml:space="preserve">  y conservarlo por el periodo de firmeza de la declaración. Además, solo quienes hayan obtenido ingresos brutos fiscales durante el </t>
    </r>
    <r>
      <rPr>
        <sz val="12"/>
        <color rgb="FFFF0000"/>
        <rFont val="Arial"/>
        <family val="2"/>
      </rPr>
      <t>2023</t>
    </r>
    <r>
      <rPr>
        <sz val="12"/>
        <rFont val="Arial"/>
        <family val="2"/>
      </rPr>
      <t xml:space="preserve"> (sumando rentas ordinarias y ganancias ocasionales) que fuesen iguales o superies a 45.000 UVT (</t>
    </r>
    <r>
      <rPr>
        <sz val="12"/>
        <color rgb="FFFF0000"/>
        <rFont val="Arial"/>
        <family val="2"/>
      </rPr>
      <t>45.000 UVT × $42.412 = $1.908.540.000</t>
    </r>
    <r>
      <rPr>
        <sz val="12"/>
        <rFont val="Arial"/>
        <family val="2"/>
      </rPr>
      <t xml:space="preserve">), deberán presentarlo virtualmente (en formato de archivo XML que se genera justamente con el prevallidador publicado por la Dian) y hacerlo antes de la respectiva declaración de renta (sin importar si la declaración de renta inicial es oportuna o extemporánea; ver </t>
    </r>
    <r>
      <rPr>
        <sz val="12"/>
        <color rgb="FFFF0000"/>
        <rFont val="Arial"/>
        <family val="2"/>
      </rPr>
      <t>artículo 1 de la Resolución 000071 de octubre de 2019</t>
    </r>
    <r>
      <rPr>
        <sz val="12"/>
        <rFont val="Arial"/>
        <family val="2"/>
      </rPr>
      <t xml:space="preserve">). Cuando el contribuyente necesite corregir su declaración de renta, también se hará necesario presentar primero la respectiva corrección al </t>
    </r>
    <r>
      <rPr>
        <sz val="12"/>
        <color rgb="FFFF0000"/>
        <rFont val="Arial"/>
        <family val="2"/>
      </rPr>
      <t>formato 2517</t>
    </r>
    <r>
      <rPr>
        <sz val="12"/>
        <rFont val="Arial"/>
        <family val="2"/>
      </rPr>
      <t xml:space="preserve">. De igual forma, si el contribuyente obligado a entregar el formato 2517 es una sucesión ilíquida a la cual se le hizo su liquidación final durante el </t>
    </r>
    <r>
      <rPr>
        <sz val="12"/>
        <color rgb="FFFF0000"/>
        <rFont val="Arial"/>
        <family val="2"/>
      </rPr>
      <t>2023</t>
    </r>
    <r>
      <rPr>
        <sz val="12"/>
        <rFont val="Arial"/>
        <family val="2"/>
      </rPr>
      <t xml:space="preserve">, en tal caso el artículo 4 de la Resolución 000071 de octubre de 2019 indica que el </t>
    </r>
    <r>
      <rPr>
        <sz val="12"/>
        <color rgb="FFFF0000"/>
        <rFont val="Arial"/>
        <family val="2"/>
      </rPr>
      <t>formato 2517 por fracción de año 2023 solo se elaborará pero no se presentará.</t>
    </r>
    <r>
      <rPr>
        <sz val="12"/>
        <rFont val="Arial"/>
        <family val="2"/>
      </rPr>
      <t xml:space="preserve"> Recordemos que el artículo 5 de la Resolución 000071 de octubre de 2019 establece que la Dian solo sanciona la no presentación oportuna del formato 2517 (aplicando la sanción del artículo 655 del ET relativa a "no llevar contabilidad"), pero no sancionará las posteriores correcciones que sea necesario realizarle.</t>
    </r>
  </si>
  <si>
    <r>
      <t xml:space="preserve">Para ver el PDF con la guía de diligenciamiento del formato 2517 que venía como anexo de la </t>
    </r>
    <r>
      <rPr>
        <sz val="12"/>
        <color rgb="FFFF0000"/>
        <rFont val="Arial"/>
        <family val="2"/>
      </rPr>
      <t xml:space="preserve">Resolución 11147 de diciembre de 2023 </t>
    </r>
    <r>
      <rPr>
        <sz val="12"/>
        <rFont val="Arial"/>
        <family val="2"/>
      </rPr>
      <t>en las páginas 176 a 220</t>
    </r>
  </si>
  <si>
    <t>Guía para la carga y envío del archivo xml formato 2517 v. 6</t>
  </si>
  <si>
    <r>
      <rPr>
        <b/>
        <sz val="12"/>
        <rFont val="Arial"/>
        <family val="2"/>
      </rPr>
      <t>1)</t>
    </r>
    <r>
      <rPr>
        <sz val="12"/>
        <rFont val="Arial"/>
        <family val="2"/>
      </rPr>
      <t xml:space="preserve"> Le digitamos un primer caso en el que </t>
    </r>
    <r>
      <rPr>
        <b/>
        <sz val="12"/>
        <color rgb="FF0070C0"/>
        <rFont val="Arial"/>
        <family val="2"/>
      </rPr>
      <t>no habían valores para la subcédula de "rentas de trabajo</t>
    </r>
    <r>
      <rPr>
        <sz val="12"/>
        <rFont val="Arial"/>
        <family val="2"/>
      </rPr>
      <t xml:space="preserve">" pero en </t>
    </r>
    <r>
      <rPr>
        <b/>
        <sz val="12"/>
        <color rgb="FF00B050"/>
        <rFont val="Arial"/>
        <family val="2"/>
      </rPr>
      <t>la subcédula de “rentas de capital” le reportamos una utilidad de $200.000.000 (renglones 58 y 70),</t>
    </r>
    <r>
      <rPr>
        <sz val="12"/>
        <rFont val="Arial"/>
        <family val="2"/>
      </rPr>
      <t xml:space="preserve"> mientras que al mismo tiempo </t>
    </r>
    <r>
      <rPr>
        <b/>
        <sz val="12"/>
        <color rgb="FFFF0000"/>
        <rFont val="Arial"/>
        <family val="2"/>
      </rPr>
      <t>en la subcédula de “renta no laboral” le reportamos una pérdida de $80.000.000 (renglones 77 y 88).</t>
    </r>
    <r>
      <rPr>
        <sz val="12"/>
        <rFont val="Arial"/>
        <family val="2"/>
      </rPr>
      <t xml:space="preserve"> En casos como ese, para calcular el valor del</t>
    </r>
    <r>
      <rPr>
        <b/>
        <sz val="12"/>
        <rFont val="Arial"/>
        <family val="2"/>
      </rPr>
      <t xml:space="preserve"> renglón 91 (Renta líquida de la cédula general)</t>
    </r>
    <r>
      <rPr>
        <sz val="12"/>
        <rFont val="Arial"/>
        <family val="2"/>
      </rPr>
      <t xml:space="preserve">, se deberían netear esos dos subtotales y establecer que la </t>
    </r>
    <r>
      <rPr>
        <b/>
        <sz val="12"/>
        <rFont val="Arial"/>
        <family val="2"/>
      </rPr>
      <t>utilidad</t>
    </r>
    <r>
      <rPr>
        <sz val="12"/>
        <rFont val="Arial"/>
        <family val="2"/>
      </rPr>
      <t xml:space="preserve"> neta entre las dos subcédulas (que hacen parte de la misma cédula general y que por tanto sí se pueden netear entre sí, pues lo permiten las instrucciones de los últimos dos incisos del artículo 1.2.1.20.5 del DUT 1625 de 2016, luego de ser modificado con el artículo 6 del Decreto 2231 de diciembre de 2023) es de $120.000.000. Sin embargo,</t>
    </r>
    <r>
      <rPr>
        <b/>
        <sz val="12"/>
        <color rgb="FFFF0000"/>
        <rFont val="Arial"/>
        <family val="2"/>
      </rPr>
      <t xml:space="preserve"> </t>
    </r>
    <r>
      <rPr>
        <b/>
        <u/>
        <sz val="12"/>
        <color rgb="FFFF0000"/>
        <rFont val="Arial"/>
        <family val="2"/>
      </rPr>
      <t>el Muisca cometió el error de tomar solo la subcédula que sí arrojaba utilidad (la subcédula de "rentas de capital" por $200.000.000) y puso ese mismo valor en el rengló 91, calculándole luego el respectivo impuesto con la tabla del artículo 241 del ET dentro del renglón 116</t>
    </r>
    <r>
      <rPr>
        <sz val="12"/>
        <rFont val="Arial"/>
        <family val="2"/>
      </rPr>
      <t xml:space="preserve">. Por tanto, si la Dian no ajusta su formulario virtual, la única solución para ese caso es que el propio contribuyente digite todos los datos únicamente dentro de la subcédula de rentas de capital o únicamente dentro de la subcédula de rentas no laborales, mostrado así una única utilidad consolidada de $120.000.000. Lo anterior no implica liquidar luego ningún tipo de sanción por hacerlo así, </t>
    </r>
    <r>
      <rPr>
        <b/>
        <sz val="12"/>
        <rFont val="Arial"/>
        <family val="2"/>
      </rPr>
      <t xml:space="preserve">pues todas esas partidas hacen parte de la misma cédula general y se cumplen las reglas del artículo 1.2.1.20.5 del DUT 1625 de 2016. </t>
    </r>
  </si>
  <si>
    <r>
      <rPr>
        <b/>
        <sz val="12"/>
        <rFont val="Arial"/>
        <family val="2"/>
      </rPr>
      <t>2)</t>
    </r>
    <r>
      <rPr>
        <sz val="12"/>
        <rFont val="Arial"/>
        <family val="2"/>
      </rPr>
      <t xml:space="preserve"> Para el cálculo del impuesto a los </t>
    </r>
    <r>
      <rPr>
        <b/>
        <sz val="12"/>
        <rFont val="Arial"/>
        <family val="2"/>
      </rPr>
      <t xml:space="preserve">dividendos gravados y no gravados de un ejercicio 2017 y siguientes </t>
    </r>
    <r>
      <rPr>
        <sz val="12"/>
        <rFont val="Arial"/>
        <family val="2"/>
      </rPr>
      <t xml:space="preserve">(renglones 116, 117, y 118, que toman como base a los renglones 107 y 108), la </t>
    </r>
    <r>
      <rPr>
        <b/>
        <sz val="12"/>
        <color rgb="FFFF0000"/>
        <rFont val="Arial"/>
        <family val="2"/>
      </rPr>
      <t>plataforma Muisca sigue cometiendo el mismo error de las declaraciones de años anteriores (2019 a 2022),</t>
    </r>
    <r>
      <rPr>
        <sz val="12"/>
        <rFont val="Arial"/>
        <family val="2"/>
      </rPr>
      <t xml:space="preserve"> pues terminaría tomando hasta los ingresos no gravados y gravados entregados por sociedades que sí llevan a cabo las megainversiones de los artículos 235-3 y 235-4 del ET, y los somete a la tributación del artículo 241 del ET. Al respecto, las normas de los </t>
    </r>
    <r>
      <rPr>
        <b/>
        <sz val="12"/>
        <color rgb="FFFF0000"/>
        <rFont val="Arial"/>
        <family val="2"/>
      </rPr>
      <t xml:space="preserve">artículos 235-3 y 235-4 del ET, más lo indicado en los artículos 1.2.1.10.4 y 1.2.4.7.3 modificados con los artículos 1 y 3 del Decreto 1103 de julio de 2023, </t>
    </r>
    <r>
      <rPr>
        <sz val="12"/>
        <rFont val="Arial"/>
        <family val="2"/>
      </rPr>
      <t>establecen que los diviendos no gravados entregados por las sociedades que sí llevan a cabo megainversiones nunca deben producir la doble tributación en cabeza de los socios. Y cuando esas mismas sociedades entreguen dividendos gravados, tales dividendos solo producen impuesto con la tarifa única del 27 %. Es decir,</t>
    </r>
    <r>
      <rPr>
        <b/>
        <sz val="12"/>
        <rFont val="Arial"/>
        <family val="2"/>
      </rPr>
      <t xml:space="preserve"> ninguna parte de los dividendos no gravados o gravados entregados por esas sociedades quedaría sometida a la tributación del artículo 241 del ET. </t>
    </r>
    <r>
      <rPr>
        <sz val="12"/>
        <rFont val="Arial"/>
        <family val="2"/>
      </rPr>
      <t xml:space="preserve">Además, aunque en el renglón 118, al momento de calcular el primer impuesto sobre los dividendos gravados de años 2017 y siguientes entregados por sociedades que no llevan a cabo megainversiones, sí se tomaron en cuenta esta vez las múltiples tarifas que se mencionan dentro del artículo 240 del ET, </t>
    </r>
    <r>
      <rPr>
        <b/>
        <u/>
        <sz val="12"/>
        <color rgb="FFFF0000"/>
        <rFont val="Arial"/>
        <family val="2"/>
      </rPr>
      <t>es importante destacar que ni el decreto 1103 de julio de 2023 ni la plataforma Muisca tomaron en cuenta lo que sucedería con los dividendos gravados entregados por sociedades sujetas a las tarfas del artículo 240-1 ET, zonas francas, o los entregados por  las sociedades del régimen simple,</t>
    </r>
    <r>
      <rPr>
        <sz val="12"/>
        <rFont val="Arial"/>
        <family val="2"/>
      </rPr>
      <t xml:space="preserve"> las cuales tampoco tributan con ninguna de las tarifas del artículo 240 del ET, sino con las múltiples tarifas del artículo 908 del ET. Para esos casos, </t>
    </r>
    <r>
      <rPr>
        <b/>
        <sz val="12"/>
        <rFont val="Arial"/>
        <family val="2"/>
      </rPr>
      <t>se diría que el socio en realidad tiene que aplicar la misma tarifa con que hubiera tributado la sociedad.</t>
    </r>
  </si>
  <si>
    <t>El Dr. Guevara te ayuda a prepararte para presentar correctamente esta obligación, a través de un libro, una conferencia, formatos en Excel totalmente editables y un consultorio de resolución de dudas, teniendo en cuenta por primera vez todos los grandes cambios introducidos con la Ley 2277 de 2022, más las sentencias de Constitucionalidad de la Corte producidas durante el 2023, más las nuevas resoluciones de la Dian expedidas durante el 2023 y 2024.</t>
  </si>
  <si>
    <r>
      <t xml:space="preserve">Además, si durante alguna parte del año </t>
    </r>
    <r>
      <rPr>
        <sz val="10"/>
        <color indexed="10"/>
        <rFont val="Arial"/>
        <family val="2"/>
      </rPr>
      <t>2023</t>
    </r>
    <r>
      <rPr>
        <sz val="10"/>
        <rFont val="Arial"/>
        <family val="2"/>
      </rPr>
      <t xml:space="preserve"> desarrollaron actividades que los convertían en comerciantes, pero a diciembre 31 de </t>
    </r>
    <r>
      <rPr>
        <sz val="10"/>
        <color indexed="10"/>
        <rFont val="Arial"/>
        <family val="2"/>
      </rPr>
      <t xml:space="preserve">2023 </t>
    </r>
    <r>
      <rPr>
        <sz val="10"/>
        <rFont val="Arial"/>
        <family val="2"/>
      </rPr>
      <t>ya no eran comerciantes, en ese caso los ingresos  y gastos por la fracción de año en que sí fueron comerciantes se denunciarían con los criterios de los obligados a llevar contabilidad (causación o devengo). Pero sus activos y pasivos a dic. 31, cuando ya no era comerciante, se denunciarían con los criterios de los no obligados a llevar contabilidad. De igual forma, según las cartillas instructivas de la Dian, si una persona natural es comerciante pero en el grupo de los no responsables del IVA (antiguo régimen simplificado del IVA,; ver parágrafo 3 del artículo 437 del ET) entonces lo consideran como persona no obligada a llevar contabilidad para efectos fiscales (ver Concepto Dian 15456 de febrero de 2006). Téngase presente que existen normas como la del artículo 477 del ET y el artículo 1.3.1.15.4 del DUT 1625 de octubre de 2016 en las cuales se exige que algunos productores de bienes agropecuarios exentos de IVA sí queden obligados a llevar contabilidad al menos para efectos fiscales (pues desde el punto de vista del artículo 23 del código de Comercio de Colombia esas actividades no serían consideradas mercantiles y por tanto no se considerarían comerciantes obligados a llevar contabilidad).</t>
    </r>
  </si>
  <si>
    <r>
      <t xml:space="preserve">En relación con la depuración que se debe hacer a cada una de las 3 cédulas en que se descompondrá la renta ordinaria del contribuyente (general, pensiones y dividendos), es importante destacar que el inciso segundo del art. 330 del ET establece: </t>
    </r>
    <r>
      <rPr>
        <i/>
        <sz val="10"/>
        <color indexed="48"/>
        <rFont val="Arial"/>
        <family val="2"/>
      </rPr>
      <t xml:space="preserve">"Los conceptos de ingresos no constitutivos de renta, costos, gastos, deducciones, rentas exentas, beneficios tributarios y demás conceptos susceptibles de ser restados para efectos de obtener la renta líquida cedular, no podrán ser objeto de reconocimiento simultáneo en distintas cédulas ni generarán doble beneficio." </t>
    </r>
    <r>
      <rPr>
        <sz val="10"/>
        <rFont val="Arial"/>
        <family val="2"/>
      </rPr>
      <t xml:space="preserve">Y en el artículo 332 del ET también se lee: </t>
    </r>
    <r>
      <rPr>
        <i/>
        <sz val="10"/>
        <color indexed="48"/>
        <rFont val="Arial"/>
        <family val="2"/>
      </rPr>
      <t>"Rentas exentas y deducciones: solo podrán restarse beneficios tributarios en las cédulas en las que se tengan ingresos. No se podrá imputar en más de una cédula una misma renta exenta o deducción".</t>
    </r>
    <r>
      <rPr>
        <sz val="10"/>
        <rFont val="Arial"/>
        <family val="2"/>
      </rPr>
      <t xml:space="preserve"> Y en el último inciso del art. 1.2.1.20.4 del DUT 1625 de 2016 se lee:</t>
    </r>
    <r>
      <rPr>
        <i/>
        <sz val="10"/>
        <color indexed="48"/>
        <rFont val="Arial"/>
        <family val="2"/>
      </rPr>
      <t xml:space="preserve"> "Las rentas exentas y deducciones de que trata el presente artículo sólo podrán detraerse de cada una de las rentas declaradas en la respectiva cédula y no se podrá imputar en más de una (1) cédula la misma renta exenta o deducción, de conformidad con lo establecido en el artículo 332 del Estatuto Tributario."</t>
    </r>
    <r>
      <rPr>
        <sz val="10"/>
        <rFont val="Arial"/>
        <family val="2"/>
      </rPr>
      <t xml:space="preserve"> Por tanto, cuando un mismo contribuyente diligencie al mismo tiempo varias de las 4 subcédulas en que la Dian solicita dividir la cédula general (y que es la única que acepta "deducciones" pues en la cédula de pensiones y de dividendos no se permite; ver arts. 337, 342 y 343 del ET y el art.1.2.1.20.3 del DUT 1625 de 2016), en tal caso deberá tener presente que ciertas deducciones y rentas exentas que podrían servirle en todas ellas (como la deducción por intereses del crédito de vivienda del art. 119 del ET, o la deducción del 50 % del GMF del art. 115 del ET,  o los aportes voluntarios a fondos de pensiones voluntarias y cuentas AFC de los arts. 126-1 y 126-4 del ET, etc.) solo podrá terminar quedando imputada en una única subcédula de la cédula general (la que el contribuyente escoja). Sin embargo, esa regla no tiene aplicación para los ingresos obtenidos en países de la CAN, pues esos ingresos siempre se restarán como "renta exenta" en todas las diferentes subcédulas en las que lleguen a aparecer. </t>
    </r>
  </si>
  <si>
    <r>
      <t xml:space="preserve">De todas formas, es importante destacar que por el año gravable </t>
    </r>
    <r>
      <rPr>
        <sz val="10"/>
        <color rgb="FFFF0000"/>
        <rFont val="Arial"/>
        <family val="2"/>
      </rPr>
      <t>2023</t>
    </r>
    <r>
      <rPr>
        <sz val="10"/>
        <rFont val="Arial"/>
        <family val="2"/>
      </rPr>
      <t xml:space="preserve"> (al igual que lo sucedido con los años 2020 a 2022), las rentas exentas y deducciones que sí se someten a límites  solo estarán reportadas en la "cédula general" en la cual se someterán a un solo límite y luego tributarán con una sola tabla contenida en el artículo 241 del ET. Por tanto, es como si en la práctica dejara de tener aplicación la norma del artículo 332 del ET, pues por ejemplo la deducción del GMF obviamente solo quedará reportada en una sola cédula (la cédula general) y ya no habrá posibilidad de usar esa misma deducción al mismo tiempo en otras cédulas (algo que hasta el 2018 la Dian dijo que sí se podía hacer con tal de que se hiciera de forma fraccionada; ver la respuesta a la pregunta 1.23 de su Concepto Unificado 912 de julio 19 de 2018, modificado con el Concepto 1294 de julio 31 de 2018; eso significaba que hasta el año 2018, si el 50 % de lo pagado por GMF eran $5.000.000, la Dian permitía que el contribuyente restara por ejemplo $2.000.000 en la cédula de rentas de trabajo, la cual tenía sus propios límites para las deducciones y hasta su propia tabla dentro del artículo 241 del ET, pero los otros $3.000.000 los podía usar dentro de la cédula de rentas no laborales, la cual manejaba su propio límite para las deducciones y hasta otra tabla independiente dentro del artículo 241 del ET).</t>
    </r>
  </si>
  <si>
    <r>
      <t xml:space="preserve">Tenga presente que en esta hoja de trabajo se utilizó un plan de cuentas diseñado especialmente para ilustrar los ejercicios que se incluyen en la misma, pero que no necesariamente coincidirá con el que hayan utilizado los diferentes contribuyentes, pues en la actualidad ya no tiene aplicación obligatoria el PUC de comerciantes que antes se hallaba contenido en el Decreto 2650 de 1993, lo cual implica que cada cual puede tener un catálogo de cuentas diferentes. Además, algunas de las cifras con los "Saldos Contables a dic. 31" se muestran en color rojo (porque se introdujeron con el signo negativo adelante), caso por ejemplo de la cuenta 1768 (depreciación acumulada) o la cuenta 1399 (deterioro de deudores), por tanto, si se cambian estas cifras, no debe olvidarse poner el signo negativo al comienzo para que el Excel la pueda tomar como cifra negativa y restarla luego en las celdas donde se hacen las sumas respectivas. Así mismo, en la columna doble de "Ajustes para llegar a saldos fiscales", tenga en cuenta que se incluyen como ejemplos algunos de los distintos tipos de ajustes que un obligado a llevar contabilidad podría tener que efectuar a sus cifras contables para ajustarlas a lo indicado en la norma fiscal; por lo anterior, en esta plantilla </t>
    </r>
    <r>
      <rPr>
        <b/>
        <sz val="10"/>
        <color rgb="FFDD0806"/>
        <rFont val="Arial"/>
        <family val="2"/>
      </rPr>
      <t>no</t>
    </r>
    <r>
      <rPr>
        <sz val="10"/>
        <color indexed="10"/>
        <rFont val="Arial"/>
        <family val="2"/>
      </rPr>
      <t xml:space="preserve"> se incluyen todos los ajustes que la norma fiscal vigente por el </t>
    </r>
    <r>
      <rPr>
        <b/>
        <sz val="10"/>
        <color rgb="FFDD0806"/>
        <rFont val="Arial"/>
        <family val="2"/>
      </rPr>
      <t>2023</t>
    </r>
    <r>
      <rPr>
        <sz val="10"/>
        <color indexed="10"/>
        <rFont val="Arial"/>
        <family val="2"/>
      </rPr>
      <t xml:space="preserve"> ordenaba efectuar.</t>
    </r>
    <r>
      <rPr>
        <b/>
        <i/>
        <u/>
        <sz val="10"/>
        <color indexed="10"/>
        <rFont val="Arial"/>
        <family val="2"/>
      </rPr>
      <t xml:space="preserve"> Esta hoja de trabajo solo debe ser usada como una guía o ejemplo</t>
    </r>
    <r>
      <rPr>
        <sz val="10"/>
        <color indexed="10"/>
        <rFont val="Arial"/>
        <family val="2"/>
      </rPr>
      <t>.</t>
    </r>
  </si>
  <si>
    <t>Nota: esta casilla la podrán diligenciar todas las personas naturales o sucesiones ilíquidas que sí reporten ingresos brutos, de cualquier tipo, dentro de la cédula general. Por tanto, esta casilla no la podrían utilizar aquellos contribuyentes que solo reportan ingresos en la cédula de pensiones, o en la cédula de dividendos. El valor final de esta casilla no podrá exceder de 240 UVT, unos $10.179.000 en el 2023; además, el valor final de esta casilla se sumará de forma automática dentro del renglón 92, pues es una deducción que no se debe someter al límite del 40 % de los ingresos netos de la cédula general al que sí se someten otras deducciones. En todo caso, esta deducción no puede provocar la formación de una "pérdida", es decir, no puede provocar que el renglón 92 llegue a superar al renglón 91.</t>
  </si>
  <si>
    <t xml:space="preserve">         Empresa xxx, NIT….</t>
  </si>
  <si>
    <t xml:space="preserve">Acuerdos de concesión (modelo del activo intangible) (ver art. 32 del ET y el Decreto 2235 de diciembre de 2017)
</t>
  </si>
  <si>
    <r>
      <t xml:space="preserve">Total patrimonio líquido - </t>
    </r>
    <r>
      <rPr>
        <b/>
        <sz val="10"/>
        <color indexed="10"/>
        <rFont val="Arial"/>
        <family val="2"/>
      </rPr>
      <t>Positivo</t>
    </r>
    <r>
      <rPr>
        <b/>
        <sz val="10"/>
        <rFont val="Arial"/>
        <family val="2"/>
      </rPr>
      <t xml:space="preserve"> (Renglón 29 - 30; si el resultado es negativo, escriba cero)</t>
    </r>
  </si>
  <si>
    <r>
      <t xml:space="preserve">Subcédula de </t>
    </r>
    <r>
      <rPr>
        <b/>
        <sz val="10"/>
        <color rgb="FFFF0000"/>
        <rFont val="Arial"/>
        <family val="2"/>
      </rPr>
      <t>rentas de trabajo</t>
    </r>
    <r>
      <rPr>
        <b/>
        <sz val="10"/>
        <rFont val="Arial"/>
        <family val="2"/>
      </rPr>
      <t xml:space="preserve"> (arts. 335 y 336 del ET). En esta subcedula irán las rentas de trabajo </t>
    </r>
    <r>
      <rPr>
        <b/>
        <sz val="10"/>
        <color rgb="FFFF0000"/>
        <rFont val="Arial"/>
        <family val="2"/>
      </rPr>
      <t>laborales</t>
    </r>
    <r>
      <rPr>
        <b/>
        <sz val="10"/>
        <rFont val="Arial"/>
        <family val="2"/>
      </rPr>
      <t xml:space="preserve">. También las rentas de trabajo no laborales (honorarios, comisiones, servicios, etc) obtenidas por personas que </t>
    </r>
    <r>
      <rPr>
        <b/>
        <sz val="10"/>
        <color rgb="FFFF0000"/>
        <rFont val="Arial"/>
        <family val="2"/>
      </rPr>
      <t>no</t>
    </r>
    <r>
      <rPr>
        <b/>
        <sz val="10"/>
        <rFont val="Arial"/>
        <family val="2"/>
      </rPr>
      <t xml:space="preserve"> asociarán costos y gastos a sus rentas</t>
    </r>
  </si>
  <si>
    <r>
      <t xml:space="preserve">Cesantías e intereses de cesantías consignadas o recibidas en el período para asalariados con régimen posterior a la Ley 50 de 1990. También se incluyen las cesantías causadas y pagadas durante el </t>
    </r>
    <r>
      <rPr>
        <sz val="10"/>
        <color rgb="FFFF0000"/>
        <rFont val="Arial"/>
        <family val="2"/>
      </rPr>
      <t xml:space="preserve">2023 </t>
    </r>
    <r>
      <rPr>
        <sz val="10"/>
        <rFont val="Arial"/>
        <family val="2"/>
      </rPr>
      <t xml:space="preserve">por el empleador para el caso de los trabajadores con régimen anterior a la Ley 50 de 1990 (ver art. 1.2.1.20.7 del DUT 1625 de 2016, luego de ser modificado con el art. 6 de Decreto 2250 diciembre 29 de 2017 y art. 9 del Decreto 1435 de noviembre de 2020). </t>
    </r>
  </si>
  <si>
    <r>
      <t xml:space="preserve">Cesantías que estaban en los fondos a diciembre de 2016 pero fueron retiradas durante el </t>
    </r>
    <r>
      <rPr>
        <sz val="10"/>
        <color indexed="10"/>
        <rFont val="Arial"/>
        <family val="2"/>
      </rPr>
      <t xml:space="preserve">2023 </t>
    </r>
    <r>
      <rPr>
        <sz val="10"/>
        <rFont val="Arial"/>
        <family val="2"/>
      </rPr>
      <t>(caso de los asalariados con régimen posterior a la Ley 50 de 1990). También se incluyen las cesantías que estaban causadas a diciembre de 2016 en el pasivo del empleador y que fueron pagadas al trabajador durante el</t>
    </r>
    <r>
      <rPr>
        <sz val="10"/>
        <color rgb="FFFF0000"/>
        <rFont val="Arial"/>
        <family val="2"/>
      </rPr>
      <t xml:space="preserve"> 2023</t>
    </r>
    <r>
      <rPr>
        <sz val="10"/>
        <rFont val="Arial"/>
        <family val="2"/>
      </rPr>
      <t xml:space="preserve"> (caso de los asalariados con régimen anterior a la Ley 50 de 1990) (ver art. 1.2.1.20.7 del DUT 1625 de 2016, luego de ser modificado con el art. 6 de Decreto 2250 diciembre 29 de 2017 y art. 11 del Decreto 2264 diciembre 13 de 2019).</t>
    </r>
  </si>
  <si>
    <t xml:space="preserve">Apoyos económicos no reembolsables, o condonados, que hayan sido entregados por el Estado en una relación laboral, y utilizados para financiera programas educativos (art. 46 del ET) </t>
  </si>
  <si>
    <t xml:space="preserve">   Empresa 1, NIT xxxxxxx</t>
  </si>
  <si>
    <t xml:space="preserve">   Empresa 2, NIT xxxxxxx</t>
  </si>
  <si>
    <t xml:space="preserve">   Empresa 3, NIT xxxxxxx</t>
  </si>
  <si>
    <t xml:space="preserve">   Empresa 4, NIT xxxxxxx</t>
  </si>
  <si>
    <r>
      <t xml:space="preserve">Aportes </t>
    </r>
    <r>
      <rPr>
        <b/>
        <sz val="10"/>
        <color rgb="FFFF0000"/>
        <rFont val="Arial"/>
        <family val="2"/>
      </rPr>
      <t>voluntarios</t>
    </r>
    <r>
      <rPr>
        <sz val="10"/>
        <rFont val="Arial"/>
        <family val="2"/>
      </rPr>
      <t xml:space="preserve"> a fondos de </t>
    </r>
    <r>
      <rPr>
        <b/>
        <sz val="10"/>
        <color rgb="FFFF0000"/>
        <rFont val="Arial"/>
        <family val="2"/>
      </rPr>
      <t>pensiones obligatorias-RAIS</t>
    </r>
    <r>
      <rPr>
        <sz val="10"/>
        <rFont val="Arial"/>
        <family val="2"/>
      </rPr>
      <t xml:space="preserve"> (art. 55 del ET y arts. 1.2.1.12.9, el parágrafo 1 del 1.2.4.1.30 y el 1.2.4.1.41 del DUT 1625 de 2016, luego de ser modificados con los decretos 2250 dic de 2017, 1808 oct de 2019 y 1435 de noviembre de 2020; no se pueden pasar el 25% del total de ingresos brutos de todas las cédulas y subcédulas , pero al mismo tiempo, en valores absolutos, no se pueden pasar de 2.500 UVT, que en el </t>
    </r>
    <r>
      <rPr>
        <sz val="10"/>
        <color rgb="FFFF0000"/>
        <rFont val="Arial"/>
        <family val="2"/>
      </rPr>
      <t>2023</t>
    </r>
    <r>
      <rPr>
        <sz val="10"/>
        <rFont val="Arial"/>
        <family val="2"/>
      </rPr>
      <t xml:space="preserve"> sería: 2.500 UVT × </t>
    </r>
    <r>
      <rPr>
        <sz val="10"/>
        <color rgb="FFFF0000"/>
        <rFont val="Arial"/>
        <family val="2"/>
      </rPr>
      <t xml:space="preserve">$42.412 </t>
    </r>
    <r>
      <rPr>
        <sz val="10"/>
        <rFont val="Arial"/>
        <family val="2"/>
      </rPr>
      <t xml:space="preserve">= </t>
    </r>
    <r>
      <rPr>
        <sz val="10"/>
        <color rgb="FFFF0000"/>
        <rFont val="Arial"/>
        <family val="2"/>
      </rPr>
      <t>$106.030.000</t>
    </r>
    <r>
      <rPr>
        <sz val="10"/>
        <rFont val="Arial"/>
        <family val="2"/>
      </rPr>
      <t xml:space="preserve"> )</t>
    </r>
  </si>
  <si>
    <r>
      <t xml:space="preserve">Aportes </t>
    </r>
    <r>
      <rPr>
        <b/>
        <sz val="10"/>
        <color rgb="FFFF0000"/>
        <rFont val="Arial"/>
        <family val="2"/>
      </rPr>
      <t>voluntarios</t>
    </r>
    <r>
      <rPr>
        <sz val="10"/>
        <rFont val="Arial"/>
        <family val="2"/>
      </rPr>
      <t xml:space="preserve"> a fondos de </t>
    </r>
    <r>
      <rPr>
        <b/>
        <sz val="10"/>
        <color rgb="FFFF0000"/>
        <rFont val="Arial"/>
        <family val="2"/>
      </rPr>
      <t>pensiones obligatorias-RAIS</t>
    </r>
    <r>
      <rPr>
        <sz val="10"/>
        <rFont val="Arial"/>
        <family val="2"/>
      </rPr>
      <t xml:space="preserve"> (art. 55 del ET y arts. 1.2.1.12.9, el parágrafo 1 del 1.2.4.1.30 y el 1.2.4.1.41 del DUT 1625 de 2016 luego de ser modificados con los Dec.2250 dic de 2017, 1808 oct de 2019 y 1435 de noviembre de 2020; no se pueden pasar el 25% del total de ingresos brutos de todas las cédulas y subcédulas , pero al mismo tiempo, en valores absolutos, no se pueden pasar de 2.500 UVT  que en el </t>
    </r>
    <r>
      <rPr>
        <sz val="10"/>
        <color rgb="FFFF0000"/>
        <rFont val="Arial"/>
        <family val="2"/>
      </rPr>
      <t xml:space="preserve">2023 </t>
    </r>
    <r>
      <rPr>
        <sz val="10"/>
        <rFont val="Arial"/>
        <family val="2"/>
      </rPr>
      <t xml:space="preserve">sería: 2.500 UVT × </t>
    </r>
    <r>
      <rPr>
        <sz val="10"/>
        <color rgb="FFFF0000"/>
        <rFont val="Arial"/>
        <family val="2"/>
      </rPr>
      <t>$42.412 = $106.030.000)</t>
    </r>
  </si>
  <si>
    <r>
      <t>Renta exenta por aportes voluntarios a fondos de pensiones voluntarias y a cuentas AFC y a cuentas AVC (cuentas de ahorro voluntario contractual, administradas por el fondo nacional del ahorro, art. 2, Ley 1114 de 2006). La suma de estos tres aportes voluntarios no puede exceder del 30% de todo el ingreso bruto ordinario del contribuyente (la suma de todos los ingresos brutos de sus 3 cédulas de la renta ordinaria), y adicionalmente ese 30%, en valores absolutos, no debe exceder de 3.800 UVT anuales ($</t>
    </r>
    <r>
      <rPr>
        <sz val="10"/>
        <color rgb="FFFF0000"/>
        <rFont val="Arial"/>
        <family val="2"/>
      </rPr>
      <t>161.165.000</t>
    </r>
    <r>
      <rPr>
        <sz val="10"/>
        <color theme="1"/>
        <rFont val="Arial"/>
        <family val="2"/>
      </rPr>
      <t xml:space="preserve"> en el </t>
    </r>
    <r>
      <rPr>
        <sz val="10"/>
        <color rgb="FFFF0000"/>
        <rFont val="Arial"/>
        <family val="2"/>
      </rPr>
      <t>2023</t>
    </r>
    <r>
      <rPr>
        <sz val="10"/>
        <color theme="1"/>
        <rFont val="Arial"/>
        <family val="2"/>
      </rPr>
      <t>; ver art. 1.2.1.22.41 del DUT 1625 de 2016, luego de ser modificado con art. 7 del Decreto 2231 de diciembre 22 de 2023)</t>
    </r>
  </si>
  <si>
    <r>
      <t xml:space="preserve">  -Cesantías e intereses de cesantías</t>
    </r>
    <r>
      <rPr>
        <b/>
        <sz val="10"/>
        <color indexed="48"/>
        <rFont val="Arial"/>
        <family val="2"/>
      </rPr>
      <t xml:space="preserve"> consignadas en fondos durante </t>
    </r>
    <r>
      <rPr>
        <b/>
        <sz val="10"/>
        <color rgb="FFFF0000"/>
        <rFont val="Arial"/>
        <family val="2"/>
      </rPr>
      <t>2023</t>
    </r>
    <r>
      <rPr>
        <b/>
        <sz val="10"/>
        <color indexed="48"/>
        <rFont val="Arial"/>
        <family val="2"/>
      </rPr>
      <t xml:space="preserve"> (empleados posteriores a la ley 50 de 1990), o reconocidas por el empleador en el </t>
    </r>
    <r>
      <rPr>
        <b/>
        <sz val="10"/>
        <color rgb="FFFF0000"/>
        <rFont val="Arial"/>
        <family val="2"/>
      </rPr>
      <t>2023</t>
    </r>
    <r>
      <rPr>
        <b/>
        <sz val="10"/>
        <color indexed="48"/>
        <rFont val="Arial"/>
        <family val="2"/>
      </rPr>
      <t xml:space="preserve"> (empleados con régimen de antes de la Ley 50 de 1990), o pagadas por los empleadores durante el </t>
    </r>
    <r>
      <rPr>
        <b/>
        <sz val="10"/>
        <color rgb="FFFF0000"/>
        <rFont val="Arial"/>
        <family val="2"/>
      </rPr>
      <t xml:space="preserve">2023 </t>
    </r>
    <r>
      <rPr>
        <b/>
        <sz val="10"/>
        <color indexed="48"/>
        <rFont val="Arial"/>
        <family val="2"/>
      </rPr>
      <t xml:space="preserve">(para ambos tipos de empleados), </t>
    </r>
    <r>
      <rPr>
        <sz val="10"/>
        <rFont val="Arial"/>
        <family val="2"/>
      </rPr>
      <t xml:space="preserve"> y conservando los límites del numeral 4 del art. 206 del ET (Nota: según el art. 1.2.1.20.7 del DUT 1625 de 2016, luego de ser modificado con el art. 6 del Dec. 2250 de diciembre 29 de 2017 y art. 9 del Decreto 1435 de nov. 5 de 2020 , estas cesantías</t>
    </r>
    <r>
      <rPr>
        <b/>
        <sz val="10"/>
        <color indexed="10"/>
        <rFont val="Arial"/>
        <family val="2"/>
      </rPr>
      <t xml:space="preserve"> sí</t>
    </r>
    <r>
      <rPr>
        <sz val="10"/>
        <rFont val="Arial"/>
        <family val="2"/>
      </rPr>
      <t xml:space="preserve"> participarán dentro del límite que se calculará en el </t>
    </r>
    <r>
      <rPr>
        <sz val="10"/>
        <color rgb="FFFF0000"/>
        <rFont val="Arial"/>
        <family val="2"/>
      </rPr>
      <t>renglón 41</t>
    </r>
    <r>
      <rPr>
        <sz val="10"/>
        <rFont val="Arial"/>
        <family val="2"/>
      </rPr>
      <t>)</t>
    </r>
  </si>
  <si>
    <r>
      <t xml:space="preserve">   -Cesantías </t>
    </r>
    <r>
      <rPr>
        <b/>
        <sz val="10"/>
        <color indexed="48"/>
        <rFont val="Arial"/>
        <family val="2"/>
      </rPr>
      <t xml:space="preserve">que estaban en los fondos a diciembre de 2016 (empleados con régimen posterior a la Ley 50 de 1990), o que estaban reconocidas en el pasivo del empleador a diciembre de 2016 (empleados con régimen de antes de la Ley 50 de 1990),  pero que fueron retiradas del fondo, o pagadas por el empleador,  durante el </t>
    </r>
    <r>
      <rPr>
        <b/>
        <sz val="10"/>
        <color rgb="FFFF0000"/>
        <rFont val="Arial"/>
        <family val="2"/>
      </rPr>
      <t>2023</t>
    </r>
    <r>
      <rPr>
        <sz val="10"/>
        <rFont val="Arial"/>
        <family val="2"/>
      </rPr>
      <t xml:space="preserve">, y conservando los límites del numeral 4 del art. 206 del ET (nota: según el art. 1.2.1.20.7 del DUT 1625 de 2016, luego de ser modificado con el art. 6 del Dec. 2250 de diciembre 29 de 2017 y art. 9 del Decreto 2345 de nov. 5 de 2020 , estas cesantías </t>
    </r>
    <r>
      <rPr>
        <b/>
        <sz val="10"/>
        <color indexed="10"/>
        <rFont val="Arial"/>
        <family val="2"/>
      </rPr>
      <t>no</t>
    </r>
    <r>
      <rPr>
        <sz val="10"/>
        <rFont val="Arial"/>
        <family val="2"/>
      </rPr>
      <t xml:space="preserve"> participarán dentro del límite que se calculará en el </t>
    </r>
    <r>
      <rPr>
        <sz val="10"/>
        <color rgb="FFFF0000"/>
        <rFont val="Arial"/>
        <family val="2"/>
      </rPr>
      <t>renglón 41)</t>
    </r>
  </si>
  <si>
    <r>
      <t xml:space="preserve"> -Seguro por muerte empleados de las fuerzas militares y la policía nacional (numeral 6 del art. 206 del ET; estas valores </t>
    </r>
    <r>
      <rPr>
        <sz val="10"/>
        <color rgb="FFFF0000"/>
        <rFont val="Arial"/>
        <family val="2"/>
      </rPr>
      <t>no</t>
    </r>
    <r>
      <rPr>
        <sz val="10"/>
        <rFont val="Arial"/>
        <family val="2"/>
      </rPr>
      <t xml:space="preserve"> participarán dentro del límite que se calculará en el </t>
    </r>
    <r>
      <rPr>
        <sz val="10"/>
        <color rgb="FFFF0000"/>
        <rFont val="Arial"/>
        <family val="2"/>
      </rPr>
      <t>renglón 41)</t>
    </r>
  </si>
  <si>
    <r>
      <t xml:space="preserve"> -Gastos de representación magistrados de los tribunales,  sus fiscales y procuradores (se considerará como exentos un porcentaje equivalente al cincuenta por ciento (50%) de su salario. Para los Jueces de la República el porcentaje exento será del veinticinco por ciento (25%) sobre su salario (numeral 7 del art. 206 del ET); estas valores </t>
    </r>
    <r>
      <rPr>
        <sz val="10"/>
        <color rgb="FFFF0000"/>
        <rFont val="Arial"/>
        <family val="2"/>
      </rPr>
      <t>no</t>
    </r>
    <r>
      <rPr>
        <sz val="10"/>
        <rFont val="Arial"/>
        <family val="2"/>
      </rPr>
      <t xml:space="preserve"> participarán dentro del límite que se calculará en el </t>
    </r>
    <r>
      <rPr>
        <sz val="10"/>
        <color rgb="FFFF0000"/>
        <rFont val="Arial"/>
        <family val="2"/>
      </rPr>
      <t>renglón 41</t>
    </r>
    <r>
      <rPr>
        <sz val="10"/>
        <rFont val="Arial"/>
        <family val="2"/>
      </rPr>
      <t xml:space="preserve">)
</t>
    </r>
  </si>
  <si>
    <r>
      <t xml:space="preserve">  -El exceso del salario básico percibido por los oficiales, suboficiales y soldados profesionales de las Fuerzas Militares y oficiales, suboficiales, nivel ejecutivo, patrulleros y agentes de la Policía Nacional (numeral 8 del art. 206 de ET; estos valores </t>
    </r>
    <r>
      <rPr>
        <sz val="10"/>
        <color rgb="FFFF0000"/>
        <rFont val="Arial"/>
        <family val="2"/>
      </rPr>
      <t>no</t>
    </r>
    <r>
      <rPr>
        <sz val="10"/>
        <rFont val="Arial"/>
        <family val="2"/>
      </rPr>
      <t xml:space="preserve"> participarán dentro del límite que se calculará en el </t>
    </r>
    <r>
      <rPr>
        <sz val="10"/>
        <color rgb="FFFF0000"/>
        <rFont val="Arial"/>
        <family val="2"/>
      </rPr>
      <t>renglón 41</t>
    </r>
    <r>
      <rPr>
        <sz val="10"/>
        <rFont val="Arial"/>
        <family val="2"/>
      </rPr>
      <t>)</t>
    </r>
  </si>
  <si>
    <r>
      <t xml:space="preserve">  -Los gastos de representación de los rectores y profesores de universidades públicas, los cuales no podrán exceder del cincuenta (50%) de su salario  (numeral 9 del art. 206 del ET; estos valores</t>
    </r>
    <r>
      <rPr>
        <sz val="10"/>
        <color rgb="FFFF0000"/>
        <rFont val="Arial"/>
        <family val="2"/>
      </rPr>
      <t xml:space="preserve"> no</t>
    </r>
    <r>
      <rPr>
        <sz val="10"/>
        <rFont val="Arial"/>
        <family val="2"/>
      </rPr>
      <t xml:space="preserve"> participarán dentro del límite que se calcularé en el </t>
    </r>
    <r>
      <rPr>
        <sz val="10"/>
        <color rgb="FFFF0000"/>
        <rFont val="Arial"/>
        <family val="2"/>
      </rPr>
      <t>renglón 41)</t>
    </r>
  </si>
  <si>
    <r>
      <t xml:space="preserve">   -Renta exenta por la prima especial y la prima costo de vida de los empleados diplomáticos, consulares y administrativos del Ministerio de Relaciones exterior (art. 206-1 del ET y Decreto 3357 de 2009;</t>
    </r>
    <r>
      <rPr>
        <sz val="10"/>
        <color indexed="10"/>
        <rFont val="Arial"/>
        <family val="2"/>
      </rPr>
      <t xml:space="preserve"> esta renta exenta no se someterá al limite </t>
    </r>
    <r>
      <rPr>
        <sz val="10"/>
        <rFont val="Arial"/>
        <family val="2"/>
      </rPr>
      <t>que</t>
    </r>
    <r>
      <rPr>
        <sz val="10"/>
        <color theme="1"/>
        <rFont val="Arial"/>
        <family val="2"/>
      </rPr>
      <t xml:space="preserve"> se calculará en el </t>
    </r>
    <r>
      <rPr>
        <sz val="10"/>
        <color rgb="FFFF0000"/>
        <rFont val="Arial"/>
        <family val="2"/>
      </rPr>
      <t>renglón 41</t>
    </r>
    <r>
      <rPr>
        <sz val="10"/>
        <rFont val="Arial"/>
        <family val="2"/>
      </rPr>
      <t>; ver art. 1.2.1.20.4 del DUT 1625 de 2016, luego de ser modificado con el art.5 del Decreto 2231 de diciembre 22 de 2023).</t>
    </r>
  </si>
  <si>
    <r>
      <t xml:space="preserve">  Tarifa (25%, el cual no puede exceder de 790 UVT anuales sin importar cuantos meses se hayan trabajado durante el año; en el 2023 eso daría 790 × </t>
    </r>
    <r>
      <rPr>
        <sz val="10"/>
        <color rgb="FFFF0000"/>
        <rFont val="Arial"/>
        <family val="2"/>
      </rPr>
      <t>$42.412 = $33.505.000)</t>
    </r>
    <r>
      <rPr>
        <sz val="10"/>
        <rFont val="Arial"/>
        <family val="2"/>
      </rPr>
      <t>. Ver el numeral 10 del artículo 206 del ET, modificado por el artículo 2 de la Ley 2277 de 2022.</t>
    </r>
  </si>
  <si>
    <r>
      <t>Renta exenta por rentas de trabajo obtenidos en países de la CAN (Comunidad Andina de Naciones-Decisión 578 de 2004;</t>
    </r>
    <r>
      <rPr>
        <sz val="10"/>
        <color indexed="10"/>
        <rFont val="Arial"/>
        <family val="2"/>
      </rPr>
      <t xml:space="preserve"> </t>
    </r>
    <r>
      <rPr>
        <sz val="10"/>
        <color rgb="FFFF0000"/>
        <rFont val="Arial"/>
        <family val="2"/>
      </rPr>
      <t>esta renta exenta no se someterá al límite que se calculará en el renglón 41</t>
    </r>
    <r>
      <rPr>
        <sz val="10"/>
        <rFont val="Arial"/>
        <family val="2"/>
      </rPr>
      <t>; ver inciso cuarto del art. 1.2.1.20.4 del DUT 1625 de 2016, luego de ser modificado con el art. 5 del Decreto 2231 de diciembre 22 de 2023)</t>
    </r>
  </si>
  <si>
    <r>
      <t xml:space="preserve">Deducción de intereses pagados durante el </t>
    </r>
    <r>
      <rPr>
        <sz val="10"/>
        <color rgb="FFFF0000"/>
        <rFont val="Arial"/>
        <family val="2"/>
      </rPr>
      <t xml:space="preserve">2023 </t>
    </r>
    <r>
      <rPr>
        <sz val="10"/>
        <rFont val="Arial"/>
        <family val="2"/>
      </rPr>
      <t>en un sólo crédito hipotecario (o un contrato de</t>
    </r>
    <r>
      <rPr>
        <i/>
        <sz val="10"/>
        <rFont val="Arial"/>
        <family val="2"/>
      </rPr>
      <t xml:space="preserve"> Leasing </t>
    </r>
    <r>
      <rPr>
        <sz val="10"/>
        <rFont val="Arial"/>
        <family val="2"/>
      </rPr>
      <t>Habitacional) para adquisición de vivienda del trabajador, pero sin exceder de 1200 UVT es decir de $</t>
    </r>
    <r>
      <rPr>
        <sz val="10"/>
        <color rgb="FFFF0000"/>
        <rFont val="Arial"/>
        <family val="2"/>
      </rPr>
      <t xml:space="preserve">50.894.000 </t>
    </r>
    <r>
      <rPr>
        <sz val="10"/>
        <rFont val="Arial"/>
        <family val="2"/>
      </rPr>
      <t>(ver artículo 119 del ET). Además, según Concepto Dian 64444 de diciembre de 2005, estos gastos por intereses  en crédito de vivienda son deducibles pero si el trabajador vive en esa casa). De igual forma, en la pregunta No. 5 contenida dentro de su Concepto 45542 de julio de 2014, la Dian indicó que la norma de sub-capitalización (art. 118-1 del ET) no se debe aplicar a los intereses que las personas naturales cancelen en prestamos para adquisición de vivienda (ese tipo de intereses solo quedan limitados a no exceder los 1.200 UVT  anuales de que trata el art. 119 del ET)</t>
    </r>
  </si>
  <si>
    <t xml:space="preserve">     Intereses pagados al banco xxxxxx, NIT xxxxxxx</t>
  </si>
  <si>
    <r>
      <t xml:space="preserve">Deducción de intereses pagados durante el </t>
    </r>
    <r>
      <rPr>
        <sz val="10"/>
        <color indexed="10"/>
        <rFont val="Arial"/>
        <family val="2"/>
      </rPr>
      <t>2023</t>
    </r>
    <r>
      <rPr>
        <sz val="10"/>
        <rFont val="Arial"/>
        <family val="2"/>
      </rPr>
      <t xml:space="preserve"> en un crédito del Ictex sin exceder de 100 UVT anuales (100 UVT × $</t>
    </r>
    <r>
      <rPr>
        <sz val="10"/>
        <color rgb="FFFF0000"/>
        <rFont val="Arial"/>
        <family val="2"/>
      </rPr>
      <t xml:space="preserve">42.412 </t>
    </r>
    <r>
      <rPr>
        <sz val="10"/>
        <rFont val="Arial"/>
        <family val="2"/>
      </rPr>
      <t xml:space="preserve">= </t>
    </r>
    <r>
      <rPr>
        <sz val="10"/>
        <color rgb="FFFF0000"/>
        <rFont val="Arial"/>
        <family val="2"/>
      </rPr>
      <t>$4.241.000</t>
    </r>
    <r>
      <rPr>
        <sz val="10"/>
        <rFont val="Arial"/>
        <family val="2"/>
      </rPr>
      <t>)</t>
    </r>
  </si>
  <si>
    <r>
      <t xml:space="preserve">Valor del 50% del Gravamen a los movimientos financieros (4 × 1000) que se haya pagado durante el </t>
    </r>
    <r>
      <rPr>
        <sz val="10"/>
        <color indexed="10"/>
        <rFont val="Arial"/>
        <family val="2"/>
      </rPr>
      <t xml:space="preserve">2023 </t>
    </r>
    <r>
      <rPr>
        <sz val="10"/>
        <rFont val="Arial"/>
        <family val="2"/>
      </rPr>
      <t>a los bancos colombianos (art. 115 del ET)</t>
    </r>
  </si>
  <si>
    <r>
      <t xml:space="preserve">   El límite a que deben someterse es el 40% del renglón 32-33. Además, según el instructivo de la Dian para el formulario 210 del año </t>
    </r>
    <r>
      <rPr>
        <sz val="10"/>
        <color rgb="FFFF0000"/>
        <rFont val="Arial"/>
        <family val="2"/>
      </rPr>
      <t>2023</t>
    </r>
    <r>
      <rPr>
        <sz val="10"/>
        <rFont val="Arial"/>
        <family val="2"/>
      </rPr>
      <t xml:space="preserve">, </t>
    </r>
    <r>
      <rPr>
        <b/>
        <sz val="10"/>
        <color rgb="FFFF0000"/>
        <rFont val="Arial"/>
        <family val="2"/>
      </rPr>
      <t xml:space="preserve">este límite de esta subcédula de </t>
    </r>
    <r>
      <rPr>
        <b/>
        <sz val="10"/>
        <color rgb="FF0070C0"/>
        <rFont val="Arial"/>
        <family val="2"/>
      </rPr>
      <t>rentas de trabajo</t>
    </r>
    <r>
      <rPr>
        <b/>
        <sz val="10"/>
        <color rgb="FFFF0000"/>
        <rFont val="Arial"/>
        <family val="2"/>
      </rPr>
      <t xml:space="preserve"> se debe sumar con el límite que se calculará dentro de las subcédulas de </t>
    </r>
    <r>
      <rPr>
        <b/>
        <sz val="10"/>
        <color rgb="FF0070C0"/>
        <rFont val="Arial"/>
        <family val="2"/>
      </rPr>
      <t>rentas de trabajo no laborales,  de rentas de capital y de rentas no laborales</t>
    </r>
    <r>
      <rPr>
        <b/>
        <sz val="10"/>
        <color rgb="FFFF0000"/>
        <rFont val="Arial"/>
        <family val="2"/>
      </rPr>
      <t xml:space="preserve"> de forma que la suma de los cuatro límites cumplan el requisito de no exceder 1.340 UVT ($56.832.000)</t>
    </r>
    <r>
      <rPr>
        <sz val="10"/>
        <rFont val="Arial"/>
        <family val="2"/>
      </rPr>
      <t xml:space="preserve">. </t>
    </r>
    <r>
      <rPr>
        <b/>
        <sz val="10"/>
        <color rgb="FF0070C0"/>
        <rFont val="Arial"/>
        <family val="2"/>
      </rPr>
      <t>Por tanto, dice el instructivo de la Dian que será la propia plataforma Muisca la que defina el monto que finalmente quedará en este renglón 41</t>
    </r>
    <r>
      <rPr>
        <sz val="10"/>
        <rFont val="Arial"/>
        <family val="2"/>
      </rPr>
      <t>. De todas formas, siguiendo las instrucciones que trae el formulario de la  Dian justo antes del renglón 41,  hemos diseñado en este caso una formula especial con la cual se puede conocer la forma en como el Muisca terminaría diligenciado el valor de este renglón 41 (Véase dicha formula dentro de la celda y dirígase a la parte final de este cuadro)</t>
    </r>
  </si>
  <si>
    <r>
      <t xml:space="preserve">   Más: Rentas exentas que </t>
    </r>
    <r>
      <rPr>
        <b/>
        <sz val="10"/>
        <color rgb="FFFF0000"/>
        <rFont val="Arial"/>
        <family val="2"/>
      </rPr>
      <t>no</t>
    </r>
    <r>
      <rPr>
        <sz val="10"/>
        <rFont val="Arial"/>
        <family val="2"/>
      </rPr>
      <t xml:space="preserve"> se someten a limite</t>
    </r>
  </si>
  <si>
    <r>
      <t xml:space="preserve">Subcédula </t>
    </r>
    <r>
      <rPr>
        <b/>
        <sz val="10"/>
        <color rgb="FFFF2F92"/>
        <rFont val="Arial"/>
        <family val="2"/>
      </rPr>
      <t>Rentas por honorarios y compensaciones de servicios personales sujetos a costos y gastos</t>
    </r>
    <r>
      <rPr>
        <b/>
        <sz val="10"/>
        <rFont val="Arial"/>
        <family val="2"/>
      </rPr>
      <t xml:space="preserve"> y </t>
    </r>
    <r>
      <rPr>
        <b/>
        <sz val="10"/>
        <color rgb="FFFF0000"/>
        <rFont val="Arial"/>
        <family val="2"/>
      </rPr>
      <t xml:space="preserve">no </t>
    </r>
    <r>
      <rPr>
        <b/>
        <sz val="10"/>
        <rFont val="Arial"/>
        <family val="2"/>
      </rPr>
      <t>a las rentas exentas del numeral 10 art. 206 ET (ver artículos 335 y 336 del ET)</t>
    </r>
  </si>
  <si>
    <t xml:space="preserve">    honorarios, comisiones, servicios, emolumentos, etc ( sin importar si se vinculaba o no durante el año a otras dos o más personas; ver art. 335 del ET y el artículo 1.2.1.20.2 del DUT 1625 de 2016, luego de ser sustituido con el art.8 del Decreto 1435 de noviembre 5 de 2020) </t>
  </si>
  <si>
    <r>
      <t xml:space="preserve">Aportes </t>
    </r>
    <r>
      <rPr>
        <b/>
        <sz val="10"/>
        <color rgb="FFFF0000"/>
        <rFont val="Arial"/>
        <family val="2"/>
      </rPr>
      <t>voluntarios</t>
    </r>
    <r>
      <rPr>
        <sz val="10"/>
        <rFont val="Arial"/>
        <family val="2"/>
      </rPr>
      <t xml:space="preserve"> a fondos de </t>
    </r>
    <r>
      <rPr>
        <b/>
        <sz val="10"/>
        <color rgb="FFFF0000"/>
        <rFont val="Arial"/>
        <family val="2"/>
      </rPr>
      <t>pensiones obligatorias-RAIS</t>
    </r>
    <r>
      <rPr>
        <sz val="10"/>
        <rFont val="Arial"/>
        <family val="2"/>
      </rPr>
      <t xml:space="preserve"> (art. 55 del ET y arts. 1.2.1.12.9, el parágrafo 1 del 1.2.4.1.30 y el 1.2.4.1.41 del DUT 1625 de 2016 luego de ser modificados con los Dec.2250 dic de 2017, 1808 oct de 2019 y 1435 de noviembre de 2020; no se pueden pasar el 25% del total de ingresos brutos de todas las cédulas y subcédulas, pero al mismo tiempo, en valores absolutos, no se pueden pasar de 2.500 UVT  que en el </t>
    </r>
    <r>
      <rPr>
        <sz val="10"/>
        <color rgb="FFFF0000"/>
        <rFont val="Arial"/>
        <family val="2"/>
      </rPr>
      <t xml:space="preserve">2023 </t>
    </r>
    <r>
      <rPr>
        <sz val="10"/>
        <rFont val="Arial"/>
        <family val="2"/>
      </rPr>
      <t xml:space="preserve">sería: 2.500 UVT x </t>
    </r>
    <r>
      <rPr>
        <sz val="10"/>
        <color rgb="FFFF0000"/>
        <rFont val="Arial"/>
        <family val="2"/>
      </rPr>
      <t>$42.412=$106.030.000)</t>
    </r>
  </si>
  <si>
    <r>
      <t xml:space="preserve">  Valores por costos y gastos (ejemplo: nómina, servicios públicos, arriendo, papelería, transportes, etc.) relacionados con la obtención de los ingresos por honorarios, comisiones y servicios (ver art. 336 del ET y art. 1.2.1.20.5 del DUT 1625 de 2016 modificado con art. 5 del Decreto 2231 de diciembre de 2023). Estos costos y gastos no se someten a ningún límite pues incluso debe recordarse que la Ley 1819 de 2016 derogó el art. 87 del ET. </t>
    </r>
    <r>
      <rPr>
        <sz val="10"/>
        <color rgb="FFFF0000"/>
        <rFont val="Arial"/>
        <family val="2"/>
      </rPr>
      <t>Tener presente que a partir de septiembre de 2021 se empezó a exigir el documento de nómina electrónica para poder deducir los valores por pagos o causaciones por dicho concepto; ver Resolución Dian 0013 de febrero de 2021)</t>
    </r>
  </si>
  <si>
    <r>
      <t>Renta exenta por aportes voluntarios a fondos de pensiones voluntarias y a cuentas AFC y a cuentas AVC (cuentas de Ahorro voluntario contractual, administradas por el fondo nacional del ahorro, art. 2 Ley 1114 de 2006). La suma de estos tres aportes voluntarios no puede exceder del 30% de todo el ingreso bruto ordinario del contribuyente (la suma de todos los ingresos brutos de sus 3 cédulas de la renta ordinaria), y adicionalmente ese 30%, en valores absolutos, no debe exceder de 3.800 UVT anuales ($</t>
    </r>
    <r>
      <rPr>
        <sz val="10"/>
        <color rgb="FFFF0000"/>
        <rFont val="Arial"/>
        <family val="2"/>
      </rPr>
      <t>161.165.600</t>
    </r>
    <r>
      <rPr>
        <sz val="10"/>
        <color theme="1"/>
        <rFont val="Arial"/>
        <family val="2"/>
      </rPr>
      <t xml:space="preserve"> en el </t>
    </r>
    <r>
      <rPr>
        <sz val="10"/>
        <color rgb="FFFF0000"/>
        <rFont val="Arial"/>
        <family val="2"/>
      </rPr>
      <t>2023</t>
    </r>
    <r>
      <rPr>
        <sz val="10"/>
        <color theme="1"/>
        <rFont val="Arial"/>
        <family val="2"/>
      </rPr>
      <t>; ver art. 1.2.1.22.41 del DUT 1625 de 2016, luego de ser modificado con art. 7 del Decreto 2231 de diciembre 22 de 2023)</t>
    </r>
  </si>
  <si>
    <r>
      <t>Renta exenta por ingresos obtenidos en países de la CAN (Comunidad Andina de Naciones-Decisión 578 de 2004;</t>
    </r>
    <r>
      <rPr>
        <sz val="10"/>
        <color indexed="10"/>
        <rFont val="Arial"/>
        <family val="2"/>
      </rPr>
      <t xml:space="preserve"> esta renta exenta NO se someterá al limite </t>
    </r>
    <r>
      <rPr>
        <sz val="10"/>
        <color theme="1"/>
        <rFont val="Arial"/>
        <family val="2"/>
      </rPr>
      <t>que se calculará en el</t>
    </r>
    <r>
      <rPr>
        <sz val="10"/>
        <color indexed="10"/>
        <rFont val="Arial"/>
        <family val="2"/>
      </rPr>
      <t xml:space="preserve"> </t>
    </r>
    <r>
      <rPr>
        <sz val="10"/>
        <color rgb="FF0070C0"/>
        <rFont val="Arial"/>
        <family val="2"/>
      </rPr>
      <t>renglón 53</t>
    </r>
    <r>
      <rPr>
        <sz val="10"/>
        <rFont val="Arial"/>
        <family val="2"/>
      </rPr>
      <t>; ver inciso cuarto del art. 1.2.1.20.4 del DUT 1625 de 2016, luego de ser modificado con el art. 5 del Decreto 2231 de diciembre de 2023)</t>
    </r>
  </si>
  <si>
    <r>
      <t xml:space="preserve">Deducción de intereses pagados durante el </t>
    </r>
    <r>
      <rPr>
        <sz val="10"/>
        <color rgb="FFFF0000"/>
        <rFont val="Arial"/>
        <family val="2"/>
      </rPr>
      <t xml:space="preserve">2023 </t>
    </r>
    <r>
      <rPr>
        <sz val="10"/>
        <rFont val="Arial"/>
        <family val="2"/>
      </rPr>
      <t xml:space="preserve">en un sólo crédito hipotecario (o un contrato de </t>
    </r>
    <r>
      <rPr>
        <i/>
        <sz val="10"/>
        <rFont val="Arial"/>
        <family val="2"/>
      </rPr>
      <t>leasing</t>
    </r>
    <r>
      <rPr>
        <sz val="10"/>
        <rFont val="Arial"/>
        <family val="2"/>
      </rPr>
      <t xml:space="preserve"> habitacional) para adquisición de vivienda del trabajador, pero sin exceder de 1200 UVT es decir de $</t>
    </r>
    <r>
      <rPr>
        <sz val="10"/>
        <color rgb="FFFF0000"/>
        <rFont val="Arial"/>
        <family val="2"/>
      </rPr>
      <t xml:space="preserve">50.894.000 </t>
    </r>
    <r>
      <rPr>
        <sz val="10"/>
        <rFont val="Arial"/>
        <family val="2"/>
      </rPr>
      <t>(ver artículo 119 ET). Además, según Concepto Dian 64444 de diciembre de 2005, estos gastos por intereses  en crédito de vivienda son deducibles pero si el trabajador vive en esa casa). De igual forma, en la pregunta No. 5 contenida dentro de su concepto 45542 de julio de 2014, la Dian indicó que la norma de sub-capitalización (art. 118-1 del ET) no se debe aplicar a los intereses que las personas naturales cancelen en prestamos para adquisición de vivienda (ese tipo de intereses solo quedan limitados a no exceder los 1.200 UVT  anuales de que trata el art. 119 del ET)</t>
    </r>
  </si>
  <si>
    <r>
      <t xml:space="preserve">Deducción de intereses pagados durante el </t>
    </r>
    <r>
      <rPr>
        <sz val="10"/>
        <color indexed="10"/>
        <rFont val="Arial"/>
        <family val="2"/>
      </rPr>
      <t>2023</t>
    </r>
    <r>
      <rPr>
        <sz val="10"/>
        <rFont val="Arial"/>
        <family val="2"/>
      </rPr>
      <t xml:space="preserve"> en un crédito del Icetex sin exceder de 100 UVT anuales (100 UVT × $</t>
    </r>
    <r>
      <rPr>
        <sz val="10"/>
        <color rgb="FFFF0000"/>
        <rFont val="Arial"/>
        <family val="2"/>
      </rPr>
      <t xml:space="preserve">42.412 </t>
    </r>
    <r>
      <rPr>
        <sz val="10"/>
        <rFont val="Arial"/>
        <family val="2"/>
      </rPr>
      <t xml:space="preserve">= </t>
    </r>
    <r>
      <rPr>
        <sz val="10"/>
        <color rgb="FFFF0000"/>
        <rFont val="Arial"/>
        <family val="2"/>
      </rPr>
      <t>$4.241.000</t>
    </r>
    <r>
      <rPr>
        <sz val="10"/>
        <rFont val="Arial"/>
        <family val="2"/>
      </rPr>
      <t>)</t>
    </r>
  </si>
  <si>
    <r>
      <t xml:space="preserve">   El límite a que deben someterse es el 40% del renglón 43-44. Además, según el instructivo de la Dian para el formulario 210 del año </t>
    </r>
    <r>
      <rPr>
        <sz val="10"/>
        <color rgb="FFFF0000"/>
        <rFont val="Arial"/>
        <family val="2"/>
      </rPr>
      <t>2023</t>
    </r>
    <r>
      <rPr>
        <sz val="10"/>
        <rFont val="Arial"/>
        <family val="2"/>
      </rPr>
      <t xml:space="preserve">, </t>
    </r>
    <r>
      <rPr>
        <b/>
        <sz val="10"/>
        <color rgb="FFFF0000"/>
        <rFont val="Arial"/>
        <family val="2"/>
      </rPr>
      <t>este límite de esta subcédula de "</t>
    </r>
    <r>
      <rPr>
        <b/>
        <sz val="10"/>
        <color rgb="FF0070C0"/>
        <rFont val="Arial"/>
        <family val="2"/>
      </rPr>
      <t>rentas de trabajo con asociación de costos y gastos"</t>
    </r>
    <r>
      <rPr>
        <b/>
        <sz val="10"/>
        <color rgb="FFFF0000"/>
        <rFont val="Arial"/>
        <family val="2"/>
      </rPr>
      <t xml:space="preserve"> se debe sumar con el límite que se calculará dentro de las subcédulas de </t>
    </r>
    <r>
      <rPr>
        <b/>
        <sz val="10"/>
        <color rgb="FF0070C0"/>
        <rFont val="Arial"/>
        <family val="2"/>
      </rPr>
      <t>rentas de trabajo, rentas de capital y rentas no laborales</t>
    </r>
    <r>
      <rPr>
        <b/>
        <sz val="10"/>
        <color rgb="FFFF0000"/>
        <rFont val="Arial"/>
        <family val="2"/>
      </rPr>
      <t xml:space="preserve"> de forma que la suma de los cuatro cumplan el requisito de no exceder 1.340 UVT (56.832.000)</t>
    </r>
    <r>
      <rPr>
        <sz val="10"/>
        <rFont val="Arial"/>
        <family val="2"/>
      </rPr>
      <t xml:space="preserve">. </t>
    </r>
    <r>
      <rPr>
        <b/>
        <sz val="10"/>
        <color rgb="FF0070C0"/>
        <rFont val="Arial"/>
        <family val="2"/>
      </rPr>
      <t>Por tanto, dice el instructivo de la Dian que será la propia plataforma Muisca la que defina el monto que finalmente quedará en este renglón 53</t>
    </r>
    <r>
      <rPr>
        <sz val="10"/>
        <rFont val="Arial"/>
        <family val="2"/>
      </rPr>
      <t>. De todas formas, siguiendo las instrucciones que trae el formulario de la Dian justo antes del renglón 53,  hemos diseñado en este caso una formula especial con la cual se puede conocer la forma en como el Muisca terminaría diligenciado el valor de este</t>
    </r>
    <r>
      <rPr>
        <sz val="10"/>
        <color theme="1"/>
        <rFont val="Arial"/>
        <family val="2"/>
      </rPr>
      <t xml:space="preserve"> renglón 53 </t>
    </r>
    <r>
      <rPr>
        <sz val="10"/>
        <rFont val="Arial"/>
        <family val="2"/>
      </rPr>
      <t>(Véase dicha formula dentro de la celda y dirígase a la parte final de este cuadro)</t>
    </r>
  </si>
  <si>
    <t>Se tomará el valor del 100% de la pérdida obtenida en el año 2019, 2020, 2021 o 2022 pero  que se hayan obtenido solo con este mismo tipo de "rentas de trabajo con  asociación de costos y gastos"  (ver inciso cuarto del art. 330 del ET). Estas pérdidas no se pueden reajustar fiscalmente. Este tipo de pérdidas solo se pueden compensar hasta dentro de los 12 años siguientes a aquel en el que se obtuvo la pérdida (ver art. 147 del ET y la respuesta a la pregunta 1.30 en el Concepto Unificado Dian 912 de julio de 2018)</t>
  </si>
  <si>
    <r>
      <t xml:space="preserve">    </t>
    </r>
    <r>
      <rPr>
        <sz val="10"/>
        <rFont val="Arial"/>
        <family val="2"/>
      </rPr>
      <t>Intereses y rendimientos financieros obtenidos con entidades financieras (en Colombia y en el exterior), o con otras personas naturales (en Colombia o en el exterior). Sobre los intereses ganados con entidades financieras colombinas</t>
    </r>
    <r>
      <rPr>
        <b/>
        <sz val="10"/>
        <color rgb="FFFF0000"/>
        <rFont val="Arial"/>
        <family val="2"/>
      </rPr>
      <t xml:space="preserve"> no</t>
    </r>
    <r>
      <rPr>
        <sz val="10"/>
        <rFont val="Arial"/>
        <family val="2"/>
      </rPr>
      <t xml:space="preserve"> se podrá calcular como ingreso no gravado la parte que corresponda al componente inflacionario determinado para el año</t>
    </r>
    <r>
      <rPr>
        <sz val="10"/>
        <color rgb="FFFF0000"/>
        <rFont val="Arial"/>
        <family val="2"/>
      </rPr>
      <t xml:space="preserve"> 2023</t>
    </r>
    <r>
      <rPr>
        <sz val="10"/>
        <rFont val="Arial"/>
        <family val="2"/>
      </rPr>
      <t xml:space="preserve"> pues tal beneficio solo lo pueden utilizar las personas naturales no obligadas a llevar contabilidad; ver artículos 38 a 41 del ET revividos con artículo 160 Ley 2010 de 2019; ver er artículo 1.2.1.12.7 del DUT 1625 de 2016 reglamentado con el </t>
    </r>
    <r>
      <rPr>
        <sz val="10"/>
        <color rgb="FFFF0000"/>
        <rFont val="Arial"/>
        <family val="2"/>
      </rPr>
      <t>Decreto xxxx de xx de 2024.</t>
    </r>
  </si>
  <si>
    <r>
      <t xml:space="preserve">Aportes </t>
    </r>
    <r>
      <rPr>
        <b/>
        <sz val="10"/>
        <color indexed="10"/>
        <rFont val="Arial"/>
        <family val="2"/>
      </rPr>
      <t>voluntarios</t>
    </r>
    <r>
      <rPr>
        <sz val="10"/>
        <rFont val="Arial"/>
        <family val="2"/>
      </rPr>
      <t xml:space="preserve"> a fondos de </t>
    </r>
    <r>
      <rPr>
        <b/>
        <sz val="10"/>
        <color indexed="48"/>
        <rFont val="Arial"/>
        <family val="2"/>
      </rPr>
      <t>pensiones obligatorias-RAIS</t>
    </r>
    <r>
      <rPr>
        <sz val="10"/>
        <rFont val="Arial"/>
        <family val="2"/>
      </rPr>
      <t xml:space="preserve"> (art. 55 del ET y arts. 1.2.1.12.9, el parágrafo 1 del 1.2.4.1.30 y el 1.2.4.1.41 del DUT 1625 de 2016, luego de ser modificados con los Dec.2250 dic de 2017, 1808 oct de 2019 y 1435 nov.5 de 2020; no se pueden pasar el 25% del total de ingresos brutos de todas las cédulas y subcédulas, pero al mismo tiempo, en valores absolutos, no se pueden pasar de 2.500 UVT, que en el </t>
    </r>
    <r>
      <rPr>
        <sz val="10"/>
        <color rgb="FFFF0000"/>
        <rFont val="Arial"/>
        <family val="2"/>
      </rPr>
      <t>2023</t>
    </r>
    <r>
      <rPr>
        <sz val="10"/>
        <rFont val="Arial"/>
        <family val="2"/>
      </rPr>
      <t xml:space="preserve"> sería: 2.500 UVT × $</t>
    </r>
    <r>
      <rPr>
        <sz val="10"/>
        <color rgb="FFFF0000"/>
        <rFont val="Arial"/>
        <family val="2"/>
      </rPr>
      <t xml:space="preserve">42.412 </t>
    </r>
    <r>
      <rPr>
        <sz val="10"/>
        <rFont val="Arial"/>
        <family val="2"/>
      </rPr>
      <t>= $</t>
    </r>
    <r>
      <rPr>
        <sz val="10"/>
        <color rgb="FFFF0000"/>
        <rFont val="Arial"/>
        <family val="2"/>
      </rPr>
      <t xml:space="preserve">106.030.000 </t>
    </r>
    <r>
      <rPr>
        <sz val="10"/>
        <rFont val="Arial"/>
        <family val="2"/>
      </rPr>
      <t>)</t>
    </r>
  </si>
  <si>
    <r>
      <t xml:space="preserve">    Gastos de personal, mensajerías, mantenimientos, comúnicaciones, seguros, impuestos prediales, impuestos de industria y comercio, etc., que sean necesarios para obtener los ingresos de esta cédula (art. 107, 115, 115-1 del ET, etc.). Nota: si se pretenden deducir costos o gastos por intereses con particulares y entidades financieras, en tal caso se deberá cumplir con el límite de la norma de sub-capitalización, art. 118-1del ET, modificado con art. 55 ley 1943 de 2019 y sus Decretos Reglamentarios 3027 de diciembre 27 de 2013, Decreto 627 de marzo 26 de 2014 y 761 de mayo 29 de 2020; ver anexo;</t>
    </r>
    <r>
      <rPr>
        <sz val="10"/>
        <color rgb="FFFF0000"/>
        <rFont val="Arial"/>
        <family val="2"/>
      </rPr>
      <t xml:space="preserve"> tener presente que a partir de septiembre de 2021 se empezó a exigir el documento de nómina electrónica para poder deducir los valores por pagos o causaciones por dicho concepto; ver Resolución Dian 0013 de febrero de 2021</t>
    </r>
  </si>
  <si>
    <t xml:space="preserve">   Utilidades netas positivas (ingresos menos costos y deducciones) por rendimientos financieros y otras rentas de capital obtenidas en las entidades controladas del exterior (ver arts. 882 a 893 del ET y el Concepto Unificado Dian 9193 de abril 10 de 2018, modificado con el 19320 de julio 25 de 2018)</t>
  </si>
  <si>
    <r>
      <t>Renta exenta por aportes voluntarios a fondos de pensiones voluntarias y a cuentas AFC y a cuentas AVC (cuentas de ahorro voluntario contractual, administradas por el fondo nacional del ahorro, art. 2 Ley 1114 de 2006). La suma de estos tres aportes voluntarios no puede exceder del 30% de todo el ingreso bruto ordinario del contribuyente (la suma de todos los ingresos brutos de sus 3 cédulas de la renta ordinaria), y adicionalmente ese 30%, en valores absolutos, no debe exceder de 3.800 UVT anuales ($</t>
    </r>
    <r>
      <rPr>
        <sz val="10"/>
        <color rgb="FFFF0000"/>
        <rFont val="Arial"/>
        <family val="2"/>
      </rPr>
      <t>161.165.000</t>
    </r>
    <r>
      <rPr>
        <sz val="10"/>
        <color theme="1"/>
        <rFont val="Arial"/>
        <family val="2"/>
      </rPr>
      <t xml:space="preserve"> en el </t>
    </r>
    <r>
      <rPr>
        <sz val="10"/>
        <color rgb="FFFF0000"/>
        <rFont val="Arial"/>
        <family val="2"/>
      </rPr>
      <t>2023</t>
    </r>
    <r>
      <rPr>
        <sz val="10"/>
        <color theme="1"/>
        <rFont val="Arial"/>
        <family val="2"/>
      </rPr>
      <t>; ver art. 1.2.1.22.41 del DUT 1625 de 2016, luego de ser modificado con art. 7 del Decreto 2231 de diciembre 22 de 2023)</t>
    </r>
  </si>
  <si>
    <t xml:space="preserve">  Rentas exentas por regalías de derechos de autor sobre obras editadas e impresas en Colombia (art. 28 Ley 98 de 1993; ver numeral 8 del artículo 235-2 del ET, luego de ser modificado con art. 91 Ley 2010 de 2019)</t>
  </si>
  <si>
    <r>
      <t xml:space="preserve">Renta exenta por ingresos de </t>
    </r>
    <r>
      <rPr>
        <sz val="10"/>
        <color indexed="10"/>
        <rFont val="Arial"/>
        <family val="2"/>
      </rPr>
      <t xml:space="preserve">rentas de capital </t>
    </r>
    <r>
      <rPr>
        <sz val="10"/>
        <rFont val="Arial"/>
        <family val="2"/>
      </rPr>
      <t>obtenidos en países de la CAN (Comunidad Andina de Naciones-Decisión 578 de 2004;</t>
    </r>
    <r>
      <rPr>
        <sz val="10"/>
        <color indexed="10"/>
        <rFont val="Arial"/>
        <family val="2"/>
      </rPr>
      <t xml:space="preserve"> esta renta exenta no se someterá al limite que se calculará en el</t>
    </r>
    <r>
      <rPr>
        <sz val="10"/>
        <color indexed="48"/>
        <rFont val="Arial"/>
        <family val="2"/>
      </rPr>
      <t xml:space="preserve"> renglón 69</t>
    </r>
    <r>
      <rPr>
        <sz val="10"/>
        <rFont val="Arial"/>
        <family val="2"/>
      </rPr>
      <t>; ver art. 1.2.1.20.4 del DUT 1625 de 2016, luego de ser modificado con art. 4 del Decreto 2231 de diciembre de 2023)</t>
    </r>
  </si>
  <si>
    <r>
      <t xml:space="preserve">Deducción de intereses pagados durante el </t>
    </r>
    <r>
      <rPr>
        <sz val="10"/>
        <color rgb="FFFF0000"/>
        <rFont val="Arial"/>
        <family val="2"/>
      </rPr>
      <t xml:space="preserve">2023 </t>
    </r>
    <r>
      <rPr>
        <sz val="10"/>
        <rFont val="Arial"/>
        <family val="2"/>
      </rPr>
      <t xml:space="preserve">en un sólo crédito hipotecario (o un contrato de </t>
    </r>
    <r>
      <rPr>
        <i/>
        <sz val="10"/>
        <rFont val="Arial"/>
        <family val="2"/>
      </rPr>
      <t>leasing</t>
    </r>
    <r>
      <rPr>
        <sz val="10"/>
        <rFont val="Arial"/>
        <family val="2"/>
      </rPr>
      <t xml:space="preserve"> habitacional) para adquisición de vivienda del trabajador, pero sin exceder de 1200 UVT es decir de $</t>
    </r>
    <r>
      <rPr>
        <sz val="10"/>
        <color rgb="FFFF0000"/>
        <rFont val="Arial"/>
        <family val="2"/>
      </rPr>
      <t xml:space="preserve">50.894.000 </t>
    </r>
    <r>
      <rPr>
        <sz val="10"/>
        <rFont val="Arial"/>
        <family val="2"/>
      </rPr>
      <t>(ver artículo 119 ET). Además, según Concepto Din 64444 de diciembre de 2005, estos gastos por intereses  en crédito de vivienda son deducibles pero si el trabajador vive en esa casa). De igual forma, en la pregunta No. 5 contenida dentro de su concepto 45542 de julio de 2014, la Dian indicó que la norma de sub-capitalización (art. 118-1 del ET) no se debe aplicar a los intereses que las personas naturales cancelen en prestamos para adquisición de vivienda (ese tipo de intereses solo quedan limitados a no exceder los 1.200 UVT  anuales de que trata el art. 119 del ET)</t>
    </r>
  </si>
  <si>
    <r>
      <t xml:space="preserve">   El límite a que deben someterse es el 40% del renglón 58-59. Además, según el instructivo de la Dian para el formulario 210 del año </t>
    </r>
    <r>
      <rPr>
        <sz val="10"/>
        <color rgb="FFFF0000"/>
        <rFont val="Arial"/>
        <family val="2"/>
      </rPr>
      <t>2023</t>
    </r>
    <r>
      <rPr>
        <sz val="10"/>
        <rFont val="Arial"/>
        <family val="2"/>
      </rPr>
      <t xml:space="preserve">, </t>
    </r>
    <r>
      <rPr>
        <b/>
        <sz val="10"/>
        <color rgb="FFFF0000"/>
        <rFont val="Arial"/>
        <family val="2"/>
      </rPr>
      <t xml:space="preserve">este limite de esta subcédula de </t>
    </r>
    <r>
      <rPr>
        <b/>
        <sz val="10"/>
        <color rgb="FF0070C0"/>
        <rFont val="Arial"/>
        <family val="2"/>
      </rPr>
      <t>renta capital</t>
    </r>
    <r>
      <rPr>
        <b/>
        <sz val="10"/>
        <color rgb="FFFF0000"/>
        <rFont val="Arial"/>
        <family val="2"/>
      </rPr>
      <t xml:space="preserve"> se debe sumar con el límite que se calculará dentro de las subcédulas de "</t>
    </r>
    <r>
      <rPr>
        <b/>
        <sz val="10"/>
        <color rgb="FF0070C0"/>
        <rFont val="Arial"/>
        <family val="2"/>
      </rPr>
      <t>rentas de trabajo", "rentas de trabajo con asociación de costos y gastos" y "rentas no laborales"</t>
    </r>
    <r>
      <rPr>
        <b/>
        <sz val="10"/>
        <color rgb="FFFF0000"/>
        <rFont val="Arial"/>
        <family val="2"/>
      </rPr>
      <t xml:space="preserve"> de forma que la suma de los cuatro cumplan el requisito de no exceder 1.340 UVT ($56.832.000)</t>
    </r>
    <r>
      <rPr>
        <sz val="10"/>
        <rFont val="Arial"/>
        <family val="2"/>
      </rPr>
      <t xml:space="preserve">. </t>
    </r>
    <r>
      <rPr>
        <b/>
        <sz val="10"/>
        <color rgb="FF0070C0"/>
        <rFont val="Arial"/>
        <family val="2"/>
      </rPr>
      <t>Por tanto, dice el instructivo de la Dian que será la propia plataforma Muisca la que defina el monto que finalmente quedará en este renglón 69</t>
    </r>
    <r>
      <rPr>
        <sz val="10"/>
        <rFont val="Arial"/>
        <family val="2"/>
      </rPr>
      <t>. De todas formas, siguiendo las instrucciones que trae el formulario de la Dian justo antes del renglón 69,  hemos diseñado en este caso una formula especial con la cual se puede conocer la forma en como el Muisca terminaría diligenciado el valor de este renglón 69 (véase dicha formula dentro de la celda  y dirígase a la parte final de este cuadro)</t>
    </r>
  </si>
  <si>
    <t>Se tomará el valor del 100% de la pérdida obtenida en el año 2019,  2020, 2021 o 2022 pero  que se hayan obtenido solo con este mismo tipo de "renta de capital"  (ver inciso tercero del art. 330 del ET). Estas pérdidas no se pueden reajustar fiscalmente. Este tipo de pérdidas solo se pueden compensar hasta dentro de los 12 años siguientes a aquel en el que se obtuvo la pérdida (ver art. 147 del ET y la respuesta a la pregunta 1.30 en el Concepto Unificado Dian 912 de julio de 2018)</t>
  </si>
  <si>
    <r>
      <t xml:space="preserve">Subcédula de rentas no laborales </t>
    </r>
    <r>
      <rPr>
        <b/>
        <sz val="10"/>
        <color indexed="10"/>
        <rFont val="Arial"/>
        <family val="2"/>
      </rPr>
      <t>(arts. 335 y 336 del ET)</t>
    </r>
  </si>
  <si>
    <t xml:space="preserve">   Utilidades netas por rentas pasivas obtenidas en las entidades controladas del exterior (ver arts. 882 a 893 del ET y el Concepto Dian 9193 de abril 10 de 2018 modificado con el 19320 de julio 25 de 2018)</t>
  </si>
  <si>
    <r>
      <t xml:space="preserve">   Renta neta (ingresos menos costos y gastos) de otras actividades que forman renta exenta (ver art. 235-2 del ET) </t>
    </r>
    <r>
      <rPr>
        <sz val="10"/>
        <color rgb="FFFF0000"/>
        <rFont val="Arial"/>
        <family val="2"/>
      </rPr>
      <t>Tener presente que según la Sentencia C-061 de marzo 10 de 2021, este tipo de rentas exentas no se deben someter al límite del 40% mencionado en el artículo 336 del ET, pues son rentas exentas que existían antes de la Ley 1943 de 2018 y sobre las cuales se exige que el contribuyente primero realice una contraprestación o inversión http://www.secretariasenado.gov.co/senado/basedoc/c-061_2021.html#INICIO</t>
    </r>
  </si>
  <si>
    <r>
      <t xml:space="preserve">Rentas hoteleras netas (ingresos menos costos y gastos) obtenidas en hoteles construidos o remodelados entre 2003 y 2017 (ver lo que era el literal e) del parágrafo 5 del art. 240 del ET antes de ser modificado con art. 10 de la Ley 2277 de 2022; ver también el último inciso del art. 96 de la Ley 2277 de 2022; </t>
    </r>
    <r>
      <rPr>
        <sz val="10"/>
        <color rgb="FFFF0000"/>
        <rFont val="Arial"/>
        <family val="2"/>
      </rPr>
      <t>esta renta exenta no se someterá al límite</t>
    </r>
    <r>
      <rPr>
        <sz val="10"/>
        <rFont val="Arial"/>
        <family val="2"/>
      </rPr>
      <t xml:space="preserve"> que se calcula en el </t>
    </r>
    <r>
      <rPr>
        <sz val="10"/>
        <color rgb="FF0070C0"/>
        <rFont val="Arial"/>
        <family val="2"/>
      </rPr>
      <t>renglón 86)</t>
    </r>
  </si>
  <si>
    <r>
      <t>Renta exenta por ingresos obtenidos en países de la CAN (Comunidad Andina de Naciones-Decisión 578 de 2004;</t>
    </r>
    <r>
      <rPr>
        <sz val="10"/>
        <color indexed="10"/>
        <rFont val="Arial"/>
        <family val="2"/>
      </rPr>
      <t xml:space="preserve"> esta renta exenta no se someterá al limite que se calculará en el</t>
    </r>
    <r>
      <rPr>
        <sz val="10"/>
        <color indexed="48"/>
        <rFont val="Arial"/>
        <family val="2"/>
      </rPr>
      <t xml:space="preserve"> renglón 86</t>
    </r>
    <r>
      <rPr>
        <sz val="10"/>
        <rFont val="Arial"/>
        <family val="2"/>
      </rPr>
      <t>; ver art. 1.2.1.20.4 del DUT 1625 de 2016, luego de ser modificado con el art. 5 del Decreto 2231 de diciembre de 2022)</t>
    </r>
  </si>
  <si>
    <r>
      <t xml:space="preserve">Deducción de intereses pagados durante el </t>
    </r>
    <r>
      <rPr>
        <sz val="10"/>
        <color indexed="10"/>
        <rFont val="Arial"/>
        <family val="2"/>
      </rPr>
      <t>2023</t>
    </r>
    <r>
      <rPr>
        <sz val="10"/>
        <rFont val="Arial"/>
        <family val="2"/>
      </rPr>
      <t xml:space="preserve"> en un crédito del Icetx sin exceder de 100 UVT anuales (100 UVT × $</t>
    </r>
    <r>
      <rPr>
        <sz val="10"/>
        <color rgb="FFFF0000"/>
        <rFont val="Arial"/>
        <family val="2"/>
      </rPr>
      <t xml:space="preserve">42.412 </t>
    </r>
    <r>
      <rPr>
        <sz val="10"/>
        <rFont val="Arial"/>
        <family val="2"/>
      </rPr>
      <t xml:space="preserve">= </t>
    </r>
    <r>
      <rPr>
        <sz val="10"/>
        <color rgb="FFFF0000"/>
        <rFont val="Arial"/>
        <family val="2"/>
      </rPr>
      <t>$4.241.000</t>
    </r>
    <r>
      <rPr>
        <sz val="10"/>
        <rFont val="Arial"/>
        <family val="2"/>
      </rPr>
      <t>)</t>
    </r>
  </si>
  <si>
    <r>
      <t xml:space="preserve">Valor del 50% del gravamen a los movimientos financieros (4 × 1000) que se haya pagado durante el </t>
    </r>
    <r>
      <rPr>
        <sz val="10"/>
        <color indexed="10"/>
        <rFont val="Arial"/>
        <family val="2"/>
      </rPr>
      <t xml:space="preserve">2023 </t>
    </r>
    <r>
      <rPr>
        <sz val="10"/>
        <rFont val="Arial"/>
        <family val="2"/>
      </rPr>
      <t>a los bancos colombianos (art. 115 del ET)</t>
    </r>
  </si>
  <si>
    <r>
      <t xml:space="preserve">   El límite a que deben someterse es el 40% del renglón 74-75-76. Además, según el instructivo de la Dian para el formulario 210 de año </t>
    </r>
    <r>
      <rPr>
        <sz val="10"/>
        <color rgb="FFFF0000"/>
        <rFont val="Arial"/>
        <family val="2"/>
      </rPr>
      <t>2023</t>
    </r>
    <r>
      <rPr>
        <sz val="10"/>
        <rFont val="Arial"/>
        <family val="2"/>
      </rPr>
      <t xml:space="preserve">, </t>
    </r>
    <r>
      <rPr>
        <b/>
        <sz val="10"/>
        <color rgb="FFFF0000"/>
        <rFont val="Arial"/>
        <family val="2"/>
      </rPr>
      <t xml:space="preserve">este límite de esta subcédula de </t>
    </r>
    <r>
      <rPr>
        <b/>
        <sz val="10"/>
        <color rgb="FF0070C0"/>
        <rFont val="Arial"/>
        <family val="2"/>
      </rPr>
      <t>rentas no laborales</t>
    </r>
    <r>
      <rPr>
        <b/>
        <sz val="10"/>
        <color rgb="FFFF0000"/>
        <rFont val="Arial"/>
        <family val="2"/>
      </rPr>
      <t xml:space="preserve"> se debe sumar con el límite que se calculará dentro de las subcédulas de "</t>
    </r>
    <r>
      <rPr>
        <b/>
        <sz val="10"/>
        <color rgb="FF0070C0"/>
        <rFont val="Arial"/>
        <family val="2"/>
      </rPr>
      <t xml:space="preserve">rentas de trabajo", "rentas de trabajo con asociación de costos y gastos" y "rentas de capital" </t>
    </r>
    <r>
      <rPr>
        <b/>
        <sz val="10"/>
        <color rgb="FFFF0000"/>
        <rFont val="Arial"/>
        <family val="2"/>
      </rPr>
      <t>de forma que la suma de los cuatro cumplan el requisito de no exceder 1.340 UVT (56.832.000)</t>
    </r>
    <r>
      <rPr>
        <sz val="10"/>
        <rFont val="Arial"/>
        <family val="2"/>
      </rPr>
      <t xml:space="preserve">. </t>
    </r>
    <r>
      <rPr>
        <b/>
        <sz val="10"/>
        <color rgb="FF0070C0"/>
        <rFont val="Arial"/>
        <family val="2"/>
      </rPr>
      <t>Por tanto, dice el instructivo de la Dian que será la propia plataforma Muisca la que defina el monto que finalmente quedará en este renglón 86</t>
    </r>
    <r>
      <rPr>
        <sz val="10"/>
        <rFont val="Arial"/>
        <family val="2"/>
      </rPr>
      <t>. De todas formas, siguiendo las instrucciones que trae el formulario de la Dian justo antes del renglón 86,  hemos diseñado en este caso una formula especial con la cual se puede conocer la forma en como el Muisca terminaría diligenciado el valor de este renglón 86 (Véase dicha formula dentro de la celda y diríjase a la parte final de este cuadro)</t>
    </r>
  </si>
  <si>
    <t>Se tomará el valor del 100% de la pérdida obtenida en el año 2019, 2020, 2021 o 2022  pero que se hayan obtenido solo con este mismo tipo de "renta no laboral" (ver inciso cuarto del art. 330 del ET). Estas pérdidas no se pueden reajustar fiscalmente. Este tipo de pérdidas solo se pueden compensar hasta dentro de los 12 años siguientes a aquel en el que se obtuvo la pérdida (ver art. 147 del ET y la respuesta a la pregunta 1.30 en el Concepto Unificado Dian 912 de julio de 2018)</t>
  </si>
  <si>
    <r>
      <t xml:space="preserve">Por tanto, si un contribuyente sí obtuvo al mismo tiempo ingresos de las 3 fuentes a las cuales se les puede  asociar costos y gastos (rentas de trabajo por honorarios y servicios, o rentas de capital, o rentas no laborales), lo único que se pide es que los costos y gastos totales que se asocien a esas rentas </t>
    </r>
    <r>
      <rPr>
        <b/>
        <sz val="10"/>
        <color theme="1"/>
        <rFont val="Arial"/>
        <family val="2"/>
      </rPr>
      <t>no</t>
    </r>
    <r>
      <rPr>
        <sz val="10"/>
        <color theme="1"/>
        <rFont val="Arial"/>
        <family val="2"/>
      </rPr>
      <t xml:space="preserve"> terminen superando a la suma de los ingresos brutos menos ingresos no gravados de esas 3 fuentes. La parte de los costos y gastos que lleguen a exceder a dicho límite serán costos y gastos que se podrán utilizar a manera de compensación en cualquiera de los 12 años siguientes (ver art. 147 del ET). </t>
    </r>
    <r>
      <rPr>
        <b/>
        <sz val="10"/>
        <color rgb="FFFF0000"/>
        <rFont val="Arial"/>
        <family val="2"/>
      </rPr>
      <t>Por tanto, cada quién tendrá que vigilar manualmente el cumplimiento de esta regla escogiendo alguno de los 3 tipos de costos y gastos para limitarlos</t>
    </r>
    <r>
      <rPr>
        <sz val="10"/>
        <color theme="1"/>
        <rFont val="Arial"/>
        <family val="2"/>
      </rPr>
      <t>. Sin embargo, si los costos y gastos no exceden a dicho límite, en tal caso</t>
    </r>
    <r>
      <rPr>
        <b/>
        <u/>
        <sz val="10"/>
        <color theme="1"/>
        <rFont val="Arial"/>
        <family val="2"/>
      </rPr>
      <t xml:space="preserve"> sería perfectamente posible que una o varias de esas 3 fuentes arrojen "utilidad" mientras que las otras arrojen "pérdida" pero el contribuyente sí podrá en todo caso fusionar esos 3 subtotales en uno solo (el cual daría o cero, o sino, una utilidad neta)</t>
    </r>
    <r>
      <rPr>
        <sz val="10"/>
        <color theme="1"/>
        <rFont val="Arial"/>
        <family val="2"/>
      </rPr>
      <t>. Teniendo presente lo anterior, el resultado final de este renglón 91 se obtendrá de la siguiente forma:</t>
    </r>
  </si>
  <si>
    <r>
      <rPr>
        <b/>
        <sz val="10"/>
        <color rgb="FF0070C0"/>
        <rFont val="Arial"/>
        <family val="2"/>
      </rPr>
      <t>Renta líquida (Utilidad) neta</t>
    </r>
    <r>
      <rPr>
        <sz val="10"/>
        <rFont val="Arial"/>
        <family val="2"/>
      </rPr>
      <t xml:space="preserve"> que se forma con las </t>
    </r>
    <r>
      <rPr>
        <b/>
        <sz val="10"/>
        <color rgb="FF7030A0"/>
        <rFont val="Arial"/>
        <family val="2"/>
      </rPr>
      <t xml:space="preserve">"rentas de trabajo con imputación de costos", más "rentas de capital" más "rentas no laborales" </t>
    </r>
    <r>
      <rPr>
        <sz val="10"/>
        <rFont val="Arial"/>
        <family val="2"/>
      </rPr>
      <t>hasta antes de restar rentas exentas y deducciones especiales limitadas (si (43-44-45-56)+(58-59-60+62-72)+(74-75-76-77+79-89) mayor a cero, o igual a cero.</t>
    </r>
    <r>
      <rPr>
        <sz val="10"/>
        <color rgb="FFFF0000"/>
        <rFont val="Arial"/>
        <family val="2"/>
      </rPr>
      <t xml:space="preserve"> Importante : el MUISCA comete el error de no permitir que las subsecciones que arrojan "utilidad" se puedan fusionar en su solo resultado con las sub secciones que arrojan "pérdida" y por tanto solo toma en cuenta las que arrojan "utlidad". Eso es algo claramente violatorio de lo indicado en el art. 1.2.1.20.5 del DUT 1625 de 2016. Por tanto, para no verse afectado con ese proceder equivocado del Muisca, y poder formar el verdadero valor neto de las tres sub secciones, el contribuyente se verá obligado a digitar los valores de varias subsecciones en una sola subsección así formar la verdadera utilidad neta que antes arrojaban esas tres subcédulas)</t>
    </r>
  </si>
  <si>
    <r>
      <t>De acuerdo con el art. 330 del ET (modificado con el art. 37 de la Ley 2010 de 2019), y el art.1.2.1.20.6 del DUT 1625 de 2016 (sustituido con el art. 8 del Decreto 1435 de noviembre 5 de 2020), en este renglón se podrán compensar todo tipo de pérdidas formadas en los años 2018 y anteriores. Las obtenidas en 2016 hacia atrás no tienen límite en el tiempo para ser compensadas y algunas se podrán reajustar fiscalmente (ver numeral 5 del art. 290 del ET). El monto a utilizar en este renglón no pude exceder al monto positivo (utilidad) que se forme al fusionar solamente las "rentas de trabajo con imputación de costos y gastos", más las "rentas de capital" más las "rentas no laborales" (en esencia, y según el Muisca de la Dian, no puede afectar aritméticamente a las utilidades que formen las rentas de trabajo laborales reflejadas en el renglón 42) ; ver también el art. 156 del ET y  S</t>
    </r>
    <r>
      <rPr>
        <b/>
        <sz val="10"/>
        <color rgb="FFFF0000"/>
        <rFont val="Arial"/>
        <family val="2"/>
      </rPr>
      <t>entencia de la Corte C-087 de febrero 27 de 2019</t>
    </r>
    <r>
      <rPr>
        <sz val="10"/>
        <rFont val="Arial"/>
        <family val="2"/>
      </rPr>
      <t xml:space="preserve">, la cual aplicará en el año gravable 2019 y siguientes y permite que las pérdidas de años 2016 hacia atrás sean reajustadas por lo menos hasta el año 2016; ver este artículo de marzo de 2019: https://actualicese.com/corte-indica-que-perdidas-de-renta-y-cree-del-2016-hacia-atras-si-se-pueden-reajustar-fiscalmente/ </t>
    </r>
  </si>
  <si>
    <r>
      <t>Valor que inicialmente se podrá tomar por compensación de pérdida (</t>
    </r>
    <r>
      <rPr>
        <sz val="10"/>
        <color indexed="10"/>
        <rFont val="Arial"/>
        <family val="2"/>
      </rPr>
      <t>el cual no puede exceder al resultado del renglón 93-42; así lo indica la plataforma Muisca de la Dian</t>
    </r>
    <r>
      <rPr>
        <sz val="10"/>
        <rFont val="Arial"/>
        <family val="2"/>
      </rPr>
      <t>)</t>
    </r>
  </si>
  <si>
    <r>
      <rPr>
        <b/>
        <sz val="10"/>
        <rFont val="Arial"/>
        <family val="2"/>
      </rPr>
      <t>Ejemplo:</t>
    </r>
    <r>
      <rPr>
        <sz val="10"/>
        <rFont val="Arial"/>
        <family val="2"/>
      </rPr>
      <t xml:space="preserve"> valor del exceso del año 2018 de $2.000.000, reajustado fiscalmente con los reajustes del 2019, 2020, 2021, 2022 y 2023; eso sería: 2.000.000 × 1,0336 × 1,0390 × 1,0197 × 1,0467 × 1,1240). Estos excesos de renta presuntiva sí pueden afectar incluso a las utilidades que arrojen las rentas de trabajo (ver art. 1.2.1.19.16 del DUT 1625 de 2016 luego de ser modificado con el artículo 6 del Decreto 1435 de noviembre 5 de 2020)</t>
    </r>
  </si>
  <si>
    <t xml:space="preserve">Renta por comparación patrimonial (solo la calcula la Dian; art. 236 del ET) </t>
  </si>
  <si>
    <t xml:space="preserve">Renta líquida por pérdidas compensadas modificadas por liquidación oficial; art. 199 del ET) </t>
  </si>
  <si>
    <r>
      <t xml:space="preserve">        -Parte recibida como dividendo y participación </t>
    </r>
    <r>
      <rPr>
        <b/>
        <sz val="10"/>
        <color rgb="FFFF0000"/>
        <rFont val="Arial"/>
        <family val="2"/>
      </rPr>
      <t>gravado</t>
    </r>
    <r>
      <rPr>
        <sz val="10"/>
        <rFont val="Arial"/>
        <family val="2"/>
      </rPr>
      <t xml:space="preserve"> (esta parte siempre tributará con la tabla del art.1.2.1.10.3 del DUT 1625 de 2016 modificado con el art. 1 del Decreto 1457 de nov. 12 de 2020, </t>
    </r>
    <r>
      <rPr>
        <b/>
        <i/>
        <sz val="10"/>
        <rFont val="Arial"/>
        <family val="2"/>
      </rPr>
      <t>y sin importar el tipo de sociedad que lo haya entregado,</t>
    </r>
    <r>
      <rPr>
        <sz val="10"/>
        <rFont val="Arial"/>
        <family val="2"/>
      </rPr>
      <t xml:space="preserve"> es decir, sin importar si es una sociedad nacional del régimen ordinario que sí lleva a cabo las Megainversiones del art.235-3 del ET (</t>
    </r>
    <r>
      <rPr>
        <b/>
        <sz val="10"/>
        <color rgb="FFFF0000"/>
        <rFont val="Arial"/>
        <family val="2"/>
      </rPr>
      <t>reglamentadas con el Decreto 1157 de agosto de 2020</t>
    </r>
    <r>
      <rPr>
        <sz val="10"/>
        <rFont val="Arial"/>
        <family val="2"/>
      </rPr>
      <t xml:space="preserve">); o si es una sociedad nacional del régimen ordinario que no lleva a cabo las megainversiones del art.235-3 del ET, y que no está acogida al régimen de sociedades CHC de los arts. 894 a 898 del ET reglamentados con el </t>
    </r>
    <r>
      <rPr>
        <b/>
        <sz val="10"/>
        <color rgb="FFFF0000"/>
        <rFont val="Arial"/>
        <family val="2"/>
      </rPr>
      <t>Decreto 598 de abril 6 de 2020</t>
    </r>
    <r>
      <rPr>
        <sz val="10"/>
        <rFont val="Arial"/>
        <family val="2"/>
      </rPr>
      <t xml:space="preserve">; o si  es una sociedad nacional del régimen ordinario que no lleva a cabo las megainversiones del art.235-3 del ET, pero que sí está acogida al régimen de sociedades CHC de los arts. 894 a 898 del ET; o es una sociedad nacional del régimen simple; ver art. 911 del ET y art.1.2.1.10.7 del DUT 1625 de 2016, sustituido con el art. 3 del Dec.1457  de nov. 12  de 2020) </t>
    </r>
  </si>
  <si>
    <t xml:space="preserve">  3) Por aportes obligatorios a salud y pensiones, o los voluntarios realizados a fondos de pensiones obligatorias de los fondos privados, y que se hayan realizado con los ingresos por dividendos de un ejercicio 2016 y siguientes (esto es algo permitido por los arts. 55 y 56 del ET y por la Sentencia de la Corte Constitucional C-711 de julio de 2001)</t>
  </si>
  <si>
    <r>
      <t xml:space="preserve">    Valor dividendos y participaciones </t>
    </r>
    <r>
      <rPr>
        <b/>
        <sz val="10"/>
        <color indexed="39"/>
        <rFont val="Arial"/>
        <family val="2"/>
      </rPr>
      <t>no gravados</t>
    </r>
    <r>
      <rPr>
        <sz val="10"/>
        <rFont val="Arial"/>
        <family val="2"/>
      </rPr>
      <t xml:space="preserve"> recibidos de sociedades nacionales durante el año pero que pertenecían a ejercicios del año 2017 y siguientes (nota: Si con este tipo de ingresos se hicieron aportes obligatorios a salud y pensiones, o se hicieron aportes voluntarios a fondos de pensiones obligatorias de los fondos privados, entonces tocaría tomar esos valores de tales aportes, los cuales son "ingresos no gravados", y restarlos directamente dentro de este mismo renglón, pues la Dian no diseñó un renglón independiente para poder restar ese tipo de ingresos no gravados, pero tales valores sí se pueden restar como no gravados por lo indicado en los arts. 55 y 56 del ET y la Sentencia de la Corte Constitucional C-711 de julio de 2001). </t>
    </r>
    <r>
      <rPr>
        <b/>
        <sz val="10"/>
        <color rgb="FFFF0000"/>
        <rFont val="Arial"/>
        <family val="2"/>
      </rPr>
      <t>La tributación de este tipo de dividendos en cabeza del socio o accionista variará dependiendo del tipo de sociedad que los haya repartido, así:</t>
    </r>
  </si>
  <si>
    <r>
      <t xml:space="preserve">a) Entregados por una sociedad nacional del </t>
    </r>
    <r>
      <rPr>
        <b/>
        <sz val="10"/>
        <color rgb="FFFF0000"/>
        <rFont val="Arial"/>
        <family val="2"/>
      </rPr>
      <t xml:space="preserve">régimen ordinario que sí lleva a cabo las megainversiones del art.235-3 del ET. </t>
    </r>
    <r>
      <rPr>
        <sz val="10"/>
        <color theme="1"/>
        <rFont val="Arial"/>
        <family val="2"/>
      </rPr>
      <t>Estos</t>
    </r>
    <r>
      <rPr>
        <sz val="10"/>
        <rFont val="Arial"/>
        <family val="2"/>
      </rPr>
      <t xml:space="preserve"> </t>
    </r>
    <r>
      <rPr>
        <b/>
        <u/>
        <sz val="10"/>
        <rFont val="Arial"/>
        <family val="2"/>
      </rPr>
      <t>no producen impuesto en cabeza del socio o accionista</t>
    </r>
    <r>
      <rPr>
        <sz val="10"/>
        <rFont val="Arial"/>
        <family val="2"/>
      </rPr>
      <t xml:space="preserve"> y la sociedad tampoco tuvo que practicarle retención (ver arts. 1.2.1.10.4 y 1.2.4.7.3 del DUT 1625 de 2016, modificados con los art. 1 y 3 del Decreto 1103 de julio de 2023). Sin embargo, en la plataforma Muisca, al momento de diligenciar este renglón 107, </t>
    </r>
    <r>
      <rPr>
        <b/>
        <sz val="10"/>
        <color rgb="FFFF0000"/>
        <rFont val="Arial"/>
        <family val="2"/>
      </rPr>
      <t>se comete el error de tomar estos diviendos y sumarlos luego dentro del renglón 111 y luego producirles impuesto con la tabla del art. 241 del ET. En consecuencia, para enfrentar semejante equivocación de la Dian, quienes hayan ganado este tipo de dividendos van a tener que reportarlos en el renglón 104 y restarlos seguidamente en el renglón 105, y el día de la auditoría de la Dian explicar el por qué se vieron obligados a hacer esto</t>
    </r>
  </si>
  <si>
    <t>Sociedad xxxxx, NIT xxxxxx</t>
  </si>
  <si>
    <r>
      <t xml:space="preserve">b) Entregados por una sociedad nacional que </t>
    </r>
    <r>
      <rPr>
        <b/>
        <sz val="10"/>
        <color rgb="FF0070C0"/>
        <rFont val="Arial"/>
        <family val="2"/>
      </rPr>
      <t>no llevan cabo megainversiones, y sin importar si son del régimen ordinario, o del régimen simple, o si están o no acogidas al régimen CHC de los arts. 894 a 898 del ET</t>
    </r>
    <r>
      <rPr>
        <sz val="10"/>
        <color rgb="FF0070C0"/>
        <rFont val="Arial"/>
        <family val="2"/>
      </rPr>
      <t>.</t>
    </r>
    <r>
      <rPr>
        <sz val="10"/>
        <rFont val="Arial"/>
        <family val="2"/>
      </rPr>
      <t xml:space="preserve"> Los tomará como no gravados en su declaración de renta, pero sobre ellos sí tendrá que calcular el impuesto mencionado en la tabla del art. 241 del ET (ver el nuevo renglón 111). Además, la sociedad que repartió el dividendo le practicó retención con la tabla especial del parágrafo del art. 242 del ET (ver arts. 1.2.1.10.4 y 1.2.4.7.3 del DUT 1625 de 2016 modificados con los arts. 1 y 3 del Decreto 1103 de julio de 2023). Si la sociedad que repartió el dividendo era el de régimen simple, en tal caso el art. 911 del ET indica que dicha sociedad no practicó la retención del art. 242 y el socio tampoco tenía que practicarse la autorretención a título de renta que se menciona en el mismo art. 911 del ET, pues dicha autorretención solo se practica si la sociedad del SIMPLE paga por "bienes o servicios" pero no cuando paga "dividendos"</t>
    </r>
  </si>
  <si>
    <r>
      <t xml:space="preserve">    Valor dividendos y participaciones </t>
    </r>
    <r>
      <rPr>
        <b/>
        <sz val="10"/>
        <color rgb="FFFF0000"/>
        <rFont val="Arial"/>
        <family val="2"/>
      </rPr>
      <t>gravados</t>
    </r>
    <r>
      <rPr>
        <sz val="10"/>
        <rFont val="Arial"/>
        <family val="2"/>
      </rPr>
      <t xml:space="preserve"> recibidos de sociedades nacionales durante el año pero que pertenecían a ejercicios del año 2017 y siguientes (nota: si con este tipo de ingresos se hicieron aportes obligatorios a salud y pensiones, o se hicieron aportes voluntarios a fondos de pensiones obligatorias de los fondos privados, entonces tocaría tomar esos valores de tales aportes, los cuales son "ingresos no gravados", y restarlos directamente dentro de este mismo renglón, pues la Dian no diseñó un renglón independiente para poder restar ese tipo de ingresos no gravados y tales valores sí se pueden restar como no gravados por lo indicado en los arts. 55 y 56 del ET y la sentencia de la Corte Constitucional C-711 de julio de 2001). </t>
    </r>
    <r>
      <rPr>
        <b/>
        <sz val="10"/>
        <color rgb="FFFF0000"/>
        <rFont val="Arial"/>
        <family val="2"/>
      </rPr>
      <t>La tributación de este tipo de dividendos en cabeza del socio o accionista variará dependiendo del tipo de sociedad que los haya repartido, así:</t>
    </r>
  </si>
  <si>
    <r>
      <t xml:space="preserve">a) Entregados por una sociedad nacional del </t>
    </r>
    <r>
      <rPr>
        <b/>
        <sz val="10"/>
        <color rgb="FFFF0000"/>
        <rFont val="Arial"/>
        <family val="2"/>
      </rPr>
      <t xml:space="preserve">régimen ordinario que sí lleva a cabo las megainversiones del art.235-3 del ET . </t>
    </r>
    <r>
      <rPr>
        <sz val="10"/>
        <color theme="1"/>
        <rFont val="Arial"/>
        <family val="2"/>
      </rPr>
      <t xml:space="preserve">Los tomará como gravados en su declaración de renta, y sobre ellos solo calculará </t>
    </r>
    <r>
      <rPr>
        <b/>
        <sz val="10"/>
        <color rgb="FFFF0000"/>
        <rFont val="Arial"/>
        <family val="2"/>
      </rPr>
      <t>un impuesto con la tarifa especial del 27%</t>
    </r>
    <r>
      <rPr>
        <sz val="10"/>
        <color theme="1"/>
        <rFont val="Arial"/>
        <family val="2"/>
      </rPr>
      <t xml:space="preserve"> (ver parágrafo 1 del artículo 1.2.1.10.4 del DUT 1625 de 2016, luego de ser modificado con el art. 1 del Decreto 1103 de julio de 2023). Además, la sociedad que reparta el dividendo practicaba la retención en la fuente aplicando solo un 27% (ver numeral 2.1 del artículo 1.2.4.7.3 del DUT 1625 de 2016, luego de ser modificado con el art. 3 del Decreto 1103 de julio de 2023)</t>
    </r>
  </si>
  <si>
    <r>
      <t>b) Entregados por otras sociedades nacionales que no llevan cabo megainversiones, y sin importar si son del régimen ordinario, o del régimen simple, o si están o no acogidas al régimen CHC de los arts. 894 a 898 del ET. Los tomará como gravados en su declaración de renta, y sobre ellos tendrá que aplicar en primer lugar la tarifa del art. 240 del ET que le aplique al tipo de sociedad que repartió el dividendo (nota: el artículo  240 del ET y otras normas como las que regulan el régimen Zese o Zomac, indicarían que durante el 2023 las tarifas del art. 240 del ET que aplicaban las sociedades nacionales eran muy diferentes pues abarcaban tales como el 35%, 15% o 9%, etc.; ver también el art. 1.2.1.10.4 del DUT 1625 de 2016 modificado con el art. 1 del Decreto 1103 de julio de 2023).</t>
    </r>
    <r>
      <rPr>
        <b/>
        <u/>
        <sz val="10"/>
        <color rgb="FFFF0000"/>
        <rFont val="Arial"/>
        <family val="2"/>
      </rPr>
      <t xml:space="preserve"> Es por eso que esta vez, en la plataforma Muisca, al momento de querer diligenciar el renglón 108, sí hicieron el ajuste que no habían querido hacer en años anteriores cuando a estos dividendos les aplicaban solo la tarifa del 35% lo cual era equivocado. Esta vez la plataforma Muisca  solicita diligenciar primero las casillas especiales 304 a 334 en las cuales se podrá informar manualmente alguna o varias de esas múltiples tarifas antes mencionadas</t>
    </r>
    <r>
      <rPr>
        <sz val="10"/>
        <rFont val="Arial"/>
        <family val="2"/>
      </rPr>
      <t>. En todo caso en el Decreto 1103 de julio de 2023, y en las casillas 304 a 334 del Muisca, no se aclara lo que sucederá si la sociedad que repartió el dividendo gravado es una sociedad que no tributa con las tarifas del art 240 del ET (caso por ejemplo de las sociedades en zonas francas, las cuales tributan con las tarifas del artículo 240-1 del ET, a saber, el 20%, o el caso por ejemplo de las sociedades inscritas en el régimen simple las cuales tributan con las tarifas del 908 del ET). Para esos casos, aunque se hará necesario conocer al menos una doctrina de la Dian, se diría que el socio en realidad tiene que aplicar la misma tarifa con que hubiera tributado la sociedad. Adicionalmente, el valor  neto que se forme al tomar el dividendo gravado y restarle el primer cálculo antes mencionado, se tendrá que sumar con el valor del renglón 97, 103 y 107, y todo ese valor se reflejará en el nuevo renglón 111. Luego, el valor de ese renglón 111 se buscará en la tabla del art. 241 del ET</t>
    </r>
  </si>
  <si>
    <r>
      <t xml:space="preserve">En este renglón, y aunque el instructivo del formulario no lo haya dicho expresamente, es claro que </t>
    </r>
    <r>
      <rPr>
        <sz val="10"/>
        <color rgb="FFFF0000"/>
        <rFont val="Arial"/>
        <family val="2"/>
      </rPr>
      <t>los diviendos no gravados y gravados que figuran en los renglones 107 y 108 que hayan sido entregados por sociedades que sí llevan a cabo megainversiones, son dividendos que no se tendrán que tomar en cuenta en la suma que se hace dentro de este renglón, pues tales dividendos nunca se buscan en la tabla del art. 241 del ET</t>
    </r>
    <r>
      <rPr>
        <sz val="10"/>
        <rFont val="Arial"/>
        <family val="2"/>
      </rPr>
      <t xml:space="preserve"> (ver art. 1.2.1.10.4 y 1.2.4.7.3 del DUT 1625 de 2016, luego de ser modificados con los arts. 1 y 4 del Decreto 1103 de julio de 2023)</t>
    </r>
  </si>
  <si>
    <t xml:space="preserve">   Impuesto pagado en el país xxxxxx, y descontado por la entidad xxxxx, NIT xxxxx</t>
  </si>
  <si>
    <t>Donaciones a entidades del régimen especial y a entidades no contribuyentes (ver art. 257 del ET; los artículos 1.2.1.4.1 hasta 1.2.1.4.7 del DUT 1625 de 2016, modificados con artículo 1 del Decreto 2150 dic. 20 de 2017; Concepto Unificado 481 de abril de 2018</t>
  </si>
  <si>
    <t xml:space="preserve">          Valor final que puede tomarse por los descuentos de los arts. 256 y 257 del ET (nota: si este cálculo indica que no se puede tomar todos los valores que inicialmente pretendía tomarse como descuento, entonces el contribuyente puede decidir de cuál de los dos tipos de donaciones tomará el valor que finalmente se va a tomar como descuento; por tanto, los valores que no se pudieron tomar como descontable, se podrán restar en los periodos siguientes dependiendo del tipo de donación que se haya hecho; ver art. 258 del ET)</t>
  </si>
  <si>
    <t xml:space="preserve">       Empresa XXXX, NIT xxxx</t>
  </si>
  <si>
    <t xml:space="preserve">       Banco XXXX, NIT xxxx</t>
  </si>
  <si>
    <t xml:space="preserve">       Notario xxxx, NITxxxxx, sobre la venta de bienes raíces poseídos menos de dos años</t>
  </si>
  <si>
    <t xml:space="preserve">       Secretaria Transito de XXXXX, NITxxxxx, sobre la venta de vehículos poseídos menos de dos años</t>
  </si>
  <si>
    <t xml:space="preserve">       Empresa XXXX, NIT xxxx, sobre las loterías</t>
  </si>
  <si>
    <t xml:space="preserve">       Notario xxxx, NIT xxxxx, sobre la venta de bienes raíces poseídos más de dos años</t>
  </si>
  <si>
    <t xml:space="preserve">       Secretaria Transito de XXXXX, NIT xxxxx, sobre la venta de vehículos poseídos más de dos años</t>
  </si>
  <si>
    <r>
      <t xml:space="preserve">Nota: en la plataforma Muisca los renglones 138 y 139 se diseñaron para calcular de forma automática la deducción especial por dependientes del inciso segundo del numeral 3 del art. 336 del ET, luego de ser modificado con el art. 7 de la ley 2277 de 2022, norma que permite usar una deducción especial adicional por "dependientes" de hasta 72 UVT anuales por cada dependiente y hasta por 4 dependientes, lo cual en el 2023 daría 72 × 4 × 42.412 = $12.215.000, </t>
    </r>
    <r>
      <rPr>
        <sz val="10"/>
        <color rgb="FFFF0000"/>
        <rFont val="Arial"/>
        <family val="2"/>
      </rPr>
      <t>y que se agregaría de forma automática al renglón 92. Pues dicha deducciòn no debe quedar sometida al límite del 40% de los ingresos netos de la cédula general al que sí se somenten otras deducciones</t>
    </r>
    <r>
      <rPr>
        <sz val="10"/>
        <rFont val="Arial"/>
        <family val="2"/>
      </rPr>
      <t>. Este beneficio fue reglamentado con el art. 3 del Decreto 2231 de diciembre de 2023, en el cual se dispuso que</t>
    </r>
    <r>
      <rPr>
        <sz val="10"/>
        <color rgb="FFFF0000"/>
        <rFont val="Arial"/>
        <family val="2"/>
      </rPr>
      <t xml:space="preserve"> es una deducción que solo podrá ser utilizada por quienes obtengan rentas de trabajo y sin hacer ninguna distinción (es decir, sin importar si son rentas de trabajo de una relación laboral, o si son rentas de trabajo por obtener honorarios, comisiones o servicios, o sin importar si a dichos honorarios, comisiones o servicios se les imputa o no algún costo o gasto). Por tanto, el Muisca fue diseñado para que esta deducción solo pueda ser utilizada por los contribuyentes que sí reporten algún valor en cualquiera de los renglones 32 o 43.</t>
    </r>
    <r>
      <rPr>
        <sz val="10"/>
        <rFont val="Arial"/>
        <family val="2"/>
      </rPr>
      <t xml:space="preserve">
Sin embargo, la norma advierte que cuando se quiera utilizar al mismo tiempo la otra deducción por dependientes de que trata el artículo 387 del ET (equivalente al 10 % de los ingresos brutos por rentas de trabajo y sin exceder de 32 UVT mensuales por cada mes trabajado durante el año), en tal caso se deberá tomar en cuenta la regla especial en la que se dispuso que: </t>
    </r>
    <r>
      <rPr>
        <i/>
        <sz val="10"/>
        <color rgb="FF0070C0"/>
        <rFont val="Arial"/>
        <family val="2"/>
      </rPr>
      <t>“un mismo dependiente solo dará lugar a una de estas dos deducciones, excepto cuando se tenga rentas provenientes de una relación laboral y legal o reglamentaria, caso en el cual se podrán aplicar ambas deducciones por un mismo dependiente”.</t>
    </r>
  </si>
  <si>
    <r>
      <t xml:space="preserve"> (Nota: Esta casilla está diseñada para dar aplicación a lo dispuesto en el. Art. 336-1 del ET, creado con el art. 60 de la Ley 2277 de 2022. Al respecto, es necesario destacar que durante el año </t>
    </r>
    <r>
      <rPr>
        <sz val="10"/>
        <color rgb="FFFF0000"/>
        <rFont val="Arial"/>
        <family val="2"/>
      </rPr>
      <t>2023</t>
    </r>
    <r>
      <rPr>
        <sz val="10"/>
        <rFont val="Arial"/>
        <family val="2"/>
      </rPr>
      <t xml:space="preserve"> la Dian no expidió ningúna resolución para estimar los costos y gastos máximos que se podrían reportar en los renglones 45, 60 y 77 para imputarlos a los ingresos de todas las diferentes actividades económicas que sí incurren en costos y gastos. </t>
    </r>
    <r>
      <rPr>
        <sz val="10"/>
        <color rgb="FFFF0000"/>
        <rFont val="Arial"/>
        <family val="2"/>
      </rPr>
      <t>Por tanto, por el año 2023 la norma del art. 336-1 del ET solo se podrá aplicar a quienes reporten ingresos por rentas de trabajo por honorarios, comisiones, servicios, emolumentos y compensanciones en el renglón 43, pues para ellos la misma norma del art. 336-1 del ET dispuso que sus costos y gastos, los cuales se reportan en el renglón 45, no deberían exceder del 60% del ingreso bruto lo cual significa que en caso de que sí superen dicho porcentaje entonces deben marcar esta casilla sopena de exponerse a la sanción de 0,5% UVT mencionada en el literal "d" del art. 651 del ET</t>
    </r>
    <r>
      <rPr>
        <sz val="10"/>
        <rFont val="Arial"/>
        <family val="2"/>
      </rPr>
      <t>. Por tanto, en la plataforma Muisca, esta casilla 140 fue ubicada en realidad debajo del renglòn 45 y cuando se detecta que los costos y gastos del renglón 45 sí superan el 60% de los ingresos brutos del renglón 43, en tal caso exige marcar la casilla del 140 pues de lo contrario no se permitirá guardar el borrador del formulario. Es decir, la propia Dian ayudará a que el contribuyente evite exponerse a la sanción antes mencionada.</t>
    </r>
  </si>
  <si>
    <r>
      <t xml:space="preserve">b) Valor de los ingresos brutos, menos ingresos no gravados en la subcédula de </t>
    </r>
    <r>
      <rPr>
        <b/>
        <u/>
        <sz val="10"/>
        <color rgb="FF7030A0"/>
        <rFont val="Arial"/>
        <family val="2"/>
      </rPr>
      <t>rentas de trabajo en las que sí se asocian costos y gastos</t>
    </r>
    <r>
      <rPr>
        <sz val="10"/>
        <color rgb="FFFF0000"/>
        <rFont val="Arial"/>
        <family val="2"/>
      </rPr>
      <t xml:space="preserve"> (nota: es un error que el art. 1.2.1.20.4  del DUT 1625 de 2016 no haya establecido que en este cálculo también se debían restar los "costos y gastos"; al no hacerlo, obviamente se eleva el límite del 40% y se beneficia demasiado a los contribuyentes. Además, se olvidó el gobierno de que  el art. 26 del ET establece que realidad las "rentas exentas" son una porción de la "renta líquida", es decir, una porción de un valor en el que ya estarían restados los costos y gastos)</t>
    </r>
  </si>
  <si>
    <r>
      <t xml:space="preserve">c) Valor de los ingresos brutos , menos ingresos no gravados en la subcédula de </t>
    </r>
    <r>
      <rPr>
        <b/>
        <u/>
        <sz val="10"/>
        <color rgb="FF00B050"/>
        <rFont val="Arial"/>
        <family val="2"/>
      </rPr>
      <t xml:space="preserve">rentas de capital </t>
    </r>
    <r>
      <rPr>
        <sz val="10"/>
        <color rgb="FFFF0000"/>
        <rFont val="Arial"/>
        <family val="2"/>
      </rPr>
      <t>(nota: es un error que el art. 1.2.1.20.4  del DUT 1625 de 2016 no haya establecido que en este cálculo también se debían restar los "costos y gastos"; al no hacerlo, obviamente se eleva el límite del 40% y se beneficia demasiado a los contribuyentes. Además, se olvidó el gobierno de que  el art. 26 del ET establece que realidad las "rentas exentas" son una porción de la "renta líquida", es decir, una porción de un valor en el que ya estarían restados los costos y gastos)</t>
    </r>
  </si>
  <si>
    <r>
      <t xml:space="preserve">d) Valor de los ingresos brutos, menos ingresos no gravados, menos devoluciones, en la subcédula de </t>
    </r>
    <r>
      <rPr>
        <b/>
        <u/>
        <sz val="10"/>
        <color theme="9" tint="-0.249977111117893"/>
        <rFont val="Arial"/>
        <family val="2"/>
      </rPr>
      <t>rentas no laborales</t>
    </r>
    <r>
      <rPr>
        <sz val="10"/>
        <color theme="9" tint="-0.249977111117893"/>
        <rFont val="Arial"/>
        <family val="2"/>
      </rPr>
      <t xml:space="preserve"> </t>
    </r>
    <r>
      <rPr>
        <sz val="10"/>
        <color rgb="FFFF0000"/>
        <rFont val="Arial"/>
        <family val="2"/>
      </rPr>
      <t>(nota: es un error que el art. 1.2.1.20.4  del DUT 1625 de 2016 no haya establecido que en este cálculo también se debían restar los "costos y gastos"; al no hacerlo, obviamente se eleva el límite del 40% y se beneficia demasiado a los contribuyentes. Además, se olvidó el gobierno de que  el art. 26 del ET establece que realidad las "rentas exentas" son una porción de la "renta líquida", es decir, una porción de un valor en el que ya estarían restados los costos y gastos)</t>
    </r>
  </si>
  <si>
    <r>
      <t xml:space="preserve">Cuando se posean títulos, bonos, CDT o demás documentos que coticen en bolsa, en ese caso el costo de adquisición se multiplicará por el índice de cotización en bolsa a dic. 31 de </t>
    </r>
    <r>
      <rPr>
        <sz val="10"/>
        <color rgb="FFFF0000"/>
        <rFont val="Arial"/>
        <family val="2"/>
      </rPr>
      <t xml:space="preserve">2023 </t>
    </r>
    <r>
      <rPr>
        <sz val="10"/>
        <rFont val="Arial"/>
        <family val="2"/>
      </rPr>
      <t>y con ello se obtendrá su valor patrimonial (</t>
    </r>
    <r>
      <rPr>
        <sz val="10"/>
        <color rgb="FFFF0000"/>
        <rFont val="Arial"/>
        <family val="2"/>
      </rPr>
      <t>ver el artículo 271 del ET; ver la  Circular Dian 006 de marzo 11 de 2024 https://www.dian.gov.co/normatividad/Normatividad/Circular%20000006%20de%2011-03-2024.pdf).</t>
    </r>
    <r>
      <rPr>
        <sz val="10"/>
        <rFont val="Arial"/>
        <family val="2"/>
      </rPr>
      <t xml:space="preserve"> Sobre ese mismo valor patrimonial así determinado se calcularían también los respectivos intereses causados y no cobrados hasta dic. 31 de </t>
    </r>
    <r>
      <rPr>
        <sz val="10"/>
        <color rgb="FFFF0000"/>
        <rFont val="Arial"/>
        <family val="2"/>
      </rPr>
      <t>2023</t>
    </r>
    <r>
      <rPr>
        <sz val="10"/>
        <rFont val="Arial"/>
        <family val="2"/>
      </rPr>
      <t xml:space="preserve">, intereses que hacen parte del valor patrimonial del titulo (ver art. 271 del ET). </t>
    </r>
  </si>
  <si>
    <r>
      <t xml:space="preserve">Según los arts. 261 y 262 del ET, el patrimonio a declarar solo debe involucrar "bienes y derechos </t>
    </r>
    <r>
      <rPr>
        <b/>
        <sz val="10"/>
        <rFont val="Arial"/>
        <family val="2"/>
      </rPr>
      <t>apreciabñes en dinero</t>
    </r>
    <r>
      <rPr>
        <sz val="10"/>
        <rFont val="Arial"/>
        <family val="2"/>
      </rPr>
      <t>". Así mismo, el art. 267 dice que por regla general, los activos se declaran por su "costo fiscal", salvo que en los artículos siguientes al 267 se indique algo distinto para alguna clase de activo en particular.</t>
    </r>
  </si>
  <si>
    <r>
      <t xml:space="preserve">Estas cifras están amarradas a la hoja de trabajo "inversiones en sociedades". Por tanto, si se quiere, se puede ir y modificar dicha hoja de trabajo para que se actualicen luego estas cifras. El art. 272 del ET indica que no importa si las acciones o cuotas cotizan o no en la bolsa de valores, tales acciones o cuotas (si son diferentes a las acciones preferenciales del art. 33-3 del ET) siempre se declararan por el costo fiscal, el cual se puede reajustar opcionalmente con el reajuste fiscal del  art. 70  del ET ( que </t>
    </r>
    <r>
      <rPr>
        <sz val="10"/>
        <color rgb="FFFF0000"/>
        <rFont val="Arial"/>
        <family val="2"/>
      </rPr>
      <t>por  el 2023 es 12,40%</t>
    </r>
    <r>
      <rPr>
        <sz val="10"/>
        <rFont val="Arial"/>
        <family val="2"/>
      </rPr>
      <t xml:space="preserve">), y que se aplicaría en forma proporcional si las cuotas o acciones no se poseyeron todo el año </t>
    </r>
    <r>
      <rPr>
        <sz val="10"/>
        <color rgb="FFFF0000"/>
        <rFont val="Arial"/>
        <family val="2"/>
      </rPr>
      <t xml:space="preserve">2023 </t>
    </r>
    <r>
      <rPr>
        <sz val="10"/>
        <rFont val="Arial"/>
        <family val="2"/>
      </rPr>
      <t xml:space="preserve">sino por una parte de este; o se les aplicaría la opción del art.73 del ET (ver </t>
    </r>
    <r>
      <rPr>
        <sz val="10"/>
        <color rgb="FFFF0000"/>
        <rFont val="Arial"/>
        <family val="2"/>
      </rPr>
      <t>Decreto 128 de feb. 7 de 2024</t>
    </r>
    <r>
      <rPr>
        <sz val="10"/>
        <rFont val="Arial"/>
        <family val="2"/>
      </rPr>
      <t xml:space="preserve"> y la hoja de trabajo para el anexo "Inversiones en asociadas" incluida en este mismo archivo de Excel). </t>
    </r>
    <r>
      <rPr>
        <b/>
        <sz val="10"/>
        <rFont val="Arial"/>
        <family val="2"/>
      </rPr>
      <t>Para nada se toma en cuenta el valor intrínseco que le certifiquen las socidades donde tiene las acciones o aportes.</t>
    </r>
    <r>
      <rPr>
        <sz val="10"/>
        <rFont val="Arial"/>
        <family val="2"/>
      </rPr>
      <t xml:space="preserve"> Nota: en cuanto a las acciones preferenciales que cumplen con todos los requisitos del art. 33-3 del ET, las mismas se declaran como si fueran una simple cuenta por cobrar (por el valor nominal). </t>
    </r>
  </si>
  <si>
    <r>
      <t xml:space="preserve">Intereses pagados en el año </t>
    </r>
    <r>
      <rPr>
        <sz val="10"/>
        <color indexed="10"/>
        <rFont val="Arial"/>
        <family val="2"/>
      </rPr>
      <t>2023</t>
    </r>
    <r>
      <rPr>
        <sz val="10"/>
        <rFont val="Arial"/>
        <family val="2"/>
      </rPr>
      <t xml:space="preserve"> por préstamos para adquisición de vivienda y por </t>
    </r>
    <r>
      <rPr>
        <i/>
        <sz val="10"/>
        <rFont val="Arial"/>
        <family val="2"/>
      </rPr>
      <t>leasing</t>
    </r>
    <r>
      <rPr>
        <sz val="10"/>
        <rFont val="Arial"/>
        <family val="2"/>
      </rPr>
      <t xml:space="preserve"> habitacional, ambos para vivienda del trabajador. Si el acreedor no está sometido a la vigilancia del Estado el préstamo siempre debe estar garantizado con hipoteca. Si el préstamo fue adquirido en UVR, la deducción por intereses y corrección monetaria, está limitada a las primeras 4553 UVR del respectivo préstamo. En ningún caso esta deducción puede exceder anualmente de 1200 UVT (1200 × </t>
    </r>
    <r>
      <rPr>
        <sz val="10"/>
        <color rgb="FFFF0000"/>
        <rFont val="Arial"/>
        <family val="2"/>
      </rPr>
      <t>$42.412 = 50.894.000</t>
    </r>
    <r>
      <rPr>
        <sz val="10"/>
        <rFont val="Arial"/>
        <family val="2"/>
      </rPr>
      <t>). Si el crédito fue otorgado a varias personas, los intereses se pueden tomar proporcionalmente o puede ser tomado por una sola persona (ver  art. 1.2.1.20.4 del DUT 1625 de 2016, luego de ser modificado con el art. 8 del Decreto 1435 de noviembre de 2020).</t>
    </r>
  </si>
  <si>
    <r>
      <t xml:space="preserve">Para ver un listado del tipo de rentas exentas que se pueden tomar por el </t>
    </r>
    <r>
      <rPr>
        <sz val="10"/>
        <color indexed="10"/>
        <rFont val="Arial"/>
        <family val="2"/>
      </rPr>
      <t>2023</t>
    </r>
    <r>
      <rPr>
        <sz val="10"/>
        <rFont val="Arial"/>
        <family val="2"/>
      </rPr>
      <t xml:space="preserve">, véase el artículo 235-2 del ET y numeral 25.4 del art. 25 de la Resolución Dian 001255 de oct. de 2022 con el detalle de los tipos de rentas exentas que se deben reportar en la información exógena tributaria del año gravable </t>
    </r>
    <r>
      <rPr>
        <sz val="10"/>
        <color rgb="FFFF0000"/>
        <rFont val="Arial"/>
        <family val="2"/>
      </rPr>
      <t>2023</t>
    </r>
    <r>
      <rPr>
        <sz val="10"/>
        <rFont val="Arial"/>
        <family val="2"/>
      </rPr>
      <t xml:space="preserve"> (véase también el libro virtual del Dr. Diego Guevara, escrito en abril de 2024, titulado </t>
    </r>
    <r>
      <rPr>
        <b/>
        <i/>
        <sz val="10"/>
        <color rgb="FF0070C0"/>
        <rFont val="Arial"/>
        <family val="2"/>
      </rPr>
      <t>"Novedades en información exógena a la Dian año gravable 2023"</t>
    </r>
    <r>
      <rPr>
        <sz val="10"/>
        <rFont val="Arial"/>
        <family val="2"/>
      </rPr>
      <t xml:space="preserve">; </t>
    </r>
    <r>
      <rPr>
        <i/>
        <sz val="10"/>
        <color theme="4"/>
        <rFont val="Arial"/>
        <family val="2"/>
      </rPr>
      <t>https://actualicese.com/producto/guia-multiformato-novedades-en-la-preparacion-y-presentacion-de-informacion-exogena-tributaria-a-la-dian-por-el-ano-gravable-2023/</t>
    </r>
    <r>
      <rPr>
        <sz val="10"/>
        <rFont val="Arial"/>
        <family val="2"/>
      </rPr>
      <t>).</t>
    </r>
  </si>
  <si>
    <r>
      <t xml:space="preserve">Para examinar los tipos de ingresos no gravados que se pueden utilizar en las declaraciones de renta </t>
    </r>
    <r>
      <rPr>
        <sz val="10"/>
        <color indexed="10"/>
        <rFont val="Arial"/>
        <family val="2"/>
      </rPr>
      <t xml:space="preserve">2023, </t>
    </r>
    <r>
      <rPr>
        <sz val="10"/>
        <rFont val="Arial"/>
        <family val="2"/>
      </rPr>
      <t xml:space="preserve">se puede usar el listado que aparece en el numeral 26.2 del art. 26 de la Resolución Dian 001255 de oct. de 2022 (reportes de exógena para año gravable </t>
    </r>
    <r>
      <rPr>
        <sz val="10"/>
        <color rgb="FFFF0000"/>
        <rFont val="Arial"/>
        <family val="2"/>
      </rPr>
      <t>2023</t>
    </r>
    <r>
      <rPr>
        <sz val="10"/>
        <rFont val="Arial"/>
        <family val="2"/>
      </rPr>
      <t xml:space="preserve">),  véase también el libro virtual del Dr. Diego Guevara, escrito en abril de 2024, titulado </t>
    </r>
    <r>
      <rPr>
        <b/>
        <i/>
        <sz val="10"/>
        <color rgb="FF0070C0"/>
        <rFont val="Arial"/>
        <family val="2"/>
      </rPr>
      <t>"Novedades en información exógena a la DIAN año gravable 2023"</t>
    </r>
    <r>
      <rPr>
        <sz val="10"/>
        <rFont val="Arial"/>
        <family val="2"/>
      </rPr>
      <t>;</t>
    </r>
    <r>
      <rPr>
        <i/>
        <sz val="10"/>
        <color theme="4"/>
        <rFont val="Arial"/>
        <family val="2"/>
      </rPr>
      <t xml:space="preserve"> https://actualicese.com/producto/guia-multiformato-novedades-en-la-preparacion-y-presentacion-de-informacion-exogena-tributaria-a-la-dian-por-el-ano-gravable-2023/</t>
    </r>
    <r>
      <rPr>
        <sz val="10"/>
        <rFont val="Arial"/>
        <family val="2"/>
      </rPr>
      <t>).</t>
    </r>
  </si>
  <si>
    <t xml:space="preserve">El artículo 188 del ET establece que a partir del 2021 la renta presuntiva se calcula con el 0%. Por tanto, las instrucciones que trae el formulario de la Dian para diligenciar el renglón 98 son muy ingenuas, pues ningún contribuyente se pondrá a realizar los cálculos allí indicados, los cuales sugieren tomar el patrimonio líquido a diciembre de 2022, restar voluntariamente el valor patrimonial de ciertos activos, multiplicar por el 0% y luego sumar la renta gravada que tales activos hayan generado durante el 2023. Ningún contribuyente va a restar ningún activo y por tanto no tendrá que sumar las rentas gravadas generadas por tales activos, pues lo único que harán es tomar el patrimonio líquido a diciembre de 2022 y multiplicar por el 0%. </t>
  </si>
  <si>
    <r>
      <t xml:space="preserve">Se tiene hasta dos años contados desde el vencimiento del plazo para declarar para iniciar el proceso de solicitarlo en devolución o compensación (ver arts. 816 y 854 del ET). Además, es importante aclarar que el solo hecho de que se obtenga saldo a favor en una declaración de renta no obliga a la firma del contador (ver art. 596 del ET). Eso solo opera en las declaraciones del IVA de los obligados a llevar contabilidad (ver art. 602 del ET). Las declaraciones de los obligados a llevar contabilidad requieren firma de contador cuando el patrimonio bruto al cierre de </t>
    </r>
    <r>
      <rPr>
        <sz val="10"/>
        <color rgb="FFFF0000"/>
        <rFont val="Arial"/>
        <family val="2"/>
      </rPr>
      <t xml:space="preserve">2023 </t>
    </r>
    <r>
      <rPr>
        <sz val="10"/>
        <rFont val="Arial"/>
        <family val="2"/>
      </rPr>
      <t xml:space="preserve">o los ingresos brutos fiscales del </t>
    </r>
    <r>
      <rPr>
        <sz val="10"/>
        <color rgb="FFFF0000"/>
        <rFont val="Arial"/>
        <family val="2"/>
      </rPr>
      <t>2023</t>
    </r>
    <r>
      <rPr>
        <sz val="10"/>
        <rFont val="Arial"/>
        <family val="2"/>
      </rPr>
      <t xml:space="preserve"> (sumando rentas ordianarias y ganancias ocasionales) haya superado 100.000 UVT (ver art. 596 del ET). Además, el art. 855 del ET, modificado con el art. 98 de la Ley 1943 de 2018 y 115 de la Ley 2010 de 2019 y el art. 3 del Decreto-Ley 807 de junio 4 de 2020, fue reglamentado con el Decreto 963 de julio 7 de 2020 y  contempla que la Dian podrá devolver de forma “automática”, los saldos a favor de renta y de IVA que cumplan los requisitos del parágrafo 5 (entre ellos si el 85% de los costos o gastos o IVA descontables fueron cobrados por proveedores que facturen electrónicamente).  Ver además la Resolución Dian 0151 de noviembre 30 de 2012 (modificada con las resoluciones 0057 de febrero 20 de 2014 y 0082 de julio 30 de 2020) que sigue siendo la norma vigente que indica la forma de efectuar las solicitudes de devolución y/o compensación de saldos a favor en renta de acuerdo con lo indicado en los artículos 1.6.1.21.12 hasta 1.6.1.21.31, y 1.6.1.29.1 hasta 1.6.1.29.3 del DUT 1625 de octubre de 2016, varios de ellos modificados o creados con los decretos 963 de julio 7 de 2020 y 1091 de agosto de 2020 (ver el formato 2613 v.1 para relación de costos y gastos soportados en factura electrónica el cual se diligencia solo cuando se desee tramitar la “devolución automática”; ver estos editoriales de julio y agosto de 2020: </t>
    </r>
    <r>
      <rPr>
        <i/>
        <sz val="10"/>
        <color theme="4"/>
        <rFont val="Arial"/>
        <family val="2"/>
      </rPr>
      <t>https://actualicese.com/devolucion-automatica-de-saldos-a-favor-vuelve-a-ser-reglamentada/</t>
    </r>
    <r>
      <rPr>
        <sz val="10"/>
        <rFont val="Arial"/>
        <family val="2"/>
      </rPr>
      <t xml:space="preserve"> y </t>
    </r>
    <r>
      <rPr>
        <i/>
        <sz val="10"/>
        <color theme="4"/>
        <rFont val="Arial"/>
        <family val="2"/>
      </rPr>
      <t>https://actualicese.com/prescrito-formato-2613-relacion-de-costos-y-gastos-para-devolucion-automatica-de-saldos-a-favor/</t>
    </r>
    <r>
      <rPr>
        <sz val="10"/>
        <rFont val="Arial"/>
        <family val="2"/>
      </rPr>
      <t xml:space="preserve"> ). Ver también las instrucciones del portal de la Dian para la solicitud de devolución o compensación de saldos a favor (https://www.dian.gov.co/tramitesservicios/Tramites_Impuestos/Devoluciones/Paginas/Presentacion.aspx ). Adicionalmente, de acuerdo con el Decreto 1091 de agosto de 2020, si durante el año </t>
    </r>
    <r>
      <rPr>
        <sz val="10"/>
        <color rgb="FFFF0000"/>
        <rFont val="Arial"/>
        <family val="2"/>
      </rPr>
      <t xml:space="preserve">2024 </t>
    </r>
    <r>
      <rPr>
        <sz val="10"/>
        <rFont val="Arial"/>
        <family val="2"/>
      </rPr>
      <t>el contribuye optó por trasladarse voluntariamente hacia el régimen simple, entonces este saldo a favor de su declaración de renta del AG</t>
    </r>
    <r>
      <rPr>
        <sz val="10"/>
        <color rgb="FFFF0000"/>
        <rFont val="Arial"/>
        <family val="2"/>
      </rPr>
      <t xml:space="preserve"> 2023</t>
    </r>
    <r>
      <rPr>
        <sz val="10"/>
        <rFont val="Arial"/>
        <family val="2"/>
      </rPr>
      <t xml:space="preserve"> no podrá ser arrastrado a la declaración anual del SIMPLE AG</t>
    </r>
    <r>
      <rPr>
        <sz val="10"/>
        <color rgb="FFFF0000"/>
        <rFont val="Arial"/>
        <family val="2"/>
      </rPr>
      <t xml:space="preserve"> 2024</t>
    </r>
    <r>
      <rPr>
        <sz val="10"/>
        <rFont val="Arial"/>
        <family val="2"/>
      </rPr>
      <t xml:space="preserve"> y lo único que podrá hacer es solicitarlo en devolución o compensación.</t>
    </r>
  </si>
  <si>
    <r>
      <t>En razón a que las pérdidas que arroje la cédula general son compensables en los años siguientes, se entiende entonces que estas declaraciones presentadas en el formulario 210, si llegan a arrojar pérdida en la cédula general, y sin importar que las otras dos cédulas (de pensiones o dividendos) arrojen utilidad, tendrían entonces la firmeza especial del artículo  117 de la Ley 2010 de 2019 (la cual es una norma especial y posterior que empieza a regir por encima de lo que siga diciendo los artículos 147 y 714 del ET) la cual estableció que: “</t>
    </r>
    <r>
      <rPr>
        <i/>
        <sz val="10"/>
        <color rgb="FF0070C0"/>
        <rFont val="Arial"/>
        <family val="2"/>
      </rPr>
      <t>El término de firmeza de los artículos 147 y 714 del Estatuto Tributario de la declaración del impuesto sobre la renta y complementarios de los contribuyentes que determinen o compensen pérdidas fiscales, o que estén sujetos al régimen de precios de transferencia, será de cinco (5) años.”</t>
    </r>
    <r>
      <rPr>
        <sz val="10"/>
        <rFont val="Arial"/>
        <family val="2"/>
      </rPr>
      <t xml:space="preserve"> .Esa norma en todo caso es imperfecta pues no aclara desde qué fecha se empiezan a contar los 5 años (algo que requerirá reglamentación y por lo cual se puede suponer que dicha reglamentación establecerá que se contarían a partir de la "fecha del vencimiento del plazo para declarar" o "a partir de la fecha de la presentación en el caso de las declaraciones presentadas extemporáneamente", pues así es como se aplican los 3 años de firmeza para las declaraciones en las que no se liquiden pérdidas; ver inciso primero del art. 714 del ET). Por tanto, las declaraciones (oportunas o extemporáneas) que se presenten a partir de diciembre 27 de 2019 y en las cuales se liquiden o compensen pérdidas liquidas, ya no se seguirán rigiendo por la norma del artículo 714 del ET (la cual decía que si se liquidan pérdidas, la declaración  "quedará en firme en el mismo término que el contribuyente tiene para compensarla, de acuerdo con las reglas de este Estatuto", lo cual equivalía a decir que quedaban en firme 12 años gravables después; ver art. 147 del ET). Y tampoco se les aplicará lo indicado en el inciso séptimo del artículo 147 del ET (norma que decía que si se compensaban pérdidas, la declaración quedaba en firme dentro de los 6 años siguientes a su presentación).</t>
    </r>
  </si>
  <si>
    <t xml:space="preserve">        Aportes al Sena</t>
  </si>
  <si>
    <r>
      <t xml:space="preserve">Utilidad (o pérdida) </t>
    </r>
    <r>
      <rPr>
        <b/>
        <sz val="10"/>
        <color indexed="10"/>
        <rFont val="Arial"/>
        <family val="2"/>
      </rPr>
      <t>contable</t>
    </r>
    <r>
      <rPr>
        <b/>
        <sz val="10"/>
        <rFont val="Arial"/>
        <family val="2"/>
      </rPr>
      <t xml:space="preserve"> </t>
    </r>
    <r>
      <rPr>
        <b/>
        <sz val="10"/>
        <color indexed="10"/>
        <rFont val="Arial"/>
        <family val="2"/>
      </rPr>
      <t>antes</t>
    </r>
    <r>
      <rPr>
        <b/>
        <sz val="10"/>
        <rFont val="Arial"/>
        <family val="2"/>
      </rPr>
      <t xml:space="preserve"> de impuesto</t>
    </r>
  </si>
  <si>
    <t>Más: Rentas G¿gravadas (renglón 96 del formulario 210)</t>
  </si>
  <si>
    <r>
      <t xml:space="preserve"> -Que se pueden restar al impuesto de renta </t>
    </r>
    <r>
      <rPr>
        <sz val="10"/>
        <color rgb="FFFF0000"/>
        <rFont val="Arial"/>
        <family val="2"/>
      </rPr>
      <t>(solo se pueden utilizar los que se mencionan en la versión que hasta diciembre de 2021 tenía el artículo 259-2 del ET, modificado con el artículo 96 de la Ley 2010 de diciembre de 2019. En todo caso, y pese a lo que diga el artículo 259-2 del ET, también se podrá aplicar el nuevo descuento tributario comtemplado en el articulo 254-1 del ET, pues fue creado con el art. 5 de la Ley 2277 de 2022)</t>
    </r>
  </si>
  <si>
    <t>Subtotal impuesto a cargo a liquidar para la Dian (impuesto corriente)</t>
  </si>
  <si>
    <t>Impuesto diferido (valores que solamente son contables)</t>
  </si>
  <si>
    <t>(base gravable expresada en UVT menos 1090 UVT) × 19%</t>
  </si>
  <si>
    <t>(base gravable expresada en UVT menos 1700 UVT) × 28% más 116 UVT</t>
  </si>
  <si>
    <t xml:space="preserve">(base gravable expresada en UVT menos 4100 UVT) × 33% más 788 UVT </t>
  </si>
  <si>
    <t>(base gravable expresada en UVT menos 8.670 UVT) × 35% + 2.296 UVT</t>
  </si>
  <si>
    <t>(base gravable expresada en UVT menos 18.970 UVT) × 37% + 5.901 UVT</t>
  </si>
  <si>
    <t>(base gravable expresada en UVT menos 31.000 UVT) × 39% + 10.352 UVT</t>
  </si>
  <si>
    <t>(Renta líquida cedular de dividendos y participaciones en UVT menos 1.090 UVT) v 19%</t>
  </si>
  <si>
    <t>EFECTO DE CONVERSIÓN (moneda funcional diferente al peso colombiano)</t>
  </si>
  <si>
    <r>
      <t xml:space="preserve">Financiero o </t>
    </r>
    <r>
      <rPr>
        <i/>
        <sz val="11"/>
        <color rgb="FF000000"/>
        <rFont val="Arial"/>
        <family val="2"/>
      </rPr>
      <t>leasing</t>
    </r>
    <r>
      <rPr>
        <sz val="11"/>
        <color indexed="8"/>
        <rFont val="Arial"/>
        <family val="2"/>
      </rPr>
      <t xml:space="preserve"> - partes no relacionadas</t>
    </r>
  </si>
  <si>
    <r>
      <t xml:space="preserve">Financiero o </t>
    </r>
    <r>
      <rPr>
        <i/>
        <sz val="11"/>
        <color rgb="FF000000"/>
        <rFont val="Arial"/>
        <family val="2"/>
      </rPr>
      <t>leasing</t>
    </r>
    <r>
      <rPr>
        <sz val="11"/>
        <color indexed="8"/>
        <rFont val="Arial"/>
        <family val="2"/>
      </rPr>
      <t xml:space="preserve"> - partes relacionadas</t>
    </r>
  </si>
  <si>
    <t>EFECTO DE CONVERSIÓN (moneda uncional diferente al peso colombiano)</t>
  </si>
  <si>
    <r>
      <t>Arrendamiento financiero o mercantil (</t>
    </r>
    <r>
      <rPr>
        <i/>
        <sz val="12"/>
        <color rgb="FF000000"/>
        <rFont val="Arial"/>
        <family val="2"/>
      </rPr>
      <t>leasing</t>
    </r>
    <r>
      <rPr>
        <sz val="12"/>
        <color indexed="8"/>
        <rFont val="Arial"/>
        <family val="2"/>
      </rPr>
      <t>)</t>
    </r>
  </si>
  <si>
    <t>Vinculado Económicos zona franca y exterior</t>
  </si>
  <si>
    <t>Vinculados económicos zona franca y exterior</t>
  </si>
  <si>
    <r>
      <t xml:space="preserve">Activos financieros (diferentes a cartera de crédito y operaciones de </t>
    </r>
    <r>
      <rPr>
        <i/>
        <sz val="12"/>
        <color rgb="FF000000"/>
        <rFont val="Arial"/>
        <family val="2"/>
      </rPr>
      <t>leasing</t>
    </r>
    <r>
      <rPr>
        <sz val="12"/>
        <color indexed="8"/>
        <rFont val="Arial"/>
        <family val="2"/>
      </rPr>
      <t>)</t>
    </r>
  </si>
  <si>
    <r>
      <t xml:space="preserve">Cartera de crédito y operaciones de </t>
    </r>
    <r>
      <rPr>
        <i/>
        <sz val="12"/>
        <color rgb="FF000000"/>
        <rFont val="Arial"/>
        <family val="2"/>
      </rPr>
      <t>leasing</t>
    </r>
  </si>
  <si>
    <t>Mayor ingreso - Precios de transferencia</t>
  </si>
  <si>
    <t>Ganancias por inversiones en sociedades, asociadas y/o negocios conjuntos (renta cedular de dividendos y participaciones)</t>
  </si>
  <si>
    <t>Megainversiones (art. 235-3 ET)</t>
  </si>
  <si>
    <t>Intereses sobre créditos educativos del Ictetex</t>
  </si>
  <si>
    <t>Megainversiones</t>
  </si>
  <si>
    <t>Deducción por impuestos pagados (GMF 4 × 1000)</t>
  </si>
  <si>
    <t xml:space="preserve">Deducción del 1% por adquisiciones con factura flectrónica </t>
  </si>
  <si>
    <t>Otras deducciones (intereses sobre créditos eduativos del ICETEX, inversiones definidas en la Lly, etc.)</t>
  </si>
  <si>
    <t>Pensiones de jubilación, invalidez, vejez, de sobrevivientes y sobre riesgos profesionales</t>
  </si>
  <si>
    <t>Indemnizaciones sustitutivas de las pensiones o devoluciones de saldos de ahorro pensional</t>
  </si>
  <si>
    <r>
      <t xml:space="preserve">Diferencias permanentes que </t>
    </r>
    <r>
      <rPr>
        <b/>
        <sz val="12"/>
        <color indexed="10"/>
        <rFont val="Arial"/>
        <family val="2"/>
      </rPr>
      <t>disminuyen</t>
    </r>
    <r>
      <rPr>
        <b/>
        <sz val="12"/>
        <rFont val="Arial"/>
        <family val="2"/>
      </rPr>
      <t xml:space="preserve"> la renta liquida (-)</t>
    </r>
  </si>
  <si>
    <r>
      <t xml:space="preserve">Diferencias permanentes que </t>
    </r>
    <r>
      <rPr>
        <b/>
        <sz val="12"/>
        <color indexed="10"/>
        <rFont val="Arial"/>
        <family val="2"/>
      </rPr>
      <t>aumentan</t>
    </r>
    <r>
      <rPr>
        <b/>
        <sz val="12"/>
        <rFont val="Arial"/>
        <family val="2"/>
      </rPr>
      <t xml:space="preserve"> la renta liquida (+)</t>
    </r>
  </si>
  <si>
    <t>Deducciones de impuestos (patrimonio vehículos, entre otros), distintos a GMF</t>
  </si>
  <si>
    <t>Gastos no deducibles por operaciones gravadas con IVA realizadas con personas no inscritas en el régimen común del impuesto sobre las ventas</t>
  </si>
  <si>
    <t>Costos por préstamos atribuibles a activos aptos para entidades que aplican la NIIF para las Pymes</t>
  </si>
  <si>
    <r>
      <t>Plusvalía (</t>
    </r>
    <r>
      <rPr>
        <i/>
        <sz val="12"/>
        <color rgb="FF000000"/>
        <rFont val="Arial"/>
        <family val="2"/>
      </rPr>
      <t>Good Will</t>
    </r>
    <r>
      <rPr>
        <sz val="12"/>
        <color indexed="8"/>
        <rFont val="Arial"/>
        <family val="2"/>
      </rPr>
      <t>, fondo de comercio y crédito mercantil)</t>
    </r>
  </si>
  <si>
    <t>Abono por inexequibilidad impuestto solidario por el COVID-19</t>
  </si>
  <si>
    <t>Aportes al Sena, ICBF, cajas de compensación</t>
  </si>
  <si>
    <t>Diferencia temporaria</t>
  </si>
  <si>
    <t>Base fiscal</t>
  </si>
  <si>
    <t>Diferencia permanente</t>
  </si>
  <si>
    <t>Otros pasivos, anticipos y avances recibidos</t>
  </si>
  <si>
    <t>Pérdida fiscal compensada en el período (-)</t>
  </si>
  <si>
    <t>Solo lo facturado (no ha generado ingreso ni pasivo diferido)</t>
  </si>
  <si>
    <r>
      <t xml:space="preserve">Importe al </t>
    </r>
    <r>
      <rPr>
        <sz val="12"/>
        <color indexed="10"/>
        <rFont val="Arial"/>
        <family val="2"/>
      </rPr>
      <t>comienzo</t>
    </r>
    <r>
      <rPr>
        <sz val="12"/>
        <rFont val="Arial"/>
        <family val="2"/>
      </rPr>
      <t xml:space="preserve"> del periodo (</t>
    </r>
    <r>
      <rPr>
        <b/>
        <sz val="12"/>
        <color indexed="10"/>
        <rFont val="Arial"/>
        <family val="2"/>
      </rPr>
      <t>no incluye</t>
    </r>
    <r>
      <rPr>
        <sz val="12"/>
        <rFont val="Arial"/>
        <family val="2"/>
      </rPr>
      <t xml:space="preserve"> depreciación, amortización o deterioro)</t>
    </r>
  </si>
  <si>
    <t>Cambios en valor razonable</t>
  </si>
  <si>
    <t xml:space="preserve">Por costo </t>
  </si>
  <si>
    <t>Ajuste por revaluaciones o reexpresiones</t>
  </si>
  <si>
    <r>
      <t xml:space="preserve">Importe neto </t>
    </r>
    <r>
      <rPr>
        <sz val="12"/>
        <color indexed="10"/>
        <rFont val="Arial"/>
        <family val="2"/>
      </rPr>
      <t xml:space="preserve">al final </t>
    </r>
    <r>
      <rPr>
        <sz val="12"/>
        <rFont val="Arial"/>
        <family val="2"/>
      </rPr>
      <t>del período</t>
    </r>
  </si>
  <si>
    <t>Por Ajuste por revaluaciones o reexpresiones</t>
  </si>
  <si>
    <r>
      <t xml:space="preserve">Valor de activos adquiridos mediante arrendamiento financiero o </t>
    </r>
    <r>
      <rPr>
        <i/>
        <sz val="12"/>
        <rFont val="Arial"/>
        <family val="2"/>
      </rPr>
      <t>leasing</t>
    </r>
  </si>
  <si>
    <t xml:space="preserve">Equipos de transporte </t>
  </si>
  <si>
    <t>Licencias y franquicias</t>
  </si>
  <si>
    <t>Capital personas naturales</t>
  </si>
  <si>
    <t>Ingresos brutos por actividad industrial, comercial y servicios</t>
  </si>
  <si>
    <t xml:space="preserve">Acciones en la sociedad A S.A., NIT. xxxxx (fueron compradas en </t>
  </si>
  <si>
    <t>Acciones en la sociedad B S.A., NIT. xxxxx (una parte fue comprada</t>
  </si>
  <si>
    <t xml:space="preserve">Acciones en la sociedad A SA, NIT. xxxxx (fueron compradas en </t>
  </si>
  <si>
    <t>Acciones en la sociedad B SA, NIT. xxxxx (una parte fue comprada</t>
  </si>
  <si>
    <t>Acciones en la sociedad A SA, NIT xxxxx (fueron compradas en dic. 30 de 2003, por un costo de adquisición de 8.000.000)</t>
  </si>
  <si>
    <r>
      <t xml:space="preserve">Acciones en la sociedad B SA, NIT xxxxx (fueron compradas en jul. 31 de </t>
    </r>
    <r>
      <rPr>
        <sz val="10"/>
        <color theme="1"/>
        <rFont val="Arial"/>
        <family val="2"/>
      </rPr>
      <t xml:space="preserve">2000 </t>
    </r>
    <r>
      <rPr>
        <sz val="10"/>
        <rFont val="Arial"/>
        <family val="2"/>
      </rPr>
      <t>por un costo de adquisición de 2.000.000)</t>
    </r>
  </si>
  <si>
    <r>
      <t xml:space="preserve">fiscal </t>
    </r>
    <r>
      <rPr>
        <b/>
        <sz val="10"/>
        <color indexed="10"/>
        <rFont val="Arial"/>
        <family val="2"/>
      </rPr>
      <t xml:space="preserve">2023
</t>
    </r>
    <r>
      <rPr>
        <b/>
        <sz val="10"/>
        <color rgb="FFFF0000"/>
        <rFont val="Arial"/>
        <family val="2"/>
      </rPr>
      <t>12,40%</t>
    </r>
  </si>
  <si>
    <r>
      <t xml:space="preserve">fiscal </t>
    </r>
    <r>
      <rPr>
        <b/>
        <sz val="10"/>
        <color indexed="10"/>
        <rFont val="Arial"/>
        <family val="2"/>
      </rPr>
      <t>2023
12,4</t>
    </r>
    <r>
      <rPr>
        <b/>
        <sz val="10"/>
        <color rgb="FFFF0000"/>
        <rFont val="Arial"/>
        <family val="2"/>
      </rPr>
      <t>%</t>
    </r>
  </si>
  <si>
    <r>
      <t xml:space="preserve">Los cálculos de este ejercicio se efectuaron de acuerdo con lo indicado en el </t>
    </r>
    <r>
      <rPr>
        <b/>
        <sz val="10"/>
        <color rgb="FFFF0000"/>
        <rFont val="Arial"/>
        <family val="2"/>
      </rPr>
      <t>artículo 118-1 del ET</t>
    </r>
    <r>
      <rPr>
        <sz val="10"/>
        <rFont val="Arial"/>
        <family val="2"/>
      </rPr>
      <t xml:space="preserve"> (modificado con artículo</t>
    </r>
    <r>
      <rPr>
        <b/>
        <sz val="10"/>
        <color rgb="FFFF0000"/>
        <rFont val="Arial"/>
        <family val="2"/>
      </rPr>
      <t xml:space="preserve"> 63 de la Ley 2010 de 2019</t>
    </r>
    <r>
      <rPr>
        <sz val="10"/>
        <rFont val="Arial"/>
        <family val="2"/>
      </rPr>
      <t xml:space="preserve">) y los artículos 1.2.1.18.60 hasta 1.2.1.18.66 del DUT 1625 de octubre de 2016 (varios de ellos modificados con el Decreto </t>
    </r>
    <r>
      <rPr>
        <b/>
        <sz val="10"/>
        <color rgb="FFFF0000"/>
        <rFont val="Arial"/>
        <family val="2"/>
      </rPr>
      <t xml:space="preserve"> 761 de mayo 29 de 2020)</t>
    </r>
    <r>
      <rPr>
        <sz val="10"/>
        <rFont val="Arial"/>
        <family val="2"/>
      </rPr>
      <t xml:space="preserve">. En su aplicación para el año gravable </t>
    </r>
    <r>
      <rPr>
        <sz val="10"/>
        <color rgb="FFFF0000"/>
        <rFont val="Arial"/>
        <family val="2"/>
      </rPr>
      <t>2023</t>
    </r>
    <r>
      <rPr>
        <sz val="10"/>
        <rFont val="Arial"/>
        <family val="2"/>
      </rPr>
      <t xml:space="preserve"> dichas normas establecen que se debe calcular un límite especial a los intereses que se hayan capitalizado durante el año o se pretendan deducir en la renta fiscal del año (limite que se ilustrará a continuación). Sin embargo dicho límite solo se aplica a los intereses que se hayan causado o pagado a terceros con los cuales sí exista </t>
    </r>
    <r>
      <rPr>
        <b/>
        <sz val="10"/>
        <color rgb="FFFF0000"/>
        <rFont val="Arial"/>
        <family val="2"/>
      </rPr>
      <t xml:space="preserve">"vinculación económica" </t>
    </r>
    <r>
      <rPr>
        <sz val="10"/>
        <rFont val="Arial"/>
        <family val="2"/>
      </rPr>
      <t xml:space="preserve">(ver artículo 260-1 del ET y artículo 1.2.1.18.61 del DUT 1625 de 2016). Por tanto, este límite no se tiene que aplicar a los intereses causados o pagados a terceros con los cuales no exista vinculación económica, pero a tales terceros sí se les deberá solicitar una </t>
    </r>
    <r>
      <rPr>
        <b/>
        <sz val="10"/>
        <color rgb="FF0070C0"/>
        <rFont val="Arial"/>
        <family val="2"/>
      </rPr>
      <t>"certificación" donde conste que no son vinculados económicos</t>
    </r>
    <r>
      <rPr>
        <sz val="10"/>
        <rFont val="Arial"/>
        <family val="2"/>
      </rPr>
      <t xml:space="preserve">  </t>
    </r>
    <r>
      <rPr>
        <b/>
        <i/>
        <sz val="10"/>
        <color rgb="FF0070C0"/>
        <rFont val="Arial"/>
        <family val="2"/>
      </rPr>
      <t>y tal certificación se debe conseguir antes del vencimiento del plazo para presentar la declaración de renta (</t>
    </r>
    <r>
      <rPr>
        <i/>
        <sz val="10"/>
        <color theme="1"/>
        <rFont val="Arial"/>
        <family val="2"/>
      </rPr>
      <t>ver parágrafo 1 del artículo 118-1 del ET y el artículo 1.2.1.18.64 del DUT 1625 de 2016).</t>
    </r>
  </si>
  <si>
    <r>
      <t xml:space="preserve">Deuda ponderada 
</t>
    </r>
    <r>
      <rPr>
        <b/>
        <sz val="10"/>
        <color indexed="10"/>
        <rFont val="Arial"/>
        <family val="2"/>
      </rPr>
      <t>(A × B)</t>
    </r>
  </si>
  <si>
    <r>
      <rPr>
        <b/>
        <sz val="10"/>
        <color indexed="10"/>
        <rFont val="Arial"/>
        <family val="2"/>
      </rPr>
      <t>(G)</t>
    </r>
    <r>
      <rPr>
        <sz val="10"/>
        <rFont val="Arial"/>
        <family val="2"/>
      </rPr>
      <t xml:space="preserve"> Límite de endeudamiento promedio permitido 
(patrimonio líquido del </t>
    </r>
    <r>
      <rPr>
        <sz val="10"/>
        <color indexed="10"/>
        <rFont val="Arial"/>
        <family val="2"/>
      </rPr>
      <t>2022</t>
    </r>
    <r>
      <rPr>
        <sz val="10"/>
        <rFont val="Arial"/>
        <family val="2"/>
      </rPr>
      <t xml:space="preserve"> × 2)</t>
    </r>
  </si>
  <si>
    <t>Sea cual sea las condiciones bajo la cual se otorguen los préstamos en dinero a las sociedades nacionales, es importante tener presente que la norma contenida en el art. 35 del ET exigiría que el socio o accionista del régimen ordinario que sí declara renta (lo cual deja por fuera a los que se hayan trasladado voluntariamente al régimen simple) y que haya hecho el préstamo a las sociedades en las que son o fueron socios (sin importar si tal sociedad está en el régimen ordinario o en el SIMPLE), tendrá que incluir en su declaración de renta un ingreso por los intereses que la norma presume que se debieron haber cobrado sobre tales préstamos.</t>
  </si>
  <si>
    <r>
      <t>(</t>
    </r>
    <r>
      <rPr>
        <b/>
        <sz val="10"/>
        <rFont val="Arial"/>
        <family val="2"/>
      </rPr>
      <t xml:space="preserve">Nota: </t>
    </r>
    <r>
      <rPr>
        <sz val="10"/>
        <rFont val="Arial"/>
        <family val="2"/>
      </rPr>
      <t>para efectuar sus propias simulaciones, solo deberá cambiar las celdas resaltadas en amarillo; las demás son automáticas).</t>
    </r>
  </si>
  <si>
    <t>Interés real que cobró (A × (tasa real/12))</t>
  </si>
  <si>
    <t>(A × (tasa real/12))</t>
  </si>
  <si>
    <t>(A ×  (tasa presunta/12))</t>
  </si>
  <si>
    <r>
      <t xml:space="preserve">Escoger entre una cualquiera de las siguientes cuatro opciones: </t>
    </r>
    <r>
      <rPr>
        <sz val="10"/>
        <color indexed="10"/>
        <rFont val="Arial"/>
        <family val="2"/>
      </rPr>
      <t>1)</t>
    </r>
    <r>
      <rPr>
        <sz val="10"/>
        <rFont val="Arial"/>
        <family val="2"/>
      </rPr>
      <t xml:space="preserve"> ¿La declaración por el año gravable </t>
    </r>
    <r>
      <rPr>
        <sz val="10"/>
        <color indexed="10"/>
        <rFont val="Arial"/>
        <family val="2"/>
      </rPr>
      <t>2023</t>
    </r>
    <r>
      <rPr>
        <sz val="10"/>
        <rFont val="Arial"/>
        <family val="2"/>
      </rPr>
      <t xml:space="preserve"> es la primera que declaración de renta que presenta en toda su historia tributaria? </t>
    </r>
    <r>
      <rPr>
        <sz val="10"/>
        <color indexed="10"/>
        <rFont val="Arial"/>
        <family val="2"/>
      </rPr>
      <t>2)</t>
    </r>
    <r>
      <rPr>
        <sz val="10"/>
        <rFont val="Arial"/>
        <family val="2"/>
      </rPr>
      <t xml:space="preserve"> ¿Es el año gravable </t>
    </r>
    <r>
      <rPr>
        <sz val="10"/>
        <color indexed="10"/>
        <rFont val="Arial"/>
        <family val="2"/>
      </rPr>
      <t>2023</t>
    </r>
    <r>
      <rPr>
        <sz val="10"/>
        <rFont val="Arial"/>
        <family val="2"/>
      </rPr>
      <t xml:space="preserve"> el segundo año que le corresponde declarar en  toda su historia tributaria ? </t>
    </r>
    <r>
      <rPr>
        <sz val="10"/>
        <color indexed="10"/>
        <rFont val="Arial"/>
        <family val="2"/>
      </rPr>
      <t>3)</t>
    </r>
    <r>
      <rPr>
        <sz val="10"/>
        <rFont val="Arial"/>
        <family val="2"/>
      </rPr>
      <t xml:space="preserve"> ¿Es el  año gravable </t>
    </r>
    <r>
      <rPr>
        <sz val="10"/>
        <color indexed="10"/>
        <rFont val="Arial"/>
        <family val="2"/>
      </rPr>
      <t>2023</t>
    </r>
    <r>
      <rPr>
        <sz val="10"/>
        <rFont val="Arial"/>
        <family val="2"/>
      </rPr>
      <t xml:space="preserve"> el tercer o posterior año gravable que le corresponde declarar? </t>
    </r>
    <r>
      <rPr>
        <sz val="10"/>
        <color indexed="10"/>
        <rFont val="Arial"/>
        <family val="2"/>
      </rPr>
      <t xml:space="preserve">4) </t>
    </r>
    <r>
      <rPr>
        <sz val="10"/>
        <rFont val="Arial"/>
        <family val="2"/>
      </rPr>
      <t>Esta declaración de renta</t>
    </r>
    <r>
      <rPr>
        <sz val="10"/>
        <color indexed="10"/>
        <rFont val="Arial"/>
        <family val="2"/>
      </rPr>
      <t xml:space="preserve"> 2023 </t>
    </r>
    <r>
      <rPr>
        <sz val="10"/>
        <rFont val="Arial"/>
        <family val="2"/>
      </rPr>
      <t xml:space="preserve">será la última que se presenta pues se trata de la declaración de renta de una sucesión ilíquida que quedó liquidada durante el </t>
    </r>
    <r>
      <rPr>
        <sz val="10"/>
        <color indexed="10"/>
        <rFont val="Arial"/>
        <family val="2"/>
      </rPr>
      <t xml:space="preserve">2023 </t>
    </r>
    <r>
      <rPr>
        <sz val="10"/>
        <rFont val="Arial"/>
        <family val="2"/>
      </rPr>
      <t xml:space="preserve"> (y por tanto es claro que no se tendrá que presentar una futura declaración por el AG </t>
    </r>
    <r>
      <rPr>
        <sz val="10"/>
        <color indexed="10"/>
        <rFont val="Arial"/>
        <family val="2"/>
      </rPr>
      <t>2024; ver Concepto Dian 12200 mayo 13/87</t>
    </r>
    <r>
      <rPr>
        <sz val="10"/>
        <rFont val="Arial"/>
        <family val="2"/>
      </rPr>
      <t>)?</t>
    </r>
  </si>
  <si>
    <r>
      <t xml:space="preserve">Impuesto neto de renta del año </t>
    </r>
    <r>
      <rPr>
        <sz val="10"/>
        <color indexed="10"/>
        <rFont val="Arial"/>
        <family val="2"/>
      </rPr>
      <t>2023</t>
    </r>
  </si>
  <si>
    <r>
      <t xml:space="preserve">Impuesto neto de renta del año </t>
    </r>
    <r>
      <rPr>
        <sz val="10"/>
        <color indexed="10"/>
        <rFont val="Arial"/>
        <family val="2"/>
      </rPr>
      <t>2022</t>
    </r>
  </si>
  <si>
    <r>
      <t>Impuesto neto de renta del</t>
    </r>
    <r>
      <rPr>
        <sz val="10"/>
        <color indexed="10"/>
        <rFont val="Arial"/>
        <family val="2"/>
      </rPr>
      <t xml:space="preserve"> </t>
    </r>
    <r>
      <rPr>
        <sz val="10"/>
        <rFont val="Arial"/>
        <family val="2"/>
      </rPr>
      <t xml:space="preserve">año </t>
    </r>
    <r>
      <rPr>
        <sz val="10"/>
        <color indexed="10"/>
        <rFont val="Arial"/>
        <family val="2"/>
      </rPr>
      <t>2023</t>
    </r>
  </si>
  <si>
    <r>
      <t xml:space="preserve">De acuerdo con las normas contenidas en el artículo 641 y 642 del ET, cuando los contribuyentes no presenten oportunamente alguna de las declaraciones tributarias administradas por la Dian, tendrán en ese caso que liquidar la "sanción de extemporaneidad", la cual dependiendo de varios factores expresamente enunciados en dichas normas, puede llegar a tener distintas formas de ser calculada. Además, el valor en pesos que llegue a obtener en el cálculo de la mencionada "sanción de extemporaneidad", en ningún caso puede ser inferior a la "sanción mínima" definida en el artículo 639 del ET, es decir, no puede ser inferior a 10 UVT. </t>
    </r>
    <r>
      <rPr>
        <sz val="10"/>
        <color indexed="10"/>
        <rFont val="Arial"/>
        <family val="2"/>
      </rPr>
      <t>En todo caso, y gracias a lo indicado en el artículo 640 del ET (el cual fue modificado con el articulo 282 de la Ley 1819), si se cumplen las condiciones allí mencionadas, el contribuyente podrá tomar el valor que calcule inicialmente por concepto de sanción de extemporaneidad y reducirlo a su 50% o incluso a su 75%.</t>
    </r>
  </si>
  <si>
    <r>
      <t xml:space="preserve">1. Calculo de sanción por extemporaneidad si se actúa </t>
    </r>
    <r>
      <rPr>
        <b/>
        <u/>
        <sz val="10"/>
        <color indexed="12"/>
        <rFont val="Arial"/>
        <family val="2"/>
      </rPr>
      <t xml:space="preserve">antes </t>
    </r>
    <r>
      <rPr>
        <b/>
        <u/>
        <sz val="10"/>
        <rFont val="Arial"/>
        <family val="2"/>
      </rPr>
      <t>de que la Dian emita un "emplazamiento" por no declarar</t>
    </r>
  </si>
  <si>
    <r>
      <t xml:space="preserve">líquido de un año a otro, y que no quede justificada, será convertida por la Dian en una "renta líquida por comparación patrimonial" que será agregada al renglón </t>
    </r>
    <r>
      <rPr>
        <sz val="12"/>
        <color rgb="FFFF0000"/>
        <rFont val="Arial"/>
        <family val="2"/>
      </rPr>
      <t xml:space="preserve">96 </t>
    </r>
    <r>
      <rPr>
        <sz val="12"/>
        <rFont val="Arial"/>
        <family val="2"/>
      </rPr>
      <t>del formulario 210.</t>
    </r>
  </si>
  <si>
    <t>Fecha de actualización: junio 4 de 2024</t>
  </si>
  <si>
    <t>(Fecha de publicación: junio 4 de 2024)</t>
  </si>
  <si>
    <r>
      <rPr>
        <b/>
        <sz val="20"/>
        <color indexed="30"/>
        <rFont val="Arial"/>
        <family val="2"/>
      </rPr>
      <t xml:space="preserve">[EN BLANCO] Formulario 210 y </t>
    </r>
    <r>
      <rPr>
        <b/>
        <sz val="20"/>
        <color rgb="FFFF0000"/>
        <rFont val="Arial"/>
        <family val="2"/>
      </rPr>
      <t>formato 2517</t>
    </r>
    <r>
      <rPr>
        <b/>
        <sz val="20"/>
        <color indexed="30"/>
        <rFont val="Arial"/>
        <family val="2"/>
      </rPr>
      <t xml:space="preserve"> para declaración de renta año gravable </t>
    </r>
    <r>
      <rPr>
        <b/>
        <sz val="20"/>
        <color rgb="FFFF0000"/>
        <rFont val="Arial"/>
        <family val="2"/>
      </rPr>
      <t>2023</t>
    </r>
    <r>
      <rPr>
        <b/>
        <sz val="20"/>
        <color indexed="30"/>
        <rFont val="Arial"/>
        <family val="2"/>
      </rPr>
      <t xml:space="preserve"> de personas naturales y/o sucesiones ilíquidas de causantes</t>
    </r>
    <r>
      <rPr>
        <b/>
        <sz val="20"/>
        <color indexed="49"/>
        <rFont val="Arial"/>
        <family val="2"/>
      </rPr>
      <t xml:space="preserve"> </t>
    </r>
    <r>
      <rPr>
        <b/>
        <sz val="20"/>
        <color rgb="FFFF0000"/>
        <rFont val="Arial"/>
        <family val="2"/>
      </rPr>
      <t>residentes (adaptado a los obligados a llevar contabilidad o que la llevan de forma voluntaria)</t>
    </r>
  </si>
  <si>
    <t>Conciliación de utilidades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</si>
</sst>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0_-;\-* #,##0_-;_-* &quot;-&quot;_-;_-@_-"/>
    <numFmt numFmtId="164" formatCode="&quot;$&quot;#,##0;\-&quot;$&quot;#,##0"/>
    <numFmt numFmtId="165" formatCode="_-&quot;$&quot;* #,##0_-;\-&quot;$&quot;* #,##0_-;_-&quot;$&quot;* &quot;-&quot;_-;_-@_-"/>
    <numFmt numFmtId="166" formatCode="_(* #,##0.00_);_(* \(#,##0.00\);_(* &quot;-&quot;??_);_(@_)"/>
    <numFmt numFmtId="167" formatCode="&quot;$&quot;\ #,##0;[Red]&quot;$&quot;\ \-#,##0"/>
    <numFmt numFmtId="168" formatCode="_ * #,##0_ ;_ * \-#,##0_ ;_ * &quot;-&quot;_ ;_ @_ "/>
    <numFmt numFmtId="169" formatCode="_ &quot;$&quot;\ * #,##0.00_ ;_ &quot;$&quot;\ * \-#,##0.00_ ;_ &quot;$&quot;\ * &quot;-&quot;??_ ;_ @_ "/>
    <numFmt numFmtId="170" formatCode="_ * #,##0.00_ ;_ * \-#,##0.00_ ;_ * &quot;-&quot;??_ ;_ @_ "/>
    <numFmt numFmtId="171" formatCode="_ * #,##0_ ;_ * \-#,##0_ ;_ * &quot;-&quot;??_ ;_ @_ "/>
    <numFmt numFmtId="172" formatCode="_ &quot;$&quot;\ * #,##0_ ;_ &quot;$&quot;\ * \-#,##0_ ;_ &quot;$&quot;\ * &quot;-&quot;??_ ;_ @_ "/>
    <numFmt numFmtId="173" formatCode="#,##0;[Red]\(#,##0\)"/>
    <numFmt numFmtId="174" formatCode="_-* #,##0.00\ &quot;Pts&quot;_-;\-* #,##0.00\ &quot;Pts&quot;_-;_-* &quot;-&quot;??\ &quot;Pts&quot;_-;_-@_-"/>
    <numFmt numFmtId="175" formatCode="&quot;$&quot;\ #,##0"/>
    <numFmt numFmtId="176" formatCode="#,##0;\(#,##0\)"/>
    <numFmt numFmtId="177" formatCode="#,##0_ ;\-#,##0\ "/>
    <numFmt numFmtId="178" formatCode="[$-240A]d&quot; de &quot;mmmm&quot; de &quot;yyyy;@"/>
    <numFmt numFmtId="179" formatCode="#,##0.000;[Red]\(#,##0.000\)"/>
    <numFmt numFmtId="180" formatCode="0.0%"/>
    <numFmt numFmtId="181" formatCode="#,##0.0;[Red]\(#,##0.0\)"/>
    <numFmt numFmtId="182" formatCode="0.000%"/>
    <numFmt numFmtId="183" formatCode="_(* #,##0_);_(* \(#,##0\);_(* &quot;-&quot;??_);_(@_)"/>
    <numFmt numFmtId="184" formatCode="#,##0;[Red]#,##0"/>
    <numFmt numFmtId="185" formatCode="#,##0.00_ ;\-#,##0.00\ "/>
  </numFmts>
  <fonts count="289">
    <font>
      <sz val="10"/>
      <name val="Arial"/>
    </font>
    <font>
      <sz val="11"/>
      <color theme="1"/>
      <name val="Calibri"/>
      <family val="2"/>
      <scheme val="minor"/>
    </font>
    <font>
      <sz val="10"/>
      <name val="Arial"/>
      <family val="2"/>
    </font>
    <font>
      <sz val="9"/>
      <color indexed="81"/>
      <name val="Tahoma"/>
      <family val="2"/>
    </font>
    <font>
      <sz val="10"/>
      <name val="Arial"/>
      <family val="2"/>
    </font>
    <font>
      <u/>
      <sz val="10"/>
      <color indexed="12"/>
      <name val="Arial"/>
      <family val="2"/>
    </font>
    <font>
      <b/>
      <sz val="10"/>
      <name val="Arial"/>
      <family val="2"/>
    </font>
    <font>
      <sz val="9"/>
      <color indexed="81"/>
      <name val="Arial"/>
      <family val="2"/>
    </font>
    <font>
      <sz val="9"/>
      <color indexed="10"/>
      <name val="Arial"/>
      <family val="2"/>
    </font>
    <font>
      <b/>
      <sz val="10"/>
      <color indexed="12"/>
      <name val="Arial"/>
      <family val="2"/>
    </font>
    <font>
      <sz val="10"/>
      <name val="Arial"/>
      <family val="2"/>
    </font>
    <font>
      <b/>
      <sz val="10"/>
      <color indexed="10"/>
      <name val="Arial"/>
      <family val="2"/>
    </font>
    <font>
      <sz val="10"/>
      <color indexed="10"/>
      <name val="Arial"/>
      <family val="2"/>
    </font>
    <font>
      <i/>
      <sz val="10"/>
      <name val="Arial"/>
      <family val="2"/>
    </font>
    <font>
      <i/>
      <sz val="10"/>
      <color indexed="10"/>
      <name val="Arial"/>
      <family val="2"/>
    </font>
    <font>
      <sz val="10"/>
      <color indexed="48"/>
      <name val="Arial"/>
      <family val="2"/>
    </font>
    <font>
      <b/>
      <sz val="10"/>
      <color indexed="48"/>
      <name val="Arial"/>
      <family val="2"/>
    </font>
    <font>
      <sz val="10"/>
      <color indexed="12"/>
      <name val="Arial"/>
      <family val="2"/>
    </font>
    <font>
      <b/>
      <u/>
      <sz val="10"/>
      <name val="Arial"/>
      <family val="2"/>
    </font>
    <font>
      <b/>
      <i/>
      <sz val="10"/>
      <color indexed="12"/>
      <name val="Arial"/>
      <family val="2"/>
    </font>
    <font>
      <b/>
      <i/>
      <sz val="10"/>
      <name val="Arial"/>
      <family val="2"/>
    </font>
    <font>
      <b/>
      <sz val="14"/>
      <color indexed="62"/>
      <name val="Arial"/>
      <family val="2"/>
    </font>
    <font>
      <sz val="12"/>
      <color indexed="10"/>
      <name val="Arial"/>
      <family val="2"/>
    </font>
    <font>
      <b/>
      <sz val="11"/>
      <name val="Arial"/>
      <family val="2"/>
    </font>
    <font>
      <b/>
      <sz val="11"/>
      <color indexed="10"/>
      <name val="Arial"/>
      <family val="2"/>
    </font>
    <font>
      <sz val="11"/>
      <name val="Arial"/>
      <family val="2"/>
    </font>
    <font>
      <i/>
      <sz val="10"/>
      <color indexed="12"/>
      <name val="Arial"/>
      <family val="2"/>
    </font>
    <font>
      <b/>
      <u/>
      <sz val="10"/>
      <color indexed="10"/>
      <name val="Arial"/>
      <family val="2"/>
    </font>
    <font>
      <sz val="10"/>
      <color indexed="42"/>
      <name val="Arial"/>
      <family val="2"/>
    </font>
    <font>
      <b/>
      <u/>
      <sz val="10"/>
      <color indexed="12"/>
      <name val="Arial"/>
      <family val="2"/>
    </font>
    <font>
      <b/>
      <sz val="10"/>
      <color indexed="14"/>
      <name val="Arial"/>
      <family val="2"/>
    </font>
    <font>
      <sz val="12"/>
      <name val="Arial"/>
      <family val="2"/>
    </font>
    <font>
      <b/>
      <sz val="10"/>
      <color indexed="39"/>
      <name val="Arial"/>
      <family val="2"/>
    </font>
    <font>
      <b/>
      <i/>
      <sz val="10"/>
      <color indexed="10"/>
      <name val="Arial"/>
      <family val="2"/>
    </font>
    <font>
      <b/>
      <sz val="8"/>
      <name val="Arial"/>
      <family val="2"/>
    </font>
    <font>
      <b/>
      <sz val="12"/>
      <name val="Arial"/>
      <family val="2"/>
    </font>
    <font>
      <b/>
      <sz val="12"/>
      <color indexed="10"/>
      <name val="Arial"/>
      <family val="2"/>
    </font>
    <font>
      <sz val="12"/>
      <color indexed="8"/>
      <name val="Arial"/>
      <family val="2"/>
    </font>
    <font>
      <sz val="14"/>
      <color indexed="62"/>
      <name val="Arial"/>
      <family val="2"/>
    </font>
    <font>
      <b/>
      <sz val="12"/>
      <color indexed="9"/>
      <name val="Arial"/>
      <family val="2"/>
    </font>
    <font>
      <b/>
      <i/>
      <u/>
      <sz val="10"/>
      <color indexed="10"/>
      <name val="Arial"/>
      <family val="2"/>
    </font>
    <font>
      <b/>
      <sz val="10"/>
      <color indexed="33"/>
      <name val="Arial"/>
      <family val="2"/>
    </font>
    <font>
      <b/>
      <sz val="20"/>
      <color indexed="49"/>
      <name val="Arial"/>
      <family val="2"/>
    </font>
    <font>
      <sz val="11"/>
      <color indexed="8"/>
      <name val="Calibri"/>
      <family val="2"/>
    </font>
    <font>
      <sz val="10"/>
      <color indexed="9"/>
      <name val="Arial"/>
      <family val="2"/>
    </font>
    <font>
      <sz val="10"/>
      <color indexed="10"/>
      <name val="Verdana"/>
      <family val="2"/>
    </font>
    <font>
      <b/>
      <sz val="10"/>
      <color indexed="48"/>
      <name val="Arial"/>
      <family val="2"/>
    </font>
    <font>
      <b/>
      <sz val="10"/>
      <color indexed="10"/>
      <name val="Arial"/>
      <family val="2"/>
    </font>
    <font>
      <sz val="10"/>
      <color indexed="10"/>
      <name val="Arial"/>
      <family val="2"/>
    </font>
    <font>
      <sz val="10"/>
      <color indexed="48"/>
      <name val="Arial"/>
      <family val="2"/>
    </font>
    <font>
      <sz val="10"/>
      <color indexed="10"/>
      <name val="Arial"/>
      <family val="2"/>
    </font>
    <font>
      <sz val="11"/>
      <color indexed="8"/>
      <name val="Arial"/>
      <family val="2"/>
    </font>
    <font>
      <b/>
      <sz val="11"/>
      <color indexed="48"/>
      <name val="Arial"/>
      <family val="2"/>
    </font>
    <font>
      <sz val="11"/>
      <color indexed="8"/>
      <name val="Calibri"/>
      <family val="2"/>
    </font>
    <font>
      <sz val="12"/>
      <color indexed="8"/>
      <name val="Arial"/>
      <family val="2"/>
    </font>
    <font>
      <sz val="14"/>
      <color indexed="8"/>
      <name val="Arial"/>
      <family val="2"/>
    </font>
    <font>
      <sz val="11"/>
      <color indexed="8"/>
      <name val="Arial"/>
      <family val="2"/>
    </font>
    <font>
      <b/>
      <sz val="11"/>
      <color indexed="8"/>
      <name val="Arial"/>
      <family val="2"/>
    </font>
    <font>
      <b/>
      <sz val="16"/>
      <color indexed="8"/>
      <name val="Arial"/>
      <family val="2"/>
    </font>
    <font>
      <b/>
      <sz val="12"/>
      <color indexed="8"/>
      <name val="Arial"/>
      <family val="2"/>
    </font>
    <font>
      <sz val="11"/>
      <color indexed="10"/>
      <name val="Calibri"/>
      <family val="2"/>
    </font>
    <font>
      <b/>
      <sz val="12"/>
      <color indexed="9"/>
      <name val="Arial"/>
      <family val="2"/>
    </font>
    <font>
      <sz val="12"/>
      <color indexed="39"/>
      <name val="Arial"/>
      <family val="2"/>
    </font>
    <font>
      <b/>
      <sz val="11"/>
      <color indexed="8"/>
      <name val="Calibri"/>
      <family val="2"/>
    </font>
    <font>
      <b/>
      <sz val="10"/>
      <color indexed="9"/>
      <name val="Arial"/>
      <family val="2"/>
    </font>
    <font>
      <sz val="14"/>
      <color indexed="62"/>
      <name val="Arial"/>
      <family val="2"/>
    </font>
    <font>
      <sz val="10"/>
      <color indexed="12"/>
      <name val="Arial"/>
      <family val="2"/>
    </font>
    <font>
      <b/>
      <sz val="10"/>
      <color indexed="33"/>
      <name val="Arial"/>
      <family val="2"/>
    </font>
    <font>
      <b/>
      <sz val="6"/>
      <color indexed="8"/>
      <name val="Arial"/>
      <family val="2"/>
    </font>
    <font>
      <b/>
      <sz val="9"/>
      <color indexed="8"/>
      <name val="Arial"/>
      <family val="2"/>
    </font>
    <font>
      <sz val="6"/>
      <color indexed="8"/>
      <name val="Arial"/>
      <family val="2"/>
    </font>
    <font>
      <sz val="6"/>
      <color indexed="8"/>
      <name val="Arial"/>
      <family val="2"/>
    </font>
    <font>
      <sz val="12"/>
      <color indexed="9"/>
      <name val="Arial"/>
      <family val="2"/>
    </font>
    <font>
      <sz val="12"/>
      <color indexed="8"/>
      <name val="Arial"/>
      <family val="2"/>
    </font>
    <font>
      <b/>
      <sz val="12"/>
      <color indexed="10"/>
      <name val="Arial"/>
      <family val="2"/>
    </font>
    <font>
      <sz val="14"/>
      <color indexed="8"/>
      <name val="Arial"/>
      <family val="2"/>
    </font>
    <font>
      <b/>
      <sz val="12"/>
      <color indexed="8"/>
      <name val="Arial"/>
      <family val="2"/>
    </font>
    <font>
      <b/>
      <sz val="20"/>
      <color indexed="49"/>
      <name val="Arial"/>
      <family val="2"/>
    </font>
    <font>
      <b/>
      <sz val="11"/>
      <color indexed="8"/>
      <name val="Calibri"/>
      <family val="2"/>
    </font>
    <font>
      <sz val="11"/>
      <color indexed="17"/>
      <name val="Calibri"/>
      <family val="2"/>
    </font>
    <font>
      <b/>
      <sz val="28"/>
      <color indexed="9"/>
      <name val="Arial Narrow"/>
      <family val="2"/>
    </font>
    <font>
      <b/>
      <sz val="12"/>
      <color indexed="49"/>
      <name val="Arial"/>
      <family val="2"/>
    </font>
    <font>
      <b/>
      <sz val="11"/>
      <color indexed="49"/>
      <name val="Calibri"/>
      <family val="2"/>
    </font>
    <font>
      <sz val="10"/>
      <color indexed="8"/>
      <name val="Arial"/>
      <family val="2"/>
    </font>
    <font>
      <b/>
      <sz val="11"/>
      <color indexed="9"/>
      <name val="Arial"/>
      <family val="2"/>
    </font>
    <font>
      <sz val="16"/>
      <color indexed="8"/>
      <name val="Arial"/>
      <family val="2"/>
    </font>
    <font>
      <sz val="16"/>
      <color indexed="8"/>
      <name val="Calibri"/>
      <family val="2"/>
    </font>
    <font>
      <b/>
      <sz val="14"/>
      <color indexed="8"/>
      <name val="Arial"/>
      <family val="2"/>
    </font>
    <font>
      <b/>
      <sz val="14"/>
      <color indexed="8"/>
      <name val="Calibri"/>
      <family val="2"/>
    </font>
    <font>
      <b/>
      <sz val="16"/>
      <color indexed="9"/>
      <name val="Arial"/>
      <family val="2"/>
    </font>
    <font>
      <sz val="18"/>
      <color indexed="8"/>
      <name val="Arial"/>
      <family val="2"/>
    </font>
    <font>
      <sz val="18"/>
      <color indexed="8"/>
      <name val="Calibri"/>
      <family val="2"/>
    </font>
    <font>
      <b/>
      <sz val="11"/>
      <color indexed="10"/>
      <name val="Arial"/>
      <family val="2"/>
    </font>
    <font>
      <b/>
      <sz val="11"/>
      <color indexed="10"/>
      <name val="Calibri"/>
      <family val="2"/>
    </font>
    <font>
      <sz val="10"/>
      <color indexed="81"/>
      <name val="Calibri"/>
      <family val="2"/>
    </font>
    <font>
      <sz val="9"/>
      <color indexed="9"/>
      <name val="Calibri"/>
      <family val="2"/>
    </font>
    <font>
      <b/>
      <sz val="9"/>
      <color indexed="48"/>
      <name val="Arial"/>
      <family val="2"/>
    </font>
    <font>
      <sz val="9"/>
      <color indexed="39"/>
      <name val="Arial"/>
      <family val="2"/>
    </font>
    <font>
      <b/>
      <sz val="10"/>
      <color indexed="30"/>
      <name val="Arial"/>
      <family val="2"/>
    </font>
    <font>
      <b/>
      <sz val="20"/>
      <color indexed="30"/>
      <name val="Arial"/>
      <family val="2"/>
    </font>
    <font>
      <b/>
      <sz val="10"/>
      <name val="Verdana"/>
      <family val="2"/>
    </font>
    <font>
      <u/>
      <sz val="10"/>
      <name val="Verdana"/>
      <family val="2"/>
    </font>
    <font>
      <sz val="10"/>
      <name val="Verdana"/>
      <family val="2"/>
    </font>
    <font>
      <sz val="10"/>
      <name val="Arial Hebrew"/>
      <charset val="177"/>
    </font>
    <font>
      <sz val="10"/>
      <color indexed="10"/>
      <name val="Arial Hebrew"/>
      <charset val="177"/>
    </font>
    <font>
      <b/>
      <u/>
      <sz val="12"/>
      <name val="Arial"/>
      <family val="2"/>
    </font>
    <font>
      <b/>
      <u/>
      <sz val="12"/>
      <color indexed="10"/>
      <name val="Arial"/>
      <family val="2"/>
    </font>
    <font>
      <i/>
      <sz val="12"/>
      <name val="Arial"/>
      <family val="2"/>
    </font>
    <font>
      <sz val="11"/>
      <color rgb="FF000000"/>
      <name val="Calibri"/>
      <family val="2"/>
    </font>
    <font>
      <sz val="11"/>
      <color rgb="FF000000"/>
      <name val="Arial"/>
      <family val="2"/>
    </font>
    <font>
      <b/>
      <sz val="12"/>
      <color theme="0"/>
      <name val="Arial"/>
      <family val="2"/>
    </font>
    <font>
      <b/>
      <sz val="16"/>
      <color rgb="FFFF0000"/>
      <name val="Arial"/>
      <family val="2"/>
    </font>
    <font>
      <b/>
      <sz val="11"/>
      <color theme="0"/>
      <name val="Calibri"/>
      <family val="2"/>
    </font>
    <font>
      <sz val="12"/>
      <color theme="1"/>
      <name val="Arial"/>
      <family val="2"/>
    </font>
    <font>
      <sz val="10"/>
      <color rgb="FFFF0000"/>
      <name val="Arial"/>
      <family val="2"/>
    </font>
    <font>
      <b/>
      <sz val="11"/>
      <color theme="0"/>
      <name val="Arial"/>
      <family val="2"/>
    </font>
    <font>
      <b/>
      <sz val="10"/>
      <color rgb="FF0070C0"/>
      <name val="Arial"/>
      <family val="2"/>
    </font>
    <font>
      <sz val="12"/>
      <color rgb="FFFF0000"/>
      <name val="Arial"/>
      <family val="2"/>
    </font>
    <font>
      <sz val="14"/>
      <color rgb="FF333399"/>
      <name val="Arial"/>
      <family val="2"/>
    </font>
    <font>
      <sz val="10"/>
      <color rgb="FFDD0806"/>
      <name val="Arial"/>
      <family val="2"/>
    </font>
    <font>
      <sz val="16"/>
      <color rgb="FF333399"/>
      <name val="Arial"/>
      <family val="2"/>
    </font>
    <font>
      <b/>
      <sz val="11"/>
      <color rgb="FFFF0000"/>
      <name val="Arial"/>
      <family val="2"/>
    </font>
    <font>
      <b/>
      <sz val="11"/>
      <color rgb="FFFF0000"/>
      <name val="Calibri"/>
      <family val="2"/>
    </font>
    <font>
      <sz val="11"/>
      <color rgb="FFFF0000"/>
      <name val="Calibri"/>
      <family val="2"/>
    </font>
    <font>
      <sz val="11"/>
      <color theme="1"/>
      <name val="Calibri"/>
      <family val="2"/>
      <scheme val="minor"/>
    </font>
    <font>
      <b/>
      <sz val="12"/>
      <color rgb="FFFF0000"/>
      <name val="Arial"/>
      <family val="2"/>
    </font>
    <font>
      <b/>
      <sz val="12"/>
      <color theme="1"/>
      <name val="Arial"/>
      <family val="2"/>
    </font>
    <font>
      <sz val="11"/>
      <color theme="1"/>
      <name val="Calibri"/>
      <family val="2"/>
    </font>
    <font>
      <sz val="11"/>
      <color theme="0"/>
      <name val="Calibri"/>
      <family val="2"/>
      <scheme val="minor"/>
    </font>
    <font>
      <sz val="11"/>
      <color theme="0"/>
      <name val="Calibri"/>
      <family val="2"/>
    </font>
    <font>
      <b/>
      <sz val="11"/>
      <color theme="0"/>
      <name val="Calibri"/>
      <family val="2"/>
      <scheme val="minor"/>
    </font>
    <font>
      <b/>
      <sz val="10"/>
      <color rgb="FFFF0000"/>
      <name val="Arial"/>
      <family val="2"/>
    </font>
    <font>
      <b/>
      <sz val="20"/>
      <color rgb="FFFF0000"/>
      <name val="Arial"/>
      <family val="2"/>
    </font>
    <font>
      <b/>
      <u/>
      <sz val="10"/>
      <color rgb="FFFF0000"/>
      <name val="Arial"/>
      <family val="2"/>
    </font>
    <font>
      <sz val="10"/>
      <color rgb="FF0070C0"/>
      <name val="Arial"/>
      <family val="2"/>
    </font>
    <font>
      <b/>
      <sz val="10"/>
      <color theme="1"/>
      <name val="Arial"/>
      <family val="2"/>
    </font>
    <font>
      <sz val="10"/>
      <color theme="1"/>
      <name val="Arial"/>
      <family val="2"/>
    </font>
    <font>
      <b/>
      <sz val="10"/>
      <color rgb="FF7030A0"/>
      <name val="Arial"/>
      <family val="2"/>
    </font>
    <font>
      <b/>
      <sz val="10"/>
      <color rgb="FF3366FF"/>
      <name val="Arial"/>
      <family val="2"/>
    </font>
    <font>
      <i/>
      <sz val="10"/>
      <color rgb="FF0070C0"/>
      <name val="Arial"/>
      <family val="2"/>
    </font>
    <font>
      <u/>
      <sz val="10"/>
      <color rgb="FFFF0000"/>
      <name val="Arial"/>
      <family val="2"/>
    </font>
    <font>
      <u/>
      <sz val="10"/>
      <color rgb="FF0070C0"/>
      <name val="Arial"/>
      <family val="2"/>
    </font>
    <font>
      <b/>
      <sz val="10"/>
      <color rgb="FFDD0806"/>
      <name val="Arial"/>
      <family val="2"/>
    </font>
    <font>
      <sz val="10"/>
      <color rgb="FF000000"/>
      <name val="Arial"/>
      <family val="2"/>
    </font>
    <font>
      <b/>
      <u/>
      <sz val="10"/>
      <color theme="9" tint="-0.249977111117893"/>
      <name val="Arial"/>
      <family val="2"/>
    </font>
    <font>
      <sz val="10"/>
      <color theme="9" tint="-0.249977111117893"/>
      <name val="Arial"/>
      <family val="2"/>
    </font>
    <font>
      <b/>
      <sz val="10"/>
      <color rgb="FFFF2F92"/>
      <name val="Arial"/>
      <family val="2"/>
    </font>
    <font>
      <i/>
      <sz val="12"/>
      <color rgb="FF0070C0"/>
      <name val="Calibri"/>
      <family val="2"/>
    </font>
    <font>
      <sz val="9"/>
      <color rgb="FFFF0000"/>
      <name val="Tahoma"/>
      <family val="2"/>
    </font>
    <font>
      <b/>
      <sz val="14"/>
      <color rgb="FFFF0000"/>
      <name val="Arial"/>
      <family val="2"/>
    </font>
    <font>
      <sz val="10"/>
      <color rgb="FF7030A0"/>
      <name val="Calibri"/>
      <family val="2"/>
    </font>
    <font>
      <sz val="9"/>
      <color rgb="FFFF0000"/>
      <name val="Arial"/>
      <family val="2"/>
    </font>
    <font>
      <b/>
      <sz val="9"/>
      <color rgb="FFFF0000"/>
      <name val="Tahoma"/>
      <family val="2"/>
    </font>
    <font>
      <sz val="11"/>
      <color indexed="9"/>
      <name val="Arial"/>
      <family val="2"/>
    </font>
    <font>
      <b/>
      <i/>
      <sz val="11"/>
      <name val="Arial"/>
      <family val="2"/>
    </font>
    <font>
      <b/>
      <sz val="11"/>
      <color indexed="57"/>
      <name val="Arial"/>
      <family val="2"/>
    </font>
    <font>
      <b/>
      <sz val="11"/>
      <color indexed="12"/>
      <name val="Arial"/>
      <family val="2"/>
    </font>
    <font>
      <sz val="11"/>
      <color rgb="FF0070C0"/>
      <name val="Arial"/>
      <family val="2"/>
    </font>
    <font>
      <b/>
      <sz val="11"/>
      <color theme="7"/>
      <name val="Arial"/>
      <family val="2"/>
    </font>
    <font>
      <b/>
      <sz val="11"/>
      <color rgb="FF00B050"/>
      <name val="Arial"/>
      <family val="2"/>
    </font>
    <font>
      <b/>
      <sz val="11"/>
      <color theme="9"/>
      <name val="Arial"/>
      <family val="2"/>
    </font>
    <font>
      <b/>
      <sz val="11"/>
      <color rgb="FF0070C0"/>
      <name val="Arial"/>
      <family val="2"/>
    </font>
    <font>
      <sz val="10"/>
      <color rgb="FFFF0000"/>
      <name val="Tahoma"/>
      <family val="2"/>
    </font>
    <font>
      <sz val="10"/>
      <color rgb="FFFF0000"/>
      <name val="Calibri"/>
      <family val="2"/>
    </font>
    <font>
      <b/>
      <i/>
      <u/>
      <sz val="10"/>
      <color rgb="FF0070C0"/>
      <name val="Arial"/>
      <family val="2"/>
    </font>
    <font>
      <b/>
      <i/>
      <u/>
      <sz val="10"/>
      <name val="Arial"/>
      <family val="2"/>
    </font>
    <font>
      <u/>
      <sz val="10"/>
      <color theme="11"/>
      <name val="Arial"/>
      <family val="2"/>
    </font>
    <font>
      <b/>
      <u/>
      <sz val="10"/>
      <color rgb="FF7030A0"/>
      <name val="Arial"/>
      <family val="2"/>
    </font>
    <font>
      <b/>
      <u/>
      <sz val="10"/>
      <color rgb="FF00B050"/>
      <name val="Arial"/>
      <family val="2"/>
    </font>
    <font>
      <b/>
      <sz val="10"/>
      <color rgb="FFFF0000"/>
      <name val="Tahoma"/>
      <family val="2"/>
    </font>
    <font>
      <sz val="12"/>
      <color rgb="FF000000"/>
      <name val="Arial"/>
      <family val="2"/>
    </font>
    <font>
      <sz val="14"/>
      <color rgb="FF000000"/>
      <name val="Arial"/>
      <family val="2"/>
    </font>
    <font>
      <b/>
      <sz val="30"/>
      <name val="Arial"/>
      <family val="2"/>
    </font>
    <font>
      <b/>
      <sz val="16"/>
      <color rgb="FFC00000"/>
      <name val="Arial"/>
      <family val="2"/>
    </font>
    <font>
      <sz val="16"/>
      <color rgb="FFC00000"/>
      <name val="Arial"/>
      <family val="2"/>
    </font>
    <font>
      <b/>
      <sz val="20"/>
      <color rgb="FF000000"/>
      <name val="Arial"/>
      <family val="2"/>
    </font>
    <font>
      <sz val="20"/>
      <color rgb="FF000000"/>
      <name val="Arial"/>
      <family val="2"/>
    </font>
    <font>
      <u/>
      <sz val="11"/>
      <color theme="10"/>
      <name val="Calibri"/>
      <family val="2"/>
      <scheme val="minor"/>
    </font>
    <font>
      <u/>
      <sz val="14"/>
      <color theme="10"/>
      <name val="Arial"/>
      <family val="2"/>
    </font>
    <font>
      <b/>
      <sz val="8"/>
      <color rgb="FFFF0000"/>
      <name val="Arial"/>
      <family val="2"/>
    </font>
    <font>
      <b/>
      <sz val="20"/>
      <color rgb="FFC00000"/>
      <name val="Arial"/>
      <family val="2"/>
    </font>
    <font>
      <b/>
      <sz val="20"/>
      <color theme="8" tint="-0.249977111117893"/>
      <name val="Arial"/>
      <family val="2"/>
    </font>
    <font>
      <sz val="10"/>
      <color theme="8" tint="-0.249977111117893"/>
      <name val="Arial"/>
      <family val="2"/>
    </font>
    <font>
      <u/>
      <sz val="10"/>
      <color theme="10"/>
      <name val="Arial"/>
      <family val="2"/>
    </font>
    <font>
      <u/>
      <sz val="12"/>
      <color rgb="FF0000FF"/>
      <name val="Arial"/>
      <family val="2"/>
    </font>
    <font>
      <u/>
      <sz val="12"/>
      <color theme="10"/>
      <name val="Arial"/>
      <family val="2"/>
    </font>
    <font>
      <sz val="12"/>
      <color rgb="FF0000FF"/>
      <name val="Arial"/>
      <family val="2"/>
    </font>
    <font>
      <b/>
      <sz val="16"/>
      <color theme="1"/>
      <name val="Arial"/>
      <family val="2"/>
    </font>
    <font>
      <b/>
      <sz val="13"/>
      <color theme="1"/>
      <name val="Arial"/>
      <family val="2"/>
    </font>
    <font>
      <sz val="13"/>
      <color theme="1"/>
      <name val="Arial"/>
      <family val="2"/>
    </font>
    <font>
      <b/>
      <u/>
      <sz val="11"/>
      <color rgb="FF0000FF"/>
      <name val="Arial"/>
      <family val="2"/>
    </font>
    <font>
      <b/>
      <sz val="14"/>
      <color theme="8" tint="-0.249977111117893"/>
      <name val="Arial"/>
      <family val="2"/>
    </font>
    <font>
      <b/>
      <u/>
      <sz val="18"/>
      <color theme="10"/>
      <name val="Arial"/>
      <family val="2"/>
    </font>
    <font>
      <b/>
      <u/>
      <sz val="18"/>
      <color rgb="FF0000FF"/>
      <name val="Arial"/>
      <family val="2"/>
    </font>
    <font>
      <b/>
      <u/>
      <sz val="20"/>
      <color theme="10"/>
      <name val="Arial"/>
      <family val="2"/>
    </font>
    <font>
      <sz val="10"/>
      <color rgb="FF000000"/>
      <name val="Calibri"/>
      <family val="2"/>
    </font>
    <font>
      <sz val="10"/>
      <color rgb="FF000000"/>
      <name val="Tahoma"/>
      <family val="2"/>
    </font>
    <font>
      <b/>
      <sz val="9"/>
      <color rgb="FF000000"/>
      <name val="Arial"/>
      <family val="2"/>
    </font>
    <font>
      <b/>
      <sz val="10"/>
      <color rgb="FF000000"/>
      <name val="Calibri"/>
      <family val="2"/>
    </font>
    <font>
      <b/>
      <sz val="10"/>
      <color rgb="FF000000"/>
      <name val="Arial"/>
      <family val="2"/>
    </font>
    <font>
      <sz val="9"/>
      <color rgb="FF000000"/>
      <name val="Arial"/>
      <family val="2"/>
    </font>
    <font>
      <b/>
      <sz val="9"/>
      <color rgb="FF000000"/>
      <name val="Tahoma"/>
      <family val="2"/>
    </font>
    <font>
      <sz val="12"/>
      <color rgb="FFDD0806"/>
      <name val="Arial"/>
      <family val="2"/>
    </font>
    <font>
      <sz val="8"/>
      <color rgb="FF000000"/>
      <name val="Arial"/>
      <family val="2"/>
    </font>
    <font>
      <sz val="10"/>
      <color rgb="FFDD0806"/>
      <name val="Calibri"/>
      <family val="2"/>
    </font>
    <font>
      <sz val="12"/>
      <color rgb="FF000000"/>
      <name val="Calibri"/>
      <family val="2"/>
    </font>
    <font>
      <sz val="9"/>
      <color rgb="FF000000"/>
      <name val="Tahoma"/>
      <family val="2"/>
    </font>
    <font>
      <b/>
      <sz val="9"/>
      <color rgb="FFDD0806"/>
      <name val="Tahoma"/>
      <family val="2"/>
    </font>
    <font>
      <sz val="9"/>
      <color rgb="FFDD0806"/>
      <name val="Arial"/>
      <family val="2"/>
    </font>
    <font>
      <b/>
      <sz val="9"/>
      <color rgb="FF3366FF"/>
      <name val="Arial"/>
      <family val="2"/>
    </font>
    <font>
      <sz val="9"/>
      <color rgb="FF0000FF"/>
      <name val="Arial"/>
      <family val="2"/>
    </font>
    <font>
      <sz val="9"/>
      <color rgb="FF3366FF"/>
      <name val="Arial"/>
      <family val="2"/>
    </font>
    <font>
      <b/>
      <sz val="9"/>
      <color rgb="FFDD0806"/>
      <name val="Arial"/>
      <family val="2"/>
    </font>
    <font>
      <b/>
      <sz val="6"/>
      <color rgb="FF7030A0"/>
      <name val="Arial"/>
      <family val="2"/>
    </font>
    <font>
      <sz val="10"/>
      <color rgb="FF7030A0"/>
      <name val="Arial"/>
      <family val="2"/>
    </font>
    <font>
      <sz val="8"/>
      <color rgb="FF000000"/>
      <name val="Tahoma"/>
      <family val="2"/>
    </font>
    <font>
      <b/>
      <sz val="10"/>
      <color rgb="FFFF8AD8"/>
      <name val="Arial"/>
      <family val="2"/>
    </font>
    <font>
      <b/>
      <i/>
      <sz val="10"/>
      <color rgb="FF0070C0"/>
      <name val="Arial"/>
      <family val="2"/>
    </font>
    <font>
      <sz val="12"/>
      <color rgb="FF7030A0"/>
      <name val="Arial"/>
      <family val="2"/>
    </font>
    <font>
      <b/>
      <u/>
      <sz val="12"/>
      <color rgb="FFFF0000"/>
      <name val="Arial"/>
      <family val="2"/>
    </font>
    <font>
      <b/>
      <sz val="20"/>
      <color rgb="FF5266FB"/>
      <name val="Arial"/>
      <family val="2"/>
    </font>
    <font>
      <b/>
      <sz val="11"/>
      <color rgb="FF000000"/>
      <name val="Calibri"/>
      <family val="2"/>
      <scheme val="minor"/>
    </font>
    <font>
      <b/>
      <sz val="11"/>
      <color rgb="FFFF0000"/>
      <name val="Calibri"/>
      <family val="2"/>
      <scheme val="minor"/>
    </font>
    <font>
      <b/>
      <sz val="20"/>
      <color rgb="FF0000FF"/>
      <name val="Arial"/>
      <family val="2"/>
    </font>
    <font>
      <b/>
      <sz val="18"/>
      <color theme="1"/>
      <name val="Arial"/>
      <family val="2"/>
    </font>
    <font>
      <sz val="18"/>
      <name val="Arial"/>
      <family val="2"/>
    </font>
    <font>
      <b/>
      <sz val="18"/>
      <color indexed="8"/>
      <name val="Arial"/>
      <family val="2"/>
    </font>
    <font>
      <sz val="18"/>
      <color theme="1"/>
      <name val="Calibri"/>
      <family val="2"/>
      <scheme val="minor"/>
    </font>
    <font>
      <b/>
      <sz val="20"/>
      <color indexed="39"/>
      <name val="Arial"/>
      <family val="2"/>
    </font>
    <font>
      <b/>
      <i/>
      <sz val="10"/>
      <color rgb="FFFF0000"/>
      <name val="Arial"/>
      <family val="2"/>
    </font>
    <font>
      <b/>
      <sz val="20"/>
      <color rgb="FF3969EF"/>
      <name val="Arial"/>
      <family val="2"/>
    </font>
    <font>
      <b/>
      <sz val="12"/>
      <color indexed="12"/>
      <name val="Arial"/>
      <family val="2"/>
    </font>
    <font>
      <sz val="48"/>
      <color indexed="9"/>
      <name val="Arial"/>
      <family val="2"/>
    </font>
    <font>
      <b/>
      <sz val="16"/>
      <name val="Arial"/>
      <family val="2"/>
    </font>
    <font>
      <b/>
      <sz val="16"/>
      <color indexed="10"/>
      <name val="Arial"/>
      <family val="2"/>
    </font>
    <font>
      <sz val="8"/>
      <color indexed="8"/>
      <name val="Arial"/>
      <family val="2"/>
    </font>
    <font>
      <sz val="8"/>
      <name val="Arial"/>
      <family val="2"/>
    </font>
    <font>
      <sz val="10"/>
      <color rgb="FF000000"/>
      <name val="Calibri"/>
      <family val="2"/>
      <scheme val="minor"/>
    </font>
    <font>
      <b/>
      <sz val="11"/>
      <color theme="1"/>
      <name val="Arial"/>
      <family val="2"/>
    </font>
    <font>
      <b/>
      <sz val="11"/>
      <color rgb="FF7030A0"/>
      <name val="Arial"/>
      <family val="2"/>
    </font>
    <font>
      <sz val="11"/>
      <color theme="3"/>
      <name val="Arial"/>
      <family val="2"/>
    </font>
    <font>
      <b/>
      <sz val="11"/>
      <color theme="3"/>
      <name val="Arial"/>
      <family val="2"/>
    </font>
    <font>
      <b/>
      <sz val="11"/>
      <color theme="4"/>
      <name val="Arial"/>
      <family val="2"/>
    </font>
    <font>
      <sz val="11"/>
      <color theme="4"/>
      <name val="Arial"/>
      <family val="2"/>
    </font>
    <font>
      <sz val="12"/>
      <color theme="4"/>
      <name val="Arial"/>
      <family val="2"/>
    </font>
    <font>
      <u/>
      <sz val="12"/>
      <color indexed="12"/>
      <name val="Arial"/>
      <family val="2"/>
    </font>
    <font>
      <b/>
      <sz val="12"/>
      <color indexed="48"/>
      <name val="Arial"/>
      <family val="2"/>
    </font>
    <font>
      <b/>
      <sz val="12"/>
      <color rgb="FF0070C0"/>
      <name val="Arial"/>
      <family val="2"/>
    </font>
    <font>
      <b/>
      <sz val="12"/>
      <color rgb="FF00B050"/>
      <name val="Arial"/>
      <family val="2"/>
    </font>
    <font>
      <i/>
      <sz val="12"/>
      <color indexed="48"/>
      <name val="Arial"/>
      <family val="2"/>
    </font>
    <font>
      <i/>
      <sz val="12"/>
      <color rgb="FFFF0000"/>
      <name val="Arial"/>
      <family val="2"/>
    </font>
    <font>
      <b/>
      <sz val="16"/>
      <color rgb="FF2A2EE2"/>
      <name val="Arial"/>
      <family val="2"/>
    </font>
    <font>
      <b/>
      <sz val="14"/>
      <color rgb="FF2A2EE2"/>
      <name val="Arial"/>
      <family val="2"/>
    </font>
    <font>
      <b/>
      <sz val="14"/>
      <color theme="0"/>
      <name val="Arial"/>
      <family val="2"/>
    </font>
    <font>
      <i/>
      <sz val="10"/>
      <color indexed="48"/>
      <name val="Arial"/>
      <family val="2"/>
    </font>
    <font>
      <sz val="10"/>
      <color rgb="FFDD0806"/>
      <name val="Calibri"/>
      <family val="2"/>
      <scheme val="minor"/>
    </font>
    <font>
      <i/>
      <sz val="10"/>
      <color indexed="12"/>
      <name val="Calibri"/>
      <family val="2"/>
      <scheme val="minor"/>
    </font>
    <font>
      <sz val="10"/>
      <color rgb="FF3969EF"/>
      <name val="Arial"/>
      <family val="2"/>
    </font>
    <font>
      <sz val="10"/>
      <color indexed="10"/>
      <name val="Calibri"/>
      <family val="2"/>
    </font>
    <font>
      <sz val="10"/>
      <color theme="3"/>
      <name val="Arial"/>
      <family val="2"/>
    </font>
    <font>
      <i/>
      <sz val="10"/>
      <color rgb="FFDD0806"/>
      <name val="Arial"/>
      <family val="2"/>
    </font>
    <font>
      <sz val="9"/>
      <color indexed="10"/>
      <name val="Tahoma"/>
      <family val="2"/>
    </font>
    <font>
      <sz val="8"/>
      <color rgb="FFFF0000"/>
      <name val="Arial"/>
      <family val="2"/>
    </font>
    <font>
      <b/>
      <sz val="9"/>
      <color indexed="81"/>
      <name val="Tahoma"/>
      <family val="2"/>
    </font>
    <font>
      <sz val="8"/>
      <color indexed="9"/>
      <name val="Arial"/>
      <family val="2"/>
    </font>
    <font>
      <b/>
      <sz val="20"/>
      <color rgb="FF2A2EE2"/>
      <name val="Arial"/>
      <family val="2"/>
    </font>
    <font>
      <b/>
      <sz val="18"/>
      <color indexed="39"/>
      <name val="Arial"/>
      <family val="2"/>
    </font>
    <font>
      <sz val="10"/>
      <color indexed="81"/>
      <name val="Arial"/>
      <family val="2"/>
    </font>
    <font>
      <b/>
      <sz val="16"/>
      <color rgb="FF0000FF"/>
      <name val="Arial"/>
      <family val="2"/>
    </font>
    <font>
      <i/>
      <sz val="9"/>
      <color indexed="10"/>
      <name val="Arial"/>
      <family val="2"/>
    </font>
    <font>
      <i/>
      <sz val="10"/>
      <color theme="4"/>
      <name val="Arial"/>
      <family val="2"/>
    </font>
    <font>
      <b/>
      <sz val="10"/>
      <color rgb="FF3969EF"/>
      <name val="Arial"/>
      <family val="2"/>
    </font>
    <font>
      <sz val="10"/>
      <color indexed="81"/>
      <name val="Calibri"/>
      <family val="2"/>
      <scheme val="minor"/>
    </font>
    <font>
      <b/>
      <sz val="10"/>
      <color indexed="81"/>
      <name val="Calibri"/>
      <family val="2"/>
      <scheme val="minor"/>
    </font>
    <font>
      <b/>
      <sz val="10"/>
      <color rgb="FF000000"/>
      <name val="Calibri"/>
      <family val="2"/>
      <scheme val="minor"/>
    </font>
    <font>
      <b/>
      <sz val="9"/>
      <color rgb="FFFF2F92"/>
      <name val="Arial"/>
      <family val="2"/>
    </font>
    <font>
      <b/>
      <sz val="9"/>
      <color indexed="10"/>
      <name val="Arial"/>
      <family val="2"/>
    </font>
    <font>
      <b/>
      <sz val="16"/>
      <color indexed="39"/>
      <name val="Arial"/>
      <family val="2"/>
    </font>
    <font>
      <b/>
      <u/>
      <sz val="10"/>
      <color theme="1"/>
      <name val="Arial"/>
      <family val="2"/>
    </font>
    <font>
      <b/>
      <sz val="10"/>
      <color theme="7" tint="0.39997558519241921"/>
      <name val="Arial"/>
      <family val="2"/>
    </font>
    <font>
      <i/>
      <sz val="9"/>
      <color indexed="12"/>
      <name val="Arial"/>
      <family val="2"/>
    </font>
    <font>
      <i/>
      <sz val="10"/>
      <color theme="1"/>
      <name val="Arial"/>
      <family val="2"/>
    </font>
    <font>
      <b/>
      <i/>
      <sz val="11"/>
      <color rgb="FF000000"/>
      <name val="Arial"/>
      <family val="2"/>
    </font>
    <font>
      <b/>
      <i/>
      <sz val="11"/>
      <color rgb="FFDD0806"/>
      <name val="Arial"/>
      <family val="2"/>
    </font>
    <font>
      <i/>
      <sz val="12"/>
      <color indexed="10"/>
      <name val="Arial"/>
      <family val="2"/>
    </font>
    <font>
      <sz val="10"/>
      <color indexed="8"/>
      <name val="Calibri"/>
      <family val="2"/>
    </font>
    <font>
      <i/>
      <sz val="11"/>
      <color rgb="FF000000"/>
      <name val="Arial"/>
      <family val="2"/>
    </font>
    <font>
      <i/>
      <sz val="12"/>
      <color rgb="FF000000"/>
      <name val="Arial"/>
      <family val="2"/>
    </font>
    <font>
      <b/>
      <sz val="10"/>
      <color rgb="FFDD0806"/>
      <name val="Calibri"/>
      <family val="2"/>
    </font>
  </fonts>
  <fills count="72">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13"/>
        <bgColor indexed="64"/>
      </patternFill>
    </fill>
    <fill>
      <patternFill patternType="solid">
        <fgColor indexed="9"/>
        <bgColor indexed="64"/>
      </patternFill>
    </fill>
    <fill>
      <patternFill patternType="solid">
        <fgColor indexed="34"/>
        <bgColor indexed="64"/>
      </patternFill>
    </fill>
    <fill>
      <patternFill patternType="solid">
        <fgColor indexed="41"/>
        <bgColor indexed="64"/>
      </patternFill>
    </fill>
    <fill>
      <patternFill patternType="solid">
        <fgColor indexed="9"/>
        <bgColor indexed="8"/>
      </patternFill>
    </fill>
    <fill>
      <patternFill patternType="solid">
        <fgColor indexed="9"/>
        <bgColor indexed="9"/>
      </patternFill>
    </fill>
    <fill>
      <patternFill patternType="solid">
        <fgColor indexed="42"/>
        <bgColor indexed="9"/>
      </patternFill>
    </fill>
    <fill>
      <patternFill patternType="solid">
        <fgColor indexed="13"/>
        <bgColor indexed="8"/>
      </patternFill>
    </fill>
    <fill>
      <patternFill patternType="solid">
        <fgColor indexed="22"/>
        <bgColor indexed="8"/>
      </patternFill>
    </fill>
    <fill>
      <patternFill patternType="solid">
        <fgColor indexed="42"/>
        <bgColor indexed="8"/>
      </patternFill>
    </fill>
    <fill>
      <patternFill patternType="solid">
        <fgColor indexed="47"/>
        <bgColor indexed="8"/>
      </patternFill>
    </fill>
    <fill>
      <patternFill patternType="solid">
        <fgColor indexed="44"/>
        <bgColor indexed="8"/>
      </patternFill>
    </fill>
    <fill>
      <patternFill patternType="solid">
        <fgColor indexed="43"/>
        <bgColor indexed="64"/>
      </patternFill>
    </fill>
    <fill>
      <patternFill patternType="solid">
        <fgColor indexed="21"/>
        <bgColor indexed="64"/>
      </patternFill>
    </fill>
    <fill>
      <patternFill patternType="solid">
        <fgColor indexed="15"/>
        <bgColor indexed="64"/>
      </patternFill>
    </fill>
    <fill>
      <patternFill patternType="solid">
        <fgColor indexed="47"/>
        <bgColor indexed="64"/>
      </patternFill>
    </fill>
    <fill>
      <patternFill patternType="solid">
        <fgColor indexed="44"/>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47D6FF"/>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tint="-0.249977111117893"/>
        <bgColor indexed="64"/>
      </patternFill>
    </fill>
    <fill>
      <patternFill patternType="solid">
        <fgColor theme="2" tint="-9.9978637043366805E-2"/>
        <bgColor indexed="8"/>
      </patternFill>
    </fill>
    <fill>
      <patternFill patternType="solid">
        <fgColor theme="2" tint="-0.249977111117893"/>
        <bgColor indexed="64"/>
      </patternFill>
    </fill>
    <fill>
      <patternFill patternType="solid">
        <fgColor theme="0"/>
        <bgColor rgb="FF000000"/>
      </patternFill>
    </fill>
    <fill>
      <patternFill patternType="solid">
        <fgColor rgb="FFFFFFFF"/>
        <bgColor rgb="FF000000"/>
      </patternFill>
    </fill>
    <fill>
      <patternFill patternType="solid">
        <fgColor rgb="FFFCF305"/>
        <bgColor rgb="FF000000"/>
      </patternFill>
    </fill>
    <fill>
      <patternFill patternType="solid">
        <fgColor rgb="FFDDD9C4"/>
        <bgColor rgb="FF000000"/>
      </patternFill>
    </fill>
    <fill>
      <patternFill patternType="solid">
        <fgColor theme="6" tint="0.39997558519241921"/>
        <bgColor indexed="64"/>
      </patternFill>
    </fill>
    <fill>
      <patternFill patternType="solid">
        <fgColor theme="0"/>
        <bgColor indexed="9"/>
      </patternFill>
    </fill>
    <fill>
      <patternFill patternType="solid">
        <fgColor rgb="FF47D6FF"/>
        <bgColor rgb="FF000000"/>
      </patternFill>
    </fill>
    <fill>
      <patternFill patternType="solid">
        <fgColor theme="2"/>
        <bgColor rgb="FF000000"/>
      </patternFill>
    </fill>
    <fill>
      <patternFill patternType="solid">
        <fgColor theme="9" tint="0.79998168889431442"/>
        <bgColor indexed="64"/>
      </patternFill>
    </fill>
    <fill>
      <patternFill patternType="solid">
        <fgColor rgb="FFFFFF00"/>
        <bgColor indexed="8"/>
      </patternFill>
    </fill>
    <fill>
      <patternFill patternType="solid">
        <fgColor theme="2"/>
        <bgColor indexed="64"/>
      </patternFill>
    </fill>
    <fill>
      <patternFill patternType="solid">
        <fgColor rgb="FF0070C0"/>
        <bgColor indexed="64"/>
      </patternFill>
    </fill>
    <fill>
      <patternFill patternType="solid">
        <fgColor theme="4" tint="0.79998168889431442"/>
        <bgColor indexed="9"/>
      </patternFill>
    </fill>
    <fill>
      <patternFill patternType="mediumGray">
        <fgColor indexed="9"/>
        <bgColor theme="4" tint="0.79998168889431442"/>
      </patternFill>
    </fill>
    <fill>
      <patternFill patternType="solid">
        <fgColor theme="4" tint="0.79998168889431442"/>
        <bgColor indexed="8"/>
      </patternFill>
    </fill>
    <fill>
      <patternFill patternType="solid">
        <fgColor theme="6" tint="0.79998168889431442"/>
        <bgColor indexed="64"/>
      </patternFill>
    </fill>
    <fill>
      <patternFill patternType="solid">
        <fgColor theme="4" tint="0.79998168889431442"/>
        <bgColor rgb="FF000000"/>
      </patternFill>
    </fill>
    <fill>
      <patternFill patternType="solid">
        <fgColor theme="9" tint="0.59999389629810485"/>
        <bgColor indexed="64"/>
      </patternFill>
    </fill>
    <fill>
      <patternFill patternType="solid">
        <fgColor rgb="FFDCE6F1"/>
        <bgColor rgb="FF000000"/>
      </patternFill>
    </fill>
    <fill>
      <patternFill patternType="solid">
        <fgColor theme="4"/>
        <bgColor indexed="64"/>
      </patternFill>
    </fill>
    <fill>
      <patternFill patternType="solid">
        <fgColor theme="4"/>
        <bgColor indexed="8"/>
      </patternFill>
    </fill>
    <fill>
      <patternFill patternType="solid">
        <fgColor theme="4"/>
        <bgColor rgb="FF000000"/>
      </patternFill>
    </fill>
    <fill>
      <patternFill patternType="solid">
        <fgColor theme="0"/>
        <bgColor indexed="8"/>
      </patternFill>
    </fill>
    <fill>
      <patternFill patternType="solid">
        <fgColor rgb="FF0070C0"/>
        <bgColor indexed="8"/>
      </patternFill>
    </fill>
    <fill>
      <patternFill patternType="solid">
        <fgColor rgb="FF0070C0"/>
        <bgColor indexed="9"/>
      </patternFill>
    </fill>
    <fill>
      <patternFill patternType="solid">
        <fgColor rgb="FFFFFF00"/>
        <bgColor indexed="9"/>
      </patternFill>
    </fill>
    <fill>
      <patternFill patternType="solid">
        <fgColor theme="0"/>
        <bgColor rgb="FFFFFFFF"/>
      </patternFill>
    </fill>
    <fill>
      <patternFill patternType="solid">
        <fgColor rgb="FFFFFFFF"/>
        <bgColor rgb="FFFFFFFF"/>
      </patternFill>
    </fill>
    <fill>
      <patternFill patternType="solid">
        <fgColor theme="6" tint="0.59999389629810485"/>
        <bgColor indexed="64"/>
      </patternFill>
    </fill>
    <fill>
      <patternFill patternType="solid">
        <fgColor theme="7" tint="0.79998168889431442"/>
        <bgColor indexed="64"/>
      </patternFill>
    </fill>
    <fill>
      <patternFill patternType="solid">
        <fgColor theme="7" tint="0.79998168889431442"/>
        <bgColor indexed="9"/>
      </patternFill>
    </fill>
    <fill>
      <patternFill patternType="solid">
        <fgColor rgb="FF0562EB"/>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rgb="FF4FFF4F"/>
        <bgColor rgb="FF000000"/>
      </patternFill>
    </fill>
    <fill>
      <patternFill patternType="solid">
        <fgColor rgb="FF4FFF4F"/>
        <bgColor indexed="64"/>
      </patternFill>
    </fill>
    <fill>
      <patternFill patternType="solid">
        <fgColor theme="6" tint="0.79998168889431442"/>
        <bgColor indexed="8"/>
      </patternFill>
    </fill>
    <fill>
      <patternFill patternType="solid">
        <fgColor theme="6" tint="0.39997558519241921"/>
        <bgColor indexed="8"/>
      </patternFill>
    </fill>
    <fill>
      <patternFill patternType="solid">
        <fgColor theme="5" tint="0.79998168889431442"/>
        <bgColor indexed="64"/>
      </patternFill>
    </fill>
  </fills>
  <borders count="283">
    <border>
      <left/>
      <right/>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medium">
        <color auto="1"/>
      </bottom>
      <diagonal/>
    </border>
    <border>
      <left style="thin">
        <color auto="1"/>
      </left>
      <right/>
      <top/>
      <bottom style="thin">
        <color auto="1"/>
      </bottom>
      <diagonal/>
    </border>
    <border>
      <left/>
      <right/>
      <top/>
      <bottom style="medium">
        <color auto="1"/>
      </bottom>
      <diagonal/>
    </border>
    <border>
      <left/>
      <right/>
      <top/>
      <bottom style="thin">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thin">
        <color auto="1"/>
      </top>
      <bottom style="medium">
        <color auto="1"/>
      </bottom>
      <diagonal/>
    </border>
    <border>
      <left style="thin">
        <color auto="1"/>
      </left>
      <right style="thin">
        <color auto="1"/>
      </right>
      <top/>
      <bottom style="thin">
        <color auto="1"/>
      </bottom>
      <diagonal/>
    </border>
    <border>
      <left/>
      <right/>
      <top style="thin">
        <color auto="1"/>
      </top>
      <bottom style="medium">
        <color auto="1"/>
      </bottom>
      <diagonal/>
    </border>
    <border>
      <left/>
      <right/>
      <top style="thin">
        <color auto="1"/>
      </top>
      <bottom/>
      <diagonal/>
    </border>
    <border>
      <left style="medium">
        <color auto="1"/>
      </left>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medium">
        <color auto="1"/>
      </left>
      <right/>
      <top/>
      <bottom/>
      <diagonal/>
    </border>
    <border>
      <left style="medium">
        <color auto="1"/>
      </left>
      <right/>
      <top style="thin">
        <color auto="1"/>
      </top>
      <bottom style="thin">
        <color auto="1"/>
      </bottom>
      <diagonal/>
    </border>
    <border>
      <left style="thin">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style="thin">
        <color auto="1"/>
      </top>
      <bottom style="medium">
        <color auto="1"/>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diagonal/>
    </border>
    <border>
      <left/>
      <right/>
      <top style="thin">
        <color indexed="15"/>
      </top>
      <bottom style="thin">
        <color indexed="15"/>
      </bottom>
      <diagonal/>
    </border>
    <border>
      <left/>
      <right/>
      <top style="thin">
        <color indexed="15"/>
      </top>
      <bottom/>
      <diagonal/>
    </border>
    <border>
      <left/>
      <right/>
      <top style="thin">
        <color indexed="15"/>
      </top>
      <bottom style="medium">
        <color auto="1"/>
      </bottom>
      <diagonal/>
    </border>
    <border>
      <left/>
      <right style="medium">
        <color auto="1"/>
      </right>
      <top/>
      <bottom/>
      <diagonal/>
    </border>
    <border>
      <left style="medium">
        <color auto="1"/>
      </left>
      <right/>
      <top/>
      <bottom style="medium">
        <color auto="1"/>
      </bottom>
      <diagonal/>
    </border>
    <border>
      <left/>
      <right style="thin">
        <color auto="1"/>
      </right>
      <top style="thin">
        <color auto="1"/>
      </top>
      <bottom/>
      <diagonal/>
    </border>
    <border>
      <left/>
      <right style="thin">
        <color auto="1"/>
      </right>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medium">
        <color auto="1"/>
      </top>
      <bottom/>
      <diagonal/>
    </border>
    <border>
      <left/>
      <right style="medium">
        <color auto="1"/>
      </right>
      <top style="medium">
        <color auto="1"/>
      </top>
      <bottom style="medium">
        <color auto="1"/>
      </bottom>
      <diagonal/>
    </border>
    <border>
      <left/>
      <right style="thin">
        <color auto="1"/>
      </right>
      <top style="medium">
        <color auto="1"/>
      </top>
      <bottom/>
      <diagonal/>
    </border>
    <border>
      <left/>
      <right style="thin">
        <color auto="1"/>
      </right>
      <top/>
      <bottom/>
      <diagonal/>
    </border>
    <border>
      <left/>
      <right/>
      <top/>
      <bottom style="medium">
        <color indexed="17"/>
      </bottom>
      <diagonal/>
    </border>
    <border>
      <left style="thin">
        <color auto="1"/>
      </left>
      <right/>
      <top/>
      <bottom style="thin">
        <color indexed="17"/>
      </bottom>
      <diagonal/>
    </border>
    <border>
      <left style="thin">
        <color auto="1"/>
      </left>
      <right style="thin">
        <color auto="1"/>
      </right>
      <top/>
      <bottom style="thin">
        <color indexed="17"/>
      </bottom>
      <diagonal/>
    </border>
    <border>
      <left/>
      <right/>
      <top/>
      <bottom style="thin">
        <color indexed="17"/>
      </bottom>
      <diagonal/>
    </border>
    <border>
      <left/>
      <right/>
      <top style="thin">
        <color indexed="17"/>
      </top>
      <bottom/>
      <diagonal/>
    </border>
    <border>
      <left style="thin">
        <color indexed="17"/>
      </left>
      <right style="thin">
        <color indexed="17"/>
      </right>
      <top style="thin">
        <color auto="1"/>
      </top>
      <bottom style="thin">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
      <left style="medium">
        <color auto="1"/>
      </left>
      <right style="thin">
        <color auto="1"/>
      </right>
      <top style="medium">
        <color auto="1"/>
      </top>
      <bottom/>
      <diagonal/>
    </border>
    <border>
      <left/>
      <right style="thin">
        <color indexed="17"/>
      </right>
      <top style="thick">
        <color indexed="17"/>
      </top>
      <bottom/>
      <diagonal/>
    </border>
    <border>
      <left/>
      <right style="thin">
        <color indexed="17"/>
      </right>
      <top/>
      <bottom/>
      <diagonal/>
    </border>
    <border>
      <left style="thin">
        <color indexed="17"/>
      </left>
      <right/>
      <top style="thin">
        <color indexed="17"/>
      </top>
      <bottom/>
      <diagonal/>
    </border>
    <border>
      <left style="double">
        <color indexed="17"/>
      </left>
      <right style="double">
        <color indexed="17"/>
      </right>
      <top style="double">
        <color indexed="17"/>
      </top>
      <bottom style="double">
        <color indexed="17"/>
      </bottom>
      <diagonal/>
    </border>
    <border>
      <left style="thick">
        <color indexed="17"/>
      </left>
      <right/>
      <top style="thick">
        <color indexed="17"/>
      </top>
      <bottom/>
      <diagonal/>
    </border>
    <border>
      <left/>
      <right/>
      <top style="thick">
        <color indexed="17"/>
      </top>
      <bottom/>
      <diagonal/>
    </border>
    <border>
      <left style="thick">
        <color indexed="17"/>
      </left>
      <right/>
      <top/>
      <bottom/>
      <diagonal/>
    </border>
    <border>
      <left style="thick">
        <color indexed="17"/>
      </left>
      <right/>
      <top style="thin">
        <color indexed="17"/>
      </top>
      <bottom/>
      <diagonal/>
    </border>
    <border>
      <left style="thick">
        <color indexed="17"/>
      </left>
      <right/>
      <top/>
      <bottom style="thick">
        <color indexed="17"/>
      </bottom>
      <diagonal/>
    </border>
    <border>
      <left/>
      <right/>
      <top/>
      <bottom style="thick">
        <color indexed="17"/>
      </bottom>
      <diagonal/>
    </border>
    <border>
      <left/>
      <right style="thin">
        <color indexed="17"/>
      </right>
      <top/>
      <bottom style="thick">
        <color indexed="17"/>
      </bottom>
      <diagonal/>
    </border>
    <border>
      <left style="thin">
        <color indexed="17"/>
      </left>
      <right style="thin">
        <color indexed="17"/>
      </right>
      <top style="thin">
        <color indexed="17"/>
      </top>
      <bottom style="thin">
        <color indexed="17"/>
      </bottom>
      <diagonal/>
    </border>
    <border>
      <left style="thin">
        <color indexed="17"/>
      </left>
      <right/>
      <top style="thick">
        <color indexed="17"/>
      </top>
      <bottom/>
      <diagonal/>
    </border>
    <border>
      <left/>
      <right style="thick">
        <color indexed="17"/>
      </right>
      <top style="thick">
        <color indexed="17"/>
      </top>
      <bottom/>
      <diagonal/>
    </border>
    <border>
      <left style="thin">
        <color indexed="17"/>
      </left>
      <right/>
      <top/>
      <bottom/>
      <diagonal/>
    </border>
    <border>
      <left/>
      <right style="thick">
        <color indexed="17"/>
      </right>
      <top/>
      <bottom/>
      <diagonal/>
    </border>
    <border>
      <left style="thin">
        <color indexed="17"/>
      </left>
      <right/>
      <top/>
      <bottom style="thick">
        <color indexed="17"/>
      </bottom>
      <diagonal/>
    </border>
    <border>
      <left/>
      <right style="thick">
        <color indexed="17"/>
      </right>
      <top/>
      <bottom style="thick">
        <color indexed="17"/>
      </bottom>
      <diagonal/>
    </border>
    <border>
      <left/>
      <right style="thin">
        <color indexed="17"/>
      </right>
      <top style="thin">
        <color indexed="17"/>
      </top>
      <bottom/>
      <diagonal/>
    </border>
    <border>
      <left style="thin">
        <color indexed="17"/>
      </left>
      <right/>
      <top style="thin">
        <color indexed="17"/>
      </top>
      <bottom style="thick">
        <color indexed="17"/>
      </bottom>
      <diagonal/>
    </border>
    <border>
      <left/>
      <right style="thick">
        <color indexed="17"/>
      </right>
      <top style="thin">
        <color indexed="17"/>
      </top>
      <bottom style="thick">
        <color indexed="17"/>
      </bottom>
      <diagonal/>
    </border>
    <border>
      <left style="thin">
        <color indexed="17"/>
      </left>
      <right style="thin">
        <color indexed="17"/>
      </right>
      <top style="thick">
        <color indexed="17"/>
      </top>
      <bottom style="thin">
        <color indexed="17"/>
      </bottom>
      <diagonal/>
    </border>
    <border>
      <left/>
      <right style="thin">
        <color auto="1"/>
      </right>
      <top style="medium">
        <color auto="1"/>
      </top>
      <bottom style="medium">
        <color auto="1"/>
      </bottom>
      <diagonal/>
    </border>
    <border>
      <left/>
      <right style="thin">
        <color auto="1"/>
      </right>
      <top/>
      <bottom style="thin">
        <color indexed="17"/>
      </bottom>
      <diagonal/>
    </border>
    <border>
      <left style="thin">
        <color indexed="17"/>
      </left>
      <right/>
      <top/>
      <bottom style="thin">
        <color indexed="17"/>
      </bottom>
      <diagonal/>
    </border>
    <border>
      <left/>
      <right style="thin">
        <color auto="1"/>
      </right>
      <top/>
      <bottom style="medium">
        <color auto="1"/>
      </bottom>
      <diagonal/>
    </border>
    <border>
      <left style="medium">
        <color auto="1"/>
      </left>
      <right style="medium">
        <color auto="1"/>
      </right>
      <top style="medium">
        <color indexed="8"/>
      </top>
      <bottom/>
      <diagonal/>
    </border>
    <border>
      <left/>
      <right/>
      <top style="medium">
        <color indexed="8"/>
      </top>
      <bottom style="medium">
        <color indexed="8"/>
      </bottom>
      <diagonal/>
    </border>
    <border>
      <left style="thick">
        <color indexed="17"/>
      </left>
      <right/>
      <top style="thin">
        <color indexed="17"/>
      </top>
      <bottom style="thin">
        <color indexed="17"/>
      </bottom>
      <diagonal/>
    </border>
    <border>
      <left/>
      <right/>
      <top style="thin">
        <color indexed="17"/>
      </top>
      <bottom style="thin">
        <color indexed="17"/>
      </bottom>
      <diagonal/>
    </border>
    <border>
      <left/>
      <right style="thick">
        <color indexed="17"/>
      </right>
      <top style="thin">
        <color indexed="17"/>
      </top>
      <bottom style="thin">
        <color indexed="17"/>
      </bottom>
      <diagonal/>
    </border>
    <border>
      <left style="double">
        <color indexed="17"/>
      </left>
      <right/>
      <top style="thin">
        <color indexed="17"/>
      </top>
      <bottom style="thin">
        <color indexed="17"/>
      </bottom>
      <diagonal/>
    </border>
    <border>
      <left style="thin">
        <color indexed="17"/>
      </left>
      <right style="thin">
        <color indexed="17"/>
      </right>
      <top/>
      <bottom style="thin">
        <color indexed="17"/>
      </bottom>
      <diagonal/>
    </border>
    <border>
      <left style="thin">
        <color indexed="17"/>
      </left>
      <right style="thick">
        <color indexed="17"/>
      </right>
      <top/>
      <bottom style="thin">
        <color indexed="17"/>
      </bottom>
      <diagonal/>
    </border>
    <border>
      <left style="thick">
        <color indexed="17"/>
      </left>
      <right/>
      <top style="thin">
        <color indexed="17"/>
      </top>
      <bottom style="thick">
        <color indexed="17"/>
      </bottom>
      <diagonal/>
    </border>
    <border>
      <left/>
      <right/>
      <top style="thin">
        <color indexed="17"/>
      </top>
      <bottom style="thick">
        <color indexed="17"/>
      </bottom>
      <diagonal/>
    </border>
    <border>
      <left style="thick">
        <color indexed="17"/>
      </left>
      <right style="thick">
        <color indexed="17"/>
      </right>
      <top style="thick">
        <color indexed="17"/>
      </top>
      <bottom style="thin">
        <color indexed="17"/>
      </bottom>
      <diagonal/>
    </border>
    <border>
      <left style="thick">
        <color indexed="17"/>
      </left>
      <right style="thick">
        <color indexed="17"/>
      </right>
      <top style="thin">
        <color indexed="17"/>
      </top>
      <bottom style="thin">
        <color indexed="17"/>
      </bottom>
      <diagonal/>
    </border>
    <border>
      <left style="thick">
        <color indexed="17"/>
      </left>
      <right style="thick">
        <color indexed="17"/>
      </right>
      <top style="thin">
        <color indexed="17"/>
      </top>
      <bottom style="thick">
        <color indexed="17"/>
      </bottom>
      <diagonal/>
    </border>
    <border>
      <left style="thin">
        <color indexed="17"/>
      </left>
      <right style="thin">
        <color indexed="17"/>
      </right>
      <top style="thick">
        <color indexed="17"/>
      </top>
      <bottom/>
      <diagonal/>
    </border>
    <border>
      <left/>
      <right style="thin">
        <color indexed="8"/>
      </right>
      <top style="thin">
        <color auto="1"/>
      </top>
      <bottom style="thin">
        <color auto="1"/>
      </bottom>
      <diagonal/>
    </border>
    <border>
      <left style="thin">
        <color auto="1"/>
      </left>
      <right style="thin">
        <color auto="1"/>
      </right>
      <top/>
      <bottom style="thin">
        <color indexed="8"/>
      </bottom>
      <diagonal/>
    </border>
    <border>
      <left style="thick">
        <color rgb="FF0000FF"/>
      </left>
      <right style="thin">
        <color auto="1"/>
      </right>
      <top style="thin">
        <color auto="1"/>
      </top>
      <bottom style="thin">
        <color auto="1"/>
      </bottom>
      <diagonal/>
    </border>
    <border>
      <left style="thick">
        <color indexed="17"/>
      </left>
      <right/>
      <top style="thick">
        <color indexed="17"/>
      </top>
      <bottom style="thin">
        <color indexed="17"/>
      </bottom>
      <diagonal/>
    </border>
    <border>
      <left style="thick">
        <color indexed="17"/>
      </left>
      <right/>
      <top style="thick">
        <color rgb="FF0070C0"/>
      </top>
      <bottom/>
      <diagonal/>
    </border>
    <border>
      <left/>
      <right/>
      <top style="thick">
        <color rgb="FF0070C0"/>
      </top>
      <bottom/>
      <diagonal/>
    </border>
    <border>
      <left/>
      <right style="thick">
        <color indexed="17"/>
      </right>
      <top style="thick">
        <color rgb="FF0070C0"/>
      </top>
      <bottom/>
      <diagonal/>
    </border>
    <border>
      <left/>
      <right style="thick">
        <color rgb="FF0070C0"/>
      </right>
      <top style="thick">
        <color rgb="FF0070C0"/>
      </top>
      <bottom/>
      <diagonal/>
    </border>
    <border>
      <left/>
      <right style="thick">
        <color rgb="FF0070C0"/>
      </right>
      <top/>
      <bottom/>
      <diagonal/>
    </border>
    <border>
      <left style="thick">
        <color indexed="17"/>
      </left>
      <right/>
      <top/>
      <bottom style="thick">
        <color rgb="FF0070C0"/>
      </bottom>
      <diagonal/>
    </border>
    <border>
      <left/>
      <right/>
      <top/>
      <bottom style="thick">
        <color rgb="FF0070C0"/>
      </bottom>
      <diagonal/>
    </border>
    <border>
      <left/>
      <right style="thick">
        <color indexed="17"/>
      </right>
      <top/>
      <bottom style="thick">
        <color rgb="FF0070C0"/>
      </bottom>
      <diagonal/>
    </border>
    <border>
      <left/>
      <right style="thick">
        <color rgb="FF0070C0"/>
      </right>
      <top/>
      <bottom style="thick">
        <color rgb="FF0070C0"/>
      </bottom>
      <diagonal/>
    </border>
    <border>
      <left style="thick">
        <color rgb="FF0070C0"/>
      </left>
      <right style="thin">
        <color indexed="17"/>
      </right>
      <top style="thick">
        <color indexed="17"/>
      </top>
      <bottom/>
      <diagonal/>
    </border>
    <border>
      <left style="thick">
        <color rgb="FF0070C0"/>
      </left>
      <right/>
      <top/>
      <bottom/>
      <diagonal/>
    </border>
    <border>
      <left style="thick">
        <color rgb="FF0070C0"/>
      </left>
      <right/>
      <top/>
      <bottom style="thick">
        <color rgb="FF0070C0"/>
      </bottom>
      <diagonal/>
    </border>
    <border>
      <left style="thin">
        <color rgb="FF008000"/>
      </left>
      <right style="thin">
        <color rgb="FF008000"/>
      </right>
      <top/>
      <bottom style="thin">
        <color auto="1"/>
      </bottom>
      <diagonal/>
    </border>
    <border>
      <left style="thin">
        <color rgb="FF008000"/>
      </left>
      <right style="thin">
        <color rgb="FF008000"/>
      </right>
      <top style="thin">
        <color auto="1"/>
      </top>
      <bottom style="thin">
        <color auto="1"/>
      </bottom>
      <diagonal/>
    </border>
    <border>
      <left style="thin">
        <color rgb="FF008000"/>
      </left>
      <right/>
      <top style="thin">
        <color auto="1"/>
      </top>
      <bottom style="thin">
        <color auto="1"/>
      </bottom>
      <diagonal/>
    </border>
    <border>
      <left/>
      <right style="thin">
        <color rgb="FF008000"/>
      </right>
      <top style="thin">
        <color auto="1"/>
      </top>
      <bottom style="thin">
        <color auto="1"/>
      </bottom>
      <diagonal/>
    </border>
    <border>
      <left/>
      <right style="thin">
        <color rgb="FF008000"/>
      </right>
      <top/>
      <bottom style="thin">
        <color auto="1"/>
      </bottom>
      <diagonal/>
    </border>
    <border>
      <left style="medium">
        <color rgb="FF008000"/>
      </left>
      <right/>
      <top/>
      <bottom/>
      <diagonal/>
    </border>
    <border>
      <left style="medium">
        <color rgb="FF008000"/>
      </left>
      <right/>
      <top/>
      <bottom style="medium">
        <color auto="1"/>
      </bottom>
      <diagonal/>
    </border>
    <border>
      <left style="medium">
        <color indexed="8"/>
      </left>
      <right style="medium">
        <color indexed="8"/>
      </right>
      <top style="medium">
        <color auto="1"/>
      </top>
      <bottom style="medium">
        <color indexed="8"/>
      </bottom>
      <diagonal/>
    </border>
    <border>
      <left style="thin">
        <color auto="1"/>
      </left>
      <right style="thin">
        <color auto="1"/>
      </right>
      <top style="thin">
        <color auto="1"/>
      </top>
      <bottom style="thin">
        <color auto="1"/>
      </bottom>
      <diagonal/>
    </border>
    <border>
      <left style="thin">
        <color indexed="17"/>
      </left>
      <right/>
      <top/>
      <bottom style="thin">
        <color auto="1"/>
      </bottom>
      <diagonal/>
    </border>
    <border>
      <left/>
      <right style="thin">
        <color rgb="FF008000"/>
      </right>
      <top style="medium">
        <color auto="1"/>
      </top>
      <bottom style="thin">
        <color auto="1"/>
      </bottom>
      <diagonal/>
    </border>
    <border>
      <left style="thin">
        <color rgb="FF008000"/>
      </left>
      <right/>
      <top/>
      <bottom/>
      <diagonal/>
    </border>
    <border>
      <left style="thin">
        <color rgb="FF008000"/>
      </left>
      <right/>
      <top style="thin">
        <color auto="1"/>
      </top>
      <bottom/>
      <diagonal/>
    </border>
    <border>
      <left style="thin">
        <color theme="1"/>
      </left>
      <right/>
      <top style="thin">
        <color auto="1"/>
      </top>
      <bottom style="thin">
        <color theme="1"/>
      </bottom>
      <diagonal/>
    </border>
    <border>
      <left/>
      <right/>
      <top style="thin">
        <color auto="1"/>
      </top>
      <bottom style="thin">
        <color theme="1"/>
      </bottom>
      <diagonal/>
    </border>
    <border>
      <left/>
      <right style="medium">
        <color auto="1"/>
      </right>
      <top style="thin">
        <color auto="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medium">
        <color auto="1"/>
      </right>
      <top style="thin">
        <color theme="1"/>
      </top>
      <bottom style="thin">
        <color theme="1"/>
      </bottom>
      <diagonal/>
    </border>
    <border>
      <left style="thick">
        <color rgb="FF0070C0"/>
      </left>
      <right/>
      <top style="thick">
        <color rgb="FF0070C0"/>
      </top>
      <bottom/>
      <diagonal/>
    </border>
    <border>
      <left/>
      <right style="thin">
        <color rgb="FF008000"/>
      </right>
      <top style="thin">
        <color auto="1"/>
      </top>
      <bottom/>
      <diagonal/>
    </border>
    <border>
      <left style="medium">
        <color theme="1"/>
      </left>
      <right/>
      <top style="thin">
        <color auto="1"/>
      </top>
      <bottom style="thin">
        <color auto="1"/>
      </bottom>
      <diagonal/>
    </border>
    <border>
      <left/>
      <right style="thin">
        <color theme="1"/>
      </right>
      <top style="thin">
        <color auto="1"/>
      </top>
      <bottom style="thin">
        <color auto="1"/>
      </bottom>
      <diagonal/>
    </border>
    <border>
      <left style="medium">
        <color theme="1"/>
      </left>
      <right/>
      <top/>
      <bottom style="thin">
        <color auto="1"/>
      </bottom>
      <diagonal/>
    </border>
    <border>
      <left/>
      <right style="thin">
        <color theme="1"/>
      </right>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1"/>
      </left>
      <right/>
      <top style="thin">
        <color auto="1"/>
      </top>
      <bottom style="thin">
        <color theme="1"/>
      </bottom>
      <diagonal/>
    </border>
    <border>
      <left/>
      <right style="thin">
        <color theme="1"/>
      </right>
      <top style="thin">
        <color auto="1"/>
      </top>
      <bottom style="thin">
        <color theme="1"/>
      </bottom>
      <diagonal/>
    </border>
    <border>
      <left style="medium">
        <color indexed="64"/>
      </left>
      <right/>
      <top/>
      <bottom/>
      <diagonal/>
    </border>
    <border>
      <left style="thick">
        <color theme="3" tint="0.39994506668294322"/>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right/>
      <top style="medium">
        <color indexed="64"/>
      </top>
      <bottom/>
      <diagonal/>
    </border>
    <border>
      <left style="medium">
        <color auto="1"/>
      </left>
      <right/>
      <top style="medium">
        <color indexed="64"/>
      </top>
      <bottom style="thin">
        <color auto="1"/>
      </bottom>
      <diagonal/>
    </border>
    <border>
      <left/>
      <right/>
      <top style="medium">
        <color indexed="64"/>
      </top>
      <bottom style="thin">
        <color auto="1"/>
      </bottom>
      <diagonal/>
    </border>
    <border>
      <left/>
      <right style="medium">
        <color auto="1"/>
      </right>
      <top style="medium">
        <color indexed="64"/>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thin">
        <color auto="1"/>
      </left>
      <right/>
      <top style="medium">
        <color auto="1"/>
      </top>
      <bottom/>
      <diagonal/>
    </border>
    <border>
      <left style="thin">
        <color indexed="64"/>
      </left>
      <right style="thin">
        <color auto="1"/>
      </right>
      <top/>
      <bottom/>
      <diagonal/>
    </border>
    <border>
      <left/>
      <right style="thin">
        <color indexed="64"/>
      </right>
      <top style="thin">
        <color auto="1"/>
      </top>
      <bottom style="thin">
        <color auto="1"/>
      </bottom>
      <diagonal/>
    </border>
    <border>
      <left style="medium">
        <color indexed="64"/>
      </left>
      <right/>
      <top style="medium">
        <color indexed="64"/>
      </top>
      <bottom/>
      <diagonal/>
    </border>
    <border>
      <left/>
      <right/>
      <top style="medium">
        <color indexed="64"/>
      </top>
      <bottom style="thin">
        <color indexed="15"/>
      </bottom>
      <diagonal/>
    </border>
    <border>
      <left/>
      <right style="medium">
        <color indexed="64"/>
      </right>
      <top style="medium">
        <color indexed="64"/>
      </top>
      <bottom style="thin">
        <color indexed="15"/>
      </bottom>
      <diagonal/>
    </border>
    <border>
      <left/>
      <right style="medium">
        <color indexed="64"/>
      </right>
      <top style="thin">
        <color indexed="15"/>
      </top>
      <bottom style="thin">
        <color indexed="15"/>
      </bottom>
      <diagonal/>
    </border>
    <border>
      <left style="medium">
        <color indexed="64"/>
      </left>
      <right/>
      <top/>
      <bottom style="medium">
        <color indexed="64"/>
      </bottom>
      <diagonal/>
    </border>
    <border>
      <left style="medium">
        <color auto="1"/>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15"/>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15"/>
      </top>
      <bottom/>
      <diagonal/>
    </border>
    <border>
      <left style="medium">
        <color indexed="64"/>
      </left>
      <right/>
      <top style="thin">
        <color indexed="15"/>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style="thin">
        <color auto="1"/>
      </right>
      <top style="medium">
        <color auto="1"/>
      </top>
      <bottom style="medium">
        <color indexed="64"/>
      </bottom>
      <diagonal/>
    </border>
    <border>
      <left/>
      <right style="thin">
        <color auto="1"/>
      </right>
      <top style="medium">
        <color auto="1"/>
      </top>
      <bottom style="medium">
        <color indexed="64"/>
      </bottom>
      <diagonal/>
    </border>
    <border>
      <left style="medium">
        <color auto="1"/>
      </left>
      <right style="thin">
        <color auto="1"/>
      </right>
      <top/>
      <bottom style="medium">
        <color indexed="64"/>
      </bottom>
      <diagonal/>
    </border>
    <border>
      <left style="medium">
        <color indexed="64"/>
      </left>
      <right style="thin">
        <color auto="1"/>
      </right>
      <top style="medium">
        <color indexed="64"/>
      </top>
      <bottom style="medium">
        <color auto="1"/>
      </bottom>
      <diagonal/>
    </border>
    <border>
      <left style="thin">
        <color auto="1"/>
      </left>
      <right style="medium">
        <color indexed="64"/>
      </right>
      <top style="medium">
        <color indexed="64"/>
      </top>
      <bottom style="medium">
        <color auto="1"/>
      </bottom>
      <diagonal/>
    </border>
    <border>
      <left style="medium">
        <color auto="1"/>
      </left>
      <right style="medium">
        <color auto="1"/>
      </right>
      <top style="medium">
        <color auto="1"/>
      </top>
      <bottom style="thin">
        <color auto="1"/>
      </bottom>
      <diagonal/>
    </border>
    <border>
      <left style="thin">
        <color auto="1"/>
      </left>
      <right style="medium">
        <color auto="1"/>
      </right>
      <top/>
      <bottom/>
      <diagonal/>
    </border>
    <border>
      <left style="medium">
        <color auto="1"/>
      </left>
      <right style="thin">
        <color auto="1"/>
      </right>
      <top/>
      <bottom/>
      <diagonal/>
    </border>
    <border>
      <left style="thin">
        <color auto="1"/>
      </left>
      <right/>
      <top style="medium">
        <color indexed="64"/>
      </top>
      <bottom style="thin">
        <color auto="1"/>
      </bottom>
      <diagonal/>
    </border>
    <border>
      <left style="thin">
        <color indexed="64"/>
      </left>
      <right style="medium">
        <color auto="1"/>
      </right>
      <top style="medium">
        <color indexed="64"/>
      </top>
      <bottom style="thin">
        <color auto="1"/>
      </bottom>
      <diagonal/>
    </border>
    <border>
      <left style="medium">
        <color indexed="64"/>
      </left>
      <right/>
      <top style="medium">
        <color indexed="64"/>
      </top>
      <bottom style="medium">
        <color indexed="8"/>
      </bottom>
      <diagonal/>
    </border>
    <border>
      <left/>
      <right/>
      <top style="medium">
        <color indexed="64"/>
      </top>
      <bottom style="medium">
        <color indexed="8"/>
      </bottom>
      <diagonal/>
    </border>
    <border>
      <left style="medium">
        <color indexed="64"/>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style="medium">
        <color indexed="8"/>
      </left>
      <right style="medium">
        <color indexed="64"/>
      </right>
      <top style="medium">
        <color auto="1"/>
      </top>
      <bottom style="medium">
        <color indexed="8"/>
      </bottom>
      <diagonal/>
    </border>
    <border>
      <left style="medium">
        <color indexed="64"/>
      </left>
      <right style="medium">
        <color indexed="8"/>
      </right>
      <top style="medium">
        <color indexed="8"/>
      </top>
      <bottom/>
      <diagonal/>
    </border>
    <border>
      <left style="medium">
        <color indexed="8"/>
      </left>
      <right style="medium">
        <color indexed="64"/>
      </right>
      <top style="medium">
        <color indexed="8"/>
      </top>
      <bottom style="medium">
        <color indexed="8"/>
      </bottom>
      <diagonal/>
    </border>
    <border>
      <left style="medium">
        <color indexed="64"/>
      </left>
      <right style="medium">
        <color indexed="8"/>
      </right>
      <top style="medium">
        <color indexed="8"/>
      </top>
      <bottom style="medium">
        <color auto="1"/>
      </bottom>
      <diagonal/>
    </border>
    <border>
      <left style="medium">
        <color indexed="64"/>
      </left>
      <right style="medium">
        <color indexed="8"/>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style="medium">
        <color indexed="8"/>
      </left>
      <right style="medium">
        <color indexed="64"/>
      </right>
      <top/>
      <bottom style="medium">
        <color indexed="8"/>
      </bottom>
      <diagonal/>
    </border>
    <border>
      <left style="medium">
        <color indexed="8"/>
      </left>
      <right style="medium">
        <color indexed="64"/>
      </right>
      <top style="medium">
        <color indexed="8"/>
      </top>
      <bottom/>
      <diagonal/>
    </border>
    <border>
      <left style="medium">
        <color auto="1"/>
      </left>
      <right/>
      <top/>
      <bottom style="medium">
        <color indexed="8"/>
      </bottom>
      <diagonal/>
    </border>
    <border>
      <left style="medium">
        <color indexed="64"/>
      </left>
      <right style="medium">
        <color auto="1"/>
      </right>
      <top/>
      <bottom style="medium">
        <color indexed="8"/>
      </bottom>
      <diagonal/>
    </border>
    <border>
      <left style="medium">
        <color indexed="64"/>
      </left>
      <right style="medium">
        <color auto="1"/>
      </right>
      <top/>
      <bottom style="medium">
        <color auto="1"/>
      </bottom>
      <diagonal/>
    </border>
    <border>
      <left style="medium">
        <color indexed="64"/>
      </left>
      <right/>
      <top/>
      <bottom style="medium">
        <color auto="1"/>
      </bottom>
      <diagonal/>
    </border>
    <border>
      <left style="medium">
        <color auto="1"/>
      </left>
      <right style="thin">
        <color auto="1"/>
      </right>
      <top/>
      <bottom style="medium">
        <color auto="1"/>
      </bottom>
      <diagonal/>
    </border>
    <border>
      <left/>
      <right style="medium">
        <color indexed="17"/>
      </right>
      <top/>
      <bottom style="thin">
        <color indexed="17"/>
      </bottom>
      <diagonal/>
    </border>
    <border>
      <left style="thin">
        <color indexed="17"/>
      </left>
      <right style="medium">
        <color indexed="64"/>
      </right>
      <top style="thin">
        <color indexed="17"/>
      </top>
      <bottom style="thin">
        <color indexed="17"/>
      </bottom>
      <diagonal/>
    </border>
    <border>
      <left style="medium">
        <color indexed="17"/>
      </left>
      <right/>
      <top/>
      <bottom style="thin">
        <color indexed="17"/>
      </bottom>
      <diagonal/>
    </border>
    <border>
      <left style="thin">
        <color indexed="64"/>
      </left>
      <right style="thin">
        <color indexed="17"/>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rgb="FF008000"/>
      </left>
      <right style="thin">
        <color rgb="FF008000"/>
      </right>
      <top style="medium">
        <color auto="1"/>
      </top>
      <bottom style="thin">
        <color indexed="64"/>
      </bottom>
      <diagonal/>
    </border>
    <border>
      <left style="thin">
        <color indexed="64"/>
      </left>
      <right/>
      <top style="thin">
        <color theme="1"/>
      </top>
      <bottom style="thin">
        <color theme="1"/>
      </bottom>
      <diagonal/>
    </border>
    <border>
      <left style="thin">
        <color theme="1"/>
      </left>
      <right/>
      <top/>
      <bottom/>
      <diagonal/>
    </border>
    <border>
      <left/>
      <right/>
      <top style="thin">
        <color theme="1"/>
      </top>
      <bottom/>
      <diagonal/>
    </border>
    <border>
      <left style="thin">
        <color rgb="FF008000"/>
      </left>
      <right/>
      <top style="medium">
        <color auto="1"/>
      </top>
      <bottom/>
      <diagonal/>
    </border>
    <border>
      <left style="medium">
        <color indexed="64"/>
      </left>
      <right style="medium">
        <color indexed="64"/>
      </right>
      <top/>
      <bottom style="thin">
        <color indexed="64"/>
      </bottom>
      <diagonal/>
    </border>
    <border>
      <left/>
      <right style="medium">
        <color auto="1"/>
      </right>
      <top/>
      <bottom style="thin">
        <color indexed="64"/>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medium">
        <color auto="1"/>
      </right>
      <top/>
      <bottom style="thin">
        <color auto="1"/>
      </bottom>
      <diagonal/>
    </border>
    <border>
      <left style="thin">
        <color auto="1"/>
      </left>
      <right style="thin">
        <color auto="1"/>
      </right>
      <top/>
      <bottom style="thin">
        <color auto="1"/>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auto="1"/>
      </bottom>
      <diagonal/>
    </border>
    <border>
      <left style="thin">
        <color auto="1"/>
      </left>
      <right style="medium">
        <color indexed="64"/>
      </right>
      <top style="thin">
        <color auto="1"/>
      </top>
      <bottom style="medium">
        <color auto="1"/>
      </bottom>
      <diagonal/>
    </border>
    <border>
      <left/>
      <right style="medium">
        <color indexed="64"/>
      </right>
      <top style="thin">
        <color auto="1"/>
      </top>
      <bottom style="medium">
        <color auto="1"/>
      </bottom>
      <diagonal/>
    </border>
    <border>
      <left style="medium">
        <color auto="1"/>
      </left>
      <right/>
      <top style="thin">
        <color auto="1"/>
      </top>
      <bottom style="thin">
        <color auto="1"/>
      </bottom>
      <diagonal/>
    </border>
    <border>
      <left style="thin">
        <color auto="1"/>
      </left>
      <right style="medium">
        <color auto="1"/>
      </right>
      <top/>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style="thin">
        <color auto="1"/>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top/>
      <bottom style="medium">
        <color indexed="64"/>
      </bottom>
      <diagonal/>
    </border>
    <border>
      <left style="thin">
        <color auto="1"/>
      </left>
      <right style="medium">
        <color indexed="64"/>
      </right>
      <top/>
      <bottom style="medium">
        <color indexed="64"/>
      </bottom>
      <diagonal/>
    </border>
    <border>
      <left style="medium">
        <color indexed="64"/>
      </left>
      <right/>
      <top style="thin">
        <color auto="1"/>
      </top>
      <bottom style="medium">
        <color auto="1"/>
      </bottom>
      <diagonal/>
    </border>
    <border>
      <left style="medium">
        <color auto="1"/>
      </left>
      <right style="thin">
        <color auto="1"/>
      </right>
      <top/>
      <bottom style="medium">
        <color auto="1"/>
      </bottom>
      <diagonal/>
    </border>
    <border>
      <left/>
      <right style="medium">
        <color indexed="64"/>
      </right>
      <top style="thin">
        <color auto="1"/>
      </top>
      <bottom style="thin">
        <color auto="1"/>
      </bottom>
      <diagonal/>
    </border>
    <border>
      <left style="thin">
        <color indexed="17"/>
      </left>
      <right/>
      <top style="thick">
        <color rgb="FF0070C0"/>
      </top>
      <bottom style="thin">
        <color indexed="64"/>
      </bottom>
      <diagonal/>
    </border>
    <border>
      <left/>
      <right/>
      <top style="thick">
        <color rgb="FF0070C0"/>
      </top>
      <bottom style="thin">
        <color indexed="64"/>
      </bottom>
      <diagonal/>
    </border>
    <border>
      <left/>
      <right style="thin">
        <color indexed="17"/>
      </right>
      <top style="thick">
        <color rgb="FF0070C0"/>
      </top>
      <bottom style="thin">
        <color indexed="64"/>
      </bottom>
      <diagonal/>
    </border>
    <border>
      <left/>
      <right style="thick">
        <color indexed="17"/>
      </right>
      <top style="thick">
        <color rgb="FF0070C0"/>
      </top>
      <bottom style="thin">
        <color indexed="64"/>
      </bottom>
      <diagonal/>
    </border>
    <border>
      <left style="thin">
        <color auto="1"/>
      </left>
      <right style="thin">
        <color indexed="64"/>
      </right>
      <top style="thin">
        <color auto="1"/>
      </top>
      <bottom style="dashed">
        <color auto="1"/>
      </bottom>
      <diagonal/>
    </border>
  </borders>
  <cellStyleXfs count="31">
    <xf numFmtId="0" fontId="0" fillId="0" borderId="0"/>
    <xf numFmtId="0" fontId="5" fillId="0" borderId="0" applyNumberFormat="0" applyFill="0" applyBorder="0" applyAlignment="0" applyProtection="0">
      <alignment vertical="top"/>
      <protection locked="0"/>
    </xf>
    <xf numFmtId="170" fontId="2" fillId="0" borderId="0" applyFont="0" applyFill="0" applyBorder="0" applyAlignment="0" applyProtection="0"/>
    <xf numFmtId="168" fontId="2" fillId="0" borderId="0" applyFont="0" applyFill="0" applyBorder="0" applyAlignment="0" applyProtection="0"/>
    <xf numFmtId="166" fontId="43"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108" fillId="0" borderId="0"/>
    <xf numFmtId="0" fontId="4" fillId="0" borderId="0"/>
    <xf numFmtId="9" fontId="2" fillId="0" borderId="0" applyFont="0" applyFill="0" applyBorder="0" applyAlignment="0" applyProtection="0"/>
    <xf numFmtId="165" fontId="2" fillId="0" borderId="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3" fillId="0" borderId="0"/>
    <xf numFmtId="0" fontId="177"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3" fillId="0" borderId="0"/>
    <xf numFmtId="0" fontId="183" fillId="0" borderId="0" applyNumberFormat="0" applyFill="0" applyBorder="0" applyAlignment="0" applyProtection="0"/>
    <xf numFmtId="0" fontId="1" fillId="0" borderId="0"/>
    <xf numFmtId="0" fontId="2" fillId="0" borderId="0"/>
    <xf numFmtId="0" fontId="5" fillId="0" borderId="0" applyNumberFormat="0" applyFill="0" applyBorder="0" applyAlignment="0" applyProtection="0">
      <alignment vertical="top"/>
      <protection locked="0"/>
    </xf>
    <xf numFmtId="0" fontId="177" fillId="0" borderId="0" applyNumberFormat="0" applyFill="0" applyBorder="0" applyAlignment="0" applyProtection="0"/>
    <xf numFmtId="0" fontId="1" fillId="0" borderId="0"/>
    <xf numFmtId="0" fontId="1" fillId="0" borderId="0"/>
  </cellStyleXfs>
  <cellXfs count="4796">
    <xf numFmtId="0" fontId="0" fillId="0" borderId="0" xfId="0"/>
    <xf numFmtId="0" fontId="9" fillId="0" borderId="0" xfId="0" applyFont="1"/>
    <xf numFmtId="0" fontId="10" fillId="0" borderId="0" xfId="0" applyFont="1"/>
    <xf numFmtId="0" fontId="10" fillId="0" borderId="0" xfId="0" applyFont="1" applyAlignment="1">
      <alignment horizontal="right"/>
    </xf>
    <xf numFmtId="0" fontId="6" fillId="0" borderId="0" xfId="0" applyFont="1" applyAlignment="1">
      <alignment horizontal="center"/>
    </xf>
    <xf numFmtId="0" fontId="6" fillId="0" borderId="0" xfId="0" applyFont="1"/>
    <xf numFmtId="3" fontId="6" fillId="0" borderId="0" xfId="0" applyNumberFormat="1" applyFont="1" applyAlignment="1">
      <alignment horizontal="left"/>
    </xf>
    <xf numFmtId="0" fontId="6" fillId="0" borderId="0" xfId="0" applyFont="1" applyAlignment="1">
      <alignment horizontal="centerContinuous"/>
    </xf>
    <xf numFmtId="173" fontId="10" fillId="0" borderId="6" xfId="0" applyNumberFormat="1" applyFont="1" applyBorder="1" applyAlignment="1">
      <alignment horizontal="right"/>
    </xf>
    <xf numFmtId="173" fontId="10" fillId="0" borderId="17" xfId="0" applyNumberFormat="1" applyFont="1" applyBorder="1" applyAlignment="1">
      <alignment horizontal="right"/>
    </xf>
    <xf numFmtId="173" fontId="10" fillId="0" borderId="0" xfId="0" applyNumberFormat="1" applyFont="1" applyAlignment="1">
      <alignment horizontal="right"/>
    </xf>
    <xf numFmtId="173" fontId="10" fillId="0" borderId="1" xfId="0" applyNumberFormat="1" applyFont="1" applyBorder="1" applyAlignment="1">
      <alignment horizontal="right"/>
    </xf>
    <xf numFmtId="173" fontId="10" fillId="6" borderId="3" xfId="0" applyNumberFormat="1" applyFont="1" applyFill="1" applyBorder="1" applyAlignment="1">
      <alignment horizontal="right"/>
    </xf>
    <xf numFmtId="173" fontId="10" fillId="6" borderId="34" xfId="0" applyNumberFormat="1" applyFont="1" applyFill="1" applyBorder="1" applyAlignment="1">
      <alignment horizontal="right"/>
    </xf>
    <xf numFmtId="173" fontId="10" fillId="6" borderId="4" xfId="0" applyNumberFormat="1" applyFont="1" applyFill="1" applyBorder="1" applyAlignment="1">
      <alignment horizontal="right"/>
    </xf>
    <xf numFmtId="173" fontId="6" fillId="0" borderId="0" xfId="0" applyNumberFormat="1" applyFont="1" applyAlignment="1">
      <alignment horizontal="center"/>
    </xf>
    <xf numFmtId="37" fontId="6" fillId="0" borderId="0" xfId="0" applyNumberFormat="1" applyFont="1"/>
    <xf numFmtId="9" fontId="20" fillId="0" borderId="0" xfId="0" applyNumberFormat="1" applyFont="1" applyAlignment="1">
      <alignment horizontal="center" vertical="top" wrapText="1"/>
    </xf>
    <xf numFmtId="167" fontId="13" fillId="0" borderId="0" xfId="0" applyNumberFormat="1" applyFont="1" applyAlignment="1">
      <alignment horizontal="center" vertical="top" wrapText="1"/>
    </xf>
    <xf numFmtId="167" fontId="20" fillId="0" borderId="0" xfId="0" applyNumberFormat="1" applyFont="1" applyAlignment="1">
      <alignment horizontal="center" vertical="top" wrapText="1"/>
    </xf>
    <xf numFmtId="0" fontId="13" fillId="0" borderId="0" xfId="0" applyFont="1" applyAlignment="1">
      <alignment horizontal="center" vertical="top" wrapText="1"/>
    </xf>
    <xf numFmtId="175" fontId="13" fillId="0" borderId="0" xfId="2" applyNumberFormat="1" applyFont="1" applyFill="1" applyBorder="1" applyAlignment="1">
      <alignment horizontal="center" vertical="top" wrapText="1"/>
    </xf>
    <xf numFmtId="175" fontId="13" fillId="0" borderId="0" xfId="0" applyNumberFormat="1" applyFont="1" applyAlignment="1">
      <alignment horizontal="center" vertical="top" wrapText="1"/>
    </xf>
    <xf numFmtId="3" fontId="6" fillId="5" borderId="0" xfId="0" applyNumberFormat="1" applyFont="1" applyFill="1" applyAlignment="1">
      <alignment horizontal="left"/>
    </xf>
    <xf numFmtId="0" fontId="10" fillId="5" borderId="0" xfId="0" applyFont="1" applyFill="1"/>
    <xf numFmtId="168" fontId="10" fillId="5" borderId="0" xfId="3" applyFont="1" applyFill="1"/>
    <xf numFmtId="0" fontId="21" fillId="5" borderId="0" xfId="0" applyFont="1" applyFill="1"/>
    <xf numFmtId="173" fontId="10" fillId="5" borderId="0" xfId="0" applyNumberFormat="1" applyFont="1" applyFill="1"/>
    <xf numFmtId="10" fontId="10" fillId="5" borderId="0" xfId="9" applyNumberFormat="1" applyFont="1" applyFill="1"/>
    <xf numFmtId="0" fontId="23" fillId="0" borderId="0" xfId="0" applyFont="1"/>
    <xf numFmtId="0" fontId="25" fillId="0" borderId="0" xfId="0" applyFont="1"/>
    <xf numFmtId="0" fontId="6" fillId="6" borderId="0" xfId="0" applyFont="1" applyFill="1"/>
    <xf numFmtId="0" fontId="10" fillId="6" borderId="0" xfId="0" applyFont="1" applyFill="1"/>
    <xf numFmtId="1" fontId="10" fillId="0" borderId="0" xfId="0" applyNumberFormat="1" applyFont="1"/>
    <xf numFmtId="176" fontId="10" fillId="0" borderId="0" xfId="0" applyNumberFormat="1" applyFont="1"/>
    <xf numFmtId="0" fontId="11" fillId="0" borderId="0" xfId="0" applyFont="1" applyAlignment="1">
      <alignment horizontal="center"/>
    </xf>
    <xf numFmtId="176" fontId="10" fillId="0" borderId="0" xfId="0" applyNumberFormat="1" applyFont="1" applyAlignment="1">
      <alignment horizontal="right"/>
    </xf>
    <xf numFmtId="176" fontId="6" fillId="0" borderId="0" xfId="0" applyNumberFormat="1" applyFont="1" applyAlignment="1">
      <alignment horizontal="right"/>
    </xf>
    <xf numFmtId="174" fontId="10" fillId="0" borderId="0" xfId="6" applyNumberFormat="1" applyFont="1" applyFill="1"/>
    <xf numFmtId="0" fontId="6" fillId="5" borderId="0" xfId="0" applyFont="1" applyFill="1"/>
    <xf numFmtId="171" fontId="10" fillId="0" borderId="0" xfId="2" applyNumberFormat="1" applyFont="1" applyFill="1"/>
    <xf numFmtId="0" fontId="28" fillId="0" borderId="0" xfId="0" applyFont="1"/>
    <xf numFmtId="171" fontId="44" fillId="0" borderId="0" xfId="0" applyNumberFormat="1" applyFont="1"/>
    <xf numFmtId="171" fontId="28" fillId="0" borderId="0" xfId="0" applyNumberFormat="1" applyFont="1"/>
    <xf numFmtId="0" fontId="6" fillId="0" borderId="6" xfId="0" applyFont="1" applyBorder="1"/>
    <xf numFmtId="0" fontId="6" fillId="0" borderId="60" xfId="0" applyFont="1" applyBorder="1"/>
    <xf numFmtId="0" fontId="6" fillId="0" borderId="61" xfId="0" applyFont="1" applyBorder="1"/>
    <xf numFmtId="171" fontId="6" fillId="0" borderId="0" xfId="2" applyNumberFormat="1" applyFont="1" applyFill="1"/>
    <xf numFmtId="3" fontId="6" fillId="0" borderId="9" xfId="0" applyNumberFormat="1" applyFont="1" applyBorder="1"/>
    <xf numFmtId="171" fontId="10" fillId="0" borderId="0" xfId="0" applyNumberFormat="1" applyFont="1"/>
    <xf numFmtId="0" fontId="18" fillId="0" borderId="0" xfId="0" applyFont="1"/>
    <xf numFmtId="0" fontId="31" fillId="0" borderId="0" xfId="0" applyFont="1"/>
    <xf numFmtId="0" fontId="0" fillId="5" borderId="0" xfId="0" applyFill="1"/>
    <xf numFmtId="0" fontId="6" fillId="0" borderId="45" xfId="0" applyFont="1" applyBorder="1"/>
    <xf numFmtId="0" fontId="2" fillId="0" borderId="59" xfId="0" applyFont="1" applyBorder="1"/>
    <xf numFmtId="0" fontId="2" fillId="0" borderId="0" xfId="0" applyFont="1"/>
    <xf numFmtId="0" fontId="2" fillId="0" borderId="60" xfId="0" applyFont="1" applyBorder="1"/>
    <xf numFmtId="0" fontId="0" fillId="8" borderId="0" xfId="0" applyFill="1"/>
    <xf numFmtId="0" fontId="45" fillId="0" borderId="0" xfId="0" applyFont="1"/>
    <xf numFmtId="173" fontId="6" fillId="5" borderId="17" xfId="0" applyNumberFormat="1" applyFont="1" applyFill="1" applyBorder="1" applyAlignment="1">
      <alignment horizontal="right"/>
    </xf>
    <xf numFmtId="173" fontId="10" fillId="6" borderId="6" xfId="0" applyNumberFormat="1" applyFont="1" applyFill="1" applyBorder="1" applyAlignment="1">
      <alignment horizontal="right"/>
    </xf>
    <xf numFmtId="173" fontId="6" fillId="6" borderId="17" xfId="0" applyNumberFormat="1" applyFont="1" applyFill="1" applyBorder="1" applyAlignment="1">
      <alignment horizontal="right"/>
    </xf>
    <xf numFmtId="173" fontId="10" fillId="6" borderId="18" xfId="0" applyNumberFormat="1" applyFont="1" applyFill="1" applyBorder="1" applyAlignment="1">
      <alignment horizontal="right"/>
    </xf>
    <xf numFmtId="37" fontId="0" fillId="0" borderId="0" xfId="0" applyNumberFormat="1"/>
    <xf numFmtId="0" fontId="13" fillId="0" borderId="38" xfId="0" applyFont="1" applyBorder="1" applyAlignment="1">
      <alignment horizontal="center" vertical="top" wrapText="1"/>
    </xf>
    <xf numFmtId="173" fontId="6" fillId="5" borderId="6" xfId="0" applyNumberFormat="1" applyFont="1" applyFill="1" applyBorder="1" applyAlignment="1">
      <alignment horizontal="right"/>
    </xf>
    <xf numFmtId="173" fontId="6" fillId="0" borderId="3" xfId="0" applyNumberFormat="1" applyFont="1" applyBorder="1"/>
    <xf numFmtId="173" fontId="6" fillId="0" borderId="4" xfId="0" applyNumberFormat="1" applyFont="1" applyBorder="1"/>
    <xf numFmtId="173" fontId="6" fillId="6" borderId="32" xfId="0" applyNumberFormat="1" applyFont="1" applyFill="1" applyBorder="1" applyAlignment="1">
      <alignment horizontal="right"/>
    </xf>
    <xf numFmtId="173" fontId="6" fillId="6" borderId="6" xfId="0" applyNumberFormat="1" applyFont="1" applyFill="1" applyBorder="1" applyAlignment="1">
      <alignment horizontal="right"/>
    </xf>
    <xf numFmtId="0" fontId="6" fillId="4" borderId="10" xfId="0" applyFont="1" applyFill="1" applyBorder="1" applyAlignment="1">
      <alignment horizontal="center" vertical="top"/>
    </xf>
    <xf numFmtId="0" fontId="6" fillId="6" borderId="63" xfId="0" applyFont="1" applyFill="1" applyBorder="1" applyAlignment="1">
      <alignment horizontal="center" vertical="top"/>
    </xf>
    <xf numFmtId="0" fontId="2" fillId="5" borderId="55" xfId="8" applyFont="1" applyFill="1" applyBorder="1" applyAlignment="1">
      <alignment horizontal="justify" vertical="top"/>
    </xf>
    <xf numFmtId="173" fontId="2" fillId="5" borderId="45" xfId="5" applyNumberFormat="1" applyFont="1" applyFill="1" applyBorder="1"/>
    <xf numFmtId="173" fontId="2" fillId="5" borderId="46" xfId="5" applyNumberFormat="1" applyFont="1" applyFill="1" applyBorder="1"/>
    <xf numFmtId="173" fontId="6" fillId="5" borderId="46" xfId="5" applyNumberFormat="1" applyFont="1" applyFill="1" applyBorder="1"/>
    <xf numFmtId="173" fontId="2" fillId="5" borderId="65" xfId="5" applyNumberFormat="1" applyFont="1" applyFill="1" applyBorder="1"/>
    <xf numFmtId="173" fontId="6" fillId="5" borderId="17" xfId="0" applyNumberFormat="1" applyFont="1" applyFill="1" applyBorder="1"/>
    <xf numFmtId="173" fontId="2" fillId="5" borderId="84" xfId="5" applyNumberFormat="1" applyFont="1" applyFill="1" applyBorder="1"/>
    <xf numFmtId="173" fontId="11" fillId="5" borderId="15" xfId="5" applyNumberFormat="1" applyFont="1" applyFill="1" applyBorder="1" applyAlignment="1">
      <alignment horizontal="center"/>
    </xf>
    <xf numFmtId="173" fontId="2" fillId="5" borderId="52" xfId="5" applyNumberFormat="1" applyFont="1" applyFill="1" applyBorder="1"/>
    <xf numFmtId="173" fontId="2" fillId="6" borderId="10" xfId="5" applyNumberFormat="1" applyFont="1" applyFill="1" applyBorder="1"/>
    <xf numFmtId="173" fontId="6" fillId="6" borderId="32" xfId="5" applyNumberFormat="1" applyFont="1" applyFill="1" applyBorder="1"/>
    <xf numFmtId="173" fontId="2" fillId="6" borderId="72" xfId="5" applyNumberFormat="1" applyFont="1" applyFill="1" applyBorder="1"/>
    <xf numFmtId="0" fontId="0" fillId="0" borderId="54" xfId="0" applyBorder="1" applyAlignment="1">
      <alignment horizontal="left"/>
    </xf>
    <xf numFmtId="0" fontId="0" fillId="0" borderId="55" xfId="0" applyBorder="1"/>
    <xf numFmtId="0" fontId="0" fillId="0" borderId="56" xfId="0" applyBorder="1" applyAlignment="1">
      <alignment horizontal="left"/>
    </xf>
    <xf numFmtId="173" fontId="0" fillId="0" borderId="57" xfId="0" applyNumberFormat="1" applyBorder="1" applyAlignment="1">
      <alignment horizontal="right"/>
    </xf>
    <xf numFmtId="0" fontId="52" fillId="0" borderId="0" xfId="0" applyFont="1"/>
    <xf numFmtId="0" fontId="6" fillId="0" borderId="0" xfId="0" applyFont="1" applyAlignment="1">
      <alignment horizontal="right"/>
    </xf>
    <xf numFmtId="173" fontId="6" fillId="0" borderId="0" xfId="0" applyNumberFormat="1" applyFont="1" applyAlignment="1">
      <alignment horizontal="right"/>
    </xf>
    <xf numFmtId="176" fontId="6" fillId="0" borderId="0" xfId="0" applyNumberFormat="1" applyFont="1" applyAlignment="1">
      <alignment horizontal="right" vertical="top"/>
    </xf>
    <xf numFmtId="0" fontId="38" fillId="0" borderId="0" xfId="0" applyFont="1"/>
    <xf numFmtId="173" fontId="0" fillId="0" borderId="35" xfId="0" applyNumberFormat="1" applyBorder="1" applyAlignment="1">
      <alignment horizontal="right"/>
    </xf>
    <xf numFmtId="173" fontId="0" fillId="0" borderId="46" xfId="0" applyNumberFormat="1" applyBorder="1" applyAlignment="1">
      <alignment horizontal="right"/>
    </xf>
    <xf numFmtId="173" fontId="0" fillId="0" borderId="44" xfId="0" applyNumberFormat="1" applyBorder="1" applyAlignment="1">
      <alignment horizontal="right"/>
    </xf>
    <xf numFmtId="173" fontId="0" fillId="0" borderId="15" xfId="0" applyNumberFormat="1" applyBorder="1" applyAlignment="1">
      <alignment horizontal="right"/>
    </xf>
    <xf numFmtId="173" fontId="0" fillId="0" borderId="52" xfId="0" applyNumberFormat="1" applyBorder="1" applyAlignment="1">
      <alignment horizontal="right"/>
    </xf>
    <xf numFmtId="173" fontId="0" fillId="0" borderId="17" xfId="0" applyNumberFormat="1" applyBorder="1" applyAlignment="1">
      <alignment horizontal="right"/>
    </xf>
    <xf numFmtId="173" fontId="6" fillId="0" borderId="17" xfId="0" applyNumberFormat="1" applyFont="1" applyBorder="1" applyAlignment="1">
      <alignment horizontal="right"/>
    </xf>
    <xf numFmtId="0" fontId="0" fillId="0" borderId="65" xfId="0" applyBorder="1" applyAlignment="1">
      <alignment horizontal="left"/>
    </xf>
    <xf numFmtId="0" fontId="50" fillId="0" borderId="65" xfId="0" applyFont="1" applyBorder="1" applyAlignment="1">
      <alignment horizontal="left"/>
    </xf>
    <xf numFmtId="0" fontId="0" fillId="6" borderId="0" xfId="0" applyFill="1"/>
    <xf numFmtId="173" fontId="0" fillId="0" borderId="82" xfId="0" applyNumberFormat="1" applyBorder="1" applyAlignment="1">
      <alignment horizontal="right"/>
    </xf>
    <xf numFmtId="173" fontId="0" fillId="0" borderId="21" xfId="0" applyNumberFormat="1" applyBorder="1" applyAlignment="1">
      <alignment horizontal="right"/>
    </xf>
    <xf numFmtId="173" fontId="0" fillId="0" borderId="21" xfId="0" applyNumberFormat="1" applyBorder="1"/>
    <xf numFmtId="173" fontId="0" fillId="0" borderId="36" xfId="0" applyNumberFormat="1" applyBorder="1" applyAlignment="1">
      <alignment horizontal="right"/>
    </xf>
    <xf numFmtId="173" fontId="0" fillId="0" borderId="15" xfId="0" applyNumberFormat="1" applyBorder="1"/>
    <xf numFmtId="173" fontId="0" fillId="0" borderId="37" xfId="0" applyNumberFormat="1" applyBorder="1" applyAlignment="1">
      <alignment horizontal="right"/>
    </xf>
    <xf numFmtId="173" fontId="6" fillId="0" borderId="3" xfId="0" applyNumberFormat="1" applyFont="1" applyBorder="1" applyAlignment="1">
      <alignment horizontal="right"/>
    </xf>
    <xf numFmtId="0" fontId="6" fillId="0" borderId="0" xfId="0" applyFont="1" applyAlignment="1">
      <alignment horizontal="left"/>
    </xf>
    <xf numFmtId="1" fontId="0" fillId="0" borderId="21" xfId="0" applyNumberFormat="1" applyBorder="1" applyAlignment="1">
      <alignment horizontal="left"/>
    </xf>
    <xf numFmtId="168" fontId="0" fillId="0" borderId="21" xfId="3" applyFont="1" applyBorder="1" applyAlignment="1">
      <alignment horizontal="left"/>
    </xf>
    <xf numFmtId="10" fontId="0" fillId="0" borderId="21" xfId="9" applyNumberFormat="1" applyFont="1" applyBorder="1" applyAlignment="1">
      <alignment horizontal="center"/>
    </xf>
    <xf numFmtId="177" fontId="0" fillId="0" borderId="21" xfId="3" applyNumberFormat="1" applyFont="1" applyBorder="1" applyAlignment="1">
      <alignment horizontal="right"/>
    </xf>
    <xf numFmtId="0" fontId="0" fillId="0" borderId="21" xfId="0" applyBorder="1"/>
    <xf numFmtId="0" fontId="11" fillId="5" borderId="0" xfId="0" applyFont="1" applyFill="1" applyAlignment="1">
      <alignment horizontal="center"/>
    </xf>
    <xf numFmtId="0" fontId="38" fillId="5" borderId="0" xfId="0" applyFont="1" applyFill="1"/>
    <xf numFmtId="176" fontId="0" fillId="5" borderId="0" xfId="0" applyNumberFormat="1" applyFill="1"/>
    <xf numFmtId="0" fontId="54" fillId="5" borderId="0" xfId="0" applyFont="1" applyFill="1"/>
    <xf numFmtId="0" fontId="54" fillId="5" borderId="0" xfId="0" applyFont="1" applyFill="1" applyAlignment="1">
      <alignment horizontal="left"/>
    </xf>
    <xf numFmtId="0" fontId="55" fillId="5" borderId="0" xfId="0" applyFont="1" applyFill="1"/>
    <xf numFmtId="0" fontId="56" fillId="5" borderId="0" xfId="0" applyFont="1" applyFill="1"/>
    <xf numFmtId="0" fontId="57" fillId="5" borderId="0" xfId="0" applyFont="1" applyFill="1" applyAlignment="1">
      <alignment horizontal="center"/>
    </xf>
    <xf numFmtId="0" fontId="58" fillId="5" borderId="0" xfId="0" applyFont="1" applyFill="1"/>
    <xf numFmtId="0" fontId="59" fillId="5" borderId="0" xfId="0" applyFont="1" applyFill="1" applyAlignment="1">
      <alignment horizontal="center"/>
    </xf>
    <xf numFmtId="0" fontId="59" fillId="5" borderId="0" xfId="0" applyFont="1" applyFill="1"/>
    <xf numFmtId="0" fontId="54" fillId="0" borderId="0" xfId="0" applyFont="1"/>
    <xf numFmtId="0" fontId="54" fillId="6" borderId="5" xfId="0" applyFont="1" applyFill="1" applyBorder="1"/>
    <xf numFmtId="0" fontId="54" fillId="0" borderId="17" xfId="0" applyFont="1" applyBorder="1" applyAlignment="1">
      <alignment horizontal="center" vertical="center" wrapText="1"/>
    </xf>
    <xf numFmtId="41" fontId="59" fillId="5" borderId="0" xfId="0" applyNumberFormat="1" applyFont="1" applyFill="1" applyAlignment="1">
      <alignment horizontal="center"/>
    </xf>
    <xf numFmtId="0" fontId="56" fillId="0" borderId="0" xfId="0" applyFont="1"/>
    <xf numFmtId="0" fontId="57" fillId="0" borderId="0" xfId="0" applyFont="1" applyAlignment="1">
      <alignment horizontal="center"/>
    </xf>
    <xf numFmtId="173" fontId="44" fillId="0" borderId="0" xfId="0" quotePrefix="1" applyNumberFormat="1" applyFont="1"/>
    <xf numFmtId="0" fontId="6" fillId="0" borderId="54" xfId="0" applyFont="1" applyBorder="1" applyAlignment="1">
      <alignment horizontal="left"/>
    </xf>
    <xf numFmtId="0" fontId="0" fillId="0" borderId="81" xfId="0" applyBorder="1"/>
    <xf numFmtId="0" fontId="6" fillId="0" borderId="81" xfId="0" applyFont="1" applyBorder="1"/>
    <xf numFmtId="0" fontId="0" fillId="8" borderId="81" xfId="0" applyFill="1" applyBorder="1"/>
    <xf numFmtId="0" fontId="0" fillId="8" borderId="44" xfId="0" applyFill="1" applyBorder="1" applyAlignment="1">
      <alignment horizontal="justify" vertical="top"/>
    </xf>
    <xf numFmtId="173" fontId="0" fillId="0" borderId="81" xfId="0" applyNumberFormat="1" applyBorder="1"/>
    <xf numFmtId="173" fontId="6" fillId="8" borderId="54" xfId="0" applyNumberFormat="1" applyFont="1" applyFill="1" applyBorder="1" applyAlignment="1">
      <alignment horizontal="right"/>
    </xf>
    <xf numFmtId="0" fontId="0" fillId="8" borderId="82" xfId="0" applyFill="1" applyBorder="1"/>
    <xf numFmtId="0" fontId="0" fillId="8" borderId="54" xfId="0" applyFill="1" applyBorder="1" applyAlignment="1">
      <alignment horizontal="left"/>
    </xf>
    <xf numFmtId="0" fontId="0" fillId="8" borderId="20" xfId="0" applyFill="1" applyBorder="1" applyAlignment="1">
      <alignment horizontal="left"/>
    </xf>
    <xf numFmtId="0" fontId="0" fillId="8" borderId="54" xfId="0" applyFill="1" applyBorder="1"/>
    <xf numFmtId="0" fontId="0" fillId="0" borderId="20" xfId="0" applyBorder="1" applyAlignment="1">
      <alignment horizontal="left"/>
    </xf>
    <xf numFmtId="0" fontId="0" fillId="0" borderId="54" xfId="0" applyBorder="1"/>
    <xf numFmtId="173" fontId="0" fillId="8" borderId="54" xfId="0" applyNumberFormat="1" applyFill="1" applyBorder="1"/>
    <xf numFmtId="0" fontId="0" fillId="0" borderId="81" xfId="0" applyBorder="1" applyAlignment="1">
      <alignment horizontal="right"/>
    </xf>
    <xf numFmtId="0" fontId="6" fillId="0" borderId="81" xfId="0" applyFont="1" applyBorder="1" applyAlignment="1">
      <alignment horizontal="right"/>
    </xf>
    <xf numFmtId="0" fontId="0" fillId="0" borderId="81" xfId="0" applyBorder="1" applyAlignment="1">
      <alignment horizontal="left"/>
    </xf>
    <xf numFmtId="0" fontId="6" fillId="0" borderId="81" xfId="0" applyFont="1" applyBorder="1" applyAlignment="1">
      <alignment horizontal="left"/>
    </xf>
    <xf numFmtId="173" fontId="0" fillId="0" borderId="70" xfId="0" applyNumberFormat="1" applyBorder="1"/>
    <xf numFmtId="173" fontId="0" fillId="0" borderId="82" xfId="0" applyNumberFormat="1" applyBorder="1"/>
    <xf numFmtId="0" fontId="6" fillId="0" borderId="20" xfId="0" applyFont="1" applyBorder="1" applyAlignment="1">
      <alignment horizontal="left"/>
    </xf>
    <xf numFmtId="0" fontId="6" fillId="0" borderId="54" xfId="0" applyFont="1" applyBorder="1" applyAlignment="1">
      <alignment horizontal="right"/>
    </xf>
    <xf numFmtId="0" fontId="6" fillId="0" borderId="54" xfId="0" applyFont="1" applyBorder="1"/>
    <xf numFmtId="0" fontId="0" fillId="0" borderId="20" xfId="0" applyBorder="1"/>
    <xf numFmtId="0" fontId="0" fillId="12" borderId="81" xfId="0" applyFill="1" applyBorder="1" applyAlignment="1">
      <alignment horizontal="justify" vertical="top"/>
    </xf>
    <xf numFmtId="0" fontId="0" fillId="0" borderId="81" xfId="0" applyBorder="1" applyAlignment="1">
      <alignment horizontal="justify" vertical="top"/>
    </xf>
    <xf numFmtId="0" fontId="0" fillId="13" borderId="81" xfId="0" applyFill="1" applyBorder="1" applyAlignment="1">
      <alignment horizontal="justify" vertical="top"/>
    </xf>
    <xf numFmtId="0" fontId="0" fillId="0" borderId="81" xfId="0" applyBorder="1" applyAlignment="1">
      <alignment horizontal="justify" vertical="top" wrapText="1"/>
    </xf>
    <xf numFmtId="173" fontId="6" fillId="8" borderId="81" xfId="0" applyNumberFormat="1" applyFont="1" applyFill="1" applyBorder="1"/>
    <xf numFmtId="0" fontId="0" fillId="0" borderId="81" xfId="0" applyBorder="1" applyAlignment="1">
      <alignment horizontal="justify"/>
    </xf>
    <xf numFmtId="0" fontId="6" fillId="14" borderId="81" xfId="0" applyFont="1" applyFill="1" applyBorder="1" applyAlignment="1">
      <alignment horizontal="right"/>
    </xf>
    <xf numFmtId="0" fontId="0" fillId="8" borderId="81" xfId="0" applyFill="1" applyBorder="1" applyAlignment="1">
      <alignment horizontal="left"/>
    </xf>
    <xf numFmtId="0" fontId="0" fillId="0" borderId="58" xfId="0" applyBorder="1" applyAlignment="1">
      <alignment horizontal="left"/>
    </xf>
    <xf numFmtId="0" fontId="0" fillId="0" borderId="82" xfId="0" applyBorder="1" applyAlignment="1">
      <alignment horizontal="justify" vertical="top"/>
    </xf>
    <xf numFmtId="0" fontId="0" fillId="8" borderId="86" xfId="0" applyFill="1" applyBorder="1" applyAlignment="1">
      <alignment horizontal="left"/>
    </xf>
    <xf numFmtId="173" fontId="0" fillId="8" borderId="57" xfId="0" applyNumberFormat="1" applyFill="1" applyBorder="1"/>
    <xf numFmtId="0" fontId="50" fillId="0" borderId="58" xfId="0" applyFont="1" applyBorder="1" applyAlignment="1">
      <alignment horizontal="left"/>
    </xf>
    <xf numFmtId="0" fontId="6" fillId="0" borderId="86" xfId="0" applyFont="1" applyBorder="1" applyAlignment="1">
      <alignment horizontal="right" vertical="top"/>
    </xf>
    <xf numFmtId="173" fontId="6" fillId="8" borderId="86" xfId="0" applyNumberFormat="1" applyFont="1" applyFill="1" applyBorder="1"/>
    <xf numFmtId="0" fontId="0" fillId="0" borderId="86" xfId="0" applyBorder="1" applyAlignment="1">
      <alignment horizontal="justify" vertical="top"/>
    </xf>
    <xf numFmtId="0" fontId="0" fillId="8" borderId="86" xfId="0" applyFill="1" applyBorder="1"/>
    <xf numFmtId="0" fontId="6" fillId="0" borderId="57" xfId="0" applyFont="1" applyBorder="1" applyAlignment="1">
      <alignment horizontal="right"/>
    </xf>
    <xf numFmtId="173" fontId="6" fillId="0" borderId="46" xfId="0" applyNumberFormat="1" applyFont="1" applyBorder="1"/>
    <xf numFmtId="173" fontId="6" fillId="5" borderId="44" xfId="0" applyNumberFormat="1" applyFont="1" applyFill="1" applyBorder="1" applyAlignment="1">
      <alignment horizontal="center"/>
    </xf>
    <xf numFmtId="173" fontId="6" fillId="5" borderId="46" xfId="0" applyNumberFormat="1" applyFont="1" applyFill="1" applyBorder="1" applyAlignment="1">
      <alignment horizontal="center"/>
    </xf>
    <xf numFmtId="173" fontId="6" fillId="5" borderId="14" xfId="0" applyNumberFormat="1" applyFont="1" applyFill="1" applyBorder="1" applyAlignment="1">
      <alignment horizontal="right"/>
    </xf>
    <xf numFmtId="173" fontId="6" fillId="5" borderId="67" xfId="0" applyNumberFormat="1" applyFont="1" applyFill="1" applyBorder="1" applyAlignment="1">
      <alignment horizontal="right"/>
    </xf>
    <xf numFmtId="173" fontId="6" fillId="5" borderId="65" xfId="0" applyNumberFormat="1" applyFont="1" applyFill="1" applyBorder="1" applyAlignment="1">
      <alignment horizontal="right"/>
    </xf>
    <xf numFmtId="173" fontId="6" fillId="5" borderId="51" xfId="0" applyNumberFormat="1" applyFont="1" applyFill="1" applyBorder="1" applyAlignment="1">
      <alignment horizontal="right"/>
    </xf>
    <xf numFmtId="173" fontId="6" fillId="5" borderId="44" xfId="0" applyNumberFormat="1" applyFont="1" applyFill="1" applyBorder="1" applyAlignment="1">
      <alignment horizontal="right"/>
    </xf>
    <xf numFmtId="173" fontId="6" fillId="5" borderId="46" xfId="0" applyNumberFormat="1" applyFont="1" applyFill="1" applyBorder="1" applyAlignment="1">
      <alignment horizontal="right"/>
    </xf>
    <xf numFmtId="173" fontId="0" fillId="5" borderId="65" xfId="0" applyNumberFormat="1" applyFill="1" applyBorder="1" applyAlignment="1">
      <alignment horizontal="right"/>
    </xf>
    <xf numFmtId="173" fontId="6" fillId="6" borderId="70" xfId="0" applyNumberFormat="1" applyFont="1" applyFill="1" applyBorder="1" applyAlignment="1">
      <alignment horizontal="center"/>
    </xf>
    <xf numFmtId="173" fontId="6" fillId="0" borderId="35" xfId="0" applyNumberFormat="1" applyFont="1" applyBorder="1"/>
    <xf numFmtId="173" fontId="6" fillId="0" borderId="6" xfId="0" applyNumberFormat="1" applyFont="1" applyBorder="1"/>
    <xf numFmtId="173" fontId="6" fillId="0" borderId="45" xfId="0" applyNumberFormat="1" applyFont="1" applyBorder="1"/>
    <xf numFmtId="173" fontId="6" fillId="0" borderId="88" xfId="0" applyNumberFormat="1" applyFont="1" applyBorder="1"/>
    <xf numFmtId="173" fontId="6" fillId="6" borderId="6" xfId="0" applyNumberFormat="1" applyFont="1" applyFill="1" applyBorder="1"/>
    <xf numFmtId="173" fontId="0" fillId="0" borderId="46" xfId="0" applyNumberFormat="1" applyBorder="1"/>
    <xf numFmtId="173" fontId="6" fillId="5" borderId="65" xfId="0" applyNumberFormat="1" applyFont="1" applyFill="1" applyBorder="1"/>
    <xf numFmtId="173" fontId="2" fillId="5" borderId="68" xfId="5" applyNumberFormat="1" applyFont="1" applyFill="1" applyBorder="1"/>
    <xf numFmtId="173" fontId="2" fillId="6" borderId="32" xfId="5" applyNumberFormat="1" applyFont="1" applyFill="1" applyBorder="1"/>
    <xf numFmtId="173" fontId="6" fillId="5" borderId="44" xfId="0" applyNumberFormat="1" applyFont="1" applyFill="1" applyBorder="1"/>
    <xf numFmtId="173" fontId="10" fillId="0" borderId="45" xfId="0" applyNumberFormat="1" applyFont="1" applyBorder="1"/>
    <xf numFmtId="173" fontId="10" fillId="0" borderId="84" xfId="0" applyNumberFormat="1" applyFont="1" applyBorder="1"/>
    <xf numFmtId="173" fontId="10" fillId="6" borderId="84" xfId="0" applyNumberFormat="1" applyFont="1" applyFill="1" applyBorder="1"/>
    <xf numFmtId="173" fontId="10" fillId="0" borderId="47" xfId="0" applyNumberFormat="1" applyFont="1" applyBorder="1"/>
    <xf numFmtId="173" fontId="10" fillId="6" borderId="45" xfId="0" applyNumberFormat="1" applyFont="1" applyFill="1" applyBorder="1" applyAlignment="1">
      <alignment horizontal="right"/>
    </xf>
    <xf numFmtId="173" fontId="10" fillId="6" borderId="43" xfId="0" applyNumberFormat="1" applyFont="1" applyFill="1" applyBorder="1" applyAlignment="1">
      <alignment horizontal="right"/>
    </xf>
    <xf numFmtId="173" fontId="10" fillId="6" borderId="83" xfId="0" applyNumberFormat="1" applyFont="1" applyFill="1" applyBorder="1" applyAlignment="1">
      <alignment horizontal="right"/>
    </xf>
    <xf numFmtId="173" fontId="6" fillId="6" borderId="51" xfId="0" applyNumberFormat="1" applyFont="1" applyFill="1" applyBorder="1" applyAlignment="1">
      <alignment horizontal="right"/>
    </xf>
    <xf numFmtId="173" fontId="0" fillId="0" borderId="1" xfId="0" applyNumberFormat="1" applyBorder="1"/>
    <xf numFmtId="173" fontId="6" fillId="0" borderId="26" xfId="0" applyNumberFormat="1" applyFont="1" applyBorder="1"/>
    <xf numFmtId="173" fontId="6" fillId="6" borderId="10" xfId="0" applyNumberFormat="1" applyFont="1" applyFill="1" applyBorder="1" applyAlignment="1">
      <alignment horizontal="right"/>
    </xf>
    <xf numFmtId="173" fontId="6" fillId="6" borderId="72" xfId="0" applyNumberFormat="1" applyFont="1" applyFill="1" applyBorder="1" applyAlignment="1">
      <alignment horizontal="right"/>
    </xf>
    <xf numFmtId="173" fontId="6" fillId="6" borderId="70" xfId="0" applyNumberFormat="1" applyFont="1" applyFill="1" applyBorder="1" applyAlignment="1">
      <alignment horizontal="right"/>
    </xf>
    <xf numFmtId="173" fontId="6" fillId="6" borderId="87" xfId="0" applyNumberFormat="1" applyFont="1" applyFill="1" applyBorder="1"/>
    <xf numFmtId="173" fontId="6" fillId="6" borderId="44" xfId="0" applyNumberFormat="1" applyFont="1" applyFill="1" applyBorder="1"/>
    <xf numFmtId="173" fontId="6" fillId="6" borderId="46" xfId="0" applyNumberFormat="1" applyFont="1" applyFill="1" applyBorder="1"/>
    <xf numFmtId="168" fontId="6" fillId="8" borderId="81" xfId="0" applyNumberFormat="1" applyFont="1" applyFill="1" applyBorder="1" applyAlignment="1">
      <alignment horizontal="right"/>
    </xf>
    <xf numFmtId="177" fontId="2" fillId="5" borderId="81" xfId="3" applyNumberFormat="1" applyFont="1" applyFill="1" applyBorder="1"/>
    <xf numFmtId="177" fontId="2" fillId="5" borderId="56" xfId="3" applyNumberFormat="1" applyFont="1" applyFill="1" applyBorder="1"/>
    <xf numFmtId="173" fontId="2" fillId="0" borderId="0" xfId="5" applyNumberFormat="1" applyFont="1" applyFill="1" applyBorder="1"/>
    <xf numFmtId="173" fontId="6" fillId="0" borderId="0" xfId="5" applyNumberFormat="1" applyFont="1" applyFill="1" applyBorder="1"/>
    <xf numFmtId="173" fontId="6" fillId="0" borderId="0" xfId="5" applyNumberFormat="1" applyFont="1" applyFill="1" applyBorder="1" applyAlignment="1">
      <alignment horizontal="right"/>
    </xf>
    <xf numFmtId="0" fontId="2" fillId="0" borderId="0" xfId="8" applyFont="1"/>
    <xf numFmtId="0" fontId="5" fillId="5" borderId="0" xfId="1" applyFill="1" applyAlignment="1" applyProtection="1"/>
    <xf numFmtId="0" fontId="108" fillId="5" borderId="0" xfId="7" applyFill="1"/>
    <xf numFmtId="0" fontId="108" fillId="5" borderId="0" xfId="7" applyFill="1" applyAlignment="1">
      <alignment horizontal="center"/>
    </xf>
    <xf numFmtId="0" fontId="108" fillId="5" borderId="0" xfId="7" applyFill="1" applyAlignment="1">
      <alignment horizontal="center" vertical="center"/>
    </xf>
    <xf numFmtId="0" fontId="68" fillId="0" borderId="91" xfId="7" applyFont="1" applyBorder="1" applyAlignment="1">
      <alignment horizontal="center" vertical="center" textRotation="90"/>
    </xf>
    <xf numFmtId="0" fontId="69" fillId="0" borderId="93" xfId="0" applyFont="1" applyBorder="1" applyAlignment="1" applyProtection="1">
      <alignment horizontal="center" vertical="center" wrapText="1"/>
      <protection locked="0"/>
    </xf>
    <xf numFmtId="0" fontId="54" fillId="5" borderId="22" xfId="0" applyFont="1" applyFill="1" applyBorder="1" applyAlignment="1">
      <alignment horizontal="left"/>
    </xf>
    <xf numFmtId="0" fontId="54" fillId="5" borderId="24" xfId="0" applyFont="1" applyFill="1" applyBorder="1" applyAlignment="1">
      <alignment horizontal="left"/>
    </xf>
    <xf numFmtId="0" fontId="54" fillId="5" borderId="69" xfId="0" applyFont="1" applyFill="1" applyBorder="1" applyAlignment="1">
      <alignment wrapText="1"/>
    </xf>
    <xf numFmtId="0" fontId="54" fillId="5" borderId="25" xfId="0" applyFont="1" applyFill="1" applyBorder="1" applyAlignment="1">
      <alignment horizontal="left"/>
    </xf>
    <xf numFmtId="0" fontId="54" fillId="5" borderId="62" xfId="0" applyFont="1" applyFill="1" applyBorder="1" applyAlignment="1">
      <alignment wrapText="1"/>
    </xf>
    <xf numFmtId="0" fontId="55" fillId="5" borderId="25" xfId="0" applyFont="1" applyFill="1" applyBorder="1"/>
    <xf numFmtId="0" fontId="55" fillId="5" borderId="62" xfId="0" applyFont="1" applyFill="1" applyBorder="1" applyAlignment="1">
      <alignment wrapText="1"/>
    </xf>
    <xf numFmtId="0" fontId="59" fillId="5" borderId="63" xfId="0" applyFont="1" applyFill="1" applyBorder="1" applyAlignment="1">
      <alignment horizontal="left"/>
    </xf>
    <xf numFmtId="0" fontId="59" fillId="5" borderId="6" xfId="0" applyFont="1" applyFill="1" applyBorder="1" applyAlignment="1">
      <alignment horizontal="left"/>
    </xf>
    <xf numFmtId="0" fontId="54" fillId="5" borderId="70" xfId="0" applyFont="1" applyFill="1" applyBorder="1" applyAlignment="1">
      <alignment wrapText="1"/>
    </xf>
    <xf numFmtId="0" fontId="59" fillId="5" borderId="0" xfId="0" applyFont="1" applyFill="1" applyAlignment="1">
      <alignment horizontal="left"/>
    </xf>
    <xf numFmtId="0" fontId="56" fillId="5" borderId="0" xfId="0" applyFont="1" applyFill="1" applyAlignment="1">
      <alignment wrapText="1"/>
    </xf>
    <xf numFmtId="183" fontId="56" fillId="5" borderId="0" xfId="2" applyNumberFormat="1" applyFont="1" applyFill="1" applyAlignment="1">
      <alignment horizontal="center"/>
    </xf>
    <xf numFmtId="0" fontId="56" fillId="5" borderId="0" xfId="0" applyFont="1" applyFill="1" applyAlignment="1">
      <alignment horizontal="center"/>
    </xf>
    <xf numFmtId="0" fontId="56" fillId="0" borderId="21" xfId="0" applyFont="1" applyBorder="1" applyAlignment="1">
      <alignment horizontal="center" vertical="center" wrapText="1"/>
    </xf>
    <xf numFmtId="0" fontId="56" fillId="0" borderId="12" xfId="0" applyFont="1" applyBorder="1" applyAlignment="1">
      <alignment horizontal="center" vertical="center" wrapText="1"/>
    </xf>
    <xf numFmtId="3" fontId="54" fillId="16" borderId="2" xfId="2" applyNumberFormat="1" applyFont="1" applyFill="1" applyBorder="1" applyAlignment="1">
      <alignment horizontal="right" vertical="center"/>
    </xf>
    <xf numFmtId="3" fontId="54" fillId="0" borderId="21" xfId="2" applyNumberFormat="1" applyFont="1" applyBorder="1" applyAlignment="1" applyProtection="1">
      <alignment horizontal="right" vertical="center"/>
      <protection locked="0"/>
    </xf>
    <xf numFmtId="0" fontId="57" fillId="16" borderId="3" xfId="0" applyFont="1" applyFill="1" applyBorder="1" applyAlignment="1">
      <alignment vertical="center" wrapText="1"/>
    </xf>
    <xf numFmtId="0" fontId="59" fillId="5" borderId="24" xfId="0" applyFont="1" applyFill="1" applyBorder="1" applyAlignment="1">
      <alignment horizontal="left"/>
    </xf>
    <xf numFmtId="0" fontId="54" fillId="5" borderId="24" xfId="0" applyFont="1" applyFill="1" applyBorder="1" applyAlignment="1">
      <alignment wrapText="1"/>
    </xf>
    <xf numFmtId="183" fontId="54" fillId="5" borderId="24" xfId="2" applyNumberFormat="1" applyFont="1" applyFill="1" applyBorder="1" applyAlignment="1">
      <alignment horizontal="center"/>
    </xf>
    <xf numFmtId="0" fontId="54" fillId="5" borderId="24" xfId="0" applyFont="1" applyFill="1" applyBorder="1" applyAlignment="1">
      <alignment horizontal="center"/>
    </xf>
    <xf numFmtId="0" fontId="54" fillId="5" borderId="24" xfId="0" applyFont="1" applyFill="1" applyBorder="1"/>
    <xf numFmtId="3" fontId="54" fillId="0" borderId="17" xfId="0" applyNumberFormat="1" applyFont="1" applyBorder="1" applyAlignment="1">
      <alignment horizontal="right" vertical="center"/>
    </xf>
    <xf numFmtId="3" fontId="54" fillId="0" borderId="17" xfId="2" applyNumberFormat="1" applyFont="1" applyFill="1" applyBorder="1" applyAlignment="1">
      <alignment horizontal="right" vertical="center"/>
    </xf>
    <xf numFmtId="3" fontId="54" fillId="0" borderId="2" xfId="0" applyNumberFormat="1" applyFont="1" applyBorder="1" applyAlignment="1">
      <alignment horizontal="right" vertical="center"/>
    </xf>
    <xf numFmtId="3" fontId="54" fillId="0" borderId="19" xfId="2" applyNumberFormat="1" applyFont="1" applyBorder="1" applyAlignment="1" applyProtection="1">
      <alignment horizontal="right" vertical="center"/>
      <protection locked="0"/>
    </xf>
    <xf numFmtId="3" fontId="54" fillId="0" borderId="36" xfId="0" applyNumberFormat="1" applyFont="1" applyBorder="1" applyAlignment="1">
      <alignment horizontal="right" vertical="center" wrapText="1"/>
    </xf>
    <xf numFmtId="3" fontId="59" fillId="16" borderId="21" xfId="2" applyNumberFormat="1" applyFont="1" applyFill="1" applyBorder="1" applyAlignment="1" applyProtection="1">
      <alignment horizontal="center" vertical="center"/>
    </xf>
    <xf numFmtId="3" fontId="59" fillId="17" borderId="1" xfId="2" applyNumberFormat="1" applyFont="1" applyFill="1" applyBorder="1" applyAlignment="1" applyProtection="1">
      <alignment horizontal="right" vertical="center"/>
    </xf>
    <xf numFmtId="3" fontId="54" fillId="16" borderId="2" xfId="0" applyNumberFormat="1" applyFont="1" applyFill="1" applyBorder="1" applyAlignment="1">
      <alignment horizontal="right" vertical="center"/>
    </xf>
    <xf numFmtId="3" fontId="54" fillId="0" borderId="19" xfId="0" applyNumberFormat="1" applyFont="1" applyBorder="1" applyAlignment="1">
      <alignment horizontal="right" vertical="center" wrapText="1"/>
    </xf>
    <xf numFmtId="0" fontId="54" fillId="5" borderId="22" xfId="0" applyFont="1" applyFill="1" applyBorder="1"/>
    <xf numFmtId="0" fontId="54" fillId="5" borderId="25" xfId="0" applyFont="1" applyFill="1" applyBorder="1"/>
    <xf numFmtId="0" fontId="54" fillId="5" borderId="63" xfId="0" applyFont="1" applyFill="1" applyBorder="1"/>
    <xf numFmtId="0" fontId="54" fillId="5" borderId="6" xfId="0" applyFont="1" applyFill="1" applyBorder="1"/>
    <xf numFmtId="3" fontId="54" fillId="5" borderId="2" xfId="0" applyNumberFormat="1" applyFont="1" applyFill="1" applyBorder="1" applyAlignment="1">
      <alignment horizontal="right" vertical="center"/>
    </xf>
    <xf numFmtId="0" fontId="54" fillId="5" borderId="17" xfId="0" applyFont="1" applyFill="1" applyBorder="1" applyAlignment="1">
      <alignment horizontal="center" vertical="center" wrapText="1"/>
    </xf>
    <xf numFmtId="0" fontId="73" fillId="8" borderId="24" xfId="0" applyFont="1" applyFill="1" applyBorder="1" applyAlignment="1">
      <alignment horizontal="left"/>
    </xf>
    <xf numFmtId="0" fontId="73" fillId="8" borderId="0" xfId="0" applyFont="1" applyFill="1" applyAlignment="1">
      <alignment horizontal="left"/>
    </xf>
    <xf numFmtId="0" fontId="75" fillId="8" borderId="0" xfId="0" applyFont="1" applyFill="1"/>
    <xf numFmtId="0" fontId="76" fillId="8" borderId="6" xfId="0" applyFont="1" applyFill="1" applyBorder="1" applyAlignment="1">
      <alignment horizontal="left"/>
    </xf>
    <xf numFmtId="177" fontId="73" fillId="0" borderId="13" xfId="0" applyNumberFormat="1" applyFont="1" applyBorder="1" applyAlignment="1">
      <alignment horizontal="right" vertical="center" wrapText="1"/>
    </xf>
    <xf numFmtId="177" fontId="73" fillId="0" borderId="13" xfId="0" applyNumberFormat="1" applyFont="1" applyBorder="1" applyAlignment="1">
      <alignment horizontal="right" vertical="center"/>
    </xf>
    <xf numFmtId="177" fontId="73" fillId="0" borderId="65" xfId="0" applyNumberFormat="1" applyFont="1" applyBorder="1" applyAlignment="1">
      <alignment horizontal="right" vertical="center" wrapText="1"/>
    </xf>
    <xf numFmtId="177" fontId="31" fillId="12" borderId="65" xfId="0" applyNumberFormat="1" applyFont="1" applyFill="1" applyBorder="1" applyAlignment="1">
      <alignment horizontal="right" vertical="center" wrapText="1"/>
    </xf>
    <xf numFmtId="177" fontId="31" fillId="0" borderId="13" xfId="0" applyNumberFormat="1" applyFont="1" applyBorder="1" applyAlignment="1">
      <alignment horizontal="right" vertical="center" wrapText="1"/>
    </xf>
    <xf numFmtId="177" fontId="31" fillId="0" borderId="65" xfId="0" applyNumberFormat="1" applyFont="1" applyBorder="1" applyAlignment="1">
      <alignment horizontal="right" vertical="center" wrapText="1"/>
    </xf>
    <xf numFmtId="177" fontId="31" fillId="15" borderId="65" xfId="0" applyNumberFormat="1" applyFont="1" applyFill="1" applyBorder="1" applyAlignment="1">
      <alignment horizontal="right" vertical="center" wrapText="1"/>
    </xf>
    <xf numFmtId="0" fontId="108" fillId="0" borderId="0" xfId="7"/>
    <xf numFmtId="0" fontId="71" fillId="5" borderId="0" xfId="7" applyFont="1" applyFill="1"/>
    <xf numFmtId="0" fontId="108" fillId="0" borderId="0" xfId="7" applyAlignment="1">
      <alignment horizontal="center"/>
    </xf>
    <xf numFmtId="0" fontId="108" fillId="0" borderId="0" xfId="7" applyAlignment="1">
      <alignment horizontal="center" vertical="center"/>
    </xf>
    <xf numFmtId="0" fontId="71" fillId="5" borderId="102" xfId="7" applyFont="1" applyFill="1" applyBorder="1" applyAlignment="1">
      <alignment horizontal="left" vertical="center"/>
    </xf>
    <xf numFmtId="0" fontId="71" fillId="5" borderId="95" xfId="7" applyFont="1" applyFill="1" applyBorder="1" applyAlignment="1">
      <alignment horizontal="left" vertical="center"/>
    </xf>
    <xf numFmtId="0" fontId="43" fillId="5" borderId="0" xfId="7" applyFont="1" applyFill="1"/>
    <xf numFmtId="0" fontId="71" fillId="5" borderId="90" xfId="7" applyFont="1" applyFill="1" applyBorder="1" applyAlignment="1">
      <alignment horizontal="left" vertical="center"/>
    </xf>
    <xf numFmtId="0" fontId="53" fillId="5" borderId="95" xfId="0" applyFont="1" applyFill="1" applyBorder="1" applyAlignment="1">
      <alignment horizontal="left" vertical="center"/>
    </xf>
    <xf numFmtId="0" fontId="53" fillId="5" borderId="103" xfId="0" applyFont="1" applyFill="1" applyBorder="1" applyAlignment="1">
      <alignment horizontal="left" vertical="center"/>
    </xf>
    <xf numFmtId="0" fontId="71" fillId="5" borderId="104" xfId="7" applyFont="1" applyFill="1" applyBorder="1" applyAlignment="1">
      <alignment horizontal="left" vertical="center"/>
    </xf>
    <xf numFmtId="0" fontId="71" fillId="5" borderId="0" xfId="7" applyFont="1" applyFill="1" applyAlignment="1">
      <alignment horizontal="left" vertical="center"/>
    </xf>
    <xf numFmtId="0" fontId="71" fillId="5" borderId="91" xfId="7" applyFont="1" applyFill="1" applyBorder="1" applyAlignment="1">
      <alignment horizontal="left" vertical="center"/>
    </xf>
    <xf numFmtId="0" fontId="53" fillId="5" borderId="0" xfId="0" applyFont="1" applyFill="1" applyAlignment="1">
      <alignment horizontal="left" vertical="center"/>
    </xf>
    <xf numFmtId="0" fontId="53" fillId="5" borderId="105" xfId="0" applyFont="1" applyFill="1" applyBorder="1" applyAlignment="1">
      <alignment horizontal="left" vertical="center"/>
    </xf>
    <xf numFmtId="0" fontId="71" fillId="5" borderId="106" xfId="7" applyFont="1" applyFill="1" applyBorder="1" applyAlignment="1">
      <alignment horizontal="left" vertical="center"/>
    </xf>
    <xf numFmtId="0" fontId="71" fillId="5" borderId="99" xfId="7" applyFont="1" applyFill="1" applyBorder="1" applyAlignment="1">
      <alignment horizontal="left" vertical="center"/>
    </xf>
    <xf numFmtId="0" fontId="71" fillId="5" borderId="100" xfId="7" applyFont="1" applyFill="1" applyBorder="1" applyAlignment="1">
      <alignment horizontal="left" vertical="center"/>
    </xf>
    <xf numFmtId="0" fontId="53" fillId="5" borderId="99" xfId="0" applyFont="1" applyFill="1" applyBorder="1" applyAlignment="1">
      <alignment horizontal="left" vertical="center"/>
    </xf>
    <xf numFmtId="0" fontId="53" fillId="5" borderId="107" xfId="0" applyFont="1" applyFill="1" applyBorder="1" applyAlignment="1">
      <alignment horizontal="left" vertical="center"/>
    </xf>
    <xf numFmtId="0" fontId="71" fillId="5" borderId="97" xfId="7" applyFont="1" applyFill="1" applyBorder="1" applyAlignment="1">
      <alignment horizontal="left" vertical="center"/>
    </xf>
    <xf numFmtId="0" fontId="71" fillId="5" borderId="79" xfId="7" applyFont="1" applyFill="1" applyBorder="1" applyAlignment="1">
      <alignment horizontal="left" vertical="center"/>
    </xf>
    <xf numFmtId="0" fontId="71" fillId="5" borderId="108" xfId="7" applyFont="1" applyFill="1" applyBorder="1" applyAlignment="1">
      <alignment horizontal="left" vertical="center"/>
    </xf>
    <xf numFmtId="0" fontId="71" fillId="5" borderId="109" xfId="7" applyFont="1" applyFill="1" applyBorder="1" applyAlignment="1">
      <alignment horizontal="left" vertical="center"/>
    </xf>
    <xf numFmtId="0" fontId="53" fillId="5" borderId="79" xfId="0" applyFont="1" applyFill="1" applyBorder="1" applyAlignment="1">
      <alignment horizontal="left" vertical="center"/>
    </xf>
    <xf numFmtId="0" fontId="53" fillId="5" borderId="110" xfId="0" applyFont="1" applyFill="1" applyBorder="1" applyAlignment="1">
      <alignment horizontal="left" vertical="center"/>
    </xf>
    <xf numFmtId="0" fontId="57" fillId="6" borderId="3" xfId="0" applyFont="1" applyFill="1" applyBorder="1" applyAlignment="1">
      <alignment vertical="center" wrapText="1"/>
    </xf>
    <xf numFmtId="0" fontId="111" fillId="5" borderId="0" xfId="0" applyFont="1" applyFill="1"/>
    <xf numFmtId="0" fontId="111" fillId="5" borderId="0" xfId="0" applyFont="1" applyFill="1" applyAlignment="1">
      <alignment horizontal="left"/>
    </xf>
    <xf numFmtId="2" fontId="35" fillId="26" borderId="21" xfId="2" applyNumberFormat="1" applyFont="1" applyFill="1" applyBorder="1" applyAlignment="1">
      <alignment horizontal="center" vertical="center" wrapText="1"/>
    </xf>
    <xf numFmtId="3" fontId="54" fillId="23" borderId="1" xfId="2" applyNumberFormat="1" applyFont="1" applyFill="1" applyBorder="1" applyAlignment="1" applyProtection="1">
      <alignment horizontal="right" vertical="center"/>
      <protection locked="0"/>
    </xf>
    <xf numFmtId="0" fontId="54" fillId="28" borderId="1" xfId="0" applyFont="1" applyFill="1" applyBorder="1" applyAlignment="1">
      <alignment vertical="center"/>
    </xf>
    <xf numFmtId="3" fontId="54" fillId="28" borderId="7" xfId="0" applyNumberFormat="1" applyFont="1" applyFill="1" applyBorder="1" applyAlignment="1">
      <alignment horizontal="right" vertical="center" wrapText="1"/>
    </xf>
    <xf numFmtId="0" fontId="61" fillId="23" borderId="1" xfId="0" applyFont="1" applyFill="1" applyBorder="1" applyAlignment="1">
      <alignment horizontal="left" vertical="center" wrapText="1"/>
    </xf>
    <xf numFmtId="0" fontId="59" fillId="28" borderId="1" xfId="0" applyFont="1" applyFill="1" applyBorder="1" applyAlignment="1">
      <alignment horizontal="left" vertical="center" wrapText="1"/>
    </xf>
    <xf numFmtId="168" fontId="59" fillId="28" borderId="1" xfId="3" applyFont="1" applyFill="1" applyBorder="1" applyAlignment="1" applyProtection="1">
      <alignment horizontal="center" vertical="center"/>
      <protection locked="0"/>
    </xf>
    <xf numFmtId="168" fontId="59" fillId="28" borderId="1" xfId="3" applyFont="1" applyFill="1" applyBorder="1" applyAlignment="1">
      <alignment horizontal="center" vertical="center" wrapText="1"/>
    </xf>
    <xf numFmtId="0" fontId="59" fillId="28" borderId="3" xfId="0" applyFont="1" applyFill="1" applyBorder="1" applyAlignment="1">
      <alignment horizontal="center" vertical="center" wrapText="1"/>
    </xf>
    <xf numFmtId="0" fontId="54" fillId="28" borderId="3" xfId="0" applyFont="1" applyFill="1" applyBorder="1"/>
    <xf numFmtId="0" fontId="59" fillId="28" borderId="5" xfId="0" applyFont="1" applyFill="1" applyBorder="1" applyAlignment="1">
      <alignment horizontal="center" vertical="center" wrapText="1"/>
    </xf>
    <xf numFmtId="2" fontId="59" fillId="28" borderId="1" xfId="0" applyNumberFormat="1" applyFont="1" applyFill="1" applyBorder="1" applyAlignment="1">
      <alignment horizontal="center" vertical="center" wrapText="1"/>
    </xf>
    <xf numFmtId="3" fontId="54" fillId="23" borderId="17" xfId="2" applyNumberFormat="1" applyFont="1" applyFill="1" applyBorder="1" applyAlignment="1">
      <alignment horizontal="right" vertical="center"/>
    </xf>
    <xf numFmtId="3" fontId="54" fillId="23" borderId="19" xfId="2" applyNumberFormat="1" applyFont="1" applyFill="1" applyBorder="1" applyAlignment="1" applyProtection="1">
      <alignment horizontal="right" vertical="center"/>
      <protection locked="0"/>
    </xf>
    <xf numFmtId="173" fontId="51" fillId="0" borderId="65" xfId="0" applyNumberFormat="1" applyFont="1" applyBorder="1" applyAlignment="1" applyProtection="1">
      <alignment horizontal="right"/>
      <protection locked="0"/>
    </xf>
    <xf numFmtId="0" fontId="31" fillId="21" borderId="0" xfId="0" applyFont="1" applyFill="1"/>
    <xf numFmtId="177" fontId="31" fillId="24" borderId="65" xfId="0" applyNumberFormat="1" applyFont="1" applyFill="1" applyBorder="1" applyAlignment="1">
      <alignment horizontal="right" vertical="center" wrapText="1"/>
    </xf>
    <xf numFmtId="0" fontId="0" fillId="21" borderId="20" xfId="0" applyFill="1" applyBorder="1" applyAlignment="1">
      <alignment horizontal="justify" vertical="top"/>
    </xf>
    <xf numFmtId="0" fontId="0" fillId="21" borderId="8" xfId="0" applyFill="1" applyBorder="1" applyAlignment="1">
      <alignment horizontal="justify" vertical="top"/>
    </xf>
    <xf numFmtId="0" fontId="118" fillId="0" borderId="0" xfId="0" applyFont="1"/>
    <xf numFmtId="0" fontId="100" fillId="0" borderId="0" xfId="0" applyFont="1"/>
    <xf numFmtId="0" fontId="102" fillId="0" borderId="0" xfId="0" applyFont="1"/>
    <xf numFmtId="10" fontId="0" fillId="33" borderId="0" xfId="0" applyNumberFormat="1" applyFill="1"/>
    <xf numFmtId="177" fontId="0" fillId="0" borderId="65" xfId="0" applyNumberFormat="1" applyBorder="1"/>
    <xf numFmtId="177" fontId="0" fillId="34" borderId="65" xfId="0" applyNumberFormat="1" applyFill="1" applyBorder="1"/>
    <xf numFmtId="177" fontId="0" fillId="34" borderId="74" xfId="0" applyNumberFormat="1" applyFill="1" applyBorder="1"/>
    <xf numFmtId="10" fontId="102" fillId="33" borderId="0" xfId="0" applyNumberFormat="1" applyFont="1" applyFill="1"/>
    <xf numFmtId="0" fontId="12" fillId="0" borderId="0" xfId="0" applyFont="1"/>
    <xf numFmtId="0" fontId="0" fillId="21" borderId="0" xfId="0" applyFill="1"/>
    <xf numFmtId="173" fontId="0" fillId="21" borderId="0" xfId="0" applyNumberFormat="1" applyFill="1"/>
    <xf numFmtId="173" fontId="0" fillId="21" borderId="0" xfId="0" applyNumberFormat="1" applyFill="1" applyAlignment="1">
      <alignment horizontal="center"/>
    </xf>
    <xf numFmtId="0" fontId="25" fillId="21" borderId="0" xfId="0" applyFont="1" applyFill="1"/>
    <xf numFmtId="173" fontId="25" fillId="21" borderId="0" xfId="0" applyNumberFormat="1" applyFont="1" applyFill="1"/>
    <xf numFmtId="173" fontId="25" fillId="21" borderId="0" xfId="0" applyNumberFormat="1" applyFont="1" applyFill="1" applyAlignment="1">
      <alignment horizontal="center"/>
    </xf>
    <xf numFmtId="3" fontId="35" fillId="21" borderId="0" xfId="0" applyNumberFormat="1" applyFont="1" applyFill="1" applyAlignment="1">
      <alignment horizontal="left"/>
    </xf>
    <xf numFmtId="173" fontId="31" fillId="21" borderId="0" xfId="0" applyNumberFormat="1" applyFont="1" applyFill="1"/>
    <xf numFmtId="173" fontId="31" fillId="21" borderId="0" xfId="0" applyNumberFormat="1" applyFont="1" applyFill="1" applyAlignment="1">
      <alignment horizontal="center"/>
    </xf>
    <xf numFmtId="173" fontId="35" fillId="21" borderId="0" xfId="0" applyNumberFormat="1" applyFont="1" applyFill="1"/>
    <xf numFmtId="0" fontId="120" fillId="21" borderId="0" xfId="0" applyFont="1" applyFill="1"/>
    <xf numFmtId="173" fontId="31" fillId="32" borderId="0" xfId="0" applyNumberFormat="1" applyFont="1" applyFill="1"/>
    <xf numFmtId="173" fontId="107" fillId="21" borderId="0" xfId="0" applyNumberFormat="1" applyFont="1" applyFill="1"/>
    <xf numFmtId="173" fontId="31" fillId="32" borderId="0" xfId="0" applyNumberFormat="1" applyFont="1" applyFill="1" applyAlignment="1">
      <alignment horizontal="center"/>
    </xf>
    <xf numFmtId="173" fontId="31" fillId="32" borderId="6" xfId="0" applyNumberFormat="1" applyFont="1" applyFill="1" applyBorder="1"/>
    <xf numFmtId="0" fontId="20" fillId="0" borderId="39" xfId="0" applyFont="1" applyBorder="1" applyAlignment="1">
      <alignment horizontal="center" vertical="top" wrapText="1"/>
    </xf>
    <xf numFmtId="0" fontId="20" fillId="0" borderId="0" xfId="0" applyFont="1" applyAlignment="1">
      <alignment horizontal="center" vertical="top" wrapText="1"/>
    </xf>
    <xf numFmtId="173" fontId="10" fillId="22" borderId="83" xfId="0" applyNumberFormat="1" applyFont="1" applyFill="1" applyBorder="1" applyAlignment="1">
      <alignment horizontal="right"/>
    </xf>
    <xf numFmtId="173" fontId="10" fillId="22" borderId="1" xfId="0" applyNumberFormat="1" applyFont="1" applyFill="1" applyBorder="1" applyAlignment="1">
      <alignment horizontal="right"/>
    </xf>
    <xf numFmtId="173" fontId="6" fillId="22" borderId="1" xfId="0" applyNumberFormat="1" applyFont="1" applyFill="1" applyBorder="1" applyAlignment="1">
      <alignment horizontal="right"/>
    </xf>
    <xf numFmtId="173" fontId="10" fillId="22" borderId="45" xfId="0" applyNumberFormat="1" applyFont="1" applyFill="1" applyBorder="1" applyAlignment="1">
      <alignment horizontal="right"/>
    </xf>
    <xf numFmtId="0" fontId="2" fillId="22" borderId="55" xfId="8" applyFont="1" applyFill="1" applyBorder="1" applyAlignment="1">
      <alignment horizontal="justify" vertical="top"/>
    </xf>
    <xf numFmtId="0" fontId="2" fillId="22" borderId="1" xfId="8" applyFont="1" applyFill="1" applyBorder="1" applyAlignment="1">
      <alignment horizontal="justify" vertical="top"/>
    </xf>
    <xf numFmtId="173" fontId="0" fillId="46" borderId="45" xfId="0" applyNumberFormat="1" applyFill="1" applyBorder="1"/>
    <xf numFmtId="173" fontId="6" fillId="22" borderId="46" xfId="0" applyNumberFormat="1" applyFont="1" applyFill="1" applyBorder="1"/>
    <xf numFmtId="173" fontId="2" fillId="22" borderId="46" xfId="5" applyNumberFormat="1" applyFont="1" applyFill="1" applyBorder="1"/>
    <xf numFmtId="173" fontId="2" fillId="22" borderId="45" xfId="5" applyNumberFormat="1" applyFont="1" applyFill="1" applyBorder="1"/>
    <xf numFmtId="173" fontId="0" fillId="46" borderId="43" xfId="0" applyNumberFormat="1" applyFill="1" applyBorder="1"/>
    <xf numFmtId="0" fontId="0" fillId="22" borderId="65" xfId="0" applyFill="1" applyBorder="1" applyAlignment="1">
      <alignment vertical="center" wrapText="1"/>
    </xf>
    <xf numFmtId="0" fontId="10" fillId="22" borderId="63" xfId="0" applyFont="1" applyFill="1" applyBorder="1" applyAlignment="1">
      <alignment horizontal="justify" vertical="top"/>
    </xf>
    <xf numFmtId="177" fontId="10" fillId="22" borderId="45" xfId="3" applyNumberFormat="1" applyFont="1" applyFill="1" applyBorder="1" applyAlignment="1">
      <alignment horizontal="right" vertical="center"/>
    </xf>
    <xf numFmtId="173" fontId="6" fillId="22" borderId="35" xfId="0" applyNumberFormat="1" applyFont="1" applyFill="1" applyBorder="1"/>
    <xf numFmtId="173" fontId="6" fillId="22" borderId="5" xfId="0" applyNumberFormat="1" applyFont="1" applyFill="1" applyBorder="1" applyAlignment="1">
      <alignment horizontal="right"/>
    </xf>
    <xf numFmtId="0" fontId="0" fillId="22" borderId="1" xfId="8" applyFont="1" applyFill="1" applyBorder="1" applyAlignment="1">
      <alignment horizontal="justify" vertical="top"/>
    </xf>
    <xf numFmtId="173" fontId="10" fillId="22" borderId="47" xfId="0" applyNumberFormat="1" applyFont="1" applyFill="1" applyBorder="1" applyAlignment="1">
      <alignment horizontal="right"/>
    </xf>
    <xf numFmtId="0" fontId="6" fillId="22" borderId="46" xfId="0" applyFont="1" applyFill="1" applyBorder="1" applyAlignment="1">
      <alignment horizontal="center"/>
    </xf>
    <xf numFmtId="173" fontId="6" fillId="22" borderId="35" xfId="0" applyNumberFormat="1" applyFont="1" applyFill="1" applyBorder="1" applyAlignment="1">
      <alignment vertical="center" wrapText="1"/>
    </xf>
    <xf numFmtId="0" fontId="49" fillId="22" borderId="1" xfId="8" applyFont="1" applyFill="1" applyBorder="1" applyAlignment="1">
      <alignment horizontal="justify" vertical="top"/>
    </xf>
    <xf numFmtId="173" fontId="67" fillId="22" borderId="35" xfId="5" applyNumberFormat="1" applyFont="1" applyFill="1" applyBorder="1"/>
    <xf numFmtId="0" fontId="50" fillId="22" borderId="1" xfId="8" applyFont="1" applyFill="1" applyBorder="1" applyAlignment="1">
      <alignment horizontal="justify" vertical="top"/>
    </xf>
    <xf numFmtId="0" fontId="6" fillId="22" borderId="19" xfId="0" applyFont="1" applyFill="1" applyBorder="1" applyAlignment="1">
      <alignment horizontal="justify" vertical="top"/>
    </xf>
    <xf numFmtId="173" fontId="50" fillId="22" borderId="45" xfId="5" applyNumberFormat="1" applyFont="1" applyFill="1" applyBorder="1"/>
    <xf numFmtId="0" fontId="50" fillId="22" borderId="7" xfId="8" applyFont="1" applyFill="1" applyBorder="1" applyAlignment="1">
      <alignment horizontal="justify" vertical="top"/>
    </xf>
    <xf numFmtId="0" fontId="12" fillId="22" borderId="55" xfId="8" applyFont="1" applyFill="1" applyBorder="1" applyAlignment="1">
      <alignment horizontal="justify" vertical="top"/>
    </xf>
    <xf numFmtId="0" fontId="12" fillId="22" borderId="1" xfId="8" applyFont="1" applyFill="1" applyBorder="1" applyAlignment="1">
      <alignment horizontal="justify" vertical="top"/>
    </xf>
    <xf numFmtId="173" fontId="2" fillId="22" borderId="0" xfId="5" applyNumberFormat="1" applyFont="1" applyFill="1" applyBorder="1"/>
    <xf numFmtId="173" fontId="6" fillId="22" borderId="46" xfId="5" applyNumberFormat="1" applyFont="1" applyFill="1" applyBorder="1"/>
    <xf numFmtId="0" fontId="2" fillId="22" borderId="54" xfId="8" applyFont="1" applyFill="1" applyBorder="1" applyAlignment="1">
      <alignment horizontal="justify" vertical="top"/>
    </xf>
    <xf numFmtId="173" fontId="12" fillId="22" borderId="43" xfId="5" applyNumberFormat="1" applyFont="1" applyFill="1" applyBorder="1"/>
    <xf numFmtId="173" fontId="2" fillId="22" borderId="65" xfId="5" applyNumberFormat="1" applyFont="1" applyFill="1" applyBorder="1"/>
    <xf numFmtId="173" fontId="2" fillId="22" borderId="82" xfId="5" applyNumberFormat="1" applyFont="1" applyFill="1" applyBorder="1"/>
    <xf numFmtId="173" fontId="50" fillId="22" borderId="43" xfId="5" applyNumberFormat="1" applyFont="1" applyFill="1" applyBorder="1"/>
    <xf numFmtId="173" fontId="10" fillId="22" borderId="6" xfId="0" applyNumberFormat="1" applyFont="1" applyFill="1" applyBorder="1" applyAlignment="1">
      <alignment horizontal="right"/>
    </xf>
    <xf numFmtId="173" fontId="6" fillId="22" borderId="48" xfId="0" applyNumberFormat="1" applyFont="1" applyFill="1" applyBorder="1"/>
    <xf numFmtId="173" fontId="6" fillId="22" borderId="64" xfId="0" applyNumberFormat="1" applyFont="1" applyFill="1" applyBorder="1"/>
    <xf numFmtId="173" fontId="6" fillId="22" borderId="21" xfId="0" applyNumberFormat="1" applyFont="1" applyFill="1" applyBorder="1"/>
    <xf numFmtId="173" fontId="2" fillId="22" borderId="81" xfId="5" applyNumberFormat="1" applyFont="1" applyFill="1" applyBorder="1"/>
    <xf numFmtId="168" fontId="10" fillId="22" borderId="45" xfId="3" applyFont="1" applyFill="1" applyBorder="1" applyAlignment="1">
      <alignment vertical="center"/>
    </xf>
    <xf numFmtId="173" fontId="10" fillId="22" borderId="26" xfId="0" applyNumberFormat="1" applyFont="1" applyFill="1" applyBorder="1" applyAlignment="1">
      <alignment horizontal="right"/>
    </xf>
    <xf numFmtId="173" fontId="2" fillId="22" borderId="1" xfId="5" applyNumberFormat="1" applyFont="1" applyFill="1" applyBorder="1"/>
    <xf numFmtId="173" fontId="2" fillId="22" borderId="26" xfId="5" applyNumberFormat="1" applyFont="1" applyFill="1" applyBorder="1"/>
    <xf numFmtId="173" fontId="2" fillId="22" borderId="7" xfId="5" applyNumberFormat="1" applyFont="1" applyFill="1" applyBorder="1"/>
    <xf numFmtId="173" fontId="11" fillId="22" borderId="17" xfId="5" applyNumberFormat="1" applyFont="1" applyFill="1" applyBorder="1" applyAlignment="1">
      <alignment horizontal="center"/>
    </xf>
    <xf numFmtId="173" fontId="12" fillId="22" borderId="26" xfId="5" applyNumberFormat="1" applyFont="1" applyFill="1" applyBorder="1"/>
    <xf numFmtId="0" fontId="2" fillId="22" borderId="58" xfId="8" applyFont="1" applyFill="1" applyBorder="1" applyAlignment="1">
      <alignment horizontal="justify" vertical="top"/>
    </xf>
    <xf numFmtId="0" fontId="12" fillId="22" borderId="19" xfId="8" applyFont="1" applyFill="1" applyBorder="1" applyAlignment="1">
      <alignment horizontal="justify" vertical="top"/>
    </xf>
    <xf numFmtId="0" fontId="2" fillId="22" borderId="19" xfId="8" applyFont="1" applyFill="1" applyBorder="1" applyAlignment="1">
      <alignment horizontal="justify" vertical="top"/>
    </xf>
    <xf numFmtId="0" fontId="50" fillId="22" borderId="19" xfId="8" applyFont="1" applyFill="1" applyBorder="1" applyAlignment="1">
      <alignment horizontal="justify" vertical="top"/>
    </xf>
    <xf numFmtId="173" fontId="50" fillId="22" borderId="26" xfId="5" applyNumberFormat="1" applyFont="1" applyFill="1" applyBorder="1"/>
    <xf numFmtId="0" fontId="46" fillId="22" borderId="58" xfId="8" applyFont="1" applyFill="1" applyBorder="1" applyAlignment="1">
      <alignment horizontal="justify" vertical="top"/>
    </xf>
    <xf numFmtId="0" fontId="10" fillId="22" borderId="19" xfId="0" applyFont="1" applyFill="1" applyBorder="1"/>
    <xf numFmtId="173" fontId="51" fillId="22" borderId="1" xfId="0" applyNumberFormat="1" applyFont="1" applyFill="1" applyBorder="1" applyAlignment="1">
      <alignment vertical="center" wrapText="1"/>
    </xf>
    <xf numFmtId="173" fontId="11" fillId="22" borderId="0" xfId="5" applyNumberFormat="1" applyFont="1" applyFill="1" applyBorder="1" applyAlignment="1">
      <alignment horizontal="center"/>
    </xf>
    <xf numFmtId="0" fontId="2" fillId="22" borderId="82" xfId="8" applyFont="1" applyFill="1" applyBorder="1" applyAlignment="1">
      <alignment horizontal="justify" vertical="top"/>
    </xf>
    <xf numFmtId="173" fontId="10" fillId="22" borderId="20" xfId="0" applyNumberFormat="1" applyFont="1" applyFill="1" applyBorder="1" applyAlignment="1">
      <alignment horizontal="right"/>
    </xf>
    <xf numFmtId="173" fontId="6" fillId="22" borderId="44" xfId="0" applyNumberFormat="1" applyFont="1" applyFill="1" applyBorder="1"/>
    <xf numFmtId="173" fontId="6" fillId="22" borderId="65" xfId="0" applyNumberFormat="1" applyFont="1" applyFill="1" applyBorder="1"/>
    <xf numFmtId="173" fontId="6" fillId="22" borderId="17" xfId="0" applyNumberFormat="1" applyFont="1" applyFill="1" applyBorder="1"/>
    <xf numFmtId="0" fontId="6" fillId="22" borderId="6" xfId="0" applyFont="1" applyFill="1" applyBorder="1" applyAlignment="1">
      <alignment horizontal="center" vertical="top"/>
    </xf>
    <xf numFmtId="173" fontId="10" fillId="22" borderId="84" xfId="0" applyNumberFormat="1" applyFont="1" applyFill="1" applyBorder="1" applyAlignment="1">
      <alignment horizontal="right"/>
    </xf>
    <xf numFmtId="173" fontId="2" fillId="22" borderId="68" xfId="5" applyNumberFormat="1" applyFont="1" applyFill="1" applyBorder="1"/>
    <xf numFmtId="173" fontId="6" fillId="22" borderId="52" xfId="0" applyNumberFormat="1" applyFont="1" applyFill="1" applyBorder="1"/>
    <xf numFmtId="173" fontId="6" fillId="22" borderId="68" xfId="0" applyNumberFormat="1" applyFont="1" applyFill="1" applyBorder="1"/>
    <xf numFmtId="173" fontId="6" fillId="22" borderId="15" xfId="0" applyNumberFormat="1" applyFont="1" applyFill="1" applyBorder="1"/>
    <xf numFmtId="0" fontId="2" fillId="22" borderId="81" xfId="8" applyFont="1" applyFill="1" applyBorder="1" applyAlignment="1">
      <alignment horizontal="justify" vertical="top"/>
    </xf>
    <xf numFmtId="0" fontId="114" fillId="22" borderId="82" xfId="8" applyFont="1" applyFill="1" applyBorder="1" applyAlignment="1">
      <alignment horizontal="justify" vertical="top"/>
    </xf>
    <xf numFmtId="173" fontId="114" fillId="22" borderId="26" xfId="0" applyNumberFormat="1" applyFont="1" applyFill="1" applyBorder="1" applyAlignment="1">
      <alignment horizontal="right"/>
    </xf>
    <xf numFmtId="0" fontId="2" fillId="22" borderId="56" xfId="8" applyFont="1" applyFill="1" applyBorder="1" applyAlignment="1">
      <alignment horizontal="justify" vertical="top"/>
    </xf>
    <xf numFmtId="0" fontId="2" fillId="22" borderId="57" xfId="8" applyFont="1" applyFill="1" applyBorder="1" applyAlignment="1">
      <alignment horizontal="justify" vertical="top"/>
    </xf>
    <xf numFmtId="173" fontId="10" fillId="22" borderId="16" xfId="0" applyNumberFormat="1" applyFont="1" applyFill="1" applyBorder="1" applyAlignment="1">
      <alignment horizontal="right"/>
    </xf>
    <xf numFmtId="173" fontId="2" fillId="22" borderId="15" xfId="5" applyNumberFormat="1" applyFont="1" applyFill="1" applyBorder="1"/>
    <xf numFmtId="173" fontId="6" fillId="22" borderId="52" xfId="5" applyNumberFormat="1" applyFont="1" applyFill="1" applyBorder="1"/>
    <xf numFmtId="0" fontId="6" fillId="22" borderId="20" xfId="0" applyFont="1" applyFill="1" applyBorder="1" applyAlignment="1">
      <alignment horizontal="justify" vertical="top"/>
    </xf>
    <xf numFmtId="173" fontId="10" fillId="22" borderId="7" xfId="0" applyNumberFormat="1" applyFont="1" applyFill="1" applyBorder="1" applyAlignment="1">
      <alignment horizontal="right"/>
    </xf>
    <xf numFmtId="173" fontId="6" fillId="22" borderId="87" xfId="0" applyNumberFormat="1" applyFont="1" applyFill="1" applyBorder="1" applyAlignment="1">
      <alignment horizontal="right"/>
    </xf>
    <xf numFmtId="173" fontId="6" fillId="22" borderId="67" xfId="0" applyNumberFormat="1" applyFont="1" applyFill="1" applyBorder="1" applyAlignment="1">
      <alignment horizontal="right"/>
    </xf>
    <xf numFmtId="173" fontId="6" fillId="22" borderId="14" xfId="0" applyNumberFormat="1" applyFont="1" applyFill="1" applyBorder="1" applyAlignment="1">
      <alignment horizontal="right"/>
    </xf>
    <xf numFmtId="173" fontId="6" fillId="22" borderId="51" xfId="0" applyNumberFormat="1" applyFont="1" applyFill="1" applyBorder="1" applyAlignment="1">
      <alignment horizontal="right"/>
    </xf>
    <xf numFmtId="173" fontId="6" fillId="22" borderId="71" xfId="0" applyNumberFormat="1" applyFont="1" applyFill="1" applyBorder="1" applyAlignment="1">
      <alignment horizontal="right"/>
    </xf>
    <xf numFmtId="173" fontId="6" fillId="22" borderId="65" xfId="0" applyNumberFormat="1" applyFont="1" applyFill="1" applyBorder="1" applyAlignment="1">
      <alignment horizontal="right"/>
    </xf>
    <xf numFmtId="173" fontId="6" fillId="22" borderId="17" xfId="0" applyNumberFormat="1" applyFont="1" applyFill="1" applyBorder="1" applyAlignment="1">
      <alignment horizontal="right"/>
    </xf>
    <xf numFmtId="173" fontId="6" fillId="22" borderId="44" xfId="0" applyNumberFormat="1" applyFont="1" applyFill="1" applyBorder="1" applyAlignment="1">
      <alignment horizontal="right"/>
    </xf>
    <xf numFmtId="173" fontId="6" fillId="22" borderId="46" xfId="0" applyNumberFormat="1" applyFont="1" applyFill="1" applyBorder="1" applyAlignment="1">
      <alignment horizontal="right"/>
    </xf>
    <xf numFmtId="173" fontId="6" fillId="22" borderId="82" xfId="0" applyNumberFormat="1" applyFont="1" applyFill="1" applyBorder="1" applyAlignment="1">
      <alignment horizontal="center"/>
    </xf>
    <xf numFmtId="173" fontId="0" fillId="22" borderId="46" xfId="0" applyNumberFormat="1" applyFill="1" applyBorder="1" applyAlignment="1">
      <alignment horizontal="right"/>
    </xf>
    <xf numFmtId="0" fontId="6" fillId="22" borderId="63" xfId="0" applyFont="1" applyFill="1" applyBorder="1" applyAlignment="1">
      <alignment horizontal="center" vertical="top"/>
    </xf>
    <xf numFmtId="173" fontId="10" fillId="22" borderId="15" xfId="0" applyNumberFormat="1" applyFont="1" applyFill="1" applyBorder="1" applyAlignment="1">
      <alignment horizontal="right"/>
    </xf>
    <xf numFmtId="173" fontId="6" fillId="22" borderId="88" xfId="0" applyNumberFormat="1" applyFont="1" applyFill="1" applyBorder="1" applyAlignment="1">
      <alignment horizontal="right"/>
    </xf>
    <xf numFmtId="173" fontId="6" fillId="22" borderId="6" xfId="0" applyNumberFormat="1" applyFont="1" applyFill="1" applyBorder="1" applyAlignment="1">
      <alignment horizontal="right"/>
    </xf>
    <xf numFmtId="173" fontId="6" fillId="22" borderId="6" xfId="0" applyNumberFormat="1" applyFont="1" applyFill="1" applyBorder="1" applyAlignment="1">
      <alignment horizontal="center"/>
    </xf>
    <xf numFmtId="173" fontId="6" fillId="22" borderId="46" xfId="0" applyNumberFormat="1" applyFont="1" applyFill="1" applyBorder="1" applyAlignment="1">
      <alignment horizontal="center"/>
    </xf>
    <xf numFmtId="173" fontId="6" fillId="22" borderId="3" xfId="0" applyNumberFormat="1" applyFont="1" applyFill="1" applyBorder="1" applyAlignment="1">
      <alignment horizontal="right"/>
    </xf>
    <xf numFmtId="173" fontId="6" fillId="21" borderId="0" xfId="0" applyNumberFormat="1" applyFont="1" applyFill="1" applyAlignment="1">
      <alignment horizontal="right"/>
    </xf>
    <xf numFmtId="0" fontId="6" fillId="21" borderId="63" xfId="0" applyFont="1" applyFill="1" applyBorder="1" applyAlignment="1">
      <alignment horizontal="center" vertical="top"/>
    </xf>
    <xf numFmtId="0" fontId="10" fillId="21" borderId="63" xfId="0" applyFont="1" applyFill="1" applyBorder="1" applyAlignment="1">
      <alignment horizontal="justify" vertical="top"/>
    </xf>
    <xf numFmtId="173" fontId="10" fillId="21" borderId="15" xfId="0" applyNumberFormat="1" applyFont="1" applyFill="1" applyBorder="1" applyAlignment="1">
      <alignment horizontal="right"/>
    </xf>
    <xf numFmtId="173" fontId="10" fillId="21" borderId="6" xfId="0" applyNumberFormat="1" applyFont="1" applyFill="1" applyBorder="1" applyAlignment="1">
      <alignment horizontal="right"/>
    </xf>
    <xf numFmtId="173" fontId="6" fillId="21" borderId="6" xfId="0" applyNumberFormat="1" applyFont="1" applyFill="1" applyBorder="1" applyAlignment="1">
      <alignment horizontal="right"/>
    </xf>
    <xf numFmtId="173" fontId="6" fillId="21" borderId="70" xfId="0" applyNumberFormat="1" applyFont="1" applyFill="1" applyBorder="1" applyAlignment="1">
      <alignment horizontal="center"/>
    </xf>
    <xf numFmtId="0" fontId="6" fillId="21" borderId="20" xfId="0" applyFont="1" applyFill="1" applyBorder="1" applyAlignment="1">
      <alignment horizontal="justify" vertical="top"/>
    </xf>
    <xf numFmtId="173" fontId="10" fillId="21" borderId="17" xfId="0" applyNumberFormat="1" applyFont="1" applyFill="1" applyBorder="1" applyAlignment="1">
      <alignment horizontal="right"/>
    </xf>
    <xf numFmtId="173" fontId="6" fillId="21" borderId="46" xfId="0" applyNumberFormat="1" applyFont="1" applyFill="1" applyBorder="1" applyAlignment="1">
      <alignment horizontal="right"/>
    </xf>
    <xf numFmtId="173" fontId="6" fillId="21" borderId="46" xfId="0" applyNumberFormat="1" applyFont="1" applyFill="1" applyBorder="1" applyAlignment="1">
      <alignment horizontal="center"/>
    </xf>
    <xf numFmtId="173" fontId="6" fillId="21" borderId="88" xfId="0" applyNumberFormat="1" applyFont="1" applyFill="1" applyBorder="1" applyAlignment="1">
      <alignment horizontal="right"/>
    </xf>
    <xf numFmtId="173" fontId="6" fillId="22" borderId="3" xfId="0" applyNumberFormat="1" applyFont="1" applyFill="1" applyBorder="1"/>
    <xf numFmtId="173" fontId="6" fillId="22" borderId="1" xfId="0" applyNumberFormat="1" applyFont="1" applyFill="1" applyBorder="1"/>
    <xf numFmtId="0" fontId="0" fillId="22" borderId="26" xfId="0" applyFill="1" applyBorder="1" applyAlignment="1">
      <alignment horizontal="justify" vertical="top"/>
    </xf>
    <xf numFmtId="0" fontId="0" fillId="22" borderId="8" xfId="0" applyFill="1" applyBorder="1" applyAlignment="1">
      <alignment horizontal="justify" vertical="top"/>
    </xf>
    <xf numFmtId="0" fontId="0" fillId="22" borderId="16" xfId="0" applyFill="1" applyBorder="1" applyAlignment="1">
      <alignment horizontal="justify" vertical="top"/>
    </xf>
    <xf numFmtId="173" fontId="6" fillId="22" borderId="88" xfId="0" applyNumberFormat="1" applyFont="1" applyFill="1" applyBorder="1"/>
    <xf numFmtId="173" fontId="6" fillId="22" borderId="6" xfId="0" applyNumberFormat="1" applyFont="1" applyFill="1" applyBorder="1"/>
    <xf numFmtId="173" fontId="6" fillId="22" borderId="4" xfId="0" applyNumberFormat="1" applyFont="1" applyFill="1" applyBorder="1"/>
    <xf numFmtId="173" fontId="6" fillId="6" borderId="51" xfId="0" applyNumberFormat="1" applyFont="1" applyFill="1" applyBorder="1"/>
    <xf numFmtId="173" fontId="6" fillId="21" borderId="3" xfId="0" applyNumberFormat="1" applyFont="1" applyFill="1" applyBorder="1"/>
    <xf numFmtId="0" fontId="6" fillId="23" borderId="22" xfId="0" applyFont="1" applyFill="1" applyBorder="1" applyAlignment="1">
      <alignment horizontal="center" vertical="center"/>
    </xf>
    <xf numFmtId="173" fontId="6" fillId="21" borderId="22" xfId="0" applyNumberFormat="1" applyFont="1" applyFill="1" applyBorder="1"/>
    <xf numFmtId="173" fontId="6" fillId="21" borderId="71" xfId="0" applyNumberFormat="1" applyFont="1" applyFill="1" applyBorder="1"/>
    <xf numFmtId="173" fontId="6" fillId="21" borderId="87" xfId="0" applyNumberFormat="1" applyFont="1" applyFill="1" applyBorder="1"/>
    <xf numFmtId="173" fontId="6" fillId="21" borderId="4" xfId="0" applyNumberFormat="1" applyFont="1" applyFill="1" applyBorder="1"/>
    <xf numFmtId="173" fontId="6" fillId="21" borderId="88" xfId="0" applyNumberFormat="1" applyFont="1" applyFill="1" applyBorder="1"/>
    <xf numFmtId="173" fontId="6" fillId="21" borderId="6" xfId="0" applyNumberFormat="1" applyFont="1" applyFill="1" applyBorder="1"/>
    <xf numFmtId="173" fontId="6" fillId="22" borderId="45" xfId="0" applyNumberFormat="1" applyFont="1" applyFill="1" applyBorder="1"/>
    <xf numFmtId="173" fontId="10" fillId="22" borderId="19" xfId="0" applyNumberFormat="1" applyFont="1" applyFill="1" applyBorder="1" applyAlignment="1">
      <alignment horizontal="right"/>
    </xf>
    <xf numFmtId="173" fontId="0" fillId="22" borderId="46" xfId="0" applyNumberFormat="1" applyFill="1" applyBorder="1"/>
    <xf numFmtId="173" fontId="6" fillId="21" borderId="35" xfId="0" applyNumberFormat="1" applyFont="1" applyFill="1" applyBorder="1"/>
    <xf numFmtId="173" fontId="6" fillId="21" borderId="45" xfId="0" applyNumberFormat="1" applyFont="1" applyFill="1" applyBorder="1"/>
    <xf numFmtId="173" fontId="6" fillId="21" borderId="46" xfId="0" applyNumberFormat="1" applyFont="1" applyFill="1" applyBorder="1"/>
    <xf numFmtId="173" fontId="10" fillId="21" borderId="45" xfId="0" applyNumberFormat="1" applyFont="1" applyFill="1" applyBorder="1"/>
    <xf numFmtId="173" fontId="6" fillId="22" borderId="87" xfId="0" applyNumberFormat="1" applyFont="1" applyFill="1" applyBorder="1"/>
    <xf numFmtId="173" fontId="6" fillId="22" borderId="22" xfId="0" applyNumberFormat="1" applyFont="1" applyFill="1" applyBorder="1"/>
    <xf numFmtId="173" fontId="6" fillId="22" borderId="71" xfId="0" applyNumberFormat="1" applyFont="1" applyFill="1" applyBorder="1"/>
    <xf numFmtId="173" fontId="10" fillId="22" borderId="45" xfId="0" applyNumberFormat="1" applyFont="1" applyFill="1" applyBorder="1"/>
    <xf numFmtId="173" fontId="10" fillId="22" borderId="84" xfId="0" applyNumberFormat="1" applyFont="1" applyFill="1" applyBorder="1"/>
    <xf numFmtId="173" fontId="10" fillId="22" borderId="18" xfId="0" applyNumberFormat="1" applyFont="1" applyFill="1" applyBorder="1" applyAlignment="1">
      <alignment horizontal="right"/>
    </xf>
    <xf numFmtId="173" fontId="10" fillId="21" borderId="89" xfId="0" applyNumberFormat="1" applyFont="1" applyFill="1" applyBorder="1"/>
    <xf numFmtId="173" fontId="10" fillId="21" borderId="24" xfId="0" applyNumberFormat="1" applyFont="1" applyFill="1" applyBorder="1" applyAlignment="1">
      <alignment horizontal="right"/>
    </xf>
    <xf numFmtId="0" fontId="0" fillId="21" borderId="16" xfId="0" applyFill="1" applyBorder="1" applyAlignment="1">
      <alignment horizontal="justify" vertical="top"/>
    </xf>
    <xf numFmtId="173" fontId="10" fillId="21" borderId="18" xfId="0" applyNumberFormat="1" applyFont="1" applyFill="1" applyBorder="1" applyAlignment="1">
      <alignment horizontal="right"/>
    </xf>
    <xf numFmtId="173" fontId="0" fillId="22" borderId="45" xfId="0" applyNumberFormat="1" applyFill="1" applyBorder="1"/>
    <xf numFmtId="173" fontId="10" fillId="21" borderId="47" xfId="0" applyNumberFormat="1" applyFont="1" applyFill="1" applyBorder="1"/>
    <xf numFmtId="173" fontId="10" fillId="21" borderId="19" xfId="0" applyNumberFormat="1" applyFont="1" applyFill="1" applyBorder="1" applyAlignment="1">
      <alignment horizontal="right"/>
    </xf>
    <xf numFmtId="173" fontId="10" fillId="22" borderId="47" xfId="0" applyNumberFormat="1" applyFont="1" applyFill="1" applyBorder="1"/>
    <xf numFmtId="173" fontId="0" fillId="21" borderId="46" xfId="0" applyNumberFormat="1" applyFill="1" applyBorder="1"/>
    <xf numFmtId="173" fontId="0" fillId="21" borderId="45" xfId="0" applyNumberFormat="1" applyFill="1" applyBorder="1"/>
    <xf numFmtId="0" fontId="6" fillId="23" borderId="9" xfId="0" applyFont="1" applyFill="1" applyBorder="1" applyAlignment="1">
      <alignment horizontal="center" vertical="top"/>
    </xf>
    <xf numFmtId="0" fontId="0" fillId="22" borderId="6" xfId="0" applyFill="1" applyBorder="1" applyAlignment="1">
      <alignment horizontal="justify" vertical="top"/>
    </xf>
    <xf numFmtId="173" fontId="6" fillId="22" borderId="26" xfId="0" applyNumberFormat="1" applyFont="1" applyFill="1" applyBorder="1"/>
    <xf numFmtId="173" fontId="6" fillId="21" borderId="1" xfId="0" applyNumberFormat="1" applyFont="1" applyFill="1" applyBorder="1"/>
    <xf numFmtId="173" fontId="6" fillId="22" borderId="33" xfId="0" applyNumberFormat="1" applyFont="1" applyFill="1" applyBorder="1" applyAlignment="1">
      <alignment horizontal="right" vertical="center"/>
    </xf>
    <xf numFmtId="0" fontId="6" fillId="21" borderId="0" xfId="0" applyFont="1" applyFill="1" applyAlignment="1">
      <alignment horizontal="left"/>
    </xf>
    <xf numFmtId="0" fontId="0" fillId="21" borderId="26" xfId="0" applyFill="1" applyBorder="1" applyAlignment="1">
      <alignment vertical="top"/>
    </xf>
    <xf numFmtId="0" fontId="0" fillId="22" borderId="20" xfId="0" applyFill="1" applyBorder="1" applyAlignment="1">
      <alignment horizontal="left"/>
    </xf>
    <xf numFmtId="173" fontId="10" fillId="23" borderId="85" xfId="0" applyNumberFormat="1" applyFont="1" applyFill="1" applyBorder="1" applyAlignment="1">
      <alignment horizontal="right"/>
    </xf>
    <xf numFmtId="173" fontId="6" fillId="23" borderId="28" xfId="0" applyNumberFormat="1" applyFont="1" applyFill="1" applyBorder="1" applyAlignment="1">
      <alignment horizontal="right" vertical="top"/>
    </xf>
    <xf numFmtId="173" fontId="6" fillId="23" borderId="85" xfId="0" applyNumberFormat="1" applyFont="1" applyFill="1" applyBorder="1" applyAlignment="1">
      <alignment horizontal="right" vertical="top"/>
    </xf>
    <xf numFmtId="173" fontId="6" fillId="23" borderId="67" xfId="0" applyNumberFormat="1" applyFont="1" applyFill="1" applyBorder="1" applyAlignment="1">
      <alignment horizontal="right" vertical="top"/>
    </xf>
    <xf numFmtId="173" fontId="6" fillId="23" borderId="6" xfId="0" applyNumberFormat="1" applyFont="1" applyFill="1" applyBorder="1" applyAlignment="1">
      <alignment horizontal="right" vertical="top"/>
    </xf>
    <xf numFmtId="173" fontId="6" fillId="23" borderId="70" xfId="0" applyNumberFormat="1" applyFont="1" applyFill="1" applyBorder="1" applyAlignment="1">
      <alignment horizontal="right" vertical="top"/>
    </xf>
    <xf numFmtId="173" fontId="6" fillId="23" borderId="11" xfId="0" applyNumberFormat="1" applyFont="1" applyFill="1" applyBorder="1" applyAlignment="1">
      <alignment horizontal="right" vertical="top"/>
    </xf>
    <xf numFmtId="173" fontId="6" fillId="22" borderId="82" xfId="0" applyNumberFormat="1" applyFont="1" applyFill="1" applyBorder="1"/>
    <xf numFmtId="173" fontId="0" fillId="22" borderId="1" xfId="0" applyNumberFormat="1" applyFill="1" applyBorder="1"/>
    <xf numFmtId="173" fontId="6" fillId="22" borderId="70" xfId="0" applyNumberFormat="1" applyFont="1" applyFill="1" applyBorder="1"/>
    <xf numFmtId="173" fontId="6" fillId="22" borderId="11" xfId="0" applyNumberFormat="1" applyFont="1" applyFill="1" applyBorder="1"/>
    <xf numFmtId="173" fontId="6" fillId="21" borderId="51" xfId="0" applyNumberFormat="1" applyFont="1" applyFill="1" applyBorder="1" applyAlignment="1">
      <alignment horizontal="right"/>
    </xf>
    <xf numFmtId="173" fontId="6" fillId="21" borderId="14" xfId="0" applyNumberFormat="1" applyFont="1" applyFill="1" applyBorder="1" applyAlignment="1">
      <alignment horizontal="right"/>
    </xf>
    <xf numFmtId="173" fontId="6" fillId="21" borderId="51" xfId="0" applyNumberFormat="1" applyFont="1" applyFill="1" applyBorder="1"/>
    <xf numFmtId="173" fontId="10" fillId="21" borderId="47" xfId="0" applyNumberFormat="1" applyFont="1" applyFill="1" applyBorder="1" applyAlignment="1">
      <alignment horizontal="right"/>
    </xf>
    <xf numFmtId="173" fontId="6" fillId="21" borderId="88" xfId="0" applyNumberFormat="1" applyFont="1" applyFill="1" applyBorder="1" applyAlignment="1">
      <alignment horizontal="center"/>
    </xf>
    <xf numFmtId="173" fontId="6" fillId="21" borderId="4" xfId="0" applyNumberFormat="1" applyFont="1" applyFill="1" applyBorder="1" applyAlignment="1">
      <alignment horizontal="center"/>
    </xf>
    <xf numFmtId="173" fontId="6" fillId="21" borderId="6" xfId="0" applyNumberFormat="1" applyFont="1" applyFill="1" applyBorder="1" applyAlignment="1">
      <alignment horizontal="center"/>
    </xf>
    <xf numFmtId="173" fontId="10" fillId="21" borderId="45" xfId="0" applyNumberFormat="1" applyFont="1" applyFill="1" applyBorder="1" applyAlignment="1">
      <alignment horizontal="right"/>
    </xf>
    <xf numFmtId="173" fontId="0" fillId="22" borderId="45" xfId="0" applyNumberFormat="1" applyFill="1" applyBorder="1" applyAlignment="1">
      <alignment horizontal="right"/>
    </xf>
    <xf numFmtId="173" fontId="6" fillId="22" borderId="4" xfId="0" applyNumberFormat="1" applyFont="1" applyFill="1" applyBorder="1" applyAlignment="1">
      <alignment horizontal="center"/>
    </xf>
    <xf numFmtId="173" fontId="6" fillId="22" borderId="88" xfId="0" applyNumberFormat="1" applyFont="1" applyFill="1" applyBorder="1" applyAlignment="1">
      <alignment horizontal="center"/>
    </xf>
    <xf numFmtId="173" fontId="6" fillId="21" borderId="22" xfId="0" applyNumberFormat="1" applyFont="1" applyFill="1" applyBorder="1" applyAlignment="1">
      <alignment horizontal="right"/>
    </xf>
    <xf numFmtId="173" fontId="6" fillId="21" borderId="28" xfId="0" applyNumberFormat="1" applyFont="1" applyFill="1" applyBorder="1" applyAlignment="1">
      <alignment horizontal="right"/>
    </xf>
    <xf numFmtId="173" fontId="6" fillId="21" borderId="34" xfId="0" applyNumberFormat="1" applyFont="1" applyFill="1" applyBorder="1" applyAlignment="1">
      <alignment horizontal="right"/>
    </xf>
    <xf numFmtId="173" fontId="10" fillId="21" borderId="4" xfId="0" applyNumberFormat="1" applyFont="1" applyFill="1" applyBorder="1" applyAlignment="1">
      <alignment horizontal="right"/>
    </xf>
    <xf numFmtId="173" fontId="10" fillId="22" borderId="37" xfId="0" applyNumberFormat="1" applyFont="1" applyFill="1" applyBorder="1" applyAlignment="1">
      <alignment horizontal="right"/>
    </xf>
    <xf numFmtId="173" fontId="6" fillId="21" borderId="33" xfId="0" applyNumberFormat="1" applyFont="1" applyFill="1" applyBorder="1" applyAlignment="1">
      <alignment horizontal="right"/>
    </xf>
    <xf numFmtId="173" fontId="10" fillId="21" borderId="49" xfId="0" applyNumberFormat="1" applyFont="1" applyFill="1" applyBorder="1" applyAlignment="1">
      <alignment horizontal="right"/>
    </xf>
    <xf numFmtId="173" fontId="6" fillId="21" borderId="50" xfId="0" applyNumberFormat="1" applyFont="1" applyFill="1" applyBorder="1" applyAlignment="1">
      <alignment horizontal="right"/>
    </xf>
    <xf numFmtId="173" fontId="6" fillId="21" borderId="10" xfId="0" applyNumberFormat="1" applyFont="1" applyFill="1" applyBorder="1" applyAlignment="1">
      <alignment horizontal="right"/>
    </xf>
    <xf numFmtId="173" fontId="6" fillId="21" borderId="32" xfId="0" applyNumberFormat="1" applyFont="1" applyFill="1" applyBorder="1" applyAlignment="1">
      <alignment horizontal="right"/>
    </xf>
    <xf numFmtId="173" fontId="6" fillId="21" borderId="45" xfId="0" applyNumberFormat="1" applyFont="1" applyFill="1" applyBorder="1" applyAlignment="1">
      <alignment horizontal="right"/>
    </xf>
    <xf numFmtId="173" fontId="10" fillId="22" borderId="49" xfId="0" applyNumberFormat="1" applyFont="1" applyFill="1" applyBorder="1" applyAlignment="1">
      <alignment horizontal="right"/>
    </xf>
    <xf numFmtId="173" fontId="6" fillId="22" borderId="10" xfId="0" applyNumberFormat="1" applyFont="1" applyFill="1" applyBorder="1" applyAlignment="1">
      <alignment horizontal="right"/>
    </xf>
    <xf numFmtId="173" fontId="6" fillId="22" borderId="33" xfId="0" applyNumberFormat="1" applyFont="1" applyFill="1" applyBorder="1" applyAlignment="1">
      <alignment horizontal="right"/>
    </xf>
    <xf numFmtId="173" fontId="6" fillId="22" borderId="50" xfId="0" applyNumberFormat="1" applyFont="1" applyFill="1" applyBorder="1" applyAlignment="1">
      <alignment horizontal="right"/>
    </xf>
    <xf numFmtId="173" fontId="6" fillId="22" borderId="32" xfId="0" applyNumberFormat="1" applyFont="1" applyFill="1" applyBorder="1" applyAlignment="1">
      <alignment horizontal="right"/>
    </xf>
    <xf numFmtId="0" fontId="2" fillId="0" borderId="0" xfId="0" applyFont="1" applyAlignment="1">
      <alignment horizontal="justify" vertical="top"/>
    </xf>
    <xf numFmtId="37" fontId="2" fillId="0" borderId="0" xfId="0" applyNumberFormat="1" applyFont="1"/>
    <xf numFmtId="10" fontId="2" fillId="0" borderId="0" xfId="0" applyNumberFormat="1" applyFont="1"/>
    <xf numFmtId="37" fontId="2" fillId="0" borderId="0" xfId="2" applyNumberFormat="1" applyFont="1" applyFill="1" applyBorder="1" applyAlignment="1">
      <alignment horizontal="center"/>
    </xf>
    <xf numFmtId="37" fontId="138" fillId="0" borderId="0" xfId="0" applyNumberFormat="1" applyFont="1"/>
    <xf numFmtId="172" fontId="2" fillId="4" borderId="0" xfId="6" applyNumberFormat="1" applyFont="1" applyFill="1"/>
    <xf numFmtId="170" fontId="2" fillId="0" borderId="0" xfId="2" applyFont="1" applyFill="1" applyBorder="1" applyAlignment="1">
      <alignment horizontal="right" vertical="top"/>
    </xf>
    <xf numFmtId="172" fontId="2" fillId="0" borderId="0" xfId="6" applyNumberFormat="1" applyFont="1" applyFill="1" applyBorder="1" applyAlignment="1">
      <alignment horizontal="justify" vertical="top"/>
    </xf>
    <xf numFmtId="177" fontId="6" fillId="0" borderId="0" xfId="6" applyNumberFormat="1" applyFont="1" applyFill="1" applyAlignment="1">
      <alignment horizontal="right" vertical="top"/>
    </xf>
    <xf numFmtId="177" fontId="2" fillId="21" borderId="0" xfId="6" applyNumberFormat="1" applyFont="1" applyFill="1" applyAlignment="1">
      <alignment horizontal="right" vertical="top"/>
    </xf>
    <xf numFmtId="3" fontId="2" fillId="0" borderId="0" xfId="0" applyNumberFormat="1" applyFont="1" applyAlignment="1">
      <alignment horizontal="right" vertical="top"/>
    </xf>
    <xf numFmtId="0" fontId="20" fillId="0" borderId="0" xfId="0" applyFont="1" applyAlignment="1">
      <alignment vertical="top" wrapText="1"/>
    </xf>
    <xf numFmtId="0" fontId="2" fillId="0" borderId="0" xfId="0" applyFont="1" applyAlignment="1">
      <alignment horizontal="center" vertical="top" wrapText="1"/>
    </xf>
    <xf numFmtId="10" fontId="2" fillId="0" borderId="0" xfId="0" applyNumberFormat="1" applyFont="1" applyAlignment="1">
      <alignment horizontal="center"/>
    </xf>
    <xf numFmtId="177" fontId="6" fillId="0" borderId="0" xfId="6" applyNumberFormat="1" applyFont="1" applyFill="1" applyBorder="1" applyAlignment="1">
      <alignment horizontal="right" vertical="top"/>
    </xf>
    <xf numFmtId="175" fontId="2" fillId="0" borderId="0" xfId="0" applyNumberFormat="1" applyFont="1"/>
    <xf numFmtId="0" fontId="0" fillId="22" borderId="20" xfId="0" applyFill="1" applyBorder="1" applyAlignment="1">
      <alignment horizontal="justify" vertical="top"/>
    </xf>
    <xf numFmtId="0" fontId="0" fillId="21" borderId="0" xfId="0" applyFill="1" applyAlignment="1">
      <alignment horizontal="justify" vertical="top"/>
    </xf>
    <xf numFmtId="0" fontId="0" fillId="21" borderId="26" xfId="0" applyFill="1" applyBorder="1" applyAlignment="1">
      <alignment horizontal="justify" vertical="top"/>
    </xf>
    <xf numFmtId="0" fontId="2" fillId="22" borderId="20" xfId="0" applyFont="1" applyFill="1" applyBorder="1" applyAlignment="1">
      <alignment horizontal="justify" vertical="top"/>
    </xf>
    <xf numFmtId="0" fontId="0" fillId="33" borderId="20" xfId="0" applyFill="1" applyBorder="1" applyAlignment="1">
      <alignment horizontal="justify" vertical="top"/>
    </xf>
    <xf numFmtId="0" fontId="6" fillId="33" borderId="20" xfId="0" applyFont="1" applyFill="1" applyBorder="1" applyAlignment="1">
      <alignment horizontal="justify" vertical="top"/>
    </xf>
    <xf numFmtId="0" fontId="135" fillId="0" borderId="0" xfId="0" applyFont="1"/>
    <xf numFmtId="173" fontId="135" fillId="0" borderId="0" xfId="0" applyNumberFormat="1" applyFont="1" applyAlignment="1">
      <alignment horizontal="right"/>
    </xf>
    <xf numFmtId="173" fontId="2" fillId="0" borderId="0" xfId="0" applyNumberFormat="1" applyFont="1" applyAlignment="1">
      <alignment horizontal="right"/>
    </xf>
    <xf numFmtId="0" fontId="136" fillId="0" borderId="0" xfId="0" applyFont="1"/>
    <xf numFmtId="0" fontId="10" fillId="0" borderId="74" xfId="0" applyFont="1" applyBorder="1"/>
    <xf numFmtId="173" fontId="6" fillId="22" borderId="89" xfId="0" applyNumberFormat="1" applyFont="1" applyFill="1" applyBorder="1" applyAlignment="1">
      <alignment horizontal="right"/>
    </xf>
    <xf numFmtId="0" fontId="6" fillId="23" borderId="29" xfId="0" applyFont="1" applyFill="1" applyBorder="1" applyAlignment="1">
      <alignment horizontal="center" vertical="top"/>
    </xf>
    <xf numFmtId="173" fontId="10" fillId="6" borderId="89" xfId="0" applyNumberFormat="1" applyFont="1" applyFill="1" applyBorder="1"/>
    <xf numFmtId="173" fontId="10" fillId="6" borderId="24" xfId="0" applyNumberFormat="1" applyFont="1" applyFill="1" applyBorder="1" applyAlignment="1">
      <alignment horizontal="right"/>
    </xf>
    <xf numFmtId="173" fontId="6" fillId="6" borderId="24" xfId="0" applyNumberFormat="1" applyFont="1" applyFill="1" applyBorder="1"/>
    <xf numFmtId="173" fontId="6" fillId="6" borderId="71" xfId="0" applyNumberFormat="1" applyFont="1" applyFill="1" applyBorder="1"/>
    <xf numFmtId="173" fontId="10" fillId="6" borderId="45" xfId="0" applyNumberFormat="1" applyFont="1" applyFill="1" applyBorder="1"/>
    <xf numFmtId="173" fontId="10" fillId="6" borderId="1" xfId="0" applyNumberFormat="1" applyFont="1" applyFill="1" applyBorder="1" applyAlignment="1">
      <alignment horizontal="right"/>
    </xf>
    <xf numFmtId="173" fontId="6" fillId="6" borderId="1" xfId="0" applyNumberFormat="1" applyFont="1" applyFill="1" applyBorder="1"/>
    <xf numFmtId="173" fontId="6" fillId="6" borderId="35" xfId="0" applyNumberFormat="1" applyFont="1" applyFill="1" applyBorder="1"/>
    <xf numFmtId="173" fontId="6" fillId="6" borderId="52" xfId="0" applyNumberFormat="1" applyFont="1" applyFill="1" applyBorder="1"/>
    <xf numFmtId="173" fontId="6" fillId="6" borderId="18" xfId="0" applyNumberFormat="1" applyFont="1" applyFill="1" applyBorder="1"/>
    <xf numFmtId="173" fontId="6" fillId="6" borderId="37" xfId="0" applyNumberFormat="1" applyFont="1" applyFill="1" applyBorder="1"/>
    <xf numFmtId="173" fontId="10" fillId="6" borderId="47" xfId="0" applyNumberFormat="1" applyFont="1" applyFill="1" applyBorder="1"/>
    <xf numFmtId="173" fontId="10" fillId="6" borderId="19" xfId="0" applyNumberFormat="1" applyFont="1" applyFill="1" applyBorder="1" applyAlignment="1">
      <alignment horizontal="right"/>
    </xf>
    <xf numFmtId="173" fontId="6" fillId="6" borderId="48" xfId="0" applyNumberFormat="1" applyFont="1" applyFill="1" applyBorder="1"/>
    <xf numFmtId="173" fontId="6" fillId="6" borderId="19" xfId="0" applyNumberFormat="1" applyFont="1" applyFill="1" applyBorder="1"/>
    <xf numFmtId="173" fontId="6" fillId="6" borderId="36" xfId="0" applyNumberFormat="1" applyFont="1" applyFill="1" applyBorder="1"/>
    <xf numFmtId="0" fontId="6" fillId="22" borderId="6" xfId="0" applyFont="1" applyFill="1" applyBorder="1" applyAlignment="1">
      <alignment vertical="top" wrapText="1"/>
    </xf>
    <xf numFmtId="173" fontId="10" fillId="21" borderId="1" xfId="0" applyNumberFormat="1" applyFont="1" applyFill="1" applyBorder="1" applyAlignment="1">
      <alignment horizontal="right"/>
    </xf>
    <xf numFmtId="173" fontId="10" fillId="22" borderId="8" xfId="0" applyNumberFormat="1" applyFont="1" applyFill="1" applyBorder="1" applyAlignment="1">
      <alignment horizontal="right"/>
    </xf>
    <xf numFmtId="0" fontId="6" fillId="21" borderId="26" xfId="0" applyFont="1" applyFill="1" applyBorder="1" applyAlignment="1">
      <alignment horizontal="justify" vertical="top"/>
    </xf>
    <xf numFmtId="173" fontId="2" fillId="21" borderId="45" xfId="5" applyNumberFormat="1" applyFont="1" applyFill="1" applyBorder="1"/>
    <xf numFmtId="0" fontId="0" fillId="22" borderId="20" xfId="0" applyFill="1" applyBorder="1" applyAlignment="1">
      <alignment horizontal="left" vertical="top"/>
    </xf>
    <xf numFmtId="0" fontId="0" fillId="22" borderId="54" xfId="0" applyFill="1" applyBorder="1" applyAlignment="1">
      <alignment horizontal="left"/>
    </xf>
    <xf numFmtId="0" fontId="0" fillId="22" borderId="81" xfId="0" applyFill="1" applyBorder="1" applyAlignment="1">
      <alignment horizontal="left"/>
    </xf>
    <xf numFmtId="0" fontId="0" fillId="22" borderId="54" xfId="0" applyFill="1" applyBorder="1"/>
    <xf numFmtId="173" fontId="6" fillId="22" borderId="115" xfId="0" applyNumberFormat="1" applyFont="1" applyFill="1" applyBorder="1"/>
    <xf numFmtId="177" fontId="0" fillId="21" borderId="0" xfId="6" applyNumberFormat="1" applyFont="1" applyFill="1" applyBorder="1" applyAlignment="1">
      <alignment horizontal="justify" vertical="top"/>
    </xf>
    <xf numFmtId="173" fontId="6" fillId="23" borderId="51" xfId="0" applyNumberFormat="1" applyFont="1" applyFill="1" applyBorder="1" applyAlignment="1">
      <alignment horizontal="right" vertical="top"/>
    </xf>
    <xf numFmtId="173" fontId="6" fillId="5" borderId="0" xfId="5" applyNumberFormat="1" applyFont="1" applyFill="1" applyBorder="1" applyAlignment="1">
      <alignment horizontal="right"/>
    </xf>
    <xf numFmtId="173" fontId="16" fillId="5" borderId="0" xfId="5" applyNumberFormat="1" applyFont="1" applyFill="1" applyBorder="1" applyAlignment="1">
      <alignment horizontal="left"/>
    </xf>
    <xf numFmtId="173" fontId="16" fillId="5" borderId="0" xfId="5" applyNumberFormat="1" applyFont="1" applyFill="1" applyBorder="1"/>
    <xf numFmtId="173" fontId="2" fillId="5" borderId="0" xfId="5" applyNumberFormat="1" applyFont="1" applyFill="1" applyBorder="1"/>
    <xf numFmtId="0" fontId="68" fillId="22" borderId="92" xfId="7" applyFont="1" applyFill="1" applyBorder="1" applyAlignment="1">
      <alignment horizontal="left" vertical="top"/>
    </xf>
    <xf numFmtId="0" fontId="68" fillId="22" borderId="79" xfId="7" applyFont="1" applyFill="1" applyBorder="1" applyAlignment="1">
      <alignment horizontal="left" vertical="top"/>
    </xf>
    <xf numFmtId="0" fontId="68" fillId="22" borderId="79" xfId="7" applyFont="1" applyFill="1" applyBorder="1" applyAlignment="1">
      <alignment horizontal="left" vertical="center"/>
    </xf>
    <xf numFmtId="0" fontId="0" fillId="21" borderId="22" xfId="0" applyFill="1" applyBorder="1"/>
    <xf numFmtId="0" fontId="54" fillId="21" borderId="24" xfId="0" applyFont="1" applyFill="1" applyBorder="1" applyAlignment="1">
      <alignment horizontal="left"/>
    </xf>
    <xf numFmtId="0" fontId="0" fillId="21" borderId="25" xfId="0" applyFill="1" applyBorder="1"/>
    <xf numFmtId="0" fontId="54" fillId="21" borderId="0" xfId="0" applyFont="1" applyFill="1" applyAlignment="1">
      <alignment horizontal="left"/>
    </xf>
    <xf numFmtId="0" fontId="55" fillId="21" borderId="0" xfId="0" applyFont="1" applyFill="1"/>
    <xf numFmtId="0" fontId="0" fillId="21" borderId="63" xfId="0" applyFill="1" applyBorder="1"/>
    <xf numFmtId="0" fontId="59" fillId="21" borderId="6" xfId="0" applyFont="1" applyFill="1" applyBorder="1" applyAlignment="1">
      <alignment horizontal="left"/>
    </xf>
    <xf numFmtId="173" fontId="51" fillId="52" borderId="65" xfId="0" applyNumberFormat="1" applyFont="1" applyFill="1" applyBorder="1" applyAlignment="1" applyProtection="1">
      <alignment horizontal="right"/>
      <protection locked="0"/>
    </xf>
    <xf numFmtId="173" fontId="109" fillId="53" borderId="65" xfId="0" applyNumberFormat="1" applyFont="1" applyFill="1" applyBorder="1" applyAlignment="1" applyProtection="1">
      <alignment horizontal="right"/>
      <protection locked="0"/>
    </xf>
    <xf numFmtId="173" fontId="115" fillId="53" borderId="21" xfId="0" applyNumberFormat="1" applyFont="1" applyFill="1" applyBorder="1" applyAlignment="1">
      <alignment horizontal="center" vertical="center" wrapText="1"/>
    </xf>
    <xf numFmtId="2" fontId="110" fillId="51" borderId="1" xfId="0" applyNumberFormat="1" applyFont="1" applyFill="1" applyBorder="1" applyAlignment="1">
      <alignment horizontal="center" vertical="center" wrapText="1"/>
    </xf>
    <xf numFmtId="3" fontId="54" fillId="51" borderId="65" xfId="2" applyNumberFormat="1" applyFont="1" applyFill="1" applyBorder="1" applyAlignment="1" applyProtection="1">
      <alignment horizontal="right" vertical="center"/>
      <protection locked="0"/>
    </xf>
    <xf numFmtId="173" fontId="51" fillId="54" borderId="65" xfId="0" applyNumberFormat="1" applyFont="1" applyFill="1" applyBorder="1" applyAlignment="1" applyProtection="1">
      <alignment horizontal="right"/>
      <protection locked="0"/>
    </xf>
    <xf numFmtId="0" fontId="102" fillId="33" borderId="0" xfId="0" applyFont="1" applyFill="1"/>
    <xf numFmtId="0" fontId="0" fillId="33" borderId="0" xfId="0" applyFill="1"/>
    <xf numFmtId="0" fontId="110" fillId="51" borderId="2" xfId="0" applyFont="1" applyFill="1" applyBorder="1" applyAlignment="1">
      <alignment horizontal="center" vertical="center" wrapText="1"/>
    </xf>
    <xf numFmtId="0" fontId="2" fillId="21" borderId="0" xfId="0" applyFont="1" applyFill="1"/>
    <xf numFmtId="168" fontId="2" fillId="21" borderId="0" xfId="3" applyFont="1" applyFill="1"/>
    <xf numFmtId="168" fontId="2" fillId="21" borderId="0" xfId="3" applyFont="1" applyFill="1" applyAlignment="1">
      <alignment horizontal="center"/>
    </xf>
    <xf numFmtId="168" fontId="2" fillId="21" borderId="0" xfId="3" applyFont="1" applyFill="1" applyBorder="1"/>
    <xf numFmtId="173" fontId="2" fillId="21" borderId="0" xfId="0" applyNumberFormat="1" applyFont="1" applyFill="1"/>
    <xf numFmtId="0" fontId="6" fillId="21" borderId="43" xfId="0" applyFont="1" applyFill="1" applyBorder="1"/>
    <xf numFmtId="0" fontId="2" fillId="21" borderId="17" xfId="0" applyFont="1" applyFill="1" applyBorder="1"/>
    <xf numFmtId="173" fontId="2" fillId="21" borderId="17" xfId="0" applyNumberFormat="1" applyFont="1" applyFill="1" applyBorder="1"/>
    <xf numFmtId="173" fontId="2" fillId="21" borderId="44" xfId="0" applyNumberFormat="1" applyFont="1" applyFill="1" applyBorder="1"/>
    <xf numFmtId="173" fontId="2" fillId="21" borderId="46" xfId="0" applyNumberFormat="1" applyFont="1" applyFill="1" applyBorder="1"/>
    <xf numFmtId="0" fontId="2" fillId="21" borderId="46" xfId="0" applyFont="1" applyFill="1" applyBorder="1" applyAlignment="1">
      <alignment horizontal="justify" vertical="top"/>
    </xf>
    <xf numFmtId="173" fontId="2" fillId="21" borderId="45" xfId="0" applyNumberFormat="1" applyFont="1" applyFill="1" applyBorder="1"/>
    <xf numFmtId="173" fontId="2" fillId="21" borderId="47" xfId="0" applyNumberFormat="1" applyFont="1" applyFill="1" applyBorder="1"/>
    <xf numFmtId="173" fontId="2" fillId="21" borderId="21" xfId="0" applyNumberFormat="1" applyFont="1" applyFill="1" applyBorder="1"/>
    <xf numFmtId="173" fontId="11" fillId="21" borderId="21" xfId="0" applyNumberFormat="1" applyFont="1" applyFill="1" applyBorder="1" applyAlignment="1">
      <alignment horizontal="right"/>
    </xf>
    <xf numFmtId="173" fontId="11" fillId="21" borderId="48" xfId="0" applyNumberFormat="1" applyFont="1" applyFill="1" applyBorder="1" applyAlignment="1">
      <alignment horizontal="right"/>
    </xf>
    <xf numFmtId="168" fontId="2" fillId="21" borderId="51" xfId="3" applyFont="1" applyFill="1" applyBorder="1" applyAlignment="1">
      <alignment horizontal="right"/>
    </xf>
    <xf numFmtId="173" fontId="2" fillId="21" borderId="46" xfId="0" applyNumberFormat="1" applyFont="1" applyFill="1" applyBorder="1" applyAlignment="1">
      <alignment horizontal="right"/>
    </xf>
    <xf numFmtId="10" fontId="2" fillId="21" borderId="0" xfId="9" applyNumberFormat="1" applyFont="1" applyFill="1"/>
    <xf numFmtId="9" fontId="2" fillId="21" borderId="46" xfId="9" applyFont="1" applyFill="1" applyBorder="1" applyAlignment="1">
      <alignment horizontal="right"/>
    </xf>
    <xf numFmtId="173" fontId="2" fillId="21" borderId="52" xfId="0" applyNumberFormat="1" applyFont="1" applyFill="1" applyBorder="1" applyAlignment="1">
      <alignment horizontal="right"/>
    </xf>
    <xf numFmtId="0" fontId="0" fillId="54" borderId="0" xfId="0" applyFill="1"/>
    <xf numFmtId="0" fontId="45" fillId="21" borderId="0" xfId="0" applyFont="1" applyFill="1"/>
    <xf numFmtId="0" fontId="6" fillId="21" borderId="0" xfId="0" applyFont="1" applyFill="1"/>
    <xf numFmtId="0" fontId="65" fillId="21" borderId="0" xfId="0" applyFont="1" applyFill="1"/>
    <xf numFmtId="0" fontId="2" fillId="21" borderId="0" xfId="0" applyFont="1" applyFill="1" applyAlignment="1">
      <alignment horizontal="justify" vertical="top"/>
    </xf>
    <xf numFmtId="0" fontId="35" fillId="21" borderId="0" xfId="0" applyFont="1" applyFill="1"/>
    <xf numFmtId="0" fontId="100" fillId="21" borderId="0" xfId="0" applyFont="1" applyFill="1"/>
    <xf numFmtId="0" fontId="101" fillId="21" borderId="0" xfId="0" applyFont="1" applyFill="1"/>
    <xf numFmtId="0" fontId="102" fillId="21" borderId="0" xfId="0" applyFont="1" applyFill="1"/>
    <xf numFmtId="0" fontId="0" fillId="21" borderId="0" xfId="0" applyFill="1" applyAlignment="1">
      <alignment horizontal="right"/>
    </xf>
    <xf numFmtId="0" fontId="35" fillId="32" borderId="0" xfId="0" applyFont="1" applyFill="1"/>
    <xf numFmtId="0" fontId="0" fillId="32" borderId="0" xfId="0" applyFill="1"/>
    <xf numFmtId="0" fontId="101" fillId="32" borderId="0" xfId="0" applyFont="1" applyFill="1"/>
    <xf numFmtId="0" fontId="102" fillId="32" borderId="0" xfId="0" applyFont="1" applyFill="1"/>
    <xf numFmtId="10" fontId="102" fillId="32" borderId="0" xfId="0" applyNumberFormat="1" applyFont="1" applyFill="1"/>
    <xf numFmtId="173" fontId="31" fillId="21" borderId="0" xfId="0" applyNumberFormat="1" applyFont="1" applyFill="1" applyAlignment="1">
      <alignment horizontal="justify" vertical="top"/>
    </xf>
    <xf numFmtId="0" fontId="0" fillId="22" borderId="19" xfId="8" applyFont="1" applyFill="1" applyBorder="1" applyAlignment="1">
      <alignment horizontal="justify" vertical="top"/>
    </xf>
    <xf numFmtId="0" fontId="0" fillId="22" borderId="82" xfId="8" applyFont="1" applyFill="1" applyBorder="1" applyAlignment="1">
      <alignment horizontal="justify" vertical="top"/>
    </xf>
    <xf numFmtId="0" fontId="71" fillId="22" borderId="94" xfId="7" applyFont="1" applyFill="1" applyBorder="1" applyAlignment="1">
      <alignment horizontal="left" vertical="center"/>
    </xf>
    <xf numFmtId="0" fontId="71" fillId="22" borderId="95" xfId="7" applyFont="1" applyFill="1" applyBorder="1" applyAlignment="1">
      <alignment horizontal="left" vertical="center"/>
    </xf>
    <xf numFmtId="0" fontId="71" fillId="22" borderId="96" xfId="7" applyFont="1" applyFill="1" applyBorder="1" applyAlignment="1">
      <alignment horizontal="left" vertical="center"/>
    </xf>
    <xf numFmtId="0" fontId="71" fillId="22" borderId="0" xfId="7" applyFont="1" applyFill="1" applyAlignment="1">
      <alignment horizontal="left" vertical="center"/>
    </xf>
    <xf numFmtId="0" fontId="71" fillId="22" borderId="97" xfId="7" applyFont="1" applyFill="1" applyBorder="1" applyAlignment="1">
      <alignment horizontal="left" vertical="center"/>
    </xf>
    <xf numFmtId="0" fontId="71" fillId="22" borderId="79" xfId="7" applyFont="1" applyFill="1" applyBorder="1" applyAlignment="1">
      <alignment horizontal="left" vertical="center"/>
    </xf>
    <xf numFmtId="0" fontId="71" fillId="22" borderId="98" xfId="7" applyFont="1" applyFill="1" applyBorder="1" applyAlignment="1">
      <alignment horizontal="left" vertical="center"/>
    </xf>
    <xf numFmtId="0" fontId="71" fillId="22" borderId="99" xfId="7" applyFont="1" applyFill="1" applyBorder="1" applyAlignment="1">
      <alignment horizontal="left" vertical="center"/>
    </xf>
    <xf numFmtId="0" fontId="71" fillId="22" borderId="100" xfId="7" applyFont="1" applyFill="1" applyBorder="1" applyAlignment="1">
      <alignment horizontal="left" vertical="center"/>
    </xf>
    <xf numFmtId="165" fontId="2" fillId="4" borderId="0" xfId="10" applyFont="1" applyFill="1" applyAlignment="1">
      <alignment horizontal="right" vertical="top"/>
    </xf>
    <xf numFmtId="165" fontId="6" fillId="23" borderId="0" xfId="10" applyFont="1" applyFill="1" applyAlignment="1">
      <alignment horizontal="right" vertical="top"/>
    </xf>
    <xf numFmtId="164" fontId="6" fillId="23" borderId="0" xfId="10" applyNumberFormat="1" applyFont="1" applyFill="1" applyAlignment="1">
      <alignment horizontal="right" vertical="top"/>
    </xf>
    <xf numFmtId="164" fontId="2" fillId="23" borderId="0" xfId="10" applyNumberFormat="1" applyFont="1" applyFill="1" applyAlignment="1">
      <alignment horizontal="right" vertical="top"/>
    </xf>
    <xf numFmtId="2" fontId="110" fillId="51" borderId="154" xfId="0" applyNumberFormat="1" applyFont="1" applyFill="1" applyBorder="1" applyAlignment="1">
      <alignment horizontal="center" vertical="center" wrapText="1"/>
    </xf>
    <xf numFmtId="0" fontId="0" fillId="23" borderId="154" xfId="0" applyFill="1" applyBorder="1"/>
    <xf numFmtId="3" fontId="59" fillId="23" borderId="154" xfId="0" applyNumberFormat="1" applyFont="1" applyFill="1" applyBorder="1" applyAlignment="1">
      <alignment horizontal="right" vertical="center"/>
    </xf>
    <xf numFmtId="3" fontId="37" fillId="51" borderId="154" xfId="2" applyNumberFormat="1" applyFont="1" applyFill="1" applyBorder="1" applyAlignment="1">
      <alignment horizontal="right" vertical="center"/>
    </xf>
    <xf numFmtId="3" fontId="59" fillId="23" borderId="154" xfId="2" applyNumberFormat="1" applyFont="1" applyFill="1" applyBorder="1" applyAlignment="1">
      <alignment horizontal="right" vertical="center"/>
    </xf>
    <xf numFmtId="3" fontId="59" fillId="16" borderId="154" xfId="2" applyNumberFormat="1" applyFont="1" applyFill="1" applyBorder="1" applyAlignment="1">
      <alignment horizontal="right" vertical="center"/>
    </xf>
    <xf numFmtId="3" fontId="59" fillId="24" borderId="154" xfId="2" applyNumberFormat="1" applyFont="1" applyFill="1" applyBorder="1" applyAlignment="1" applyProtection="1">
      <alignment horizontal="right" vertical="center"/>
      <protection locked="0"/>
    </xf>
    <xf numFmtId="3" fontId="59" fillId="2" borderId="154" xfId="0" applyNumberFormat="1" applyFont="1" applyFill="1" applyBorder="1" applyAlignment="1">
      <alignment horizontal="right" vertical="center"/>
    </xf>
    <xf numFmtId="3" fontId="59" fillId="24" borderId="154" xfId="0" applyNumberFormat="1" applyFont="1" applyFill="1" applyBorder="1" applyAlignment="1">
      <alignment horizontal="right" vertical="center"/>
    </xf>
    <xf numFmtId="173" fontId="51" fillId="52" borderId="154" xfId="0" applyNumberFormat="1" applyFont="1" applyFill="1" applyBorder="1" applyAlignment="1" applyProtection="1">
      <alignment horizontal="right"/>
      <protection locked="0"/>
    </xf>
    <xf numFmtId="3" fontId="37" fillId="24" borderId="154" xfId="2" applyNumberFormat="1" applyFont="1" applyFill="1" applyBorder="1" applyAlignment="1" applyProtection="1">
      <alignment horizontal="right" vertical="center"/>
      <protection locked="0"/>
    </xf>
    <xf numFmtId="3" fontId="59" fillId="23" borderId="154" xfId="2" applyNumberFormat="1" applyFont="1" applyFill="1" applyBorder="1" applyAlignment="1" applyProtection="1">
      <alignment horizontal="right" vertical="center"/>
      <protection locked="0"/>
    </xf>
    <xf numFmtId="3" fontId="59" fillId="23" borderId="154" xfId="3" applyNumberFormat="1" applyFont="1" applyFill="1" applyBorder="1" applyAlignment="1">
      <alignment horizontal="right" vertical="center" wrapText="1"/>
    </xf>
    <xf numFmtId="3" fontId="59" fillId="24" borderId="154" xfId="2" applyNumberFormat="1" applyFont="1" applyFill="1" applyBorder="1" applyAlignment="1">
      <alignment horizontal="right" vertical="center"/>
    </xf>
    <xf numFmtId="3" fontId="59" fillId="2" borderId="154" xfId="2" applyNumberFormat="1" applyFont="1" applyFill="1" applyBorder="1" applyAlignment="1">
      <alignment horizontal="right" vertical="center"/>
    </xf>
    <xf numFmtId="3" fontId="37" fillId="23" borderId="154" xfId="2" applyNumberFormat="1" applyFont="1" applyFill="1" applyBorder="1" applyAlignment="1" applyProtection="1">
      <alignment horizontal="right" vertical="center"/>
      <protection locked="0"/>
    </xf>
    <xf numFmtId="3" fontId="59" fillId="16" borderId="154" xfId="2" applyNumberFormat="1" applyFont="1" applyFill="1" applyBorder="1" applyAlignment="1" applyProtection="1">
      <alignment horizontal="right" vertical="center"/>
      <protection locked="0"/>
    </xf>
    <xf numFmtId="0" fontId="59" fillId="28" borderId="154" xfId="0" applyFont="1" applyFill="1" applyBorder="1" applyAlignment="1">
      <alignment horizontal="center" vertical="center" wrapText="1"/>
    </xf>
    <xf numFmtId="3" fontId="59" fillId="24" borderId="154" xfId="3" applyNumberFormat="1" applyFont="1" applyFill="1" applyBorder="1" applyAlignment="1">
      <alignment horizontal="right" vertical="center" wrapText="1"/>
    </xf>
    <xf numFmtId="3" fontId="37" fillId="51" borderId="154" xfId="2" applyNumberFormat="1" applyFont="1" applyFill="1" applyBorder="1" applyAlignment="1" applyProtection="1">
      <alignment horizontal="right" vertical="center"/>
      <protection locked="0"/>
    </xf>
    <xf numFmtId="3" fontId="59" fillId="24" borderId="154" xfId="0" applyNumberFormat="1" applyFont="1" applyFill="1" applyBorder="1" applyAlignment="1">
      <alignment horizontal="right" vertical="center" wrapText="1"/>
    </xf>
    <xf numFmtId="3" fontId="37" fillId="29" borderId="154" xfId="2" applyNumberFormat="1" applyFont="1" applyFill="1" applyBorder="1" applyAlignment="1" applyProtection="1">
      <alignment horizontal="right" vertical="center"/>
      <protection locked="0"/>
    </xf>
    <xf numFmtId="3" fontId="37" fillId="16" borderId="154" xfId="2" applyNumberFormat="1" applyFont="1" applyFill="1" applyBorder="1" applyAlignment="1" applyProtection="1">
      <alignment horizontal="right" vertical="center"/>
      <protection locked="0"/>
    </xf>
    <xf numFmtId="3" fontId="37" fillId="29" borderId="154" xfId="2" applyNumberFormat="1" applyFont="1" applyFill="1" applyBorder="1" applyAlignment="1" applyProtection="1">
      <alignment horizontal="right" vertical="center"/>
    </xf>
    <xf numFmtId="3" fontId="59" fillId="16" borderId="154" xfId="3" applyNumberFormat="1" applyFont="1" applyFill="1" applyBorder="1" applyAlignment="1">
      <alignment horizontal="right" vertical="center" wrapText="1"/>
    </xf>
    <xf numFmtId="3" fontId="37" fillId="21" borderId="154" xfId="2" applyNumberFormat="1" applyFont="1" applyFill="1" applyBorder="1" applyAlignment="1">
      <alignment horizontal="right" vertical="center"/>
    </xf>
    <xf numFmtId="3" fontId="54" fillId="51" borderId="17" xfId="2" applyNumberFormat="1" applyFont="1" applyFill="1" applyBorder="1" applyAlignment="1">
      <alignment horizontal="right" vertical="center"/>
    </xf>
    <xf numFmtId="173" fontId="51" fillId="54" borderId="154" xfId="0" applyNumberFormat="1" applyFont="1" applyFill="1" applyBorder="1" applyAlignment="1" applyProtection="1">
      <alignment horizontal="right"/>
      <protection locked="0"/>
    </xf>
    <xf numFmtId="173" fontId="109" fillId="32" borderId="65" xfId="0" applyNumberFormat="1" applyFont="1" applyFill="1" applyBorder="1" applyAlignment="1" applyProtection="1">
      <alignment horizontal="right"/>
      <protection locked="0"/>
    </xf>
    <xf numFmtId="177" fontId="31" fillId="52" borderId="13" xfId="0" applyNumberFormat="1" applyFont="1" applyFill="1" applyBorder="1" applyAlignment="1">
      <alignment horizontal="right" vertical="center" wrapText="1"/>
    </xf>
    <xf numFmtId="177" fontId="73" fillId="52" borderId="13" xfId="0" applyNumberFormat="1" applyFont="1" applyFill="1" applyBorder="1" applyAlignment="1">
      <alignment horizontal="right" vertical="center"/>
    </xf>
    <xf numFmtId="177" fontId="31" fillId="52" borderId="65" xfId="0" applyNumberFormat="1" applyFont="1" applyFill="1" applyBorder="1" applyAlignment="1">
      <alignment horizontal="right" vertical="center" wrapText="1"/>
    </xf>
    <xf numFmtId="177" fontId="73" fillId="52" borderId="65" xfId="0" applyNumberFormat="1" applyFont="1" applyFill="1" applyBorder="1" applyAlignment="1">
      <alignment horizontal="right" vertical="center"/>
    </xf>
    <xf numFmtId="177" fontId="31" fillId="21" borderId="65" xfId="0" applyNumberFormat="1" applyFont="1" applyFill="1" applyBorder="1" applyAlignment="1">
      <alignment horizontal="right" vertical="center" wrapText="1"/>
    </xf>
    <xf numFmtId="0" fontId="6" fillId="23" borderId="22" xfId="0" applyFont="1" applyFill="1" applyBorder="1" applyAlignment="1">
      <alignment horizontal="justify" vertical="top"/>
    </xf>
    <xf numFmtId="0" fontId="0" fillId="21" borderId="154" xfId="0" applyFill="1" applyBorder="1"/>
    <xf numFmtId="173" fontId="51" fillId="55" borderId="154" xfId="0" applyNumberFormat="1" applyFont="1" applyFill="1" applyBorder="1" applyAlignment="1" applyProtection="1">
      <alignment horizontal="right"/>
      <protection locked="0"/>
    </xf>
    <xf numFmtId="3" fontId="37" fillId="21" borderId="154" xfId="2" applyNumberFormat="1" applyFont="1" applyFill="1" applyBorder="1" applyAlignment="1" applyProtection="1">
      <alignment horizontal="right" vertical="center"/>
      <protection locked="0"/>
    </xf>
    <xf numFmtId="0" fontId="25" fillId="0" borderId="74" xfId="0" applyFont="1" applyBorder="1"/>
    <xf numFmtId="0" fontId="25" fillId="9" borderId="6" xfId="0" applyFont="1" applyFill="1" applyBorder="1" applyProtection="1">
      <protection locked="0"/>
    </xf>
    <xf numFmtId="0" fontId="25" fillId="9" borderId="70" xfId="0" applyFont="1" applyFill="1" applyBorder="1" applyProtection="1">
      <protection locked="0"/>
    </xf>
    <xf numFmtId="0" fontId="25" fillId="0" borderId="24" xfId="0" applyFont="1" applyBorder="1" applyAlignment="1">
      <alignment vertical="top"/>
    </xf>
    <xf numFmtId="0" fontId="25" fillId="5" borderId="74" xfId="0" applyFont="1" applyFill="1" applyBorder="1" applyAlignment="1" applyProtection="1">
      <alignment horizontal="center" vertical="top"/>
      <protection locked="0"/>
    </xf>
    <xf numFmtId="0" fontId="156" fillId="9" borderId="75" xfId="0" applyFont="1" applyFill="1" applyBorder="1" applyAlignment="1" applyProtection="1">
      <alignment horizontal="left" wrapText="1"/>
      <protection locked="0"/>
    </xf>
    <xf numFmtId="0" fontId="23" fillId="5" borderId="76" xfId="0" applyFont="1" applyFill="1" applyBorder="1" applyProtection="1">
      <protection locked="0"/>
    </xf>
    <xf numFmtId="0" fontId="23" fillId="5" borderId="77" xfId="0" applyFont="1" applyFill="1" applyBorder="1" applyProtection="1">
      <protection locked="0"/>
    </xf>
    <xf numFmtId="0" fontId="23" fillId="5" borderId="77" xfId="0" applyFont="1" applyFill="1" applyBorder="1" applyAlignment="1" applyProtection="1">
      <alignment horizontal="center"/>
      <protection locked="0"/>
    </xf>
    <xf numFmtId="0" fontId="25" fillId="5" borderId="78" xfId="0" applyFont="1" applyFill="1" applyBorder="1"/>
    <xf numFmtId="0" fontId="23" fillId="5" borderId="79" xfId="0" applyFont="1" applyFill="1" applyBorder="1" applyAlignment="1" applyProtection="1">
      <alignment horizontal="left"/>
      <protection locked="0"/>
    </xf>
    <xf numFmtId="0" fontId="25" fillId="9" borderId="20" xfId="0" applyFont="1" applyFill="1" applyBorder="1" applyAlignment="1" applyProtection="1">
      <alignment vertical="top"/>
      <protection locked="0"/>
    </xf>
    <xf numFmtId="0" fontId="25" fillId="0" borderId="7" xfId="0" applyFont="1" applyBorder="1"/>
    <xf numFmtId="0" fontId="25" fillId="0" borderId="7" xfId="0" applyFont="1" applyBorder="1" applyProtection="1">
      <protection locked="0"/>
    </xf>
    <xf numFmtId="0" fontId="25" fillId="9" borderId="7" xfId="0" applyFont="1" applyFill="1" applyBorder="1" applyAlignment="1" applyProtection="1">
      <alignment vertical="top"/>
      <protection locked="0"/>
    </xf>
    <xf numFmtId="0" fontId="25" fillId="9" borderId="80" xfId="0" applyFont="1" applyFill="1" applyBorder="1" applyProtection="1">
      <protection locked="0"/>
    </xf>
    <xf numFmtId="0" fontId="25" fillId="21" borderId="7" xfId="0" applyFont="1" applyFill="1" applyBorder="1" applyAlignment="1" applyProtection="1">
      <alignment vertical="top" wrapText="1"/>
      <protection locked="0"/>
    </xf>
    <xf numFmtId="0" fontId="25" fillId="44" borderId="19" xfId="0" applyFont="1" applyFill="1" applyBorder="1" applyAlignment="1" applyProtection="1">
      <alignment vertical="center"/>
      <protection locked="0"/>
    </xf>
    <xf numFmtId="0" fontId="25" fillId="22" borderId="154" xfId="0" applyFont="1" applyFill="1" applyBorder="1" applyProtection="1">
      <protection locked="0"/>
    </xf>
    <xf numFmtId="3" fontId="25" fillId="0" borderId="6" xfId="0" applyNumberFormat="1" applyFont="1" applyBorder="1" applyProtection="1">
      <protection locked="0"/>
    </xf>
    <xf numFmtId="3" fontId="23" fillId="23" borderId="6" xfId="0" applyNumberFormat="1" applyFont="1" applyFill="1" applyBorder="1" applyProtection="1">
      <protection locked="0"/>
    </xf>
    <xf numFmtId="0" fontId="25" fillId="22" borderId="146" xfId="0" applyFont="1" applyFill="1" applyBorder="1" applyAlignment="1" applyProtection="1">
      <alignment horizontal="center" vertical="center" wrapText="1"/>
      <protection locked="0"/>
    </xf>
    <xf numFmtId="0" fontId="25" fillId="44" borderId="17" xfId="0" applyFont="1" applyFill="1" applyBorder="1" applyAlignment="1" applyProtection="1">
      <alignment horizontal="center" vertical="center"/>
      <protection locked="0"/>
    </xf>
    <xf numFmtId="0" fontId="25" fillId="22" borderId="147" xfId="0" applyFont="1" applyFill="1" applyBorder="1" applyAlignment="1" applyProtection="1">
      <alignment horizontal="center" vertical="center" wrapText="1"/>
      <protection locked="0"/>
    </xf>
    <xf numFmtId="0" fontId="23" fillId="0" borderId="11" xfId="0" applyFont="1" applyBorder="1" applyAlignment="1" applyProtection="1">
      <alignment horizontal="center" vertical="center"/>
      <protection locked="0"/>
    </xf>
    <xf numFmtId="0" fontId="25" fillId="22" borderId="17" xfId="0" applyFont="1" applyFill="1" applyBorder="1" applyAlignment="1" applyProtection="1">
      <alignment horizontal="center" vertical="center"/>
      <protection locked="0"/>
    </xf>
    <xf numFmtId="0" fontId="25" fillId="37" borderId="17" xfId="0" applyFont="1" applyFill="1" applyBorder="1" applyAlignment="1" applyProtection="1">
      <alignment horizontal="center" vertical="center"/>
      <protection locked="0"/>
    </xf>
    <xf numFmtId="0" fontId="25" fillId="22" borderId="15" xfId="0" applyFont="1" applyFill="1" applyBorder="1" applyAlignment="1" applyProtection="1">
      <alignment horizontal="center" vertical="center"/>
      <protection locked="0"/>
    </xf>
    <xf numFmtId="0" fontId="23" fillId="0" borderId="17" xfId="0" applyFont="1" applyBorder="1" applyAlignment="1" applyProtection="1">
      <alignment horizontal="center" vertical="center"/>
      <protection locked="0"/>
    </xf>
    <xf numFmtId="3" fontId="25" fillId="22" borderId="7" xfId="0" applyNumberFormat="1" applyFont="1" applyFill="1" applyBorder="1"/>
    <xf numFmtId="3" fontId="25" fillId="22" borderId="81" xfId="0" applyNumberFormat="1" applyFont="1" applyFill="1" applyBorder="1"/>
    <xf numFmtId="0" fontId="23" fillId="22" borderId="6" xfId="0" applyFont="1" applyFill="1" applyBorder="1" applyAlignment="1" applyProtection="1">
      <alignment vertical="center" textRotation="90"/>
      <protection locked="0"/>
    </xf>
    <xf numFmtId="0" fontId="25" fillId="22" borderId="6" xfId="0" applyFont="1" applyFill="1" applyBorder="1" applyProtection="1">
      <protection locked="0"/>
    </xf>
    <xf numFmtId="0" fontId="25" fillId="22" borderId="70" xfId="0" applyFont="1" applyFill="1" applyBorder="1" applyProtection="1">
      <protection locked="0"/>
    </xf>
    <xf numFmtId="0" fontId="25" fillId="44" borderId="6" xfId="0" applyFont="1" applyFill="1" applyBorder="1" applyProtection="1">
      <protection locked="0"/>
    </xf>
    <xf numFmtId="0" fontId="23" fillId="44" borderId="6" xfId="0" applyFont="1" applyFill="1" applyBorder="1" applyProtection="1">
      <protection locked="0"/>
    </xf>
    <xf numFmtId="0" fontId="25" fillId="44" borderId="70" xfId="0" applyFont="1" applyFill="1" applyBorder="1" applyProtection="1">
      <protection locked="0"/>
    </xf>
    <xf numFmtId="0" fontId="25" fillId="45" borderId="151" xfId="0" applyFont="1" applyFill="1" applyBorder="1" applyAlignment="1" applyProtection="1">
      <alignment horizontal="left"/>
      <protection locked="0"/>
    </xf>
    <xf numFmtId="0" fontId="25" fillId="45" borderId="0" xfId="0" applyFont="1" applyFill="1" applyProtection="1">
      <protection locked="0"/>
    </xf>
    <xf numFmtId="0" fontId="25" fillId="45" borderId="0" xfId="0" applyFont="1" applyFill="1" applyAlignment="1" applyProtection="1">
      <alignment horizontal="center"/>
      <protection locked="0"/>
    </xf>
    <xf numFmtId="0" fontId="25" fillId="45" borderId="151" xfId="0" applyFont="1" applyFill="1" applyBorder="1" applyProtection="1">
      <protection locked="0"/>
    </xf>
    <xf numFmtId="0" fontId="23" fillId="22" borderId="6" xfId="0" applyFont="1" applyFill="1" applyBorder="1" applyAlignment="1" applyProtection="1">
      <alignment horizontal="left" vertical="top"/>
      <protection locked="0"/>
    </xf>
    <xf numFmtId="0" fontId="25" fillId="22" borderId="6" xfId="0" applyFont="1" applyFill="1" applyBorder="1" applyAlignment="1" applyProtection="1">
      <alignment horizontal="left" vertical="top"/>
      <protection locked="0"/>
    </xf>
    <xf numFmtId="0" fontId="25" fillId="22" borderId="6" xfId="0" applyFont="1" applyFill="1" applyBorder="1" applyAlignment="1" applyProtection="1">
      <alignment vertical="top"/>
      <protection locked="0"/>
    </xf>
    <xf numFmtId="0" fontId="25" fillId="5" borderId="6" xfId="0" applyFont="1" applyFill="1" applyBorder="1" applyProtection="1">
      <protection locked="0"/>
    </xf>
    <xf numFmtId="0" fontId="25" fillId="45" borderId="152" xfId="0" applyFont="1" applyFill="1" applyBorder="1" applyProtection="1">
      <protection locked="0"/>
    </xf>
    <xf numFmtId="0" fontId="25" fillId="45" borderId="6" xfId="0" applyFont="1" applyFill="1" applyBorder="1" applyProtection="1">
      <protection locked="0"/>
    </xf>
    <xf numFmtId="0" fontId="25" fillId="21" borderId="0" xfId="0" applyFont="1" applyFill="1" applyProtection="1">
      <protection locked="0"/>
    </xf>
    <xf numFmtId="0" fontId="23" fillId="21" borderId="0" xfId="0" applyFont="1" applyFill="1" applyProtection="1">
      <protection locked="0"/>
    </xf>
    <xf numFmtId="0" fontId="25" fillId="21" borderId="0" xfId="0" applyFont="1" applyFill="1" applyAlignment="1" applyProtection="1">
      <alignment horizontal="left"/>
      <protection locked="0"/>
    </xf>
    <xf numFmtId="0" fontId="25" fillId="37" borderId="0" xfId="0" applyFont="1" applyFill="1" applyProtection="1">
      <protection locked="0"/>
    </xf>
    <xf numFmtId="0" fontId="23" fillId="37" borderId="0" xfId="0" applyFont="1" applyFill="1" applyProtection="1">
      <protection locked="0"/>
    </xf>
    <xf numFmtId="0" fontId="25" fillId="37" borderId="0" xfId="0" applyFont="1" applyFill="1" applyAlignment="1" applyProtection="1">
      <alignment horizontal="left"/>
      <protection locked="0"/>
    </xf>
    <xf numFmtId="0" fontId="25" fillId="21" borderId="3" xfId="0" applyFont="1" applyFill="1" applyBorder="1" applyAlignment="1" applyProtection="1">
      <alignment horizontal="left"/>
      <protection locked="0"/>
    </xf>
    <xf numFmtId="0" fontId="23" fillId="21" borderId="79" xfId="0" applyFont="1" applyFill="1" applyBorder="1" applyAlignment="1" applyProtection="1">
      <alignment horizontal="left"/>
      <protection locked="0"/>
    </xf>
    <xf numFmtId="0" fontId="136" fillId="21" borderId="26" xfId="0" applyFont="1" applyFill="1" applyBorder="1" applyAlignment="1">
      <alignment horizontal="justify" vertical="top"/>
    </xf>
    <xf numFmtId="173" fontId="10" fillId="23" borderId="6" xfId="0" applyNumberFormat="1" applyFont="1" applyFill="1" applyBorder="1" applyAlignment="1">
      <alignment horizontal="right"/>
    </xf>
    <xf numFmtId="173" fontId="6" fillId="23" borderId="6" xfId="0" applyNumberFormat="1" applyFont="1" applyFill="1" applyBorder="1" applyAlignment="1">
      <alignment horizontal="right"/>
    </xf>
    <xf numFmtId="173" fontId="6" fillId="23" borderId="70" xfId="0" applyNumberFormat="1" applyFont="1" applyFill="1" applyBorder="1" applyAlignment="1">
      <alignment horizontal="center"/>
    </xf>
    <xf numFmtId="0" fontId="135" fillId="21" borderId="20" xfId="0" applyFont="1" applyFill="1" applyBorder="1" applyAlignment="1">
      <alignment horizontal="justify" vertical="top"/>
    </xf>
    <xf numFmtId="0" fontId="6" fillId="23" borderId="6" xfId="0" applyFont="1" applyFill="1" applyBorder="1" applyAlignment="1">
      <alignment horizontal="center" vertical="top"/>
    </xf>
    <xf numFmtId="0" fontId="6" fillId="23" borderId="6" xfId="0" applyFont="1" applyFill="1" applyBorder="1"/>
    <xf numFmtId="173" fontId="10" fillId="22" borderId="89" xfId="0" applyNumberFormat="1" applyFont="1" applyFill="1" applyBorder="1" applyAlignment="1">
      <alignment horizontal="right"/>
    </xf>
    <xf numFmtId="173" fontId="10" fillId="22" borderId="35" xfId="0" applyNumberFormat="1" applyFont="1" applyFill="1" applyBorder="1" applyAlignment="1">
      <alignment horizontal="right"/>
    </xf>
    <xf numFmtId="173" fontId="6" fillId="22" borderId="70" xfId="0" applyNumberFormat="1" applyFont="1" applyFill="1" applyBorder="1" applyAlignment="1">
      <alignment horizontal="center"/>
    </xf>
    <xf numFmtId="0" fontId="136" fillId="22" borderId="8" xfId="0" applyFont="1" applyFill="1" applyBorder="1" applyAlignment="1">
      <alignment horizontal="justify" vertical="top"/>
    </xf>
    <xf numFmtId="0" fontId="136" fillId="22" borderId="26" xfId="0" applyFont="1" applyFill="1" applyBorder="1" applyAlignment="1">
      <alignment horizontal="justify" vertical="top"/>
    </xf>
    <xf numFmtId="0" fontId="6" fillId="23" borderId="29" xfId="0" applyFont="1" applyFill="1" applyBorder="1" applyAlignment="1">
      <alignment horizontal="center" vertical="top" wrapText="1"/>
    </xf>
    <xf numFmtId="0" fontId="6" fillId="23" borderId="6" xfId="0" applyFont="1" applyFill="1" applyBorder="1" applyAlignment="1">
      <alignment horizontal="center" vertical="top" wrapText="1"/>
    </xf>
    <xf numFmtId="0" fontId="2" fillId="22" borderId="8" xfId="0" applyFont="1" applyFill="1" applyBorder="1" applyAlignment="1">
      <alignment horizontal="justify" vertical="top"/>
    </xf>
    <xf numFmtId="0" fontId="2" fillId="22" borderId="26" xfId="0" applyFont="1" applyFill="1" applyBorder="1" applyAlignment="1">
      <alignment horizontal="justify" vertical="top"/>
    </xf>
    <xf numFmtId="0" fontId="6" fillId="23" borderId="6" xfId="0" applyFont="1" applyFill="1" applyBorder="1" applyAlignment="1">
      <alignment vertical="top" wrapText="1"/>
    </xf>
    <xf numFmtId="173" fontId="6" fillId="23" borderId="70" xfId="0" applyNumberFormat="1" applyFont="1" applyFill="1" applyBorder="1"/>
    <xf numFmtId="173" fontId="6" fillId="23" borderId="6" xfId="0" applyNumberFormat="1" applyFont="1" applyFill="1" applyBorder="1"/>
    <xf numFmtId="173" fontId="50" fillId="23" borderId="22" xfId="0" applyNumberFormat="1" applyFont="1" applyFill="1" applyBorder="1" applyAlignment="1">
      <alignment vertical="top"/>
    </xf>
    <xf numFmtId="173" fontId="50" fillId="23" borderId="24" xfId="0" applyNumberFormat="1" applyFont="1" applyFill="1" applyBorder="1" applyAlignment="1">
      <alignment vertical="top"/>
    </xf>
    <xf numFmtId="173" fontId="50" fillId="23" borderId="69" xfId="0" applyNumberFormat="1" applyFont="1" applyFill="1" applyBorder="1" applyAlignment="1">
      <alignment vertical="top"/>
    </xf>
    <xf numFmtId="173" fontId="50" fillId="23" borderId="6" xfId="0" applyNumberFormat="1" applyFont="1" applyFill="1" applyBorder="1" applyAlignment="1">
      <alignment vertical="top"/>
    </xf>
    <xf numFmtId="173" fontId="50" fillId="23" borderId="70" xfId="0" applyNumberFormat="1" applyFont="1" applyFill="1" applyBorder="1" applyAlignment="1">
      <alignment vertical="top"/>
    </xf>
    <xf numFmtId="173" fontId="6" fillId="22" borderId="154" xfId="0" applyNumberFormat="1" applyFont="1" applyFill="1" applyBorder="1"/>
    <xf numFmtId="173" fontId="0" fillId="22" borderId="6" xfId="0" applyNumberFormat="1" applyFill="1" applyBorder="1"/>
    <xf numFmtId="0" fontId="136" fillId="21" borderId="8" xfId="0" applyFont="1" applyFill="1" applyBorder="1" applyAlignment="1">
      <alignment horizontal="justify" vertical="top"/>
    </xf>
    <xf numFmtId="173" fontId="0" fillId="23" borderId="6" xfId="0" applyNumberFormat="1" applyFill="1" applyBorder="1"/>
    <xf numFmtId="173" fontId="0" fillId="21" borderId="6" xfId="0" applyNumberFormat="1" applyFill="1" applyBorder="1"/>
    <xf numFmtId="173" fontId="6" fillId="21" borderId="70" xfId="0" applyNumberFormat="1" applyFont="1" applyFill="1" applyBorder="1"/>
    <xf numFmtId="0" fontId="6" fillId="22" borderId="22" xfId="0" applyFont="1" applyFill="1" applyBorder="1" applyAlignment="1">
      <alignment horizontal="justify" vertical="top"/>
    </xf>
    <xf numFmtId="0" fontId="10" fillId="22" borderId="16" xfId="0" applyFont="1" applyFill="1" applyBorder="1" applyAlignment="1">
      <alignment horizontal="justify" vertical="top"/>
    </xf>
    <xf numFmtId="173" fontId="6" fillId="21" borderId="3" xfId="0" applyNumberFormat="1" applyFont="1" applyFill="1" applyBorder="1" applyAlignment="1">
      <alignment horizontal="center"/>
    </xf>
    <xf numFmtId="173" fontId="6" fillId="21" borderId="3" xfId="0" applyNumberFormat="1" applyFont="1" applyFill="1" applyBorder="1" applyAlignment="1">
      <alignment horizontal="right"/>
    </xf>
    <xf numFmtId="173" fontId="6" fillId="22" borderId="154" xfId="0" applyNumberFormat="1" applyFont="1" applyFill="1" applyBorder="1" applyAlignment="1">
      <alignment horizontal="right"/>
    </xf>
    <xf numFmtId="173" fontId="6" fillId="22" borderId="45" xfId="0" applyNumberFormat="1" applyFont="1" applyFill="1" applyBorder="1" applyAlignment="1">
      <alignment horizontal="right"/>
    </xf>
    <xf numFmtId="173" fontId="6" fillId="21" borderId="154" xfId="0" applyNumberFormat="1" applyFont="1" applyFill="1" applyBorder="1" applyAlignment="1">
      <alignment horizontal="right"/>
    </xf>
    <xf numFmtId="173" fontId="10" fillId="21" borderId="154" xfId="0" applyNumberFormat="1" applyFont="1" applyFill="1" applyBorder="1" applyAlignment="1">
      <alignment horizontal="right"/>
    </xf>
    <xf numFmtId="173" fontId="6" fillId="21" borderId="1" xfId="0" applyNumberFormat="1" applyFont="1" applyFill="1" applyBorder="1" applyAlignment="1">
      <alignment horizontal="right"/>
    </xf>
    <xf numFmtId="173" fontId="6" fillId="21" borderId="11" xfId="0" applyNumberFormat="1" applyFont="1" applyFill="1" applyBorder="1" applyAlignment="1">
      <alignment horizontal="right"/>
    </xf>
    <xf numFmtId="173" fontId="0" fillId="21" borderId="45" xfId="0" applyNumberFormat="1" applyFill="1" applyBorder="1" applyAlignment="1">
      <alignment horizontal="right"/>
    </xf>
    <xf numFmtId="173" fontId="6" fillId="22" borderId="70" xfId="0" applyNumberFormat="1" applyFont="1" applyFill="1" applyBorder="1" applyAlignment="1">
      <alignment horizontal="right"/>
    </xf>
    <xf numFmtId="173" fontId="10" fillId="22" borderId="69" xfId="0" applyNumberFormat="1" applyFont="1" applyFill="1" applyBorder="1" applyAlignment="1">
      <alignment horizontal="right"/>
    </xf>
    <xf numFmtId="173" fontId="10" fillId="22" borderId="43" xfId="0" applyNumberFormat="1" applyFont="1" applyFill="1" applyBorder="1" applyAlignment="1">
      <alignment horizontal="right"/>
    </xf>
    <xf numFmtId="173" fontId="10" fillId="22" borderId="70" xfId="0" applyNumberFormat="1" applyFont="1" applyFill="1" applyBorder="1" applyAlignment="1">
      <alignment horizontal="right"/>
    </xf>
    <xf numFmtId="173" fontId="10" fillId="22" borderId="14" xfId="0" applyNumberFormat="1" applyFont="1" applyFill="1" applyBorder="1" applyAlignment="1">
      <alignment horizontal="right"/>
    </xf>
    <xf numFmtId="173" fontId="10" fillId="22" borderId="154" xfId="0" applyNumberFormat="1" applyFont="1" applyFill="1" applyBorder="1" applyAlignment="1">
      <alignment horizontal="right"/>
    </xf>
    <xf numFmtId="0" fontId="10" fillId="0" borderId="154" xfId="0" applyFont="1" applyBorder="1"/>
    <xf numFmtId="0" fontId="10" fillId="0" borderId="46" xfId="0" applyFont="1" applyBorder="1"/>
    <xf numFmtId="0" fontId="10" fillId="0" borderId="45" xfId="0" applyFont="1" applyBorder="1"/>
    <xf numFmtId="173" fontId="6" fillId="22" borderId="83" xfId="0" applyNumberFormat="1" applyFont="1" applyFill="1" applyBorder="1" applyAlignment="1">
      <alignment horizontal="right"/>
    </xf>
    <xf numFmtId="0" fontId="6" fillId="22" borderId="45" xfId="0" applyFont="1" applyFill="1" applyBorder="1"/>
    <xf numFmtId="0" fontId="6" fillId="22" borderId="154" xfId="0" applyFont="1" applyFill="1" applyBorder="1"/>
    <xf numFmtId="173" fontId="6" fillId="21" borderId="43" xfId="0" applyNumberFormat="1" applyFont="1" applyFill="1" applyBorder="1" applyAlignment="1">
      <alignment horizontal="right"/>
    </xf>
    <xf numFmtId="173" fontId="6" fillId="21" borderId="17" xfId="0" applyNumberFormat="1" applyFont="1" applyFill="1" applyBorder="1" applyAlignment="1">
      <alignment horizontal="right"/>
    </xf>
    <xf numFmtId="173" fontId="6" fillId="22" borderId="52" xfId="0" applyNumberFormat="1" applyFont="1" applyFill="1" applyBorder="1" applyAlignment="1">
      <alignment horizontal="right"/>
    </xf>
    <xf numFmtId="173" fontId="6" fillId="22" borderId="84" xfId="0" applyNumberFormat="1" applyFont="1" applyFill="1" applyBorder="1" applyAlignment="1">
      <alignment horizontal="right"/>
    </xf>
    <xf numFmtId="173" fontId="6" fillId="22" borderId="15" xfId="0" applyNumberFormat="1" applyFont="1" applyFill="1" applyBorder="1" applyAlignment="1">
      <alignment horizontal="right"/>
    </xf>
    <xf numFmtId="173" fontId="6" fillId="22" borderId="52" xfId="0" applyNumberFormat="1" applyFont="1" applyFill="1" applyBorder="1" applyAlignment="1">
      <alignment horizontal="center"/>
    </xf>
    <xf numFmtId="0" fontId="10" fillId="22" borderId="45" xfId="0" applyFont="1" applyFill="1" applyBorder="1"/>
    <xf numFmtId="0" fontId="10" fillId="22" borderId="154" xfId="0" applyFont="1" applyFill="1" applyBorder="1"/>
    <xf numFmtId="0" fontId="10" fillId="22" borderId="46" xfId="0" applyFont="1" applyFill="1" applyBorder="1"/>
    <xf numFmtId="0" fontId="10" fillId="22" borderId="84" xfId="0" applyFont="1" applyFill="1" applyBorder="1"/>
    <xf numFmtId="0" fontId="10" fillId="22" borderId="15" xfId="0" applyFont="1" applyFill="1" applyBorder="1"/>
    <xf numFmtId="0" fontId="10" fillId="22" borderId="52" xfId="0" applyFont="1" applyFill="1" applyBorder="1"/>
    <xf numFmtId="0" fontId="10" fillId="22" borderId="68" xfId="0" applyFont="1" applyFill="1" applyBorder="1"/>
    <xf numFmtId="0" fontId="10" fillId="22" borderId="43" xfId="0" applyFont="1" applyFill="1" applyBorder="1"/>
    <xf numFmtId="0" fontId="10" fillId="22" borderId="17" xfId="0" applyFont="1" applyFill="1" applyBorder="1"/>
    <xf numFmtId="0" fontId="10" fillId="22" borderId="44" xfId="0" applyFont="1" applyFill="1" applyBorder="1"/>
    <xf numFmtId="0" fontId="10" fillId="22" borderId="65" xfId="0" applyFont="1" applyFill="1" applyBorder="1"/>
    <xf numFmtId="0" fontId="10" fillId="0" borderId="68" xfId="0" applyFont="1" applyBorder="1"/>
    <xf numFmtId="0" fontId="10" fillId="0" borderId="15" xfId="0" applyFont="1" applyBorder="1"/>
    <xf numFmtId="0" fontId="10" fillId="0" borderId="52" xfId="0" applyFont="1" applyBorder="1"/>
    <xf numFmtId="0" fontId="10" fillId="0" borderId="84" xfId="0" applyFont="1" applyBorder="1"/>
    <xf numFmtId="173" fontId="10" fillId="21" borderId="83" xfId="0" applyNumberFormat="1" applyFont="1" applyFill="1" applyBorder="1"/>
    <xf numFmtId="173" fontId="10" fillId="21" borderId="66" xfId="0" applyNumberFormat="1" applyFont="1" applyFill="1" applyBorder="1" applyAlignment="1">
      <alignment horizontal="right"/>
    </xf>
    <xf numFmtId="173" fontId="10" fillId="21" borderId="43" xfId="0" applyNumberFormat="1" applyFont="1" applyFill="1" applyBorder="1"/>
    <xf numFmtId="173" fontId="6" fillId="21" borderId="44" xfId="0" applyNumberFormat="1" applyFont="1" applyFill="1" applyBorder="1" applyAlignment="1">
      <alignment horizontal="justify" vertical="top"/>
    </xf>
    <xf numFmtId="173" fontId="6" fillId="21" borderId="65" xfId="0" applyNumberFormat="1" applyFont="1" applyFill="1" applyBorder="1" applyAlignment="1">
      <alignment horizontal="justify" vertical="top"/>
    </xf>
    <xf numFmtId="173" fontId="6" fillId="21" borderId="46" xfId="0" applyNumberFormat="1" applyFont="1" applyFill="1" applyBorder="1" applyAlignment="1">
      <alignment horizontal="justify" vertical="top"/>
    </xf>
    <xf numFmtId="0" fontId="10" fillId="21" borderId="8" xfId="0" applyFont="1" applyFill="1" applyBorder="1" applyAlignment="1">
      <alignment horizontal="justify" vertical="top"/>
    </xf>
    <xf numFmtId="173" fontId="6" fillId="21" borderId="24" xfId="0" applyNumberFormat="1" applyFont="1" applyFill="1" applyBorder="1"/>
    <xf numFmtId="0" fontId="6" fillId="21" borderId="6" xfId="0" applyFont="1" applyFill="1" applyBorder="1" applyAlignment="1">
      <alignment vertical="top" wrapText="1"/>
    </xf>
    <xf numFmtId="0" fontId="6" fillId="21" borderId="0" xfId="0" applyFont="1" applyFill="1" applyAlignment="1">
      <alignment horizontal="justify" vertical="top"/>
    </xf>
    <xf numFmtId="0" fontId="10" fillId="21" borderId="6" xfId="0" applyFont="1" applyFill="1" applyBorder="1" applyAlignment="1">
      <alignment horizontal="justify" vertical="top"/>
    </xf>
    <xf numFmtId="0" fontId="6" fillId="22" borderId="22" xfId="0" applyFont="1" applyFill="1" applyBorder="1" applyAlignment="1">
      <alignment horizontal="center" vertical="top" wrapText="1"/>
    </xf>
    <xf numFmtId="173" fontId="0" fillId="21" borderId="1" xfId="0" applyNumberFormat="1" applyFill="1" applyBorder="1"/>
    <xf numFmtId="173" fontId="6" fillId="21" borderId="115" xfId="0" applyNumberFormat="1" applyFont="1" applyFill="1" applyBorder="1"/>
    <xf numFmtId="173" fontId="10" fillId="22" borderId="4" xfId="0" applyNumberFormat="1" applyFont="1" applyFill="1" applyBorder="1" applyAlignment="1">
      <alignment horizontal="right"/>
    </xf>
    <xf numFmtId="173" fontId="10" fillId="22" borderId="27" xfId="0" applyNumberFormat="1" applyFont="1" applyFill="1" applyBorder="1" applyAlignment="1">
      <alignment horizontal="right"/>
    </xf>
    <xf numFmtId="0" fontId="6" fillId="21" borderId="9" xfId="0" applyFont="1" applyFill="1" applyBorder="1" applyAlignment="1">
      <alignment horizontal="center" vertical="top"/>
    </xf>
    <xf numFmtId="173" fontId="10" fillId="22" borderId="34" xfId="0" applyNumberFormat="1" applyFont="1" applyFill="1" applyBorder="1" applyAlignment="1">
      <alignment horizontal="right"/>
    </xf>
    <xf numFmtId="173" fontId="6" fillId="22" borderId="22" xfId="0" applyNumberFormat="1" applyFont="1" applyFill="1" applyBorder="1" applyAlignment="1">
      <alignment horizontal="right"/>
    </xf>
    <xf numFmtId="173" fontId="6" fillId="22" borderId="24" xfId="0" applyNumberFormat="1" applyFont="1" applyFill="1" applyBorder="1" applyAlignment="1">
      <alignment horizontal="right"/>
    </xf>
    <xf numFmtId="173" fontId="10" fillId="22" borderId="36" xfId="0" applyNumberFormat="1" applyFont="1" applyFill="1" applyBorder="1" applyAlignment="1">
      <alignment horizontal="right"/>
    </xf>
    <xf numFmtId="173" fontId="6" fillId="22" borderId="48" xfId="0" applyNumberFormat="1" applyFont="1" applyFill="1" applyBorder="1" applyAlignment="1">
      <alignment horizontal="right"/>
    </xf>
    <xf numFmtId="173" fontId="6" fillId="22" borderId="4" xfId="0" applyNumberFormat="1" applyFont="1" applyFill="1" applyBorder="1" applyAlignment="1">
      <alignment horizontal="right"/>
    </xf>
    <xf numFmtId="173" fontId="10" fillId="21" borderId="27" xfId="0" applyNumberFormat="1" applyFont="1" applyFill="1" applyBorder="1" applyAlignment="1">
      <alignment horizontal="right" wrapText="1"/>
    </xf>
    <xf numFmtId="173" fontId="6" fillId="21" borderId="66" xfId="0" applyNumberFormat="1" applyFont="1" applyFill="1" applyBorder="1" applyAlignment="1">
      <alignment horizontal="right"/>
    </xf>
    <xf numFmtId="173" fontId="6" fillId="21" borderId="47" xfId="0" applyNumberFormat="1" applyFont="1" applyFill="1" applyBorder="1" applyAlignment="1">
      <alignment horizontal="center"/>
    </xf>
    <xf numFmtId="173" fontId="6" fillId="21" borderId="21" xfId="0" applyNumberFormat="1" applyFont="1" applyFill="1" applyBorder="1" applyAlignment="1">
      <alignment horizontal="right"/>
    </xf>
    <xf numFmtId="173" fontId="6" fillId="21" borderId="48" xfId="0" applyNumberFormat="1" applyFont="1" applyFill="1" applyBorder="1" applyAlignment="1">
      <alignment horizontal="center"/>
    </xf>
    <xf numFmtId="173" fontId="10" fillId="22" borderId="43" xfId="0" applyNumberFormat="1" applyFont="1" applyFill="1" applyBorder="1"/>
    <xf numFmtId="173" fontId="6" fillId="22" borderId="43" xfId="0" applyNumberFormat="1" applyFont="1" applyFill="1" applyBorder="1"/>
    <xf numFmtId="173" fontId="10" fillId="21" borderId="26" xfId="0" applyNumberFormat="1" applyFont="1" applyFill="1" applyBorder="1"/>
    <xf numFmtId="173" fontId="6" fillId="21" borderId="82" xfId="0" applyNumberFormat="1" applyFont="1" applyFill="1" applyBorder="1"/>
    <xf numFmtId="3" fontId="10" fillId="22" borderId="45" xfId="0" applyNumberFormat="1" applyFont="1" applyFill="1" applyBorder="1"/>
    <xf numFmtId="3" fontId="10" fillId="22" borderId="154" xfId="0" applyNumberFormat="1" applyFont="1" applyFill="1" applyBorder="1"/>
    <xf numFmtId="3" fontId="10" fillId="22" borderId="46" xfId="0" applyNumberFormat="1" applyFont="1" applyFill="1" applyBorder="1"/>
    <xf numFmtId="3" fontId="6" fillId="22" borderId="44" xfId="0" applyNumberFormat="1" applyFont="1" applyFill="1" applyBorder="1"/>
    <xf numFmtId="0" fontId="10" fillId="0" borderId="43" xfId="0" applyFont="1" applyBorder="1"/>
    <xf numFmtId="0" fontId="10" fillId="0" borderId="17" xfId="0" applyFont="1" applyBorder="1"/>
    <xf numFmtId="0" fontId="10" fillId="0" borderId="44" xfId="0" applyFont="1" applyBorder="1"/>
    <xf numFmtId="0" fontId="10" fillId="0" borderId="65" xfId="0" applyFont="1" applyBorder="1"/>
    <xf numFmtId="0" fontId="6" fillId="0" borderId="44" xfId="0" applyFont="1" applyBorder="1"/>
    <xf numFmtId="3" fontId="10" fillId="22" borderId="68" xfId="0" applyNumberFormat="1" applyFont="1" applyFill="1" applyBorder="1"/>
    <xf numFmtId="3" fontId="10" fillId="0" borderId="46" xfId="0" applyNumberFormat="1" applyFont="1" applyBorder="1"/>
    <xf numFmtId="173" fontId="10" fillId="21" borderId="46" xfId="0" applyNumberFormat="1" applyFont="1" applyFill="1" applyBorder="1" applyAlignment="1">
      <alignment horizontal="right"/>
    </xf>
    <xf numFmtId="173" fontId="0" fillId="22" borderId="154" xfId="0" applyNumberFormat="1" applyFill="1" applyBorder="1"/>
    <xf numFmtId="173" fontId="6" fillId="21" borderId="154" xfId="0" applyNumberFormat="1" applyFont="1" applyFill="1" applyBorder="1"/>
    <xf numFmtId="173" fontId="10" fillId="23" borderId="24" xfId="0" applyNumberFormat="1" applyFont="1" applyFill="1" applyBorder="1" applyAlignment="1">
      <alignment horizontal="right"/>
    </xf>
    <xf numFmtId="173" fontId="6" fillId="22" borderId="85" xfId="0" applyNumberFormat="1" applyFont="1" applyFill="1" applyBorder="1"/>
    <xf numFmtId="0" fontId="23" fillId="22" borderId="17" xfId="0" applyFont="1" applyFill="1" applyBorder="1" applyAlignment="1" applyProtection="1">
      <alignment horizontal="center" vertical="center"/>
      <protection locked="0"/>
    </xf>
    <xf numFmtId="0" fontId="0" fillId="0" borderId="55" xfId="0" applyBorder="1" applyAlignment="1">
      <alignment horizontal="left"/>
    </xf>
    <xf numFmtId="173" fontId="0" fillId="0" borderId="56" xfId="0" applyNumberFormat="1" applyBorder="1"/>
    <xf numFmtId="0" fontId="70" fillId="21" borderId="0" xfId="0" applyFont="1" applyFill="1" applyAlignment="1">
      <alignment vertical="center" wrapText="1"/>
    </xf>
    <xf numFmtId="3" fontId="54" fillId="21" borderId="17" xfId="2" applyNumberFormat="1" applyFont="1" applyFill="1" applyBorder="1" applyAlignment="1">
      <alignment horizontal="right" vertical="center"/>
    </xf>
    <xf numFmtId="0" fontId="59" fillId="16" borderId="3" xfId="0" applyFont="1" applyFill="1" applyBorder="1" applyAlignment="1">
      <alignment horizontal="center" vertical="center"/>
    </xf>
    <xf numFmtId="0" fontId="0" fillId="43" borderId="154" xfId="0" applyFill="1" applyBorder="1"/>
    <xf numFmtId="3" fontId="54" fillId="5" borderId="154" xfId="0" applyNumberFormat="1" applyFont="1" applyFill="1" applyBorder="1" applyAlignment="1">
      <alignment horizontal="center" vertical="center" wrapText="1"/>
    </xf>
    <xf numFmtId="0" fontId="56" fillId="0" borderId="154" xfId="0" applyFont="1" applyBorder="1"/>
    <xf numFmtId="168" fontId="25" fillId="21" borderId="0" xfId="0" applyNumberFormat="1" applyFont="1" applyFill="1" applyProtection="1">
      <protection locked="0"/>
    </xf>
    <xf numFmtId="17" fontId="0" fillId="0" borderId="47" xfId="0" applyNumberFormat="1" applyBorder="1" applyAlignment="1">
      <alignment horizontal="center"/>
    </xf>
    <xf numFmtId="0" fontId="0" fillId="0" borderId="154" xfId="0" applyBorder="1"/>
    <xf numFmtId="173" fontId="6" fillId="5" borderId="34" xfId="0" applyNumberFormat="1" applyFont="1" applyFill="1" applyBorder="1" applyAlignment="1">
      <alignment horizontal="right"/>
    </xf>
    <xf numFmtId="0" fontId="171" fillId="21" borderId="0" xfId="17" applyFont="1" applyFill="1" applyAlignment="1">
      <alignment vertical="center" wrapText="1"/>
    </xf>
    <xf numFmtId="0" fontId="0" fillId="0" borderId="55" xfId="0" applyBorder="1" applyAlignment="1">
      <alignment horizontal="justify" vertical="top"/>
    </xf>
    <xf numFmtId="3" fontId="54" fillId="43" borderId="17" xfId="2" applyNumberFormat="1" applyFont="1" applyFill="1" applyBorder="1" applyAlignment="1">
      <alignment horizontal="right" vertical="center"/>
    </xf>
    <xf numFmtId="3" fontId="37" fillId="43" borderId="154" xfId="2" applyNumberFormat="1" applyFont="1" applyFill="1" applyBorder="1" applyAlignment="1">
      <alignment horizontal="right" vertical="center"/>
    </xf>
    <xf numFmtId="3" fontId="0" fillId="21" borderId="154" xfId="0" applyNumberFormat="1" applyFill="1" applyBorder="1"/>
    <xf numFmtId="3" fontId="54" fillId="23" borderId="154" xfId="2" applyNumberFormat="1" applyFont="1" applyFill="1" applyBorder="1" applyAlignment="1" applyProtection="1">
      <alignment horizontal="right" vertical="center"/>
    </xf>
    <xf numFmtId="3" fontId="54" fillId="21" borderId="154" xfId="2" applyNumberFormat="1" applyFont="1" applyFill="1" applyBorder="1" applyAlignment="1" applyProtection="1">
      <alignment horizontal="right" vertical="center"/>
      <protection locked="0"/>
    </xf>
    <xf numFmtId="0" fontId="70" fillId="0" borderId="105" xfId="0" applyFont="1" applyBorder="1" applyAlignment="1">
      <alignment vertical="center" wrapText="1"/>
    </xf>
    <xf numFmtId="0" fontId="143" fillId="21" borderId="0" xfId="17" applyFill="1"/>
    <xf numFmtId="0" fontId="143" fillId="21" borderId="0" xfId="17" applyFill="1" applyAlignment="1">
      <alignment vertical="center" wrapText="1"/>
    </xf>
    <xf numFmtId="0" fontId="143" fillId="21" borderId="0" xfId="23" applyFill="1"/>
    <xf numFmtId="0" fontId="143" fillId="0" borderId="0" xfId="23"/>
    <xf numFmtId="0" fontId="180" fillId="21" borderId="0" xfId="23" applyFont="1" applyFill="1" applyAlignment="1">
      <alignment vertical="center" wrapText="1"/>
    </xf>
    <xf numFmtId="0" fontId="181" fillId="21" borderId="0" xfId="23" applyFont="1" applyFill="1"/>
    <xf numFmtId="0" fontId="182" fillId="21" borderId="0" xfId="23" applyFont="1" applyFill="1"/>
    <xf numFmtId="0" fontId="170" fillId="21" borderId="0" xfId="23" applyFont="1" applyFill="1" applyAlignment="1">
      <alignment vertical="top" wrapText="1"/>
    </xf>
    <xf numFmtId="0" fontId="170" fillId="58" borderId="0" xfId="23" applyFont="1" applyFill="1" applyAlignment="1">
      <alignment vertical="top" wrapText="1"/>
    </xf>
    <xf numFmtId="0" fontId="143" fillId="21" borderId="0" xfId="23" applyFill="1" applyAlignment="1">
      <alignment horizontal="left" vertical="top"/>
    </xf>
    <xf numFmtId="0" fontId="184" fillId="58" borderId="0" xfId="24" applyFont="1" applyFill="1" applyAlignment="1">
      <alignment vertical="center" wrapText="1"/>
    </xf>
    <xf numFmtId="0" fontId="185" fillId="21" borderId="0" xfId="18" applyFont="1" applyFill="1" applyAlignment="1">
      <alignment vertical="center"/>
    </xf>
    <xf numFmtId="0" fontId="186" fillId="21" borderId="0" xfId="23" applyFont="1" applyFill="1" applyAlignment="1">
      <alignment vertical="center"/>
    </xf>
    <xf numFmtId="0" fontId="143" fillId="0" borderId="0" xfId="23" applyAlignment="1">
      <alignment horizontal="left" vertical="top"/>
    </xf>
    <xf numFmtId="0" fontId="185" fillId="21" borderId="0" xfId="18" applyFont="1" applyFill="1" applyAlignment="1">
      <alignment horizontal="center" vertical="center"/>
    </xf>
    <xf numFmtId="0" fontId="186" fillId="21" borderId="0" xfId="23" applyFont="1" applyFill="1" applyAlignment="1">
      <alignment horizontal="center" vertical="center"/>
    </xf>
    <xf numFmtId="0" fontId="187" fillId="0" borderId="0" xfId="23" applyFont="1"/>
    <xf numFmtId="0" fontId="109" fillId="0" borderId="0" xfId="23" applyFont="1" applyAlignment="1">
      <alignment horizontal="left" vertical="top" wrapText="1"/>
    </xf>
    <xf numFmtId="0" fontId="170" fillId="58" borderId="0" xfId="23" applyFont="1" applyFill="1"/>
    <xf numFmtId="0" fontId="170" fillId="59" borderId="0" xfId="23" applyFont="1" applyFill="1"/>
    <xf numFmtId="0" fontId="170" fillId="0" borderId="0" xfId="23" applyFont="1" applyAlignment="1">
      <alignment vertical="top" wrapText="1"/>
    </xf>
    <xf numFmtId="0" fontId="190" fillId="21" borderId="0" xfId="24" applyFont="1" applyFill="1" applyAlignment="1">
      <alignment horizontal="left" vertical="center"/>
    </xf>
    <xf numFmtId="0" fontId="190" fillId="21" borderId="0" xfId="24" applyFont="1" applyFill="1" applyAlignment="1">
      <alignment vertical="center"/>
    </xf>
    <xf numFmtId="0" fontId="177" fillId="21" borderId="0" xfId="18" applyFill="1" applyAlignment="1">
      <alignment horizontal="center" vertical="center"/>
    </xf>
    <xf numFmtId="0" fontId="177" fillId="0" borderId="0" xfId="18" applyFill="1" applyAlignment="1">
      <alignment horizontal="center" vertical="center"/>
    </xf>
    <xf numFmtId="0" fontId="190" fillId="0" borderId="0" xfId="24" applyFont="1" applyFill="1" applyAlignment="1">
      <alignment vertical="center"/>
    </xf>
    <xf numFmtId="0" fontId="177" fillId="0" borderId="0" xfId="18" applyFill="1" applyAlignment="1">
      <alignment horizontal="left" vertical="center"/>
    </xf>
    <xf numFmtId="0" fontId="191" fillId="21" borderId="0" xfId="23" applyFont="1" applyFill="1" applyAlignment="1">
      <alignment horizontal="left"/>
    </xf>
    <xf numFmtId="0" fontId="143" fillId="0" borderId="0" xfId="23" applyAlignment="1">
      <alignment horizontal="left"/>
    </xf>
    <xf numFmtId="0" fontId="191" fillId="0" borderId="0" xfId="23" applyFont="1"/>
    <xf numFmtId="0" fontId="170" fillId="0" borderId="0" xfId="23" applyFont="1" applyAlignment="1">
      <alignment horizontal="left" vertical="top" wrapText="1"/>
    </xf>
    <xf numFmtId="0" fontId="194" fillId="21" borderId="0" xfId="18" applyFont="1" applyFill="1" applyAlignment="1">
      <alignment vertical="center" wrapText="1"/>
    </xf>
    <xf numFmtId="0" fontId="179" fillId="0" borderId="111" xfId="7" applyFont="1" applyBorder="1" applyAlignment="1">
      <alignment horizontal="center"/>
    </xf>
    <xf numFmtId="0" fontId="2" fillId="21" borderId="20" xfId="0" applyFont="1" applyFill="1" applyBorder="1" applyAlignment="1">
      <alignment horizontal="justify" vertical="top"/>
    </xf>
    <xf numFmtId="0" fontId="2" fillId="48" borderId="8" xfId="0" applyFont="1" applyFill="1" applyBorder="1" applyAlignment="1">
      <alignment horizontal="justify" vertical="top"/>
    </xf>
    <xf numFmtId="0" fontId="2" fillId="21" borderId="8" xfId="0" applyFont="1" applyFill="1" applyBorder="1" applyAlignment="1">
      <alignment horizontal="justify" vertical="top"/>
    </xf>
    <xf numFmtId="0" fontId="2" fillId="0" borderId="55" xfId="0" applyFont="1" applyBorder="1" applyAlignment="1">
      <alignment horizontal="justify" vertical="top"/>
    </xf>
    <xf numFmtId="173" fontId="51" fillId="55" borderId="65" xfId="0" applyNumberFormat="1" applyFont="1" applyFill="1" applyBorder="1" applyAlignment="1" applyProtection="1">
      <alignment horizontal="right"/>
      <protection locked="0"/>
    </xf>
    <xf numFmtId="3" fontId="54" fillId="43" borderId="154" xfId="2" applyNumberFormat="1" applyFont="1" applyFill="1" applyBorder="1" applyAlignment="1" applyProtection="1">
      <alignment horizontal="right" vertical="center"/>
    </xf>
    <xf numFmtId="0" fontId="2" fillId="0" borderId="65" xfId="0" applyFont="1" applyBorder="1" applyAlignment="1">
      <alignment horizontal="left"/>
    </xf>
    <xf numFmtId="0" fontId="2" fillId="0" borderId="58" xfId="0" applyFont="1" applyBorder="1" applyAlignment="1">
      <alignment vertical="center" wrapText="1"/>
    </xf>
    <xf numFmtId="10" fontId="2" fillId="5" borderId="0" xfId="0" applyNumberFormat="1" applyFont="1" applyFill="1"/>
    <xf numFmtId="173" fontId="6" fillId="0" borderId="154" xfId="0" applyNumberFormat="1" applyFont="1" applyBorder="1" applyAlignment="1">
      <alignment horizontal="center"/>
    </xf>
    <xf numFmtId="0" fontId="2" fillId="0" borderId="54" xfId="0" applyFont="1" applyBorder="1" applyAlignment="1">
      <alignment horizontal="left"/>
    </xf>
    <xf numFmtId="3" fontId="54" fillId="0" borderId="154" xfId="2" applyNumberFormat="1" applyFont="1" applyFill="1" applyBorder="1" applyAlignment="1" applyProtection="1">
      <alignment horizontal="right" vertical="center"/>
      <protection locked="0"/>
    </xf>
    <xf numFmtId="3" fontId="54" fillId="0" borderId="154" xfId="3" applyNumberFormat="1" applyFont="1" applyBorder="1" applyAlignment="1">
      <alignment horizontal="right" vertical="center" wrapText="1"/>
    </xf>
    <xf numFmtId="0" fontId="25" fillId="0" borderId="1" xfId="0" applyFont="1" applyBorder="1" applyProtection="1">
      <protection locked="0"/>
    </xf>
    <xf numFmtId="0" fontId="25" fillId="21" borderId="147" xfId="0" applyFont="1" applyFill="1" applyBorder="1" applyAlignment="1" applyProtection="1">
      <alignment horizontal="center" vertical="center" wrapText="1"/>
      <protection locked="0"/>
    </xf>
    <xf numFmtId="173" fontId="6" fillId="22" borderId="7" xfId="0" applyNumberFormat="1" applyFont="1" applyFill="1" applyBorder="1" applyAlignment="1">
      <alignment horizontal="right"/>
    </xf>
    <xf numFmtId="0" fontId="6" fillId="21" borderId="45" xfId="0" applyFont="1" applyFill="1" applyBorder="1" applyAlignment="1">
      <alignment horizontal="center"/>
    </xf>
    <xf numFmtId="0" fontId="6" fillId="21" borderId="154" xfId="0" applyFont="1" applyFill="1" applyBorder="1" applyAlignment="1">
      <alignment horizontal="center"/>
    </xf>
    <xf numFmtId="0" fontId="6" fillId="21" borderId="46" xfId="0" applyFont="1" applyFill="1" applyBorder="1" applyAlignment="1">
      <alignment horizontal="center"/>
    </xf>
    <xf numFmtId="0" fontId="6" fillId="21" borderId="6" xfId="0" applyFont="1" applyFill="1" applyBorder="1" applyAlignment="1">
      <alignment horizontal="center" vertical="center"/>
    </xf>
    <xf numFmtId="0" fontId="6" fillId="21" borderId="84" xfId="0" applyFont="1" applyFill="1" applyBorder="1" applyAlignment="1">
      <alignment horizontal="center"/>
    </xf>
    <xf numFmtId="0" fontId="6" fillId="21" borderId="15" xfId="0" applyFont="1" applyFill="1" applyBorder="1" applyAlignment="1">
      <alignment horizontal="center"/>
    </xf>
    <xf numFmtId="0" fontId="6" fillId="21" borderId="52" xfId="0" applyFont="1" applyFill="1" applyBorder="1" applyAlignment="1">
      <alignment horizontal="center"/>
    </xf>
    <xf numFmtId="0" fontId="6" fillId="21" borderId="68" xfId="0" applyFont="1" applyFill="1" applyBorder="1" applyAlignment="1">
      <alignment horizontal="center"/>
    </xf>
    <xf numFmtId="168" fontId="2" fillId="21" borderId="46" xfId="3" applyFont="1" applyFill="1" applyBorder="1" applyAlignment="1">
      <alignment horizontal="center"/>
    </xf>
    <xf numFmtId="168" fontId="6" fillId="21" borderId="46" xfId="0" applyNumberFormat="1" applyFont="1" applyFill="1" applyBorder="1" applyAlignment="1">
      <alignment horizontal="center"/>
    </xf>
    <xf numFmtId="0" fontId="131" fillId="21" borderId="154" xfId="0" applyFont="1" applyFill="1" applyBorder="1" applyAlignment="1">
      <alignment horizontal="center"/>
    </xf>
    <xf numFmtId="0" fontId="6" fillId="21" borderId="70" xfId="0" applyFont="1" applyFill="1" applyBorder="1" applyAlignment="1">
      <alignment horizontal="center" vertical="center" wrapText="1"/>
    </xf>
    <xf numFmtId="173" fontId="6" fillId="22" borderId="11" xfId="0" applyNumberFormat="1" applyFont="1" applyFill="1" applyBorder="1" applyAlignment="1">
      <alignment horizontal="right"/>
    </xf>
    <xf numFmtId="173" fontId="6" fillId="22" borderId="11" xfId="0" applyNumberFormat="1" applyFont="1" applyFill="1" applyBorder="1" applyAlignment="1">
      <alignment horizontal="center"/>
    </xf>
    <xf numFmtId="173" fontId="6" fillId="0" borderId="46" xfId="0" applyNumberFormat="1" applyFont="1" applyBorder="1" applyAlignment="1">
      <alignment horizontal="center"/>
    </xf>
    <xf numFmtId="173" fontId="6" fillId="21" borderId="34" xfId="0" applyNumberFormat="1" applyFont="1" applyFill="1" applyBorder="1" applyAlignment="1">
      <alignment horizontal="center"/>
    </xf>
    <xf numFmtId="173" fontId="6" fillId="0" borderId="22" xfId="0" applyNumberFormat="1" applyFont="1" applyBorder="1" applyAlignment="1">
      <alignment horizontal="center"/>
    </xf>
    <xf numFmtId="173" fontId="6" fillId="0" borderId="24" xfId="0" applyNumberFormat="1" applyFont="1" applyBorder="1" applyAlignment="1">
      <alignment horizontal="center"/>
    </xf>
    <xf numFmtId="173" fontId="6" fillId="0" borderId="69" xfId="0" applyNumberFormat="1" applyFont="1" applyBorder="1" applyAlignment="1">
      <alignment horizontal="center"/>
    </xf>
    <xf numFmtId="173" fontId="6" fillId="0" borderId="45" xfId="0" applyNumberFormat="1" applyFont="1" applyBorder="1" applyAlignment="1">
      <alignment horizontal="center"/>
    </xf>
    <xf numFmtId="173" fontId="6" fillId="22" borderId="154" xfId="0" applyNumberFormat="1" applyFont="1" applyFill="1" applyBorder="1" applyAlignment="1">
      <alignment horizontal="center"/>
    </xf>
    <xf numFmtId="173" fontId="6" fillId="22" borderId="45" xfId="0" applyNumberFormat="1" applyFont="1" applyFill="1" applyBorder="1" applyAlignment="1">
      <alignment horizontal="center"/>
    </xf>
    <xf numFmtId="173" fontId="6" fillId="0" borderId="17" xfId="0" applyNumberFormat="1" applyFont="1" applyBorder="1" applyAlignment="1">
      <alignment horizontal="center"/>
    </xf>
    <xf numFmtId="173" fontId="6" fillId="0" borderId="44" xfId="0" applyNumberFormat="1" applyFont="1" applyBorder="1" applyAlignment="1">
      <alignment horizontal="center"/>
    </xf>
    <xf numFmtId="0" fontId="2" fillId="22" borderId="19" xfId="0" applyFont="1" applyFill="1" applyBorder="1" applyAlignment="1">
      <alignment horizontal="justify" vertical="top"/>
    </xf>
    <xf numFmtId="0" fontId="2" fillId="50" borderId="19" xfId="0" applyFont="1" applyFill="1" applyBorder="1" applyAlignment="1">
      <alignment horizontal="justify" vertical="top"/>
    </xf>
    <xf numFmtId="0" fontId="25" fillId="21" borderId="1" xfId="0" applyFont="1" applyFill="1" applyBorder="1" applyAlignment="1" applyProtection="1">
      <alignment horizontal="center" vertical="center" wrapText="1"/>
      <protection locked="0"/>
    </xf>
    <xf numFmtId="0" fontId="6" fillId="23" borderId="70" xfId="0" applyFont="1" applyFill="1" applyBorder="1" applyAlignment="1">
      <alignment horizontal="justify" vertical="top"/>
    </xf>
    <xf numFmtId="173" fontId="6" fillId="23" borderId="46" xfId="0" applyNumberFormat="1" applyFont="1" applyFill="1" applyBorder="1" applyAlignment="1">
      <alignment horizontal="right" vertical="top"/>
    </xf>
    <xf numFmtId="173" fontId="10" fillId="23" borderId="28" xfId="0" applyNumberFormat="1" applyFont="1" applyFill="1" applyBorder="1" applyAlignment="1">
      <alignment horizontal="right"/>
    </xf>
    <xf numFmtId="173" fontId="10" fillId="23" borderId="14" xfId="0" applyNumberFormat="1" applyFont="1" applyFill="1" applyBorder="1" applyAlignment="1">
      <alignment horizontal="right"/>
    </xf>
    <xf numFmtId="173" fontId="10" fillId="23" borderId="11" xfId="0" applyNumberFormat="1" applyFont="1" applyFill="1" applyBorder="1" applyAlignment="1">
      <alignment horizontal="right"/>
    </xf>
    <xf numFmtId="173" fontId="10" fillId="6" borderId="154" xfId="0" applyNumberFormat="1" applyFont="1" applyFill="1" applyBorder="1" applyAlignment="1">
      <alignment horizontal="right"/>
    </xf>
    <xf numFmtId="173" fontId="6" fillId="23" borderId="14" xfId="0" applyNumberFormat="1" applyFont="1" applyFill="1" applyBorder="1" applyAlignment="1">
      <alignment horizontal="right" vertical="top"/>
    </xf>
    <xf numFmtId="0" fontId="0" fillId="21" borderId="0" xfId="0" applyFill="1" applyAlignment="1">
      <alignment horizontal="center"/>
    </xf>
    <xf numFmtId="172" fontId="2" fillId="21" borderId="0" xfId="0" applyNumberFormat="1" applyFont="1" applyFill="1"/>
    <xf numFmtId="172" fontId="2" fillId="21" borderId="0" xfId="6" applyNumberFormat="1" applyFont="1" applyFill="1" applyBorder="1"/>
    <xf numFmtId="177" fontId="2" fillId="21" borderId="0" xfId="6" applyNumberFormat="1" applyFont="1" applyFill="1" applyBorder="1" applyAlignment="1">
      <alignment horizontal="right" vertical="top"/>
    </xf>
    <xf numFmtId="177" fontId="6" fillId="21" borderId="0" xfId="6" applyNumberFormat="1" applyFont="1" applyFill="1" applyBorder="1" applyAlignment="1">
      <alignment horizontal="right"/>
    </xf>
    <xf numFmtId="0" fontId="199" fillId="0" borderId="171" xfId="0" applyFont="1" applyBorder="1" applyAlignment="1">
      <alignment horizontal="center" vertical="center" wrapText="1"/>
    </xf>
    <xf numFmtId="0" fontId="199" fillId="0" borderId="172" xfId="0" applyFont="1" applyBorder="1" applyAlignment="1">
      <alignment horizontal="center" vertical="center" wrapText="1"/>
    </xf>
    <xf numFmtId="1" fontId="13" fillId="0" borderId="40" xfId="10" applyNumberFormat="1" applyFont="1" applyBorder="1" applyAlignment="1">
      <alignment horizontal="center" vertical="top" wrapText="1"/>
    </xf>
    <xf numFmtId="0" fontId="10" fillId="21" borderId="82" xfId="0" applyFont="1" applyFill="1" applyBorder="1" applyAlignment="1">
      <alignment horizontal="justify" vertical="top"/>
    </xf>
    <xf numFmtId="0" fontId="6" fillId="21" borderId="22" xfId="0" applyFont="1" applyFill="1" applyBorder="1" applyAlignment="1">
      <alignment horizontal="center" vertical="center" wrapText="1"/>
    </xf>
    <xf numFmtId="0" fontId="0" fillId="22" borderId="82" xfId="0" applyFill="1" applyBorder="1" applyAlignment="1">
      <alignment horizontal="justify" vertical="top"/>
    </xf>
    <xf numFmtId="0" fontId="25" fillId="21" borderId="149" xfId="0" applyFont="1" applyFill="1" applyBorder="1" applyAlignment="1" applyProtection="1">
      <alignment horizontal="center" vertical="center" wrapText="1"/>
      <protection locked="0"/>
    </xf>
    <xf numFmtId="0" fontId="25" fillId="21" borderId="160" xfId="0" applyFont="1" applyFill="1" applyBorder="1" applyAlignment="1" applyProtection="1">
      <alignment horizontal="center" vertical="center" wrapText="1"/>
      <protection locked="0"/>
    </xf>
    <xf numFmtId="0" fontId="25" fillId="22" borderId="19" xfId="0" applyFont="1" applyFill="1" applyBorder="1" applyAlignment="1" applyProtection="1">
      <alignment horizontal="center" vertical="center" wrapText="1"/>
      <protection locked="0"/>
    </xf>
    <xf numFmtId="0" fontId="2" fillId="48" borderId="26" xfId="0" applyFont="1" applyFill="1" applyBorder="1" applyAlignment="1">
      <alignment horizontal="justify" vertical="top"/>
    </xf>
    <xf numFmtId="0" fontId="53" fillId="0" borderId="1" xfId="0" applyFont="1" applyBorder="1" applyAlignment="1">
      <alignment vertical="center" wrapText="1"/>
    </xf>
    <xf numFmtId="0" fontId="54" fillId="0" borderId="1" xfId="0" applyFont="1" applyBorder="1" applyAlignment="1">
      <alignment vertical="center" wrapText="1"/>
    </xf>
    <xf numFmtId="173" fontId="10" fillId="22" borderId="24" xfId="0" applyNumberFormat="1" applyFont="1" applyFill="1" applyBorder="1" applyAlignment="1">
      <alignment horizontal="right"/>
    </xf>
    <xf numFmtId="173" fontId="6" fillId="22" borderId="51" xfId="0" applyNumberFormat="1" applyFont="1" applyFill="1" applyBorder="1"/>
    <xf numFmtId="0" fontId="6" fillId="21" borderId="6" xfId="0" applyFont="1" applyFill="1" applyBorder="1" applyAlignment="1">
      <alignment horizontal="center" vertical="top"/>
    </xf>
    <xf numFmtId="0" fontId="6" fillId="21" borderId="6" xfId="0" applyFont="1" applyFill="1" applyBorder="1"/>
    <xf numFmtId="173" fontId="10" fillId="21" borderId="84" xfId="0" applyNumberFormat="1" applyFont="1" applyFill="1" applyBorder="1" applyAlignment="1">
      <alignment horizontal="right"/>
    </xf>
    <xf numFmtId="0" fontId="6" fillId="22" borderId="22" xfId="0" applyFont="1" applyFill="1" applyBorder="1"/>
    <xf numFmtId="173" fontId="6" fillId="22" borderId="69" xfId="0" applyNumberFormat="1" applyFont="1" applyFill="1" applyBorder="1" applyAlignment="1">
      <alignment horizontal="right"/>
    </xf>
    <xf numFmtId="173" fontId="6" fillId="22" borderId="84" xfId="0" applyNumberFormat="1" applyFont="1" applyFill="1" applyBorder="1" applyAlignment="1">
      <alignment horizontal="center"/>
    </xf>
    <xf numFmtId="173" fontId="6" fillId="22" borderId="15" xfId="0" applyNumberFormat="1" applyFont="1" applyFill="1" applyBorder="1" applyAlignment="1">
      <alignment horizontal="center"/>
    </xf>
    <xf numFmtId="173" fontId="6" fillId="22" borderId="68" xfId="0" applyNumberFormat="1" applyFont="1" applyFill="1" applyBorder="1" applyAlignment="1">
      <alignment horizontal="center"/>
    </xf>
    <xf numFmtId="173" fontId="10" fillId="21" borderId="83" xfId="0" applyNumberFormat="1" applyFont="1" applyFill="1" applyBorder="1" applyAlignment="1">
      <alignment horizontal="right"/>
    </xf>
    <xf numFmtId="173" fontId="10" fillId="21" borderId="14" xfId="0" applyNumberFormat="1" applyFont="1" applyFill="1" applyBorder="1" applyAlignment="1">
      <alignment horizontal="right"/>
    </xf>
    <xf numFmtId="173" fontId="10" fillId="21" borderId="11" xfId="0" applyNumberFormat="1" applyFont="1" applyFill="1" applyBorder="1" applyAlignment="1">
      <alignment horizontal="right"/>
    </xf>
    <xf numFmtId="173" fontId="6" fillId="21" borderId="3" xfId="0" applyNumberFormat="1" applyFont="1" applyFill="1" applyBorder="1" applyAlignment="1">
      <alignment horizontal="right" vertical="top"/>
    </xf>
    <xf numFmtId="173" fontId="10" fillId="21" borderId="16" xfId="0" applyNumberFormat="1" applyFont="1" applyFill="1" applyBorder="1" applyAlignment="1">
      <alignment horizontal="right"/>
    </xf>
    <xf numFmtId="173" fontId="10" fillId="21" borderId="37" xfId="0" applyNumberFormat="1" applyFont="1" applyFill="1" applyBorder="1" applyAlignment="1">
      <alignment horizontal="right"/>
    </xf>
    <xf numFmtId="0" fontId="6" fillId="22" borderId="29" xfId="0" applyFont="1" applyFill="1" applyBorder="1" applyAlignment="1">
      <alignment horizontal="center" vertical="center" wrapText="1"/>
    </xf>
    <xf numFmtId="173" fontId="10" fillId="22" borderId="3" xfId="0" applyNumberFormat="1" applyFont="1" applyFill="1" applyBorder="1" applyAlignment="1">
      <alignment horizontal="right"/>
    </xf>
    <xf numFmtId="0" fontId="2" fillId="0" borderId="55" xfId="0" applyFont="1" applyBorder="1" applyAlignment="1">
      <alignment horizontal="justify" vertical="top" wrapText="1"/>
    </xf>
    <xf numFmtId="0" fontId="2" fillId="0" borderId="81" xfId="0" applyFont="1" applyBorder="1" applyAlignment="1">
      <alignment horizontal="left"/>
    </xf>
    <xf numFmtId="0" fontId="2" fillId="0" borderId="81" xfId="0" applyFont="1" applyBorder="1" applyAlignment="1">
      <alignment horizontal="justify" vertical="top"/>
    </xf>
    <xf numFmtId="0" fontId="6" fillId="46" borderId="81" xfId="0" applyFont="1" applyFill="1" applyBorder="1" applyAlignment="1">
      <alignment horizontal="left"/>
    </xf>
    <xf numFmtId="0" fontId="2" fillId="0" borderId="81" xfId="0" applyFont="1" applyBorder="1"/>
    <xf numFmtId="0" fontId="6" fillId="23" borderId="26" xfId="0" applyFont="1" applyFill="1" applyBorder="1" applyAlignment="1">
      <alignment horizontal="justify" vertical="top"/>
    </xf>
    <xf numFmtId="0" fontId="2" fillId="22" borderId="82" xfId="0" applyFont="1" applyFill="1" applyBorder="1" applyAlignment="1">
      <alignment horizontal="justify" vertical="top"/>
    </xf>
    <xf numFmtId="0" fontId="6" fillId="6" borderId="22" xfId="0" applyFont="1" applyFill="1" applyBorder="1" applyAlignment="1">
      <alignment horizontal="justify" vertical="top"/>
    </xf>
    <xf numFmtId="0" fontId="6" fillId="21" borderId="29" xfId="0" applyFont="1" applyFill="1" applyBorder="1" applyAlignment="1">
      <alignment horizontal="center" vertical="top"/>
    </xf>
    <xf numFmtId="0" fontId="59" fillId="0" borderId="13" xfId="0" applyFont="1" applyBorder="1" applyAlignment="1">
      <alignment vertical="center" wrapText="1"/>
    </xf>
    <xf numFmtId="0" fontId="54" fillId="0" borderId="3" xfId="0" applyFont="1" applyBorder="1" applyAlignment="1">
      <alignment horizontal="center" vertical="center" wrapText="1"/>
    </xf>
    <xf numFmtId="0" fontId="110" fillId="51" borderId="35" xfId="0" applyFont="1" applyFill="1" applyBorder="1" applyAlignment="1">
      <alignment horizontal="center" vertical="center" wrapText="1"/>
    </xf>
    <xf numFmtId="0" fontId="110" fillId="51" borderId="13" xfId="0" applyFont="1" applyFill="1" applyBorder="1" applyAlignment="1">
      <alignment horizontal="center" vertical="center" wrapText="1"/>
    </xf>
    <xf numFmtId="0" fontId="2" fillId="21" borderId="154" xfId="0" applyFont="1" applyFill="1" applyBorder="1" applyAlignment="1">
      <alignment horizontal="justify" vertical="top"/>
    </xf>
    <xf numFmtId="3" fontId="54" fillId="43" borderId="154" xfId="2" applyNumberFormat="1" applyFont="1" applyFill="1" applyBorder="1" applyAlignment="1" applyProtection="1">
      <alignment horizontal="right" vertical="center"/>
      <protection locked="0"/>
    </xf>
    <xf numFmtId="3" fontId="0" fillId="43" borderId="154" xfId="0" applyNumberFormat="1" applyFill="1" applyBorder="1"/>
    <xf numFmtId="0" fontId="61" fillId="24" borderId="5" xfId="0" applyFont="1" applyFill="1" applyBorder="1" applyAlignment="1">
      <alignment horizontal="center" vertical="center" wrapText="1"/>
    </xf>
    <xf numFmtId="0" fontId="170" fillId="0" borderId="0" xfId="17" applyFont="1"/>
    <xf numFmtId="0" fontId="143" fillId="0" borderId="0" xfId="17"/>
    <xf numFmtId="0" fontId="171" fillId="0" borderId="0" xfId="17" applyFont="1"/>
    <xf numFmtId="0" fontId="171" fillId="0" borderId="0" xfId="17" applyFont="1" applyAlignment="1">
      <alignment horizontal="right"/>
    </xf>
    <xf numFmtId="0" fontId="1" fillId="0" borderId="0" xfId="25"/>
    <xf numFmtId="0" fontId="2" fillId="21" borderId="0" xfId="26" applyFill="1"/>
    <xf numFmtId="0" fontId="221" fillId="21" borderId="0" xfId="26" applyFont="1" applyFill="1"/>
    <xf numFmtId="0" fontId="5" fillId="21" borderId="0" xfId="27" applyFill="1" applyAlignment="1" applyProtection="1">
      <alignment horizontal="left" vertical="center"/>
    </xf>
    <xf numFmtId="0" fontId="222" fillId="21" borderId="0" xfId="26" applyFont="1" applyFill="1" applyAlignment="1">
      <alignment horizontal="right"/>
    </xf>
    <xf numFmtId="0" fontId="177" fillId="21" borderId="0" xfId="28" applyFill="1" applyAlignment="1">
      <alignment vertical="center" wrapText="1"/>
    </xf>
    <xf numFmtId="0" fontId="1" fillId="0" borderId="0" xfId="29"/>
    <xf numFmtId="0" fontId="1" fillId="21" borderId="0" xfId="30" applyFill="1"/>
    <xf numFmtId="0" fontId="51" fillId="21" borderId="0" xfId="0" applyFont="1" applyFill="1"/>
    <xf numFmtId="177" fontId="0" fillId="21" borderId="0" xfId="0" applyNumberFormat="1" applyFill="1"/>
    <xf numFmtId="3" fontId="59" fillId="0" borderId="35" xfId="0" applyNumberFormat="1" applyFont="1" applyBorder="1" applyAlignment="1">
      <alignment horizontal="right" vertical="center"/>
    </xf>
    <xf numFmtId="3" fontId="59" fillId="5" borderId="35" xfId="0" applyNumberFormat="1" applyFont="1" applyFill="1" applyBorder="1" applyAlignment="1">
      <alignment horizontal="right" vertical="center"/>
    </xf>
    <xf numFmtId="3" fontId="59" fillId="23" borderId="35" xfId="0" applyNumberFormat="1" applyFont="1" applyFill="1" applyBorder="1" applyAlignment="1">
      <alignment horizontal="right" vertical="center"/>
    </xf>
    <xf numFmtId="3" fontId="59" fillId="0" borderId="176" xfId="0" applyNumberFormat="1" applyFont="1" applyBorder="1" applyAlignment="1">
      <alignment horizontal="right" vertical="center"/>
    </xf>
    <xf numFmtId="3" fontId="59" fillId="5" borderId="176" xfId="0" applyNumberFormat="1" applyFont="1" applyFill="1" applyBorder="1" applyAlignment="1">
      <alignment horizontal="right" vertical="center"/>
    </xf>
    <xf numFmtId="3" fontId="59" fillId="23" borderId="176" xfId="0" applyNumberFormat="1" applyFont="1" applyFill="1" applyBorder="1" applyAlignment="1">
      <alignment horizontal="right" vertical="center"/>
    </xf>
    <xf numFmtId="0" fontId="37" fillId="21" borderId="22" xfId="7" applyFont="1" applyFill="1" applyBorder="1"/>
    <xf numFmtId="0" fontId="37" fillId="21" borderId="24" xfId="7" applyFont="1" applyFill="1" applyBorder="1" applyAlignment="1">
      <alignment horizontal="right"/>
    </xf>
    <xf numFmtId="0" fontId="37" fillId="21" borderId="24" xfId="7" applyFont="1" applyFill="1" applyBorder="1"/>
    <xf numFmtId="0" fontId="37" fillId="21" borderId="25" xfId="7" applyFont="1" applyFill="1" applyBorder="1"/>
    <xf numFmtId="0" fontId="37" fillId="21" borderId="0" xfId="7" applyFont="1" applyFill="1" applyAlignment="1">
      <alignment horizontal="right"/>
    </xf>
    <xf numFmtId="0" fontId="37" fillId="21" borderId="0" xfId="7" applyFont="1" applyFill="1"/>
    <xf numFmtId="0" fontId="37" fillId="21" borderId="63" xfId="7" applyFont="1" applyFill="1" applyBorder="1"/>
    <xf numFmtId="0" fontId="37" fillId="21" borderId="6" xfId="7" applyFont="1" applyFill="1" applyBorder="1" applyAlignment="1">
      <alignment horizontal="right"/>
    </xf>
    <xf numFmtId="0" fontId="37" fillId="21" borderId="6" xfId="7" applyFont="1" applyFill="1" applyBorder="1"/>
    <xf numFmtId="3" fontId="37" fillId="0" borderId="35" xfId="0" applyNumberFormat="1" applyFont="1" applyBorder="1" applyAlignment="1">
      <alignment horizontal="right" vertical="center"/>
    </xf>
    <xf numFmtId="3" fontId="37" fillId="0" borderId="176" xfId="0" applyNumberFormat="1" applyFont="1" applyBorder="1" applyAlignment="1">
      <alignment horizontal="right" vertical="center"/>
    </xf>
    <xf numFmtId="3" fontId="37" fillId="23" borderId="35" xfId="0" applyNumberFormat="1" applyFont="1" applyFill="1" applyBorder="1" applyAlignment="1">
      <alignment horizontal="right" vertical="center"/>
    </xf>
    <xf numFmtId="3" fontId="37" fillId="23" borderId="176" xfId="0" applyNumberFormat="1" applyFont="1" applyFill="1" applyBorder="1" applyAlignment="1">
      <alignment horizontal="right" vertical="center"/>
    </xf>
    <xf numFmtId="0" fontId="37" fillId="21" borderId="0" xfId="0" applyFont="1" applyFill="1"/>
    <xf numFmtId="0" fontId="37" fillId="0" borderId="21" xfId="0" applyFont="1" applyBorder="1" applyAlignment="1">
      <alignment horizontal="center" vertical="center"/>
    </xf>
    <xf numFmtId="0" fontId="37" fillId="23" borderId="35" xfId="0" applyFont="1" applyFill="1" applyBorder="1"/>
    <xf numFmtId="0" fontId="37" fillId="23" borderId="176" xfId="0" applyFont="1" applyFill="1" applyBorder="1"/>
    <xf numFmtId="0" fontId="59" fillId="5" borderId="13" xfId="0" applyFont="1" applyFill="1" applyBorder="1" applyAlignment="1">
      <alignment vertical="center" wrapText="1"/>
    </xf>
    <xf numFmtId="0" fontId="35" fillId="0" borderId="0" xfId="0" applyFont="1"/>
    <xf numFmtId="0" fontId="59" fillId="0" borderId="17" xfId="0" applyFont="1" applyBorder="1" applyAlignment="1">
      <alignment horizontal="center" vertical="center"/>
    </xf>
    <xf numFmtId="3" fontId="54" fillId="0" borderId="154" xfId="0" applyNumberFormat="1" applyFont="1" applyBorder="1" applyAlignment="1">
      <alignment horizontal="right" vertical="center"/>
    </xf>
    <xf numFmtId="0" fontId="53" fillId="21" borderId="0" xfId="0" applyFont="1" applyFill="1" applyAlignment="1">
      <alignment wrapText="1"/>
    </xf>
    <xf numFmtId="0" fontId="54" fillId="21" borderId="0" xfId="0" applyFont="1" applyFill="1"/>
    <xf numFmtId="0" fontId="56" fillId="21" borderId="0" xfId="0" applyFont="1" applyFill="1"/>
    <xf numFmtId="0" fontId="59" fillId="21" borderId="3" xfId="0" applyFont="1" applyFill="1" applyBorder="1" applyAlignment="1">
      <alignment horizontal="center" vertical="center" wrapText="1"/>
    </xf>
    <xf numFmtId="0" fontId="59" fillId="21" borderId="0" xfId="0" applyFont="1" applyFill="1" applyAlignment="1">
      <alignment horizontal="center" vertical="center" wrapText="1"/>
    </xf>
    <xf numFmtId="0" fontId="53" fillId="21" borderId="0" xfId="0" applyFont="1" applyFill="1" applyAlignment="1">
      <alignment vertical="center" wrapText="1"/>
    </xf>
    <xf numFmtId="41" fontId="59" fillId="21" borderId="3" xfId="0" applyNumberFormat="1" applyFont="1" applyFill="1" applyBorder="1" applyAlignment="1">
      <alignment horizontal="center"/>
    </xf>
    <xf numFmtId="3" fontId="59" fillId="21" borderId="0" xfId="0" applyNumberFormat="1" applyFont="1" applyFill="1" applyAlignment="1">
      <alignment horizontal="right"/>
    </xf>
    <xf numFmtId="3" fontId="59" fillId="21" borderId="0" xfId="0" applyNumberFormat="1" applyFont="1" applyFill="1" applyAlignment="1">
      <alignment horizontal="center"/>
    </xf>
    <xf numFmtId="0" fontId="59" fillId="21" borderId="0" xfId="0" applyFont="1" applyFill="1" applyAlignment="1">
      <alignment horizontal="center"/>
    </xf>
    <xf numFmtId="3" fontId="61" fillId="21" borderId="0" xfId="0" applyNumberFormat="1" applyFont="1" applyFill="1" applyAlignment="1">
      <alignment horizontal="right"/>
    </xf>
    <xf numFmtId="3" fontId="61" fillId="21" borderId="0" xfId="0" applyNumberFormat="1" applyFont="1" applyFill="1" applyAlignment="1">
      <alignment horizontal="center"/>
    </xf>
    <xf numFmtId="0" fontId="59" fillId="21" borderId="3" xfId="0" applyFont="1" applyFill="1" applyBorder="1" applyAlignment="1">
      <alignment horizontal="center"/>
    </xf>
    <xf numFmtId="41" fontId="59" fillId="21" borderId="0" xfId="0" applyNumberFormat="1" applyFont="1" applyFill="1" applyAlignment="1">
      <alignment horizontal="center"/>
    </xf>
    <xf numFmtId="3" fontId="54" fillId="21" borderId="2" xfId="0" applyNumberFormat="1" applyFont="1" applyFill="1" applyBorder="1" applyAlignment="1">
      <alignment horizontal="right" vertical="center"/>
    </xf>
    <xf numFmtId="0" fontId="57" fillId="21" borderId="0" xfId="0" applyFont="1" applyFill="1" applyAlignment="1">
      <alignment horizontal="center"/>
    </xf>
    <xf numFmtId="0" fontId="111" fillId="21" borderId="0" xfId="0" applyFont="1" applyFill="1" applyAlignment="1">
      <alignment horizontal="left"/>
    </xf>
    <xf numFmtId="0" fontId="110" fillId="51" borderId="154" xfId="0" applyFont="1" applyFill="1" applyBorder="1" applyAlignment="1">
      <alignment horizontal="center" vertical="center" wrapText="1"/>
    </xf>
    <xf numFmtId="0" fontId="54" fillId="0" borderId="154" xfId="0" applyFont="1" applyBorder="1" applyAlignment="1">
      <alignment horizontal="left" vertical="center" wrapText="1"/>
    </xf>
    <xf numFmtId="3" fontId="54" fillId="5" borderId="154" xfId="0" applyNumberFormat="1" applyFont="1" applyFill="1" applyBorder="1" applyAlignment="1">
      <alignment horizontal="right" vertical="center"/>
    </xf>
    <xf numFmtId="3" fontId="54" fillId="16" borderId="154" xfId="0" applyNumberFormat="1" applyFont="1" applyFill="1" applyBorder="1" applyAlignment="1">
      <alignment horizontal="right" vertical="center"/>
    </xf>
    <xf numFmtId="3" fontId="113" fillId="21" borderId="154" xfId="0" applyNumberFormat="1" applyFont="1" applyFill="1" applyBorder="1"/>
    <xf numFmtId="3" fontId="54" fillId="0" borderId="154" xfId="0" applyNumberFormat="1" applyFont="1" applyBorder="1" applyAlignment="1">
      <alignment horizontal="center" vertical="center" wrapText="1"/>
    </xf>
    <xf numFmtId="0" fontId="54" fillId="0" borderId="154" xfId="0" applyFont="1" applyBorder="1" applyAlignment="1">
      <alignment horizontal="center" vertical="center" wrapText="1"/>
    </xf>
    <xf numFmtId="0" fontId="54" fillId="5" borderId="154" xfId="0" applyFont="1" applyFill="1" applyBorder="1" applyAlignment="1">
      <alignment horizontal="center" vertical="center" wrapText="1"/>
    </xf>
    <xf numFmtId="0" fontId="53" fillId="0" borderId="154" xfId="0" applyFont="1" applyBorder="1" applyAlignment="1">
      <alignment horizontal="center" vertical="center" wrapText="1"/>
    </xf>
    <xf numFmtId="3" fontId="54" fillId="0" borderId="154" xfId="0" applyNumberFormat="1" applyFont="1" applyBorder="1" applyAlignment="1">
      <alignment horizontal="right" vertical="center" wrapText="1"/>
    </xf>
    <xf numFmtId="3" fontId="54" fillId="51" borderId="154" xfId="0" applyNumberFormat="1" applyFont="1" applyFill="1" applyBorder="1" applyAlignment="1">
      <alignment horizontal="right" vertical="center" wrapText="1"/>
    </xf>
    <xf numFmtId="3" fontId="54" fillId="0" borderId="154" xfId="2" applyNumberFormat="1" applyFont="1" applyFill="1" applyBorder="1" applyAlignment="1" applyProtection="1">
      <alignment horizontal="right" vertical="center"/>
    </xf>
    <xf numFmtId="0" fontId="54" fillId="5" borderId="154" xfId="0" applyFont="1" applyFill="1" applyBorder="1" applyAlignment="1">
      <alignment vertical="center" wrapText="1"/>
    </xf>
    <xf numFmtId="3" fontId="54" fillId="5" borderId="154" xfId="2" applyNumberFormat="1" applyFont="1" applyFill="1" applyBorder="1" applyAlignment="1">
      <alignment horizontal="right" vertical="center"/>
    </xf>
    <xf numFmtId="0" fontId="35" fillId="28" borderId="154" xfId="0" applyFont="1" applyFill="1" applyBorder="1" applyAlignment="1">
      <alignment horizontal="center" vertical="center" wrapText="1"/>
    </xf>
    <xf numFmtId="3" fontId="35" fillId="28" borderId="154" xfId="0" applyNumberFormat="1" applyFont="1" applyFill="1" applyBorder="1" applyAlignment="1">
      <alignment horizontal="center" vertical="center" wrapText="1"/>
    </xf>
    <xf numFmtId="3" fontId="31" fillId="28" borderId="154" xfId="0" applyNumberFormat="1" applyFont="1" applyFill="1" applyBorder="1" applyAlignment="1">
      <alignment horizontal="right" vertical="center" wrapText="1"/>
    </xf>
    <xf numFmtId="3" fontId="54" fillId="21" borderId="154" xfId="0" applyNumberFormat="1" applyFont="1" applyFill="1" applyBorder="1" applyAlignment="1">
      <alignment horizontal="right" vertical="center" wrapText="1"/>
    </xf>
    <xf numFmtId="3" fontId="54" fillId="21" borderId="154" xfId="2" applyNumberFormat="1" applyFont="1" applyFill="1" applyBorder="1" applyAlignment="1" applyProtection="1">
      <alignment horizontal="right" vertical="center"/>
    </xf>
    <xf numFmtId="3" fontId="73" fillId="0" borderId="154" xfId="0" applyNumberFormat="1" applyFont="1" applyBorder="1" applyAlignment="1">
      <alignment horizontal="right" vertical="center" wrapText="1"/>
    </xf>
    <xf numFmtId="3" fontId="54" fillId="28" borderId="17" xfId="3" applyNumberFormat="1" applyFont="1" applyFill="1" applyBorder="1" applyAlignment="1">
      <alignment horizontal="right" vertical="center" wrapText="1"/>
    </xf>
    <xf numFmtId="0" fontId="74" fillId="16" borderId="64" xfId="0" applyFont="1" applyFill="1" applyBorder="1" applyAlignment="1">
      <alignment horizontal="center" wrapText="1"/>
    </xf>
    <xf numFmtId="3" fontId="54" fillId="0" borderId="154" xfId="2" applyNumberFormat="1" applyFont="1" applyBorder="1" applyAlignment="1" applyProtection="1">
      <alignment horizontal="right" vertical="center"/>
      <protection locked="0"/>
    </xf>
    <xf numFmtId="0" fontId="54" fillId="0" borderId="154" xfId="0" applyFont="1" applyBorder="1" applyAlignment="1">
      <alignment vertical="center" wrapText="1"/>
    </xf>
    <xf numFmtId="3" fontId="54" fillId="28" borderId="154" xfId="2" applyNumberFormat="1" applyFont="1" applyFill="1" applyBorder="1" applyAlignment="1" applyProtection="1">
      <alignment horizontal="right" vertical="center"/>
    </xf>
    <xf numFmtId="3" fontId="59" fillId="28" borderId="154" xfId="2" applyNumberFormat="1" applyFont="1" applyFill="1" applyBorder="1" applyAlignment="1" applyProtection="1">
      <alignment horizontal="center" vertical="center"/>
    </xf>
    <xf numFmtId="3" fontId="54" fillId="0" borderId="154" xfId="2" applyNumberFormat="1" applyFont="1" applyBorder="1" applyAlignment="1" applyProtection="1">
      <alignment horizontal="right" vertical="center"/>
    </xf>
    <xf numFmtId="3" fontId="59" fillId="28" borderId="154" xfId="2" applyNumberFormat="1" applyFont="1" applyFill="1" applyBorder="1" applyAlignment="1" applyProtection="1">
      <alignment horizontal="center" vertical="center" wrapText="1"/>
    </xf>
    <xf numFmtId="3" fontId="54" fillId="0" borderId="154" xfId="2" quotePrefix="1" applyNumberFormat="1" applyFont="1" applyFill="1" applyBorder="1" applyAlignment="1" applyProtection="1">
      <alignment horizontal="right" vertical="center"/>
    </xf>
    <xf numFmtId="0" fontId="37" fillId="0" borderId="154" xfId="0" applyFont="1" applyBorder="1" applyAlignment="1">
      <alignment vertical="center" wrapText="1"/>
    </xf>
    <xf numFmtId="3" fontId="37" fillId="0" borderId="154" xfId="2" applyNumberFormat="1" applyFont="1" applyFill="1" applyBorder="1" applyAlignment="1" applyProtection="1">
      <alignment horizontal="right" vertical="center"/>
      <protection locked="0"/>
    </xf>
    <xf numFmtId="0" fontId="54" fillId="5" borderId="22" xfId="0" applyFont="1" applyFill="1" applyBorder="1" applyAlignment="1">
      <alignment horizontal="center" vertical="center"/>
    </xf>
    <xf numFmtId="0" fontId="54" fillId="5" borderId="25" xfId="0" applyFont="1" applyFill="1" applyBorder="1" applyAlignment="1">
      <alignment horizontal="center" vertical="center"/>
    </xf>
    <xf numFmtId="0" fontId="55" fillId="5" borderId="25" xfId="0" applyFont="1" applyFill="1" applyBorder="1" applyAlignment="1">
      <alignment horizontal="center" vertical="center"/>
    </xf>
    <xf numFmtId="0" fontId="59" fillId="5" borderId="63" xfId="0" applyFont="1" applyFill="1" applyBorder="1" applyAlignment="1">
      <alignment horizontal="center" vertical="center"/>
    </xf>
    <xf numFmtId="0" fontId="59" fillId="5" borderId="22" xfId="0" applyFont="1" applyFill="1" applyBorder="1" applyAlignment="1">
      <alignment horizontal="center" vertical="center"/>
    </xf>
    <xf numFmtId="0" fontId="0" fillId="21" borderId="0" xfId="0" applyFill="1" applyAlignment="1">
      <alignment vertical="center"/>
    </xf>
    <xf numFmtId="0" fontId="0" fillId="21" borderId="0" xfId="0" applyFill="1" applyAlignment="1">
      <alignment horizontal="center" vertical="center"/>
    </xf>
    <xf numFmtId="0" fontId="0" fillId="0" borderId="0" xfId="0" applyAlignment="1">
      <alignment horizontal="center" vertical="center"/>
    </xf>
    <xf numFmtId="0" fontId="56" fillId="0" borderId="3" xfId="0" applyFont="1" applyBorder="1" applyAlignment="1">
      <alignment horizontal="center" vertical="center" wrapText="1"/>
    </xf>
    <xf numFmtId="0" fontId="0" fillId="21" borderId="19" xfId="0" applyFill="1" applyBorder="1"/>
    <xf numFmtId="0" fontId="110" fillId="51" borderId="45" xfId="0" applyFont="1" applyFill="1" applyBorder="1" applyAlignment="1">
      <alignment horizontal="center" vertical="center" wrapText="1"/>
    </xf>
    <xf numFmtId="0" fontId="110" fillId="51" borderId="46" xfId="0" applyFont="1" applyFill="1" applyBorder="1" applyAlignment="1">
      <alignment horizontal="center" vertical="center" wrapText="1"/>
    </xf>
    <xf numFmtId="0" fontId="110" fillId="51" borderId="84" xfId="0" applyFont="1" applyFill="1" applyBorder="1" applyAlignment="1">
      <alignment horizontal="center" vertical="center" wrapText="1"/>
    </xf>
    <xf numFmtId="0" fontId="110" fillId="51" borderId="15" xfId="0" applyFont="1" applyFill="1" applyBorder="1" applyAlignment="1">
      <alignment horizontal="center" vertical="center" wrapText="1"/>
    </xf>
    <xf numFmtId="0" fontId="110" fillId="51" borderId="52" xfId="0" applyFont="1" applyFill="1" applyBorder="1" applyAlignment="1">
      <alignment horizontal="center" vertical="center" wrapText="1"/>
    </xf>
    <xf numFmtId="0" fontId="110" fillId="51" borderId="68" xfId="0" applyFont="1" applyFill="1" applyBorder="1" applyAlignment="1">
      <alignment horizontal="center" vertical="center" wrapText="1"/>
    </xf>
    <xf numFmtId="0" fontId="110" fillId="51" borderId="37" xfId="0" applyFont="1" applyFill="1" applyBorder="1" applyAlignment="1">
      <alignment horizontal="center" vertical="center" wrapText="1"/>
    </xf>
    <xf numFmtId="3" fontId="37" fillId="5" borderId="177" xfId="0" applyNumberFormat="1" applyFont="1" applyFill="1" applyBorder="1" applyAlignment="1">
      <alignment horizontal="right" vertical="center" wrapText="1"/>
    </xf>
    <xf numFmtId="3" fontId="37" fillId="0" borderId="182" xfId="0" applyNumberFormat="1" applyFont="1" applyBorder="1" applyAlignment="1">
      <alignment horizontal="right" vertical="center" wrapText="1"/>
    </xf>
    <xf numFmtId="3" fontId="37" fillId="24" borderId="183" xfId="0" applyNumberFormat="1" applyFont="1" applyFill="1" applyBorder="1" applyAlignment="1">
      <alignment horizontal="right" vertical="center" wrapText="1"/>
    </xf>
    <xf numFmtId="3" fontId="37" fillId="0" borderId="184" xfId="0" applyNumberFormat="1" applyFont="1" applyBorder="1" applyAlignment="1">
      <alignment horizontal="right" vertical="center" wrapText="1"/>
    </xf>
    <xf numFmtId="3" fontId="37" fillId="24" borderId="185" xfId="0" applyNumberFormat="1" applyFont="1" applyFill="1" applyBorder="1" applyAlignment="1">
      <alignment horizontal="right" vertical="center" wrapText="1"/>
    </xf>
    <xf numFmtId="3" fontId="37" fillId="0" borderId="177" xfId="0" applyNumberFormat="1" applyFont="1" applyBorder="1" applyAlignment="1">
      <alignment horizontal="right" vertical="center" wrapText="1"/>
    </xf>
    <xf numFmtId="3" fontId="37" fillId="5" borderId="45" xfId="0" applyNumberFormat="1" applyFont="1" applyFill="1" applyBorder="1" applyAlignment="1">
      <alignment horizontal="right" vertical="center"/>
    </xf>
    <xf numFmtId="3" fontId="37" fillId="0" borderId="154" xfId="0" applyNumberFormat="1" applyFont="1" applyBorder="1" applyAlignment="1">
      <alignment horizontal="right" vertical="center"/>
    </xf>
    <xf numFmtId="3" fontId="37" fillId="24" borderId="46" xfId="0" applyNumberFormat="1" applyFont="1" applyFill="1" applyBorder="1" applyAlignment="1">
      <alignment horizontal="right" vertical="center" wrapText="1"/>
    </xf>
    <xf numFmtId="3" fontId="37" fillId="0" borderId="13" xfId="0" applyNumberFormat="1" applyFont="1" applyBorder="1" applyAlignment="1">
      <alignment horizontal="right" vertical="center"/>
    </xf>
    <xf numFmtId="3" fontId="37" fillId="0" borderId="45" xfId="0" applyNumberFormat="1" applyFont="1" applyBorder="1" applyAlignment="1">
      <alignment horizontal="right" vertical="center"/>
    </xf>
    <xf numFmtId="3" fontId="37" fillId="24" borderId="5" xfId="0" applyNumberFormat="1" applyFont="1" applyFill="1" applyBorder="1" applyAlignment="1">
      <alignment horizontal="right" vertical="center" wrapText="1"/>
    </xf>
    <xf numFmtId="3" fontId="37" fillId="0" borderId="64" xfId="0" applyNumberFormat="1" applyFont="1" applyBorder="1" applyAlignment="1">
      <alignment horizontal="right" vertical="center"/>
    </xf>
    <xf numFmtId="3" fontId="37" fillId="0" borderId="21" xfId="0" applyNumberFormat="1" applyFont="1" applyBorder="1" applyAlignment="1">
      <alignment horizontal="right" vertical="center"/>
    </xf>
    <xf numFmtId="3" fontId="37" fillId="0" borderId="47" xfId="0" applyNumberFormat="1" applyFont="1" applyBorder="1" applyAlignment="1">
      <alignment horizontal="right" vertical="center"/>
    </xf>
    <xf numFmtId="3" fontId="37" fillId="24" borderId="15" xfId="0" applyNumberFormat="1" applyFont="1" applyFill="1" applyBorder="1" applyAlignment="1">
      <alignment horizontal="right" vertical="center"/>
    </xf>
    <xf numFmtId="3" fontId="37" fillId="24" borderId="52" xfId="0" applyNumberFormat="1" applyFont="1" applyFill="1" applyBorder="1" applyAlignment="1">
      <alignment horizontal="right" vertical="center"/>
    </xf>
    <xf numFmtId="3" fontId="37" fillId="24" borderId="68" xfId="0" applyNumberFormat="1" applyFont="1" applyFill="1" applyBorder="1" applyAlignment="1">
      <alignment horizontal="right" vertical="center"/>
    </xf>
    <xf numFmtId="3" fontId="37" fillId="24" borderId="37" xfId="0" applyNumberFormat="1" applyFont="1" applyFill="1" applyBorder="1" applyAlignment="1">
      <alignment horizontal="right" vertical="center"/>
    </xf>
    <xf numFmtId="3" fontId="37" fillId="24" borderId="84" xfId="0" applyNumberFormat="1" applyFont="1" applyFill="1" applyBorder="1" applyAlignment="1">
      <alignment horizontal="right" vertical="center"/>
    </xf>
    <xf numFmtId="0" fontId="31" fillId="5" borderId="45" xfId="0" applyFont="1" applyFill="1" applyBorder="1" applyAlignment="1">
      <alignment horizontal="center"/>
    </xf>
    <xf numFmtId="0" fontId="31" fillId="5" borderId="180" xfId="0" applyFont="1" applyFill="1" applyBorder="1"/>
    <xf numFmtId="0" fontId="31" fillId="5" borderId="1" xfId="0" applyFont="1" applyFill="1" applyBorder="1"/>
    <xf numFmtId="0" fontId="31" fillId="5" borderId="36" xfId="0" applyFont="1" applyFill="1" applyBorder="1" applyAlignment="1">
      <alignment vertical="center" wrapText="1"/>
    </xf>
    <xf numFmtId="0" fontId="31" fillId="5" borderId="84" xfId="0" applyFont="1" applyFill="1" applyBorder="1" applyAlignment="1">
      <alignment horizontal="center"/>
    </xf>
    <xf numFmtId="0" fontId="59" fillId="0" borderId="52" xfId="0" applyFont="1" applyBorder="1" applyAlignment="1">
      <alignment horizontal="center" vertical="center"/>
    </xf>
    <xf numFmtId="3" fontId="59" fillId="24" borderId="68" xfId="0" applyNumberFormat="1" applyFont="1" applyFill="1" applyBorder="1" applyAlignment="1">
      <alignment horizontal="right" vertical="center"/>
    </xf>
    <xf numFmtId="3" fontId="31" fillId="51" borderId="26" xfId="0" applyNumberFormat="1" applyFont="1" applyFill="1" applyBorder="1" applyAlignment="1">
      <alignment horizontal="right"/>
    </xf>
    <xf numFmtId="3" fontId="31" fillId="51" borderId="13" xfId="0" applyNumberFormat="1" applyFont="1" applyFill="1" applyBorder="1" applyAlignment="1">
      <alignment horizontal="right"/>
    </xf>
    <xf numFmtId="3" fontId="31" fillId="51" borderId="154" xfId="0" applyNumberFormat="1" applyFont="1" applyFill="1" applyBorder="1" applyAlignment="1">
      <alignment horizontal="right"/>
    </xf>
    <xf numFmtId="0" fontId="0" fillId="21" borderId="24" xfId="0" applyFill="1" applyBorder="1"/>
    <xf numFmtId="0" fontId="31" fillId="22" borderId="154" xfId="0" applyFont="1" applyFill="1" applyBorder="1" applyAlignment="1">
      <alignment horizontal="center" vertical="center" wrapText="1"/>
    </xf>
    <xf numFmtId="0" fontId="37" fillId="23" borderId="154" xfId="0" applyFont="1" applyFill="1" applyBorder="1"/>
    <xf numFmtId="0" fontId="37" fillId="0" borderId="186" xfId="0" applyFont="1" applyBorder="1" applyAlignment="1">
      <alignment horizontal="center" vertical="center"/>
    </xf>
    <xf numFmtId="3" fontId="37" fillId="24" borderId="154" xfId="0" applyNumberFormat="1" applyFont="1" applyFill="1" applyBorder="1" applyAlignment="1">
      <alignment horizontal="right" vertical="center"/>
    </xf>
    <xf numFmtId="3" fontId="59" fillId="0" borderId="154" xfId="0" applyNumberFormat="1" applyFont="1" applyBorder="1" applyAlignment="1">
      <alignment horizontal="right" vertical="center"/>
    </xf>
    <xf numFmtId="3" fontId="59" fillId="5" borderId="154" xfId="0" applyNumberFormat="1" applyFont="1" applyFill="1" applyBorder="1" applyAlignment="1">
      <alignment horizontal="right" vertical="center"/>
    </xf>
    <xf numFmtId="0" fontId="59" fillId="0" borderId="186" xfId="0" applyFont="1" applyBorder="1" applyAlignment="1">
      <alignment horizontal="center" vertical="center"/>
    </xf>
    <xf numFmtId="3" fontId="37" fillId="23" borderId="154" xfId="0" applyNumberFormat="1" applyFont="1" applyFill="1" applyBorder="1" applyAlignment="1">
      <alignment horizontal="right" vertical="center"/>
    </xf>
    <xf numFmtId="0" fontId="76" fillId="12" borderId="186" xfId="0" applyFont="1" applyFill="1" applyBorder="1" applyAlignment="1">
      <alignment vertical="center" wrapText="1"/>
    </xf>
    <xf numFmtId="177" fontId="31" fillId="0" borderId="187" xfId="0" applyNumberFormat="1" applyFont="1" applyBorder="1" applyAlignment="1">
      <alignment horizontal="right" vertical="center" wrapText="1"/>
    </xf>
    <xf numFmtId="0" fontId="54" fillId="0" borderId="186" xfId="0" applyFont="1" applyBorder="1" applyAlignment="1">
      <alignment horizontal="center" vertical="center" wrapText="1"/>
    </xf>
    <xf numFmtId="0" fontId="54" fillId="6" borderId="186" xfId="0" applyFont="1" applyFill="1" applyBorder="1"/>
    <xf numFmtId="0" fontId="53" fillId="0" borderId="154" xfId="0" applyFont="1" applyBorder="1" applyAlignment="1">
      <alignment wrapText="1"/>
    </xf>
    <xf numFmtId="3" fontId="54" fillId="0" borderId="154" xfId="3" applyNumberFormat="1" applyFont="1" applyBorder="1" applyAlignment="1">
      <alignment horizontal="right"/>
    </xf>
    <xf numFmtId="3" fontId="54" fillId="0" borderId="154" xfId="0" applyNumberFormat="1" applyFont="1" applyBorder="1" applyAlignment="1">
      <alignment horizontal="right"/>
    </xf>
    <xf numFmtId="3" fontId="59" fillId="0" borderId="154" xfId="0" applyNumberFormat="1" applyFont="1" applyBorder="1" applyAlignment="1">
      <alignment horizontal="right"/>
    </xf>
    <xf numFmtId="182" fontId="59" fillId="0" borderId="154" xfId="9" applyNumberFormat="1" applyFont="1" applyBorder="1" applyAlignment="1">
      <alignment horizontal="center"/>
    </xf>
    <xf numFmtId="0" fontId="43" fillId="0" borderId="154" xfId="0" applyFont="1" applyBorder="1" applyAlignment="1">
      <alignment wrapText="1"/>
    </xf>
    <xf numFmtId="3" fontId="113" fillId="21" borderId="154" xfId="0" applyNumberFormat="1" applyFont="1" applyFill="1" applyBorder="1" applyAlignment="1">
      <alignment horizontal="right"/>
    </xf>
    <xf numFmtId="3" fontId="62" fillId="0" borderId="154" xfId="0" applyNumberFormat="1" applyFont="1" applyBorder="1" applyAlignment="1">
      <alignment horizontal="right"/>
    </xf>
    <xf numFmtId="0" fontId="59" fillId="6" borderId="187" xfId="0" applyFont="1" applyFill="1" applyBorder="1" applyAlignment="1">
      <alignment horizontal="center" vertical="center"/>
    </xf>
    <xf numFmtId="3" fontId="59" fillId="6" borderId="154" xfId="0" applyNumberFormat="1" applyFont="1" applyFill="1" applyBorder="1" applyAlignment="1">
      <alignment horizontal="center"/>
    </xf>
    <xf numFmtId="3" fontId="59" fillId="6" borderId="154" xfId="0" applyNumberFormat="1" applyFont="1" applyFill="1" applyBorder="1" applyAlignment="1">
      <alignment horizontal="right"/>
    </xf>
    <xf numFmtId="41" fontId="59" fillId="6" borderId="154" xfId="0" applyNumberFormat="1" applyFont="1" applyFill="1" applyBorder="1" applyAlignment="1">
      <alignment horizontal="center"/>
    </xf>
    <xf numFmtId="180" fontId="59" fillId="0" borderId="154" xfId="9" applyNumberFormat="1" applyFont="1" applyBorder="1" applyAlignment="1">
      <alignment horizontal="center"/>
    </xf>
    <xf numFmtId="3" fontId="31" fillId="0" borderId="154" xfId="0" applyNumberFormat="1" applyFont="1" applyBorder="1" applyAlignment="1">
      <alignment horizontal="right"/>
    </xf>
    <xf numFmtId="0" fontId="54" fillId="0" borderId="154" xfId="0" applyFont="1" applyBorder="1"/>
    <xf numFmtId="0" fontId="59" fillId="6" borderId="154" xfId="0" applyFont="1" applyFill="1" applyBorder="1" applyAlignment="1">
      <alignment horizontal="right"/>
    </xf>
    <xf numFmtId="177" fontId="59" fillId="6" borderId="154" xfId="0" applyNumberFormat="1" applyFont="1" applyFill="1" applyBorder="1" applyAlignment="1">
      <alignment horizontal="right"/>
    </xf>
    <xf numFmtId="0" fontId="56" fillId="0" borderId="186" xfId="0" applyFont="1" applyBorder="1" applyAlignment="1">
      <alignment horizontal="center" vertical="center" wrapText="1"/>
    </xf>
    <xf numFmtId="2" fontId="110" fillId="51" borderId="154" xfId="2" applyNumberFormat="1" applyFont="1" applyFill="1" applyBorder="1" applyAlignment="1">
      <alignment horizontal="center" vertical="center" wrapText="1"/>
    </xf>
    <xf numFmtId="0" fontId="53" fillId="0" borderId="187" xfId="0" applyFont="1" applyBorder="1" applyAlignment="1">
      <alignment vertical="center" wrapText="1"/>
    </xf>
    <xf numFmtId="0" fontId="54" fillId="0" borderId="187" xfId="0" applyFont="1" applyBorder="1" applyAlignment="1">
      <alignment horizontal="left" vertical="center" wrapText="1"/>
    </xf>
    <xf numFmtId="3" fontId="54" fillId="0" borderId="154" xfId="2" applyNumberFormat="1" applyFont="1" applyFill="1" applyBorder="1" applyAlignment="1">
      <alignment horizontal="right" vertical="center"/>
    </xf>
    <xf numFmtId="0" fontId="54" fillId="0" borderId="187" xfId="0" applyFont="1" applyBorder="1" applyAlignment="1">
      <alignment vertical="center" wrapText="1"/>
    </xf>
    <xf numFmtId="3" fontId="54" fillId="24" borderId="154" xfId="2" applyNumberFormat="1" applyFont="1" applyFill="1" applyBorder="1" applyAlignment="1">
      <alignment horizontal="right" vertical="center"/>
    </xf>
    <xf numFmtId="3" fontId="54" fillId="24" borderId="154" xfId="2" applyNumberFormat="1" applyFont="1" applyFill="1" applyBorder="1" applyAlignment="1" applyProtection="1">
      <alignment horizontal="right" vertical="center"/>
      <protection locked="0"/>
    </xf>
    <xf numFmtId="0" fontId="37" fillId="21" borderId="154" xfId="0" applyFont="1" applyFill="1" applyBorder="1" applyAlignment="1">
      <alignment horizontal="left" vertical="center" wrapText="1"/>
    </xf>
    <xf numFmtId="0" fontId="117" fillId="0" borderId="187" xfId="0" applyFont="1" applyBorder="1" applyAlignment="1">
      <alignment horizontal="left" vertical="center" wrapText="1"/>
    </xf>
    <xf numFmtId="3" fontId="54" fillId="0" borderId="154" xfId="3" applyNumberFormat="1" applyFont="1" applyFill="1" applyBorder="1" applyAlignment="1">
      <alignment horizontal="right" vertical="center" wrapText="1"/>
    </xf>
    <xf numFmtId="3" fontId="54" fillId="21" borderId="154" xfId="3" applyNumberFormat="1" applyFont="1" applyFill="1" applyBorder="1" applyAlignment="1">
      <alignment horizontal="right" vertical="center" wrapText="1"/>
    </xf>
    <xf numFmtId="3" fontId="54" fillId="23" borderId="154" xfId="2" applyNumberFormat="1" applyFont="1" applyFill="1" applyBorder="1" applyAlignment="1" applyProtection="1">
      <alignment horizontal="right" vertical="center"/>
      <protection locked="0"/>
    </xf>
    <xf numFmtId="3" fontId="54" fillId="23" borderId="154" xfId="2" applyNumberFormat="1" applyFont="1" applyFill="1" applyBorder="1" applyAlignment="1">
      <alignment horizontal="right" vertical="center"/>
    </xf>
    <xf numFmtId="3" fontId="54" fillId="23" borderId="187" xfId="2" applyNumberFormat="1" applyFont="1" applyFill="1" applyBorder="1" applyAlignment="1" applyProtection="1">
      <alignment horizontal="right" vertical="center"/>
      <protection locked="0"/>
    </xf>
    <xf numFmtId="0" fontId="37" fillId="21" borderId="154" xfId="0" applyFont="1" applyFill="1" applyBorder="1" applyAlignment="1">
      <alignment vertical="center" wrapText="1"/>
    </xf>
    <xf numFmtId="0" fontId="59" fillId="16" borderId="154" xfId="0" applyFont="1" applyFill="1" applyBorder="1" applyAlignment="1">
      <alignment vertical="center" wrapText="1"/>
    </xf>
    <xf numFmtId="0" fontId="56" fillId="0" borderId="17" xfId="0" applyFont="1" applyBorder="1" applyAlignment="1">
      <alignment horizontal="center" vertical="center" wrapText="1"/>
    </xf>
    <xf numFmtId="3" fontId="59" fillId="28" borderId="154" xfId="0" applyNumberFormat="1" applyFont="1" applyFill="1" applyBorder="1" applyAlignment="1">
      <alignment horizontal="center" vertical="center" wrapText="1"/>
    </xf>
    <xf numFmtId="3" fontId="54" fillId="0" borderId="187" xfId="3" applyNumberFormat="1" applyFont="1" applyBorder="1" applyAlignment="1">
      <alignment horizontal="right" vertical="center" wrapText="1"/>
    </xf>
    <xf numFmtId="3" fontId="59" fillId="24" borderId="187" xfId="2" applyNumberFormat="1" applyFont="1" applyFill="1" applyBorder="1" applyAlignment="1" applyProtection="1">
      <alignment horizontal="right" vertical="center"/>
      <protection locked="0"/>
    </xf>
    <xf numFmtId="3" fontId="54" fillId="0" borderId="187" xfId="2" applyNumberFormat="1" applyFont="1" applyFill="1" applyBorder="1" applyAlignment="1" applyProtection="1">
      <alignment horizontal="right" vertical="center"/>
      <protection locked="0"/>
    </xf>
    <xf numFmtId="3" fontId="54" fillId="51" borderId="154" xfId="2" applyNumberFormat="1" applyFont="1" applyFill="1" applyBorder="1" applyAlignment="1" applyProtection="1">
      <alignment horizontal="right" vertical="center"/>
      <protection locked="0"/>
    </xf>
    <xf numFmtId="3" fontId="54" fillId="43" borderId="187" xfId="2" applyNumberFormat="1" applyFont="1" applyFill="1" applyBorder="1" applyAlignment="1" applyProtection="1">
      <alignment horizontal="right" vertical="center"/>
      <protection locked="0"/>
    </xf>
    <xf numFmtId="3" fontId="54" fillId="51" borderId="154" xfId="3" applyNumberFormat="1" applyFont="1" applyFill="1" applyBorder="1" applyAlignment="1">
      <alignment horizontal="right" vertical="center" wrapText="1"/>
    </xf>
    <xf numFmtId="0" fontId="0" fillId="43" borderId="0" xfId="0" applyFill="1"/>
    <xf numFmtId="3" fontId="59" fillId="24" borderId="187" xfId="3" applyNumberFormat="1" applyFont="1" applyFill="1" applyBorder="1" applyAlignment="1">
      <alignment horizontal="right" vertical="center" wrapText="1"/>
    </xf>
    <xf numFmtId="3" fontId="54" fillId="27" borderId="154" xfId="2" applyNumberFormat="1" applyFont="1" applyFill="1" applyBorder="1" applyAlignment="1" applyProtection="1">
      <alignment horizontal="right" vertical="center"/>
      <protection locked="0"/>
    </xf>
    <xf numFmtId="3" fontId="0" fillId="21" borderId="0" xfId="0" applyNumberFormat="1" applyFill="1"/>
    <xf numFmtId="3" fontId="59" fillId="24" borderId="187" xfId="0" applyNumberFormat="1" applyFont="1" applyFill="1" applyBorder="1" applyAlignment="1">
      <alignment horizontal="right" vertical="center" wrapText="1"/>
    </xf>
    <xf numFmtId="3" fontId="54" fillId="29" borderId="154" xfId="2" applyNumberFormat="1" applyFont="1" applyFill="1" applyBorder="1" applyAlignment="1" applyProtection="1">
      <alignment horizontal="right" vertical="center"/>
      <protection locked="0"/>
    </xf>
    <xf numFmtId="3" fontId="54" fillId="29" borderId="187" xfId="2" applyNumberFormat="1" applyFont="1" applyFill="1" applyBorder="1" applyAlignment="1" applyProtection="1">
      <alignment horizontal="right" vertical="center"/>
      <protection locked="0"/>
    </xf>
    <xf numFmtId="3" fontId="54" fillId="51" borderId="187" xfId="2" applyNumberFormat="1" applyFont="1" applyFill="1" applyBorder="1" applyAlignment="1" applyProtection="1">
      <alignment horizontal="right" vertical="center"/>
      <protection locked="0"/>
    </xf>
    <xf numFmtId="3" fontId="59" fillId="16" borderId="187" xfId="2" applyNumberFormat="1" applyFont="1" applyFill="1" applyBorder="1" applyAlignment="1" applyProtection="1">
      <alignment horizontal="right" vertical="center"/>
      <protection locked="0"/>
    </xf>
    <xf numFmtId="3" fontId="54" fillId="16" borderId="154" xfId="2" applyNumberFormat="1" applyFont="1" applyFill="1" applyBorder="1" applyAlignment="1" applyProtection="1">
      <alignment horizontal="right" vertical="center"/>
      <protection locked="0"/>
    </xf>
    <xf numFmtId="3" fontId="54" fillId="16" borderId="187" xfId="2" applyNumberFormat="1" applyFont="1" applyFill="1" applyBorder="1" applyAlignment="1" applyProtection="1">
      <alignment horizontal="right" vertical="center"/>
      <protection locked="0"/>
    </xf>
    <xf numFmtId="0" fontId="0" fillId="51" borderId="0" xfId="0" applyFill="1"/>
    <xf numFmtId="3" fontId="54" fillId="29" borderId="154" xfId="2" applyNumberFormat="1" applyFont="1" applyFill="1" applyBorder="1" applyAlignment="1" applyProtection="1">
      <alignment horizontal="right" vertical="center"/>
    </xf>
    <xf numFmtId="3" fontId="54" fillId="29" borderId="187" xfId="2" applyNumberFormat="1" applyFont="1" applyFill="1" applyBorder="1" applyAlignment="1" applyProtection="1">
      <alignment horizontal="right" vertical="center"/>
    </xf>
    <xf numFmtId="3" fontId="59" fillId="16" borderId="187" xfId="3" applyNumberFormat="1" applyFont="1" applyFill="1" applyBorder="1" applyAlignment="1">
      <alignment horizontal="right" vertical="center" wrapText="1"/>
    </xf>
    <xf numFmtId="3" fontId="59" fillId="17" borderId="187" xfId="2" applyNumberFormat="1" applyFont="1" applyFill="1" applyBorder="1" applyAlignment="1" applyProtection="1">
      <alignment horizontal="right" vertical="center"/>
    </xf>
    <xf numFmtId="3" fontId="59" fillId="17" borderId="154" xfId="2" applyNumberFormat="1" applyFont="1" applyFill="1" applyBorder="1" applyAlignment="1" applyProtection="1">
      <alignment horizontal="right" vertical="center"/>
    </xf>
    <xf numFmtId="0" fontId="61" fillId="23" borderId="187" xfId="0" applyFont="1" applyFill="1" applyBorder="1" applyAlignment="1">
      <alignment horizontal="left" vertical="center" wrapText="1"/>
    </xf>
    <xf numFmtId="0" fontId="59" fillId="28" borderId="187" xfId="0" applyFont="1" applyFill="1" applyBorder="1" applyAlignment="1">
      <alignment horizontal="left" vertical="center" wrapText="1"/>
    </xf>
    <xf numFmtId="3" fontId="54" fillId="28" borderId="154" xfId="2" applyNumberFormat="1" applyFont="1" applyFill="1" applyBorder="1" applyAlignment="1" applyProtection="1">
      <alignment horizontal="right" vertical="center"/>
      <protection locked="0"/>
    </xf>
    <xf numFmtId="3" fontId="54" fillId="16" borderId="154" xfId="2" applyNumberFormat="1" applyFont="1" applyFill="1" applyBorder="1" applyAlignment="1" applyProtection="1">
      <alignment horizontal="right" vertical="center"/>
    </xf>
    <xf numFmtId="0" fontId="61" fillId="28" borderId="154" xfId="0" applyFont="1" applyFill="1" applyBorder="1" applyAlignment="1">
      <alignment horizontal="center" vertical="center" wrapText="1"/>
    </xf>
    <xf numFmtId="0" fontId="61" fillId="28" borderId="154" xfId="0" applyFont="1" applyFill="1" applyBorder="1" applyAlignment="1">
      <alignment horizontal="left" vertical="center" wrapText="1"/>
    </xf>
    <xf numFmtId="0" fontId="72" fillId="28" borderId="154" xfId="0" applyFont="1" applyFill="1" applyBorder="1"/>
    <xf numFmtId="177" fontId="54" fillId="0" borderId="154" xfId="3" applyNumberFormat="1" applyFont="1" applyBorder="1" applyAlignment="1">
      <alignment horizontal="right" vertical="center"/>
    </xf>
    <xf numFmtId="177" fontId="54" fillId="28" borderId="154" xfId="3" applyNumberFormat="1" applyFont="1" applyFill="1" applyBorder="1" applyAlignment="1" applyProtection="1">
      <alignment horizontal="right" vertical="center"/>
      <protection locked="0"/>
    </xf>
    <xf numFmtId="177" fontId="54" fillId="28" borderId="154" xfId="3" applyNumberFormat="1" applyFont="1" applyFill="1" applyBorder="1" applyAlignment="1">
      <alignment horizontal="right" vertical="center" wrapText="1"/>
    </xf>
    <xf numFmtId="0" fontId="59" fillId="28" borderId="154" xfId="0" applyFont="1" applyFill="1" applyBorder="1" applyAlignment="1">
      <alignment horizontal="left" vertical="center" wrapText="1"/>
    </xf>
    <xf numFmtId="0" fontId="54" fillId="28" borderId="154" xfId="0" applyFont="1" applyFill="1" applyBorder="1"/>
    <xf numFmtId="2" fontId="59" fillId="28" borderId="154" xfId="0" applyNumberFormat="1" applyFont="1" applyFill="1" applyBorder="1" applyAlignment="1">
      <alignment horizontal="center" vertical="center" wrapText="1"/>
    </xf>
    <xf numFmtId="3" fontId="54" fillId="0" borderId="154" xfId="3" applyNumberFormat="1" applyFont="1" applyFill="1" applyBorder="1" applyAlignment="1" applyProtection="1">
      <alignment horizontal="right" vertical="center"/>
      <protection locked="0"/>
    </xf>
    <xf numFmtId="3" fontId="54" fillId="28" borderId="154" xfId="0" applyNumberFormat="1" applyFont="1" applyFill="1" applyBorder="1" applyAlignment="1">
      <alignment horizontal="right" vertical="center"/>
    </xf>
    <xf numFmtId="168" fontId="59" fillId="28" borderId="154" xfId="3" applyFont="1" applyFill="1" applyBorder="1" applyAlignment="1" applyProtection="1">
      <alignment horizontal="center" vertical="center"/>
      <protection locked="0"/>
    </xf>
    <xf numFmtId="168" fontId="59" fillId="28" borderId="154" xfId="3" applyFont="1" applyFill="1" applyBorder="1" applyAlignment="1">
      <alignment horizontal="center" vertical="center" wrapText="1"/>
    </xf>
    <xf numFmtId="0" fontId="59" fillId="28" borderId="154" xfId="0" applyFont="1" applyFill="1" applyBorder="1"/>
    <xf numFmtId="2" fontId="59" fillId="28" borderId="187" xfId="0" applyNumberFormat="1" applyFont="1" applyFill="1" applyBorder="1" applyAlignment="1">
      <alignment horizontal="center" vertical="center" wrapText="1"/>
    </xf>
    <xf numFmtId="2" fontId="59" fillId="28" borderId="154" xfId="2" applyNumberFormat="1" applyFont="1" applyFill="1" applyBorder="1" applyAlignment="1">
      <alignment horizontal="center" vertical="center" wrapText="1"/>
    </xf>
    <xf numFmtId="3" fontId="54" fillId="6" borderId="154" xfId="2" applyNumberFormat="1" applyFont="1" applyFill="1" applyBorder="1" applyAlignment="1">
      <alignment horizontal="right" vertical="center"/>
    </xf>
    <xf numFmtId="3" fontId="54" fillId="0" borderId="154" xfId="2" applyNumberFormat="1" applyFont="1" applyBorder="1" applyAlignment="1">
      <alignment horizontal="right" vertical="center"/>
    </xf>
    <xf numFmtId="0" fontId="0" fillId="0" borderId="187" xfId="0" applyBorder="1" applyAlignment="1">
      <alignment vertical="center" wrapText="1"/>
    </xf>
    <xf numFmtId="3" fontId="54" fillId="16" borderId="154" xfId="2" applyNumberFormat="1" applyFont="1" applyFill="1" applyBorder="1" applyAlignment="1">
      <alignment horizontal="right" vertical="center"/>
    </xf>
    <xf numFmtId="0" fontId="56" fillId="0" borderId="187" xfId="0" applyFont="1" applyBorder="1" applyAlignment="1">
      <alignment horizontal="left" vertical="center" wrapText="1"/>
    </xf>
    <xf numFmtId="0" fontId="56" fillId="0" borderId="187" xfId="0" applyFont="1" applyBorder="1" applyAlignment="1">
      <alignment vertical="center" wrapText="1"/>
    </xf>
    <xf numFmtId="3" fontId="54" fillId="2" borderId="154" xfId="2" applyNumberFormat="1" applyFont="1" applyFill="1" applyBorder="1" applyAlignment="1">
      <alignment horizontal="right" vertical="center"/>
    </xf>
    <xf numFmtId="3" fontId="54" fillId="51" borderId="154" xfId="2" applyNumberFormat="1" applyFont="1" applyFill="1" applyBorder="1" applyAlignment="1">
      <alignment horizontal="right" vertical="center"/>
    </xf>
    <xf numFmtId="0" fontId="56" fillId="0" borderId="154" xfId="0" applyFont="1" applyBorder="1" applyAlignment="1">
      <alignment vertical="center" wrapText="1"/>
    </xf>
    <xf numFmtId="0" fontId="56" fillId="0" borderId="154" xfId="0" applyFont="1" applyBorder="1" applyAlignment="1">
      <alignment horizontal="left" vertical="center" wrapText="1"/>
    </xf>
    <xf numFmtId="3" fontId="54" fillId="6" borderId="154" xfId="2" applyNumberFormat="1" applyFont="1" applyFill="1" applyBorder="1" applyAlignment="1" applyProtection="1">
      <alignment horizontal="right" vertical="center"/>
      <protection locked="0"/>
    </xf>
    <xf numFmtId="3" fontId="54" fillId="6" borderId="154" xfId="2" applyNumberFormat="1" applyFont="1" applyFill="1" applyBorder="1" applyAlignment="1" applyProtection="1">
      <alignment horizontal="right" vertical="center"/>
    </xf>
    <xf numFmtId="0" fontId="59" fillId="26" borderId="154" xfId="0" applyFont="1" applyFill="1" applyBorder="1" applyAlignment="1">
      <alignment horizontal="center" vertical="center" wrapText="1"/>
    </xf>
    <xf numFmtId="3" fontId="31" fillId="0" borderId="154" xfId="2" applyNumberFormat="1" applyFont="1" applyFill="1" applyBorder="1" applyAlignment="1" applyProtection="1">
      <alignment horizontal="right" vertical="center"/>
    </xf>
    <xf numFmtId="0" fontId="108" fillId="21" borderId="0" xfId="7" applyFill="1"/>
    <xf numFmtId="0" fontId="108" fillId="21" borderId="101" xfId="7" applyFill="1" applyBorder="1"/>
    <xf numFmtId="0" fontId="71" fillId="21" borderId="0" xfId="7" applyFont="1" applyFill="1"/>
    <xf numFmtId="0" fontId="71" fillId="21" borderId="79" xfId="7" applyFont="1" applyFill="1" applyBorder="1"/>
    <xf numFmtId="0" fontId="108" fillId="21" borderId="0" xfId="7" applyFill="1" applyAlignment="1">
      <alignment horizontal="center"/>
    </xf>
    <xf numFmtId="0" fontId="108" fillId="21" borderId="0" xfId="7" applyFill="1" applyAlignment="1">
      <alignment horizontal="center" vertical="center"/>
    </xf>
    <xf numFmtId="0" fontId="71" fillId="21" borderId="0" xfId="7" applyFont="1" applyFill="1" applyAlignment="1">
      <alignment horizontal="center" vertical="center"/>
    </xf>
    <xf numFmtId="0" fontId="114" fillId="21" borderId="0" xfId="0" applyFont="1" applyFill="1"/>
    <xf numFmtId="0" fontId="2" fillId="0" borderId="74" xfId="0" applyFont="1" applyBorder="1"/>
    <xf numFmtId="0" fontId="2" fillId="0" borderId="0" xfId="0" applyFont="1" applyAlignment="1">
      <alignment horizontal="right"/>
    </xf>
    <xf numFmtId="0" fontId="10" fillId="0" borderId="19" xfId="0" applyFont="1" applyBorder="1"/>
    <xf numFmtId="171" fontId="10" fillId="0" borderId="19" xfId="2" applyNumberFormat="1" applyFont="1" applyFill="1" applyBorder="1" applyAlignment="1"/>
    <xf numFmtId="0" fontId="2" fillId="0" borderId="189" xfId="0" applyFont="1" applyBorder="1"/>
    <xf numFmtId="171" fontId="10" fillId="0" borderId="190" xfId="2" applyNumberFormat="1" applyFont="1" applyFill="1" applyBorder="1" applyAlignment="1"/>
    <xf numFmtId="171" fontId="10" fillId="0" borderId="191" xfId="2" applyNumberFormat="1" applyFont="1" applyFill="1" applyBorder="1" applyAlignment="1"/>
    <xf numFmtId="0" fontId="2" fillId="0" borderId="178" xfId="0" applyFont="1" applyBorder="1"/>
    <xf numFmtId="171" fontId="10" fillId="0" borderId="194" xfId="2" applyNumberFormat="1" applyFont="1" applyFill="1" applyBorder="1" applyAlignment="1"/>
    <xf numFmtId="171" fontId="10" fillId="0" borderId="195" xfId="2" applyNumberFormat="1" applyFont="1" applyFill="1" applyBorder="1" applyAlignment="1"/>
    <xf numFmtId="171" fontId="6" fillId="0" borderId="195" xfId="2" applyNumberFormat="1" applyFont="1" applyFill="1" applyBorder="1" applyAlignment="1"/>
    <xf numFmtId="177" fontId="6" fillId="0" borderId="171" xfId="2" applyNumberFormat="1" applyFont="1" applyFill="1" applyBorder="1" applyAlignment="1"/>
    <xf numFmtId="0" fontId="6" fillId="0" borderId="196" xfId="0" applyFont="1" applyBorder="1"/>
    <xf numFmtId="0" fontId="6" fillId="0" borderId="189" xfId="0" applyFont="1" applyBorder="1" applyAlignment="1">
      <alignment horizontal="left"/>
    </xf>
    <xf numFmtId="9" fontId="2" fillId="0" borderId="59" xfId="0" applyNumberFormat="1" applyFont="1" applyBorder="1"/>
    <xf numFmtId="177" fontId="6" fillId="0" borderId="70" xfId="2" applyNumberFormat="1" applyFont="1" applyFill="1" applyBorder="1" applyAlignment="1"/>
    <xf numFmtId="0" fontId="2" fillId="0" borderId="188" xfId="0" applyFont="1" applyBorder="1"/>
    <xf numFmtId="0" fontId="6" fillId="0" borderId="199" xfId="0" applyFont="1" applyBorder="1" applyAlignment="1">
      <alignment horizontal="left"/>
    </xf>
    <xf numFmtId="0" fontId="2" fillId="0" borderId="199" xfId="0" applyFont="1" applyBorder="1"/>
    <xf numFmtId="9" fontId="6" fillId="0" borderId="199" xfId="0" applyNumberFormat="1" applyFont="1" applyBorder="1"/>
    <xf numFmtId="9" fontId="2" fillId="0" borderId="199" xfId="0" applyNumberFormat="1" applyFont="1" applyBorder="1"/>
    <xf numFmtId="0" fontId="6" fillId="0" borderId="200" xfId="0" applyFont="1" applyBorder="1"/>
    <xf numFmtId="0" fontId="6" fillId="0" borderId="188" xfId="0" applyFont="1" applyBorder="1"/>
    <xf numFmtId="0" fontId="6" fillId="0" borderId="199" xfId="0" applyFont="1" applyBorder="1"/>
    <xf numFmtId="0" fontId="6" fillId="0" borderId="178" xfId="0" applyFont="1" applyBorder="1"/>
    <xf numFmtId="0" fontId="6" fillId="0" borderId="194" xfId="0" applyFont="1" applyBorder="1"/>
    <xf numFmtId="0" fontId="6" fillId="0" borderId="192" xfId="0" applyFont="1" applyBorder="1"/>
    <xf numFmtId="0" fontId="6" fillId="4" borderId="201" xfId="0" applyFont="1" applyFill="1" applyBorder="1"/>
    <xf numFmtId="0" fontId="6" fillId="4" borderId="202" xfId="0" applyFont="1" applyFill="1" applyBorder="1"/>
    <xf numFmtId="0" fontId="6" fillId="4" borderId="172" xfId="0" applyFont="1" applyFill="1" applyBorder="1"/>
    <xf numFmtId="0" fontId="6" fillId="35" borderId="197" xfId="0" applyFont="1" applyFill="1" applyBorder="1" applyAlignment="1">
      <alignment horizontal="center" vertical="center" wrapText="1"/>
    </xf>
    <xf numFmtId="0" fontId="6" fillId="35" borderId="198" xfId="0" applyFont="1" applyFill="1" applyBorder="1" applyAlignment="1">
      <alignment horizontal="center" vertical="center" wrapText="1"/>
    </xf>
    <xf numFmtId="177" fontId="6" fillId="0" borderId="204" xfId="0" applyNumberFormat="1" applyFont="1" applyBorder="1"/>
    <xf numFmtId="177" fontId="6" fillId="0" borderId="172" xfId="0" applyNumberFormat="1" applyFont="1" applyBorder="1"/>
    <xf numFmtId="168" fontId="6" fillId="21" borderId="154" xfId="3" applyFont="1" applyFill="1" applyBorder="1" applyAlignment="1">
      <alignment horizontal="center" vertical="center" wrapText="1"/>
    </xf>
    <xf numFmtId="168" fontId="6" fillId="21" borderId="154" xfId="3" applyFont="1" applyFill="1" applyBorder="1" applyAlignment="1">
      <alignment horizontal="center" vertical="center"/>
    </xf>
    <xf numFmtId="0" fontId="2" fillId="21" borderId="154" xfId="0" applyFont="1" applyFill="1" applyBorder="1"/>
    <xf numFmtId="168" fontId="2" fillId="21" borderId="154" xfId="3" applyFont="1" applyFill="1" applyBorder="1"/>
    <xf numFmtId="168" fontId="2" fillId="23" borderId="0" xfId="3" applyFont="1" applyFill="1"/>
    <xf numFmtId="168" fontId="2" fillId="60" borderId="0" xfId="3" applyFont="1" applyFill="1" applyBorder="1"/>
    <xf numFmtId="173" fontId="2" fillId="21" borderId="154" xfId="0" applyNumberFormat="1" applyFont="1" applyFill="1" applyBorder="1"/>
    <xf numFmtId="10" fontId="2" fillId="21" borderId="154" xfId="9" applyNumberFormat="1" applyFont="1" applyFill="1" applyBorder="1"/>
    <xf numFmtId="0" fontId="6" fillId="21" borderId="154" xfId="0" applyFont="1" applyFill="1" applyBorder="1"/>
    <xf numFmtId="0" fontId="6" fillId="31" borderId="206" xfId="0" applyFont="1" applyFill="1" applyBorder="1" applyAlignment="1">
      <alignment horizontal="center" vertical="center" wrapText="1"/>
    </xf>
    <xf numFmtId="0" fontId="6" fillId="31" borderId="203" xfId="0" applyFont="1" applyFill="1" applyBorder="1" applyAlignment="1">
      <alignment horizontal="center" vertical="center" wrapText="1"/>
    </xf>
    <xf numFmtId="0" fontId="6" fillId="31" borderId="203" xfId="0" applyFont="1" applyFill="1" applyBorder="1" applyAlignment="1">
      <alignment horizontal="center" vertical="center"/>
    </xf>
    <xf numFmtId="0" fontId="6" fillId="31" borderId="207" xfId="0" applyFont="1" applyFill="1" applyBorder="1" applyAlignment="1">
      <alignment horizontal="center" vertical="center" wrapText="1"/>
    </xf>
    <xf numFmtId="173" fontId="2" fillId="21" borderId="206" xfId="0" applyNumberFormat="1" applyFont="1" applyFill="1" applyBorder="1"/>
    <xf numFmtId="173" fontId="2" fillId="21" borderId="203" xfId="0" applyNumberFormat="1" applyFont="1" applyFill="1" applyBorder="1"/>
    <xf numFmtId="176" fontId="6" fillId="25" borderId="175" xfId="0" applyNumberFormat="1" applyFont="1" applyFill="1" applyBorder="1" applyAlignment="1">
      <alignment horizontal="center"/>
    </xf>
    <xf numFmtId="176" fontId="6" fillId="25" borderId="198" xfId="0" applyNumberFormat="1" applyFont="1" applyFill="1" applyBorder="1" applyAlignment="1">
      <alignment horizontal="center"/>
    </xf>
    <xf numFmtId="176" fontId="6" fillId="25" borderId="198" xfId="0" applyNumberFormat="1" applyFont="1" applyFill="1" applyBorder="1" applyAlignment="1">
      <alignment horizontal="center" wrapText="1"/>
    </xf>
    <xf numFmtId="176" fontId="6" fillId="25" borderId="175" xfId="0" applyNumberFormat="1" applyFont="1" applyFill="1" applyBorder="1" applyAlignment="1">
      <alignment horizontal="center" wrapText="1"/>
    </xf>
    <xf numFmtId="176" fontId="6" fillId="25" borderId="198" xfId="0" applyNumberFormat="1" applyFont="1" applyFill="1" applyBorder="1" applyAlignment="1">
      <alignment horizontal="center" vertical="top" wrapText="1"/>
    </xf>
    <xf numFmtId="0" fontId="6" fillId="25" borderId="175" xfId="0" applyFont="1" applyFill="1" applyBorder="1" applyAlignment="1">
      <alignment horizontal="center"/>
    </xf>
    <xf numFmtId="0" fontId="6" fillId="0" borderId="197" xfId="0" applyFont="1" applyBorder="1"/>
    <xf numFmtId="173" fontId="0" fillId="0" borderId="181" xfId="0" applyNumberFormat="1" applyBorder="1" applyAlignment="1">
      <alignment horizontal="right"/>
    </xf>
    <xf numFmtId="0" fontId="6" fillId="0" borderId="198" xfId="0" applyFont="1" applyBorder="1" applyAlignment="1">
      <alignment horizontal="center"/>
    </xf>
    <xf numFmtId="0" fontId="6" fillId="0" borderId="198" xfId="0" applyFont="1" applyBorder="1"/>
    <xf numFmtId="0" fontId="6" fillId="0" borderId="193" xfId="0" applyFont="1" applyBorder="1"/>
    <xf numFmtId="0" fontId="0" fillId="25" borderId="0" xfId="0" applyFill="1"/>
    <xf numFmtId="0" fontId="6" fillId="25" borderId="192" xfId="0" applyFont="1" applyFill="1" applyBorder="1" applyAlignment="1">
      <alignment horizontal="center"/>
    </xf>
    <xf numFmtId="10" fontId="131" fillId="25" borderId="198" xfId="9" applyNumberFormat="1" applyFont="1" applyFill="1" applyBorder="1" applyAlignment="1">
      <alignment horizontal="center"/>
    </xf>
    <xf numFmtId="0" fontId="6" fillId="0" borderId="193" xfId="0" applyFont="1" applyBorder="1" applyAlignment="1">
      <alignment vertical="center"/>
    </xf>
    <xf numFmtId="176" fontId="6" fillId="0" borderId="206" xfId="0" applyNumberFormat="1" applyFont="1" applyBorder="1" applyAlignment="1">
      <alignment horizontal="right"/>
    </xf>
    <xf numFmtId="176" fontId="6" fillId="0" borderId="171" xfId="0" applyNumberFormat="1" applyFont="1" applyBorder="1" applyAlignment="1">
      <alignment horizontal="right"/>
    </xf>
    <xf numFmtId="0" fontId="38" fillId="21" borderId="0" xfId="0" applyFont="1" applyFill="1"/>
    <xf numFmtId="0" fontId="6" fillId="21" borderId="0" xfId="0" applyFont="1" applyFill="1" applyAlignment="1">
      <alignment horizontal="center" vertical="center" wrapText="1"/>
    </xf>
    <xf numFmtId="173" fontId="10" fillId="21" borderId="0" xfId="0" applyNumberFormat="1" applyFont="1" applyFill="1" applyAlignment="1">
      <alignment horizontal="right" vertical="center"/>
    </xf>
    <xf numFmtId="176" fontId="6" fillId="21" borderId="0" xfId="0" applyNumberFormat="1" applyFont="1" applyFill="1" applyAlignment="1">
      <alignment horizontal="right"/>
    </xf>
    <xf numFmtId="10" fontId="0" fillId="0" borderId="17" xfId="9" applyNumberFormat="1" applyFont="1" applyBorder="1" applyAlignment="1">
      <alignment horizontal="center"/>
    </xf>
    <xf numFmtId="168" fontId="0" fillId="0" borderId="17" xfId="3" applyFont="1" applyBorder="1"/>
    <xf numFmtId="173" fontId="0" fillId="0" borderId="5" xfId="0" applyNumberFormat="1" applyBorder="1" applyAlignment="1">
      <alignment horizontal="right"/>
    </xf>
    <xf numFmtId="176" fontId="6" fillId="25" borderId="197" xfId="0" applyNumberFormat="1" applyFont="1" applyFill="1" applyBorder="1" applyAlignment="1">
      <alignment horizontal="center"/>
    </xf>
    <xf numFmtId="176" fontId="6" fillId="25" borderId="188" xfId="0" applyNumberFormat="1" applyFont="1" applyFill="1" applyBorder="1" applyAlignment="1">
      <alignment horizontal="center"/>
    </xf>
    <xf numFmtId="176" fontId="6" fillId="25" borderId="175" xfId="0" applyNumberFormat="1" applyFont="1" applyFill="1" applyBorder="1" applyAlignment="1">
      <alignment horizontal="center" vertical="top" wrapText="1"/>
    </xf>
    <xf numFmtId="176" fontId="6" fillId="25" borderId="198" xfId="0" applyNumberFormat="1" applyFont="1" applyFill="1" applyBorder="1" applyAlignment="1">
      <alignment horizontal="center" vertical="top"/>
    </xf>
    <xf numFmtId="10" fontId="6" fillId="25" borderId="175" xfId="9" applyNumberFormat="1" applyFont="1" applyFill="1" applyBorder="1" applyAlignment="1">
      <alignment horizontal="center" vertical="top"/>
    </xf>
    <xf numFmtId="176" fontId="6" fillId="25" borderId="193" xfId="0" applyNumberFormat="1" applyFont="1" applyFill="1" applyBorder="1" applyAlignment="1">
      <alignment horizontal="center"/>
    </xf>
    <xf numFmtId="176" fontId="6" fillId="25" borderId="192" xfId="0" applyNumberFormat="1" applyFont="1" applyFill="1" applyBorder="1" applyAlignment="1">
      <alignment horizontal="center"/>
    </xf>
    <xf numFmtId="0" fontId="0" fillId="0" borderId="187" xfId="0" applyBorder="1" applyAlignment="1">
      <alignment horizontal="justify" vertical="top"/>
    </xf>
    <xf numFmtId="1" fontId="0" fillId="0" borderId="154" xfId="0" applyNumberFormat="1" applyBorder="1"/>
    <xf numFmtId="168" fontId="0" fillId="0" borderId="154" xfId="3" applyFont="1" applyBorder="1"/>
    <xf numFmtId="173" fontId="0" fillId="0" borderId="154" xfId="0" applyNumberFormat="1" applyBorder="1" applyAlignment="1">
      <alignment horizontal="right"/>
    </xf>
    <xf numFmtId="0" fontId="6" fillId="0" borderId="187" xfId="0" applyFont="1" applyBorder="1" applyAlignment="1">
      <alignment horizontal="right" vertical="top"/>
    </xf>
    <xf numFmtId="173" fontId="6" fillId="0" borderId="44" xfId="0" applyNumberFormat="1" applyFont="1" applyBorder="1" applyAlignment="1">
      <alignment horizontal="right"/>
    </xf>
    <xf numFmtId="10" fontId="0" fillId="0" borderId="154" xfId="9" applyNumberFormat="1" applyFont="1" applyBorder="1" applyAlignment="1">
      <alignment horizontal="center"/>
    </xf>
    <xf numFmtId="0" fontId="2" fillId="0" borderId="187" xfId="0" applyFont="1" applyBorder="1" applyAlignment="1">
      <alignment horizontal="justify" vertical="top"/>
    </xf>
    <xf numFmtId="0" fontId="0" fillId="0" borderId="187" xfId="0" applyBorder="1" applyAlignment="1">
      <alignment horizontal="left"/>
    </xf>
    <xf numFmtId="0" fontId="0" fillId="0" borderId="154" xfId="0" applyBorder="1" applyAlignment="1">
      <alignment horizontal="left"/>
    </xf>
    <xf numFmtId="0" fontId="6" fillId="21" borderId="198" xfId="0" applyFont="1" applyFill="1" applyBorder="1" applyAlignment="1">
      <alignment horizontal="left"/>
    </xf>
    <xf numFmtId="0" fontId="6" fillId="21" borderId="198" xfId="0" applyFont="1" applyFill="1" applyBorder="1"/>
    <xf numFmtId="0" fontId="6" fillId="21" borderId="193" xfId="0" applyFont="1" applyFill="1" applyBorder="1" applyAlignment="1">
      <alignment horizontal="left"/>
    </xf>
    <xf numFmtId="0" fontId="6" fillId="21" borderId="0" xfId="0" applyFont="1" applyFill="1" applyAlignment="1">
      <alignment horizontal="right"/>
    </xf>
    <xf numFmtId="1" fontId="0" fillId="21" borderId="0" xfId="0" applyNumberFormat="1" applyFill="1"/>
    <xf numFmtId="0" fontId="11" fillId="21" borderId="0" xfId="0" applyFont="1" applyFill="1"/>
    <xf numFmtId="176" fontId="0" fillId="21" borderId="0" xfId="0" applyNumberFormat="1" applyFill="1"/>
    <xf numFmtId="176" fontId="6" fillId="25" borderId="0" xfId="0" applyNumberFormat="1" applyFont="1" applyFill="1" applyAlignment="1">
      <alignment horizontal="center" vertical="top" wrapText="1"/>
    </xf>
    <xf numFmtId="10" fontId="6" fillId="25" borderId="198" xfId="9" applyNumberFormat="1" applyFont="1" applyFill="1" applyBorder="1" applyAlignment="1">
      <alignment horizontal="center" wrapText="1"/>
    </xf>
    <xf numFmtId="173" fontId="0" fillId="0" borderId="182" xfId="0" applyNumberFormat="1" applyBorder="1" applyAlignment="1">
      <alignment horizontal="right"/>
    </xf>
    <xf numFmtId="173" fontId="0" fillId="0" borderId="154" xfId="0" applyNumberFormat="1" applyBorder="1"/>
    <xf numFmtId="173" fontId="0" fillId="0" borderId="186" xfId="0" applyNumberFormat="1" applyBorder="1" applyAlignment="1">
      <alignment horizontal="right"/>
    </xf>
    <xf numFmtId="173" fontId="0" fillId="0" borderId="186" xfId="0" applyNumberFormat="1" applyBorder="1"/>
    <xf numFmtId="0" fontId="6" fillId="0" borderId="187" xfId="0" applyFont="1" applyBorder="1" applyAlignment="1">
      <alignment horizontal="right"/>
    </xf>
    <xf numFmtId="173" fontId="0" fillId="0" borderId="196" xfId="0" applyNumberFormat="1" applyBorder="1" applyAlignment="1">
      <alignment horizontal="right"/>
    </xf>
    <xf numFmtId="173" fontId="6" fillId="0" borderId="186" xfId="0" applyNumberFormat="1" applyFont="1" applyBorder="1" applyAlignment="1">
      <alignment horizontal="right"/>
    </xf>
    <xf numFmtId="1" fontId="0" fillId="0" borderId="154" xfId="0" applyNumberFormat="1" applyBorder="1" applyAlignment="1">
      <alignment horizontal="left"/>
    </xf>
    <xf numFmtId="173" fontId="0" fillId="21" borderId="0" xfId="0" applyNumberFormat="1" applyFill="1" applyAlignment="1">
      <alignment horizontal="right"/>
    </xf>
    <xf numFmtId="0" fontId="10" fillId="21" borderId="0" xfId="0" applyFont="1" applyFill="1"/>
    <xf numFmtId="168" fontId="10" fillId="21" borderId="0" xfId="3" applyFont="1" applyFill="1"/>
    <xf numFmtId="0" fontId="6" fillId="5" borderId="198" xfId="0" applyFont="1" applyFill="1" applyBorder="1" applyAlignment="1">
      <alignment horizontal="center"/>
    </xf>
    <xf numFmtId="0" fontId="6" fillId="5" borderId="193" xfId="0" applyFont="1" applyFill="1" applyBorder="1"/>
    <xf numFmtId="173" fontId="10" fillId="21" borderId="198" xfId="0" applyNumberFormat="1" applyFont="1" applyFill="1" applyBorder="1" applyAlignment="1">
      <alignment horizontal="right" vertical="center"/>
    </xf>
    <xf numFmtId="173" fontId="10" fillId="21" borderId="54" xfId="0" applyNumberFormat="1" applyFont="1" applyFill="1" applyBorder="1" applyAlignment="1">
      <alignment horizontal="right" vertical="center"/>
    </xf>
    <xf numFmtId="0" fontId="0" fillId="0" borderId="193" xfId="0" applyBorder="1" applyAlignment="1">
      <alignment horizontal="justify" vertical="center" wrapText="1"/>
    </xf>
    <xf numFmtId="1" fontId="0" fillId="0" borderId="171" xfId="0" applyNumberFormat="1" applyBorder="1" applyAlignment="1">
      <alignment horizontal="center"/>
    </xf>
    <xf numFmtId="0" fontId="6" fillId="21" borderId="197" xfId="0" applyFont="1" applyFill="1" applyBorder="1" applyAlignment="1">
      <alignment horizontal="left"/>
    </xf>
    <xf numFmtId="0" fontId="2" fillId="0" borderId="187" xfId="0" applyFont="1" applyBorder="1" applyAlignment="1">
      <alignment horizontal="left"/>
    </xf>
    <xf numFmtId="168" fontId="0" fillId="0" borderId="154" xfId="3" applyFont="1" applyBorder="1" applyAlignment="1">
      <alignment horizontal="left"/>
    </xf>
    <xf numFmtId="0" fontId="6" fillId="0" borderId="154" xfId="0" applyFont="1" applyBorder="1" applyAlignment="1">
      <alignment horizontal="right"/>
    </xf>
    <xf numFmtId="173" fontId="6" fillId="21" borderId="196" xfId="0" applyNumberFormat="1" applyFont="1" applyFill="1" applyBorder="1" applyAlignment="1">
      <alignment horizontal="right"/>
    </xf>
    <xf numFmtId="0" fontId="0" fillId="0" borderId="187" xfId="0" applyBorder="1"/>
    <xf numFmtId="1" fontId="0" fillId="0" borderId="182" xfId="0" applyNumberFormat="1" applyBorder="1"/>
    <xf numFmtId="173" fontId="0" fillId="0" borderId="211" xfId="0" applyNumberFormat="1" applyBorder="1" applyAlignment="1">
      <alignment horizontal="right"/>
    </xf>
    <xf numFmtId="0" fontId="6" fillId="0" borderId="68" xfId="0" applyFont="1" applyBorder="1" applyAlignment="1">
      <alignment horizontal="right"/>
    </xf>
    <xf numFmtId="173" fontId="0" fillId="21" borderId="196" xfId="0" applyNumberFormat="1" applyFill="1" applyBorder="1" applyAlignment="1">
      <alignment horizontal="right"/>
    </xf>
    <xf numFmtId="0" fontId="0" fillId="0" borderId="64" xfId="0" applyBorder="1" applyAlignment="1">
      <alignment horizontal="justify" vertical="top"/>
    </xf>
    <xf numFmtId="1" fontId="0" fillId="0" borderId="21" xfId="0" applyNumberFormat="1" applyBorder="1"/>
    <xf numFmtId="168" fontId="0" fillId="0" borderId="21" xfId="3" applyFont="1" applyBorder="1"/>
    <xf numFmtId="173" fontId="0" fillId="0" borderId="209" xfId="0" applyNumberFormat="1" applyBorder="1" applyAlignment="1">
      <alignment horizontal="right"/>
    </xf>
    <xf numFmtId="173" fontId="0" fillId="0" borderId="212" xfId="0" applyNumberFormat="1" applyBorder="1" applyAlignment="1">
      <alignment horizontal="right"/>
    </xf>
    <xf numFmtId="0" fontId="6" fillId="21" borderId="197" xfId="0" applyFont="1" applyFill="1" applyBorder="1" applyAlignment="1">
      <alignment horizontal="center" vertical="top"/>
    </xf>
    <xf numFmtId="0" fontId="6" fillId="21" borderId="198" xfId="0" applyFont="1" applyFill="1" applyBorder="1" applyAlignment="1">
      <alignment horizontal="center" vertical="top"/>
    </xf>
    <xf numFmtId="0" fontId="6" fillId="21" borderId="193" xfId="0" applyFont="1" applyFill="1" applyBorder="1" applyAlignment="1">
      <alignment horizontal="center" vertical="top"/>
    </xf>
    <xf numFmtId="0" fontId="6" fillId="21" borderId="197" xfId="0" applyFont="1" applyFill="1" applyBorder="1" applyAlignment="1">
      <alignment horizontal="center" vertical="center"/>
    </xf>
    <xf numFmtId="0" fontId="6" fillId="21" borderId="198" xfId="0" applyFont="1" applyFill="1" applyBorder="1" applyAlignment="1">
      <alignment horizontal="left" vertical="top"/>
    </xf>
    <xf numFmtId="0" fontId="6" fillId="21" borderId="198" xfId="0" applyFont="1" applyFill="1" applyBorder="1" applyAlignment="1">
      <alignment horizontal="center" vertical="center"/>
    </xf>
    <xf numFmtId="0" fontId="6" fillId="21" borderId="193" xfId="0" applyFont="1" applyFill="1" applyBorder="1" applyAlignment="1">
      <alignment horizontal="center" vertical="center"/>
    </xf>
    <xf numFmtId="0" fontId="0" fillId="21" borderId="198" xfId="0" applyFill="1" applyBorder="1" applyAlignment="1">
      <alignment horizontal="center" vertical="top"/>
    </xf>
    <xf numFmtId="0" fontId="0" fillId="21" borderId="193" xfId="0" applyFill="1" applyBorder="1" applyAlignment="1">
      <alignment horizontal="center" vertical="top"/>
    </xf>
    <xf numFmtId="0" fontId="0" fillId="0" borderId="88" xfId="0" applyBorder="1"/>
    <xf numFmtId="0" fontId="0" fillId="0" borderId="46" xfId="0" applyBorder="1"/>
    <xf numFmtId="0" fontId="2" fillId="0" borderId="0" xfId="0" applyFont="1" applyAlignment="1">
      <alignment vertical="top"/>
    </xf>
    <xf numFmtId="0" fontId="223" fillId="0" borderId="0" xfId="0" applyFont="1" applyAlignment="1">
      <alignment vertical="center" wrapText="1"/>
    </xf>
    <xf numFmtId="0" fontId="20" fillId="0" borderId="215" xfId="0" applyFont="1" applyBorder="1" applyAlignment="1">
      <alignment horizontal="center" vertical="top" wrapText="1"/>
    </xf>
    <xf numFmtId="167" fontId="13" fillId="0" borderId="216" xfId="0" applyNumberFormat="1" applyFont="1" applyBorder="1" applyAlignment="1">
      <alignment horizontal="center" vertical="center" wrapText="1"/>
    </xf>
    <xf numFmtId="0" fontId="13" fillId="0" borderId="41" xfId="0" applyFont="1" applyBorder="1" applyAlignment="1">
      <alignment horizontal="center" vertical="center" wrapText="1"/>
    </xf>
    <xf numFmtId="0" fontId="13" fillId="0" borderId="222" xfId="0" applyFont="1" applyBorder="1" applyAlignment="1">
      <alignment horizontal="center" vertical="center" wrapText="1"/>
    </xf>
    <xf numFmtId="0" fontId="20" fillId="0" borderId="215" xfId="0" applyFont="1" applyBorder="1" applyAlignment="1">
      <alignment horizontal="center" vertical="center" wrapText="1"/>
    </xf>
    <xf numFmtId="0" fontId="20" fillId="0" borderId="38" xfId="0" applyFont="1" applyBorder="1" applyAlignment="1">
      <alignment horizontal="center" vertical="center" wrapText="1"/>
    </xf>
    <xf numFmtId="9" fontId="20" fillId="0" borderId="216" xfId="0" applyNumberFormat="1" applyFont="1" applyBorder="1" applyAlignment="1">
      <alignment horizontal="center" vertical="center" wrapText="1"/>
    </xf>
    <xf numFmtId="0" fontId="20" fillId="0" borderId="218" xfId="0" applyFont="1" applyBorder="1" applyAlignment="1">
      <alignment horizontal="center" vertical="center" wrapText="1"/>
    </xf>
    <xf numFmtId="0" fontId="20" fillId="0" borderId="41" xfId="0" applyFont="1" applyBorder="1" applyAlignment="1">
      <alignment horizontal="center" vertical="center" wrapText="1"/>
    </xf>
    <xf numFmtId="9" fontId="20" fillId="0" borderId="41" xfId="0" applyNumberFormat="1" applyFont="1" applyBorder="1" applyAlignment="1">
      <alignment horizontal="center" vertical="center" wrapText="1"/>
    </xf>
    <xf numFmtId="175" fontId="13" fillId="0" borderId="225" xfId="2" applyNumberFormat="1" applyFont="1" applyBorder="1" applyAlignment="1">
      <alignment horizontal="right" vertical="center" wrapText="1"/>
    </xf>
    <xf numFmtId="175" fontId="13" fillId="0" borderId="225" xfId="0" applyNumberFormat="1" applyFont="1" applyBorder="1" applyAlignment="1">
      <alignment horizontal="right" vertical="center" wrapText="1"/>
    </xf>
    <xf numFmtId="0" fontId="20" fillId="0" borderId="221" xfId="0" applyFont="1" applyBorder="1" applyAlignment="1">
      <alignment horizontal="center" vertical="center" wrapText="1"/>
    </xf>
    <xf numFmtId="0" fontId="20" fillId="0" borderId="222" xfId="0" applyFont="1" applyBorder="1" applyAlignment="1">
      <alignment horizontal="center" vertical="center" wrapText="1"/>
    </xf>
    <xf numFmtId="9" fontId="20" fillId="0" borderId="222" xfId="0" applyNumberFormat="1" applyFont="1" applyBorder="1" applyAlignment="1">
      <alignment horizontal="center" vertical="center" wrapText="1"/>
    </xf>
    <xf numFmtId="175" fontId="13" fillId="0" borderId="223" xfId="0" applyNumberFormat="1" applyFont="1" applyBorder="1" applyAlignment="1">
      <alignment horizontal="right" vertical="center" wrapText="1"/>
    </xf>
    <xf numFmtId="164" fontId="2" fillId="0" borderId="153" xfId="10" applyNumberFormat="1" applyFont="1" applyFill="1" applyBorder="1" applyAlignment="1">
      <alignment vertical="center"/>
    </xf>
    <xf numFmtId="164" fontId="2" fillId="0" borderId="217" xfId="10" applyNumberFormat="1" applyFont="1" applyFill="1" applyBorder="1" applyAlignment="1">
      <alignment vertical="center"/>
    </xf>
    <xf numFmtId="164" fontId="2" fillId="0" borderId="38" xfId="10" applyNumberFormat="1" applyFont="1" applyFill="1" applyBorder="1" applyAlignment="1">
      <alignment horizontal="right" vertical="center"/>
    </xf>
    <xf numFmtId="164" fontId="2" fillId="0" borderId="219" xfId="10" applyNumberFormat="1" applyFont="1" applyFill="1" applyBorder="1" applyAlignment="1">
      <alignment vertical="center"/>
    </xf>
    <xf numFmtId="164" fontId="2" fillId="0" borderId="219" xfId="10" applyNumberFormat="1" applyFont="1" applyFill="1" applyBorder="1" applyAlignment="1">
      <alignment horizontal="right" vertical="center"/>
    </xf>
    <xf numFmtId="0" fontId="20" fillId="0" borderId="220" xfId="0" applyFont="1" applyBorder="1" applyAlignment="1">
      <alignment horizontal="center" vertical="center" wrapText="1"/>
    </xf>
    <xf numFmtId="0" fontId="20" fillId="0" borderId="42" xfId="0" applyFont="1" applyBorder="1" applyAlignment="1">
      <alignment horizontal="center" vertical="center" wrapText="1"/>
    </xf>
    <xf numFmtId="9" fontId="20" fillId="0" borderId="42" xfId="0" applyNumberFormat="1" applyFont="1" applyBorder="1" applyAlignment="1">
      <alignment horizontal="center" vertical="center" wrapText="1"/>
    </xf>
    <xf numFmtId="164" fontId="2" fillId="0" borderId="222" xfId="10" applyNumberFormat="1" applyFont="1" applyFill="1" applyBorder="1" applyAlignment="1">
      <alignment horizontal="right" vertical="center"/>
    </xf>
    <xf numFmtId="164" fontId="2" fillId="0" borderId="223" xfId="10" applyNumberFormat="1" applyFont="1" applyFill="1" applyBorder="1" applyAlignment="1">
      <alignment horizontal="right" vertical="center"/>
    </xf>
    <xf numFmtId="0" fontId="2" fillId="0" borderId="144" xfId="0" applyFont="1" applyBorder="1"/>
    <xf numFmtId="165" fontId="2" fillId="4" borderId="0" xfId="10" applyFont="1" applyFill="1" applyBorder="1" applyAlignment="1">
      <alignment horizontal="right" vertical="top"/>
    </xf>
    <xf numFmtId="0" fontId="6" fillId="0" borderId="0" xfId="0" applyFont="1" applyAlignment="1">
      <alignment vertical="top"/>
    </xf>
    <xf numFmtId="165" fontId="2" fillId="0" borderId="0" xfId="10" applyFont="1" applyFill="1" applyAlignment="1">
      <alignment horizontal="right" vertical="top"/>
    </xf>
    <xf numFmtId="10" fontId="0" fillId="21" borderId="0" xfId="0" applyNumberFormat="1" applyFill="1"/>
    <xf numFmtId="4" fontId="66" fillId="21" borderId="0" xfId="0" applyNumberFormat="1" applyFont="1" applyFill="1" applyAlignment="1">
      <alignment horizontal="right"/>
    </xf>
    <xf numFmtId="168" fontId="0" fillId="21" borderId="0" xfId="0" applyNumberFormat="1" applyFill="1"/>
    <xf numFmtId="173" fontId="6" fillId="21" borderId="0" xfId="0" applyNumberFormat="1" applyFont="1" applyFill="1" applyAlignment="1">
      <alignment vertical="center"/>
    </xf>
    <xf numFmtId="173" fontId="6" fillId="21" borderId="0" xfId="0" applyNumberFormat="1" applyFont="1" applyFill="1" applyAlignment="1">
      <alignment horizontal="center" vertical="center"/>
    </xf>
    <xf numFmtId="173" fontId="0" fillId="21" borderId="0" xfId="0" applyNumberFormat="1" applyFill="1" applyAlignment="1">
      <alignment vertical="center"/>
    </xf>
    <xf numFmtId="173" fontId="0" fillId="21" borderId="0" xfId="0" applyNumberFormat="1" applyFill="1" applyAlignment="1">
      <alignment horizontal="right" vertical="center"/>
    </xf>
    <xf numFmtId="0" fontId="0" fillId="21" borderId="0" xfId="0" applyFill="1" applyAlignment="1">
      <alignment vertical="top"/>
    </xf>
    <xf numFmtId="38" fontId="0" fillId="21" borderId="0" xfId="0" applyNumberFormat="1" applyFill="1"/>
    <xf numFmtId="173" fontId="0" fillId="54" borderId="0" xfId="0" applyNumberFormat="1" applyFill="1"/>
    <xf numFmtId="49" fontId="6" fillId="21" borderId="0" xfId="0" applyNumberFormat="1" applyFont="1" applyFill="1" applyAlignment="1">
      <alignment vertical="center"/>
    </xf>
    <xf numFmtId="173" fontId="6" fillId="54" borderId="0" xfId="0" applyNumberFormat="1" applyFont="1" applyFill="1" applyAlignment="1">
      <alignment vertical="center"/>
    </xf>
    <xf numFmtId="0" fontId="0" fillId="54" borderId="0" xfId="0" applyFill="1" applyAlignment="1">
      <alignment horizontal="justify" vertical="top"/>
    </xf>
    <xf numFmtId="0" fontId="0" fillId="8" borderId="196" xfId="0" applyFill="1" applyBorder="1"/>
    <xf numFmtId="173" fontId="0" fillId="0" borderId="196" xfId="0" applyNumberFormat="1" applyBorder="1"/>
    <xf numFmtId="173" fontId="6" fillId="0" borderId="0" xfId="0" applyNumberFormat="1" applyFont="1"/>
    <xf numFmtId="0" fontId="0" fillId="0" borderId="198" xfId="0" applyBorder="1" applyAlignment="1">
      <alignment horizontal="left"/>
    </xf>
    <xf numFmtId="0" fontId="0" fillId="0" borderId="196" xfId="0" applyBorder="1" applyAlignment="1">
      <alignment horizontal="justify" vertical="top"/>
    </xf>
    <xf numFmtId="0" fontId="0" fillId="8" borderId="196" xfId="0" applyFill="1" applyBorder="1" applyAlignment="1">
      <alignment horizontal="left"/>
    </xf>
    <xf numFmtId="0" fontId="0" fillId="0" borderId="175" xfId="0" applyBorder="1"/>
    <xf numFmtId="173" fontId="0" fillId="0" borderId="20" xfId="0" applyNumberFormat="1" applyBorder="1"/>
    <xf numFmtId="173" fontId="0" fillId="8" borderId="54" xfId="0" applyNumberFormat="1" applyFill="1" applyBorder="1" applyAlignment="1">
      <alignment horizontal="right"/>
    </xf>
    <xf numFmtId="173" fontId="0" fillId="0" borderId="55" xfId="0" applyNumberFormat="1" applyBorder="1" applyAlignment="1">
      <alignment horizontal="right"/>
    </xf>
    <xf numFmtId="173" fontId="6" fillId="0" borderId="175" xfId="0" applyNumberFormat="1" applyFont="1" applyBorder="1"/>
    <xf numFmtId="173" fontId="6" fillId="8" borderId="175" xfId="0" applyNumberFormat="1" applyFont="1" applyFill="1" applyBorder="1"/>
    <xf numFmtId="173" fontId="6" fillId="0" borderId="198" xfId="0" applyNumberFormat="1" applyFont="1" applyBorder="1"/>
    <xf numFmtId="173" fontId="6" fillId="0" borderId="58" xfId="0" applyNumberFormat="1" applyFont="1" applyBorder="1"/>
    <xf numFmtId="173" fontId="0" fillId="8" borderId="26" xfId="0" applyNumberFormat="1" applyFill="1" applyBorder="1"/>
    <xf numFmtId="173" fontId="0" fillId="8" borderId="20" xfId="0" applyNumberFormat="1" applyFill="1" applyBorder="1"/>
    <xf numFmtId="173" fontId="0" fillId="8" borderId="229" xfId="0" applyNumberFormat="1" applyFill="1" applyBorder="1"/>
    <xf numFmtId="173" fontId="0" fillId="0" borderId="26" xfId="0" applyNumberFormat="1" applyBorder="1"/>
    <xf numFmtId="173" fontId="0" fillId="0" borderId="175" xfId="0" applyNumberFormat="1" applyBorder="1"/>
    <xf numFmtId="173" fontId="0" fillId="0" borderId="20" xfId="0" applyNumberFormat="1" applyBorder="1" applyAlignment="1">
      <alignment horizontal="right"/>
    </xf>
    <xf numFmtId="173" fontId="0" fillId="8" borderId="20" xfId="0" applyNumberFormat="1" applyFill="1" applyBorder="1" applyAlignment="1">
      <alignment horizontal="right"/>
    </xf>
    <xf numFmtId="173" fontId="6" fillId="0" borderId="20" xfId="0" applyNumberFormat="1" applyFont="1" applyBorder="1" applyAlignment="1">
      <alignment horizontal="right"/>
    </xf>
    <xf numFmtId="173" fontId="0" fillId="0" borderId="175" xfId="0" applyNumberFormat="1" applyBorder="1" applyAlignment="1">
      <alignment horizontal="right"/>
    </xf>
    <xf numFmtId="173" fontId="0" fillId="21" borderId="26" xfId="0" applyNumberFormat="1" applyFill="1" applyBorder="1" applyAlignment="1">
      <alignment horizontal="right"/>
    </xf>
    <xf numFmtId="173" fontId="0" fillId="0" borderId="26" xfId="0" applyNumberFormat="1" applyBorder="1" applyAlignment="1">
      <alignment horizontal="right"/>
    </xf>
    <xf numFmtId="173" fontId="0" fillId="8" borderId="229" xfId="0" applyNumberFormat="1" applyFill="1" applyBorder="1" applyAlignment="1">
      <alignment horizontal="right"/>
    </xf>
    <xf numFmtId="173" fontId="6" fillId="8" borderId="20" xfId="0" applyNumberFormat="1" applyFont="1" applyFill="1" applyBorder="1"/>
    <xf numFmtId="173" fontId="6" fillId="0" borderId="20" xfId="0" applyNumberFormat="1" applyFont="1" applyBorder="1"/>
    <xf numFmtId="168" fontId="6" fillId="8" borderId="20" xfId="0" applyNumberFormat="1" applyFont="1" applyFill="1" applyBorder="1" applyAlignment="1">
      <alignment horizontal="right"/>
    </xf>
    <xf numFmtId="173" fontId="6" fillId="14" borderId="20" xfId="0" applyNumberFormat="1" applyFont="1" applyFill="1" applyBorder="1"/>
    <xf numFmtId="173" fontId="6" fillId="46" borderId="20" xfId="0" applyNumberFormat="1" applyFont="1" applyFill="1" applyBorder="1"/>
    <xf numFmtId="0" fontId="0" fillId="0" borderId="26" xfId="0" applyBorder="1"/>
    <xf numFmtId="173" fontId="6" fillId="0" borderId="16" xfId="0" applyNumberFormat="1" applyFont="1" applyBorder="1"/>
    <xf numFmtId="0" fontId="0" fillId="8" borderId="208" xfId="0" applyFill="1" applyBorder="1"/>
    <xf numFmtId="0" fontId="6" fillId="8" borderId="54" xfId="0" applyFont="1" applyFill="1" applyBorder="1"/>
    <xf numFmtId="0" fontId="0" fillId="8" borderId="198" xfId="0" applyFill="1" applyBorder="1"/>
    <xf numFmtId="173" fontId="0" fillId="8" borderId="56" xfId="0" applyNumberFormat="1" applyFill="1" applyBorder="1"/>
    <xf numFmtId="173" fontId="6" fillId="8" borderId="55" xfId="0" applyNumberFormat="1" applyFont="1" applyFill="1" applyBorder="1"/>
    <xf numFmtId="0" fontId="6" fillId="21" borderId="198" xfId="0" applyFont="1" applyFill="1" applyBorder="1" applyAlignment="1">
      <alignment horizontal="center" vertical="center" wrapText="1"/>
    </xf>
    <xf numFmtId="0" fontId="6" fillId="21" borderId="175" xfId="0" applyFont="1" applyFill="1" applyBorder="1" applyAlignment="1">
      <alignment horizontal="center" vertical="center" wrapText="1"/>
    </xf>
    <xf numFmtId="0" fontId="6" fillId="21" borderId="196" xfId="0" applyFont="1" applyFill="1" applyBorder="1" applyAlignment="1">
      <alignment horizontal="center" vertical="center" wrapText="1"/>
    </xf>
    <xf numFmtId="0" fontId="6" fillId="21" borderId="187" xfId="0" applyFont="1" applyFill="1" applyBorder="1" applyAlignment="1">
      <alignment horizontal="center"/>
    </xf>
    <xf numFmtId="168" fontId="6" fillId="21" borderId="187" xfId="0" applyNumberFormat="1" applyFont="1" applyFill="1" applyBorder="1" applyAlignment="1">
      <alignment horizontal="center"/>
    </xf>
    <xf numFmtId="0" fontId="6" fillId="21" borderId="229" xfId="0" applyFont="1" applyFill="1" applyBorder="1" applyAlignment="1">
      <alignment horizontal="center" vertical="center" wrapText="1"/>
    </xf>
    <xf numFmtId="0" fontId="6" fillId="22" borderId="0" xfId="0" applyFont="1" applyFill="1" applyAlignment="1">
      <alignment horizontal="center" vertical="top" wrapText="1"/>
    </xf>
    <xf numFmtId="173" fontId="2" fillId="22" borderId="187" xfId="5" applyNumberFormat="1" applyFont="1" applyFill="1" applyBorder="1"/>
    <xf numFmtId="173" fontId="6" fillId="22" borderId="154" xfId="5" applyNumberFormat="1" applyFont="1" applyFill="1" applyBorder="1"/>
    <xf numFmtId="173" fontId="2" fillId="22" borderId="154" xfId="5" applyNumberFormat="1" applyFont="1" applyFill="1" applyBorder="1"/>
    <xf numFmtId="0" fontId="6" fillId="22" borderId="196" xfId="0" applyFont="1" applyFill="1" applyBorder="1" applyAlignment="1">
      <alignment horizontal="center"/>
    </xf>
    <xf numFmtId="0" fontId="10" fillId="22" borderId="154" xfId="0" applyFont="1" applyFill="1" applyBorder="1" applyAlignment="1">
      <alignment horizontal="right"/>
    </xf>
    <xf numFmtId="173" fontId="6" fillId="22" borderId="46" xfId="5" applyNumberFormat="1" applyFont="1" applyFill="1" applyBorder="1" applyAlignment="1">
      <alignment horizontal="right"/>
    </xf>
    <xf numFmtId="173" fontId="11" fillId="22" borderId="154" xfId="5" applyNumberFormat="1" applyFont="1" applyFill="1" applyBorder="1"/>
    <xf numFmtId="173" fontId="67" fillId="22" borderId="46" xfId="5" applyNumberFormat="1" applyFont="1" applyFill="1" applyBorder="1" applyAlignment="1">
      <alignment horizontal="left"/>
    </xf>
    <xf numFmtId="0" fontId="0" fillId="22" borderId="187" xfId="0" applyFill="1" applyBorder="1" applyAlignment="1">
      <alignment vertical="center" wrapText="1"/>
    </xf>
    <xf numFmtId="173" fontId="11" fillId="22" borderId="154" xfId="5" applyNumberFormat="1" applyFont="1" applyFill="1" applyBorder="1" applyAlignment="1">
      <alignment horizontal="center"/>
    </xf>
    <xf numFmtId="0" fontId="6" fillId="22" borderId="175" xfId="0" applyFont="1" applyFill="1" applyBorder="1" applyAlignment="1">
      <alignment horizontal="center" vertical="top" wrapText="1"/>
    </xf>
    <xf numFmtId="0" fontId="10" fillId="22" borderId="229" xfId="0" applyFont="1" applyFill="1" applyBorder="1" applyAlignment="1">
      <alignment horizontal="justify" vertical="top"/>
    </xf>
    <xf numFmtId="173" fontId="10" fillId="22" borderId="154" xfId="0" applyNumberFormat="1" applyFont="1" applyFill="1" applyBorder="1"/>
    <xf numFmtId="173" fontId="6" fillId="22" borderId="187" xfId="0" applyNumberFormat="1" applyFont="1" applyFill="1" applyBorder="1"/>
    <xf numFmtId="173" fontId="6" fillId="22" borderId="46" xfId="0" applyNumberFormat="1" applyFont="1" applyFill="1" applyBorder="1" applyAlignment="1">
      <alignment vertical="center" wrapText="1"/>
    </xf>
    <xf numFmtId="173" fontId="67" fillId="22" borderId="46" xfId="5" applyNumberFormat="1" applyFont="1" applyFill="1" applyBorder="1"/>
    <xf numFmtId="173" fontId="16" fillId="22" borderId="46" xfId="5" applyNumberFormat="1" applyFont="1" applyFill="1" applyBorder="1"/>
    <xf numFmtId="0" fontId="2" fillId="22" borderId="0" xfId="8" applyFont="1" applyFill="1"/>
    <xf numFmtId="0" fontId="2" fillId="22" borderId="210" xfId="8" applyFont="1" applyFill="1" applyBorder="1"/>
    <xf numFmtId="0" fontId="2" fillId="22" borderId="196" xfId="8" applyFont="1" applyFill="1" applyBorder="1"/>
    <xf numFmtId="0" fontId="2" fillId="22" borderId="175" xfId="8" applyFont="1" applyFill="1" applyBorder="1" applyAlignment="1">
      <alignment horizontal="justify" vertical="top"/>
    </xf>
    <xf numFmtId="173" fontId="10" fillId="22" borderId="0" xfId="0" applyNumberFormat="1" applyFont="1" applyFill="1" applyAlignment="1">
      <alignment horizontal="right"/>
    </xf>
    <xf numFmtId="173" fontId="6" fillId="22" borderId="46" xfId="0" applyNumberFormat="1" applyFont="1" applyFill="1" applyBorder="1" applyAlignment="1">
      <alignment horizontal="center" vertical="center" wrapText="1"/>
    </xf>
    <xf numFmtId="173" fontId="6" fillId="22" borderId="154" xfId="5" applyNumberFormat="1" applyFont="1" applyFill="1" applyBorder="1" applyAlignment="1">
      <alignment horizontal="center"/>
    </xf>
    <xf numFmtId="173" fontId="2" fillId="22" borderId="0" xfId="8" applyNumberFormat="1" applyFont="1" applyFill="1"/>
    <xf numFmtId="173" fontId="6" fillId="22" borderId="187" xfId="5" applyNumberFormat="1" applyFont="1" applyFill="1" applyBorder="1" applyAlignment="1">
      <alignment horizontal="center"/>
    </xf>
    <xf numFmtId="0" fontId="2" fillId="22" borderId="198" xfId="8" applyFont="1" applyFill="1" applyBorder="1" applyAlignment="1">
      <alignment horizontal="justify" vertical="top"/>
    </xf>
    <xf numFmtId="0" fontId="2" fillId="22" borderId="0" xfId="8" applyFont="1" applyFill="1" applyAlignment="1">
      <alignment horizontal="justify" vertical="top"/>
    </xf>
    <xf numFmtId="173" fontId="47" fillId="22" borderId="154" xfId="5" applyNumberFormat="1" applyFont="1" applyFill="1" applyBorder="1" applyAlignment="1">
      <alignment horizontal="center"/>
    </xf>
    <xf numFmtId="173" fontId="10" fillId="22" borderId="187" xfId="0" applyNumberFormat="1" applyFont="1" applyFill="1" applyBorder="1"/>
    <xf numFmtId="173" fontId="67" fillId="22" borderId="154" xfId="5" applyNumberFormat="1" applyFont="1" applyFill="1" applyBorder="1"/>
    <xf numFmtId="173" fontId="67" fillId="22" borderId="46" xfId="0" applyNumberFormat="1" applyFont="1" applyFill="1" applyBorder="1"/>
    <xf numFmtId="173" fontId="16" fillId="22" borderId="154" xfId="5" applyNumberFormat="1" applyFont="1" applyFill="1" applyBorder="1"/>
    <xf numFmtId="0" fontId="6" fillId="22" borderId="0" xfId="0" applyFont="1" applyFill="1" applyAlignment="1">
      <alignment horizontal="center" vertical="top"/>
    </xf>
    <xf numFmtId="0" fontId="10" fillId="22" borderId="0" xfId="0" applyFont="1" applyFill="1"/>
    <xf numFmtId="173" fontId="2" fillId="22" borderId="196" xfId="5" applyNumberFormat="1" applyFont="1" applyFill="1" applyBorder="1"/>
    <xf numFmtId="173" fontId="2" fillId="22" borderId="175" xfId="5" applyNumberFormat="1" applyFont="1" applyFill="1" applyBorder="1"/>
    <xf numFmtId="0" fontId="6" fillId="5" borderId="0" xfId="0" applyFont="1" applyFill="1" applyAlignment="1">
      <alignment horizontal="center" vertical="top"/>
    </xf>
    <xf numFmtId="173" fontId="2" fillId="0" borderId="154" xfId="5" applyNumberFormat="1" applyFont="1" applyFill="1" applyBorder="1"/>
    <xf numFmtId="173" fontId="2" fillId="5" borderId="187" xfId="5" applyNumberFormat="1" applyFont="1" applyFill="1" applyBorder="1"/>
    <xf numFmtId="173" fontId="6" fillId="5" borderId="154" xfId="5" applyNumberFormat="1" applyFont="1" applyFill="1" applyBorder="1"/>
    <xf numFmtId="173" fontId="6" fillId="5" borderId="46" xfId="0" applyNumberFormat="1" applyFont="1" applyFill="1" applyBorder="1"/>
    <xf numFmtId="173" fontId="11" fillId="5" borderId="154" xfId="5" applyNumberFormat="1" applyFont="1" applyFill="1" applyBorder="1" applyAlignment="1">
      <alignment horizontal="center"/>
    </xf>
    <xf numFmtId="173" fontId="6" fillId="5" borderId="154" xfId="5" applyNumberFormat="1" applyFont="1" applyFill="1" applyBorder="1" applyAlignment="1">
      <alignment horizontal="center"/>
    </xf>
    <xf numFmtId="173" fontId="2" fillId="5" borderId="154" xfId="5" applyNumberFormat="1" applyFont="1" applyFill="1" applyBorder="1"/>
    <xf numFmtId="0" fontId="6" fillId="0" borderId="175" xfId="0" applyFont="1" applyBorder="1" applyAlignment="1">
      <alignment horizontal="center" vertical="top"/>
    </xf>
    <xf numFmtId="0" fontId="6" fillId="5" borderId="175" xfId="0" applyFont="1" applyFill="1" applyBorder="1" applyAlignment="1">
      <alignment horizontal="center" vertical="top"/>
    </xf>
    <xf numFmtId="0" fontId="6" fillId="21" borderId="175" xfId="0" applyFont="1" applyFill="1" applyBorder="1" applyAlignment="1">
      <alignment horizontal="justify" vertical="top"/>
    </xf>
    <xf numFmtId="173" fontId="10" fillId="0" borderId="154" xfId="0" applyNumberFormat="1" applyFont="1" applyBorder="1" applyAlignment="1">
      <alignment horizontal="right"/>
    </xf>
    <xf numFmtId="173" fontId="6" fillId="5" borderId="154" xfId="0" applyNumberFormat="1" applyFont="1" applyFill="1" applyBorder="1" applyAlignment="1">
      <alignment horizontal="right"/>
    </xf>
    <xf numFmtId="0" fontId="6" fillId="31" borderId="198" xfId="0" applyFont="1" applyFill="1" applyBorder="1" applyAlignment="1">
      <alignment vertical="top"/>
    </xf>
    <xf numFmtId="0" fontId="6" fillId="22" borderId="198" xfId="0" applyFont="1" applyFill="1" applyBorder="1" applyAlignment="1">
      <alignment horizontal="center" vertical="top"/>
    </xf>
    <xf numFmtId="0" fontId="6" fillId="22" borderId="175" xfId="0" applyFont="1" applyFill="1" applyBorder="1" applyAlignment="1">
      <alignment horizontal="center" vertical="top"/>
    </xf>
    <xf numFmtId="173" fontId="6" fillId="22" borderId="196" xfId="0" applyNumberFormat="1" applyFont="1" applyFill="1" applyBorder="1" applyAlignment="1">
      <alignment horizontal="right"/>
    </xf>
    <xf numFmtId="173" fontId="6" fillId="22" borderId="187" xfId="0" applyNumberFormat="1" applyFont="1" applyFill="1" applyBorder="1" applyAlignment="1">
      <alignment horizontal="right"/>
    </xf>
    <xf numFmtId="173" fontId="0" fillId="22" borderId="187" xfId="0" applyNumberFormat="1" applyFill="1" applyBorder="1" applyAlignment="1">
      <alignment horizontal="right"/>
    </xf>
    <xf numFmtId="0" fontId="0" fillId="22" borderId="175" xfId="0" applyFill="1" applyBorder="1" applyAlignment="1">
      <alignment horizontal="justify" vertical="top"/>
    </xf>
    <xf numFmtId="0" fontId="6" fillId="6" borderId="175" xfId="0" applyFont="1" applyFill="1" applyBorder="1" applyAlignment="1">
      <alignment horizontal="center" vertical="top"/>
    </xf>
    <xf numFmtId="173" fontId="6" fillId="22" borderId="0" xfId="0" applyNumberFormat="1" applyFont="1" applyFill="1" applyAlignment="1">
      <alignment horizontal="right"/>
    </xf>
    <xf numFmtId="0" fontId="6" fillId="21" borderId="175" xfId="0" applyFont="1" applyFill="1" applyBorder="1" applyAlignment="1">
      <alignment horizontal="center" vertical="top"/>
    </xf>
    <xf numFmtId="173" fontId="6" fillId="21" borderId="187" xfId="0" applyNumberFormat="1" applyFont="1" applyFill="1" applyBorder="1" applyAlignment="1">
      <alignment horizontal="right"/>
    </xf>
    <xf numFmtId="173" fontId="0" fillId="21" borderId="187" xfId="0" applyNumberFormat="1" applyFill="1" applyBorder="1" applyAlignment="1">
      <alignment horizontal="right"/>
    </xf>
    <xf numFmtId="0" fontId="0" fillId="21" borderId="175" xfId="0" applyFill="1" applyBorder="1" applyAlignment="1">
      <alignment horizontal="justify" vertical="top"/>
    </xf>
    <xf numFmtId="0" fontId="6" fillId="21" borderId="228" xfId="0" applyFont="1" applyFill="1" applyBorder="1" applyAlignment="1">
      <alignment horizontal="center" vertical="top"/>
    </xf>
    <xf numFmtId="173" fontId="10" fillId="21" borderId="230" xfId="0" applyNumberFormat="1" applyFont="1" applyFill="1" applyBorder="1" applyAlignment="1">
      <alignment horizontal="right"/>
    </xf>
    <xf numFmtId="0" fontId="6" fillId="23" borderId="198" xfId="0" applyFont="1" applyFill="1" applyBorder="1" applyAlignment="1">
      <alignment horizontal="center" vertical="top"/>
    </xf>
    <xf numFmtId="0" fontId="6" fillId="23" borderId="175" xfId="0" applyFont="1" applyFill="1" applyBorder="1" applyAlignment="1">
      <alignment horizontal="center" vertical="top"/>
    </xf>
    <xf numFmtId="0" fontId="6" fillId="23" borderId="228" xfId="0" applyFont="1" applyFill="1" applyBorder="1" applyAlignment="1">
      <alignment horizontal="center" vertical="top"/>
    </xf>
    <xf numFmtId="0" fontId="6" fillId="23" borderId="229" xfId="0" applyFont="1" applyFill="1" applyBorder="1" applyAlignment="1">
      <alignment horizontal="center" vertical="top"/>
    </xf>
    <xf numFmtId="0" fontId="10" fillId="23" borderId="229" xfId="0" applyFont="1" applyFill="1" applyBorder="1" applyAlignment="1">
      <alignment horizontal="justify" vertical="top"/>
    </xf>
    <xf numFmtId="173" fontId="10" fillId="21" borderId="210" xfId="0" applyNumberFormat="1" applyFont="1" applyFill="1" applyBorder="1" applyAlignment="1">
      <alignment horizontal="right"/>
    </xf>
    <xf numFmtId="173" fontId="10" fillId="21" borderId="0" xfId="0" applyNumberFormat="1" applyFont="1" applyFill="1" applyAlignment="1">
      <alignment horizontal="right"/>
    </xf>
    <xf numFmtId="173" fontId="6" fillId="21" borderId="209" xfId="0" applyNumberFormat="1" applyFont="1" applyFill="1" applyBorder="1" applyAlignment="1">
      <alignment horizontal="right"/>
    </xf>
    <xf numFmtId="0" fontId="67" fillId="21" borderId="175" xfId="0" applyFont="1" applyFill="1" applyBorder="1" applyAlignment="1">
      <alignment horizontal="center" vertical="top"/>
    </xf>
    <xf numFmtId="173" fontId="6" fillId="21" borderId="229" xfId="0" applyNumberFormat="1" applyFont="1" applyFill="1" applyBorder="1" applyAlignment="1">
      <alignment horizontal="right"/>
    </xf>
    <xf numFmtId="0" fontId="6" fillId="22" borderId="0" xfId="0" applyFont="1" applyFill="1"/>
    <xf numFmtId="173" fontId="10" fillId="22" borderId="230" xfId="0" applyNumberFormat="1" applyFont="1" applyFill="1" applyBorder="1" applyAlignment="1">
      <alignment horizontal="right"/>
    </xf>
    <xf numFmtId="173" fontId="6" fillId="22" borderId="209" xfId="0" applyNumberFormat="1" applyFont="1" applyFill="1" applyBorder="1"/>
    <xf numFmtId="0" fontId="6" fillId="22" borderId="175" xfId="0" applyFont="1" applyFill="1" applyBorder="1" applyAlignment="1">
      <alignment horizontal="justify" vertical="top"/>
    </xf>
    <xf numFmtId="0" fontId="0" fillId="22" borderId="175" xfId="0" applyFill="1" applyBorder="1" applyAlignment="1">
      <alignment horizontal="left" vertical="top"/>
    </xf>
    <xf numFmtId="0" fontId="6" fillId="23" borderId="175" xfId="0" applyFont="1" applyFill="1" applyBorder="1" applyAlignment="1">
      <alignment horizontal="center" vertical="top" wrapText="1"/>
    </xf>
    <xf numFmtId="0" fontId="6" fillId="21" borderId="175" xfId="0" applyFont="1" applyFill="1" applyBorder="1" applyAlignment="1">
      <alignment horizontal="center" vertical="top" wrapText="1"/>
    </xf>
    <xf numFmtId="0" fontId="6" fillId="21" borderId="198" xfId="0" applyFont="1" applyFill="1" applyBorder="1" applyAlignment="1">
      <alignment vertical="top" wrapText="1"/>
    </xf>
    <xf numFmtId="0" fontId="10" fillId="0" borderId="187" xfId="0" applyFont="1" applyBorder="1"/>
    <xf numFmtId="0" fontId="6" fillId="21" borderId="228" xfId="0" applyFont="1" applyFill="1" applyBorder="1" applyAlignment="1">
      <alignment vertical="top" wrapText="1"/>
    </xf>
    <xf numFmtId="0" fontId="6" fillId="21" borderId="229" xfId="0" applyFont="1" applyFill="1" applyBorder="1" applyAlignment="1">
      <alignment horizontal="center" vertical="top" wrapText="1"/>
    </xf>
    <xf numFmtId="0" fontId="6" fillId="22" borderId="198" xfId="0" applyFont="1" applyFill="1" applyBorder="1" applyAlignment="1">
      <alignment horizontal="center" vertical="top" wrapText="1"/>
    </xf>
    <xf numFmtId="3" fontId="10" fillId="22" borderId="187" xfId="0" applyNumberFormat="1" applyFont="1" applyFill="1" applyBorder="1"/>
    <xf numFmtId="0" fontId="6" fillId="22" borderId="229" xfId="0" applyFont="1" applyFill="1" applyBorder="1" applyAlignment="1">
      <alignment horizontal="center" vertical="top" wrapText="1"/>
    </xf>
    <xf numFmtId="0" fontId="6" fillId="23" borderId="198" xfId="0" applyFont="1" applyFill="1" applyBorder="1" applyAlignment="1">
      <alignment horizontal="center" vertical="top" wrapText="1"/>
    </xf>
    <xf numFmtId="0" fontId="6" fillId="23" borderId="229" xfId="0" applyFont="1" applyFill="1" applyBorder="1" applyAlignment="1">
      <alignment horizontal="center" vertical="top" wrapText="1"/>
    </xf>
    <xf numFmtId="0" fontId="10" fillId="22" borderId="187" xfId="0" applyFont="1" applyFill="1" applyBorder="1"/>
    <xf numFmtId="3" fontId="10" fillId="0" borderId="187" xfId="0" applyNumberFormat="1" applyFont="1" applyBorder="1"/>
    <xf numFmtId="0" fontId="6" fillId="23" borderId="228" xfId="0" applyFont="1" applyFill="1" applyBorder="1" applyAlignment="1">
      <alignment horizontal="center" vertical="top" wrapText="1"/>
    </xf>
    <xf numFmtId="173" fontId="6" fillId="21" borderId="209" xfId="0" applyNumberFormat="1" applyFont="1" applyFill="1" applyBorder="1"/>
    <xf numFmtId="173" fontId="6" fillId="21" borderId="0" xfId="0" applyNumberFormat="1" applyFont="1" applyFill="1"/>
    <xf numFmtId="0" fontId="0" fillId="21" borderId="175" xfId="0" applyFill="1" applyBorder="1" applyAlignment="1">
      <alignment horizontal="left" vertical="top" wrapText="1"/>
    </xf>
    <xf numFmtId="173" fontId="6" fillId="21" borderId="154" xfId="0" applyNumberFormat="1" applyFont="1" applyFill="1" applyBorder="1" applyAlignment="1">
      <alignment horizontal="justify" vertical="top"/>
    </xf>
    <xf numFmtId="173" fontId="10" fillId="21" borderId="210" xfId="0" applyNumberFormat="1" applyFont="1" applyFill="1" applyBorder="1"/>
    <xf numFmtId="173" fontId="6" fillId="21" borderId="187" xfId="0" applyNumberFormat="1" applyFont="1" applyFill="1" applyBorder="1" applyAlignment="1">
      <alignment horizontal="justify" vertical="top"/>
    </xf>
    <xf numFmtId="173" fontId="47" fillId="21" borderId="154" xfId="0" applyNumberFormat="1" applyFont="1" applyFill="1" applyBorder="1" applyAlignment="1">
      <alignment horizontal="center"/>
    </xf>
    <xf numFmtId="0" fontId="6" fillId="21" borderId="229" xfId="0" applyFont="1" applyFill="1" applyBorder="1" applyAlignment="1">
      <alignment vertical="top" wrapText="1"/>
    </xf>
    <xf numFmtId="173" fontId="6" fillId="22" borderId="0" xfId="0" applyNumberFormat="1" applyFont="1" applyFill="1"/>
    <xf numFmtId="0" fontId="6" fillId="22" borderId="175" xfId="0" applyFont="1" applyFill="1" applyBorder="1" applyAlignment="1">
      <alignment vertical="top" wrapText="1"/>
    </xf>
    <xf numFmtId="173" fontId="50" fillId="22" borderId="175" xfId="0" applyNumberFormat="1" applyFont="1" applyFill="1" applyBorder="1" applyAlignment="1">
      <alignment horizontal="justify" vertical="top"/>
    </xf>
    <xf numFmtId="173" fontId="50" fillId="22" borderId="0" xfId="0" applyNumberFormat="1" applyFont="1" applyFill="1" applyAlignment="1">
      <alignment horizontal="justify" vertical="top"/>
    </xf>
    <xf numFmtId="173" fontId="50" fillId="22" borderId="196" xfId="0" applyNumberFormat="1" applyFont="1" applyFill="1" applyBorder="1" applyAlignment="1">
      <alignment horizontal="justify" vertical="top"/>
    </xf>
    <xf numFmtId="173" fontId="0" fillId="22" borderId="187" xfId="0" applyNumberFormat="1" applyFill="1" applyBorder="1"/>
    <xf numFmtId="0" fontId="6" fillId="22" borderId="229" xfId="0" applyFont="1" applyFill="1" applyBorder="1" applyAlignment="1">
      <alignment vertical="top" wrapText="1"/>
    </xf>
    <xf numFmtId="0" fontId="6" fillId="21" borderId="175" xfId="0" applyFont="1" applyFill="1" applyBorder="1" applyAlignment="1">
      <alignment vertical="top" wrapText="1"/>
    </xf>
    <xf numFmtId="173" fontId="6" fillId="21" borderId="187" xfId="0" applyNumberFormat="1" applyFont="1" applyFill="1" applyBorder="1"/>
    <xf numFmtId="173" fontId="0" fillId="21" borderId="187" xfId="0" applyNumberFormat="1" applyFill="1" applyBorder="1"/>
    <xf numFmtId="173" fontId="2" fillId="21" borderId="187" xfId="0" applyNumberFormat="1" applyFont="1" applyFill="1" applyBorder="1" applyAlignment="1">
      <alignment horizontal="right"/>
    </xf>
    <xf numFmtId="0" fontId="6" fillId="6" borderId="175" xfId="0" applyFont="1" applyFill="1" applyBorder="1" applyAlignment="1">
      <alignment horizontal="center" vertical="top" wrapText="1"/>
    </xf>
    <xf numFmtId="173" fontId="6" fillId="6" borderId="0" xfId="0" applyNumberFormat="1" applyFont="1" applyFill="1"/>
    <xf numFmtId="0" fontId="6" fillId="6" borderId="229" xfId="0" applyFont="1" applyFill="1" applyBorder="1" applyAlignment="1">
      <alignment vertical="top" wrapText="1"/>
    </xf>
    <xf numFmtId="173" fontId="6" fillId="21" borderId="229" xfId="0" applyNumberFormat="1" applyFont="1" applyFill="1" applyBorder="1"/>
    <xf numFmtId="0" fontId="6" fillId="22" borderId="0" xfId="0" applyFont="1" applyFill="1" applyAlignment="1">
      <alignment vertical="top" wrapText="1"/>
    </xf>
    <xf numFmtId="173" fontId="6" fillId="22" borderId="196" xfId="0" applyNumberFormat="1" applyFont="1" applyFill="1" applyBorder="1"/>
    <xf numFmtId="0" fontId="6" fillId="21" borderId="0" xfId="0" applyFont="1" applyFill="1" applyAlignment="1">
      <alignment vertical="top" wrapText="1"/>
    </xf>
    <xf numFmtId="173" fontId="6" fillId="21" borderId="196" xfId="0" applyNumberFormat="1" applyFont="1" applyFill="1" applyBorder="1"/>
    <xf numFmtId="0" fontId="6" fillId="23" borderId="0" xfId="0" applyFont="1" applyFill="1" applyAlignment="1">
      <alignment vertical="top" wrapText="1"/>
    </xf>
    <xf numFmtId="173" fontId="10" fillId="23" borderId="229" xfId="0" applyNumberFormat="1" applyFont="1" applyFill="1" applyBorder="1"/>
    <xf numFmtId="173" fontId="10" fillId="21" borderId="175" xfId="0" applyNumberFormat="1" applyFont="1" applyFill="1" applyBorder="1"/>
    <xf numFmtId="173" fontId="10" fillId="21" borderId="229" xfId="0" applyNumberFormat="1" applyFont="1" applyFill="1" applyBorder="1"/>
    <xf numFmtId="173" fontId="10" fillId="22" borderId="175" xfId="0" applyNumberFormat="1" applyFont="1" applyFill="1" applyBorder="1"/>
    <xf numFmtId="173" fontId="10" fillId="22" borderId="229" xfId="0" applyNumberFormat="1" applyFont="1" applyFill="1" applyBorder="1"/>
    <xf numFmtId="0" fontId="6" fillId="23" borderId="175" xfId="0" applyFont="1" applyFill="1" applyBorder="1" applyAlignment="1">
      <alignment vertical="top" wrapText="1"/>
    </xf>
    <xf numFmtId="0" fontId="6" fillId="23" borderId="229" xfId="0" applyFont="1" applyFill="1" applyBorder="1" applyAlignment="1">
      <alignment vertical="top" wrapText="1"/>
    </xf>
    <xf numFmtId="173" fontId="50" fillId="23" borderId="229" xfId="0" applyNumberFormat="1" applyFont="1" applyFill="1" applyBorder="1" applyAlignment="1">
      <alignment vertical="top"/>
    </xf>
    <xf numFmtId="173" fontId="6" fillId="22" borderId="229" xfId="0" applyNumberFormat="1" applyFont="1" applyFill="1" applyBorder="1"/>
    <xf numFmtId="173" fontId="10" fillId="6" borderId="0" xfId="0" applyNumberFormat="1" applyFont="1" applyFill="1" applyAlignment="1">
      <alignment horizontal="right"/>
    </xf>
    <xf numFmtId="173" fontId="6" fillId="6" borderId="229" xfId="0" applyNumberFormat="1" applyFont="1" applyFill="1" applyBorder="1"/>
    <xf numFmtId="173" fontId="6" fillId="21" borderId="175" xfId="0" applyNumberFormat="1" applyFont="1" applyFill="1" applyBorder="1"/>
    <xf numFmtId="0" fontId="6" fillId="6" borderId="229" xfId="0" applyFont="1" applyFill="1" applyBorder="1" applyAlignment="1">
      <alignment horizontal="center" vertical="top" wrapText="1"/>
    </xf>
    <xf numFmtId="0" fontId="0" fillId="6" borderId="229" xfId="0" applyFill="1" applyBorder="1" applyAlignment="1">
      <alignment horizontal="justify" vertical="top"/>
    </xf>
    <xf numFmtId="0" fontId="0" fillId="21" borderId="229" xfId="0" applyFill="1" applyBorder="1" applyAlignment="1">
      <alignment horizontal="left" vertical="top" wrapText="1"/>
    </xf>
    <xf numFmtId="173" fontId="10" fillId="21" borderId="230" xfId="0" applyNumberFormat="1" applyFont="1" applyFill="1" applyBorder="1"/>
    <xf numFmtId="173" fontId="10" fillId="22" borderId="210" xfId="0" applyNumberFormat="1" applyFont="1" applyFill="1" applyBorder="1"/>
    <xf numFmtId="173" fontId="6" fillId="22" borderId="175" xfId="0" applyNumberFormat="1" applyFont="1" applyFill="1" applyBorder="1"/>
    <xf numFmtId="0" fontId="0" fillId="22" borderId="229" xfId="0" applyFill="1" applyBorder="1" applyAlignment="1">
      <alignment horizontal="justify" vertical="top"/>
    </xf>
    <xf numFmtId="173" fontId="0" fillId="0" borderId="187" xfId="0" applyNumberFormat="1" applyBorder="1"/>
    <xf numFmtId="0" fontId="0" fillId="22" borderId="175" xfId="0" applyFill="1" applyBorder="1" applyAlignment="1">
      <alignment horizontal="left" vertical="top" wrapText="1"/>
    </xf>
    <xf numFmtId="173" fontId="47" fillId="22" borderId="154" xfId="0" applyNumberFormat="1" applyFont="1" applyFill="1" applyBorder="1" applyAlignment="1">
      <alignment horizontal="center"/>
    </xf>
    <xf numFmtId="0" fontId="0" fillId="22" borderId="175" xfId="0" applyFill="1" applyBorder="1" applyAlignment="1">
      <alignment horizontal="center" vertical="top" wrapText="1"/>
    </xf>
    <xf numFmtId="173" fontId="0" fillId="22" borderId="0" xfId="0" applyNumberFormat="1" applyFill="1"/>
    <xf numFmtId="173" fontId="10" fillId="22" borderId="230" xfId="0" applyNumberFormat="1" applyFont="1" applyFill="1" applyBorder="1"/>
    <xf numFmtId="173" fontId="6" fillId="23" borderId="0" xfId="0" applyNumberFormat="1" applyFont="1" applyFill="1"/>
    <xf numFmtId="173" fontId="6" fillId="23" borderId="229" xfId="0" applyNumberFormat="1" applyFont="1" applyFill="1" applyBorder="1"/>
    <xf numFmtId="173" fontId="10" fillId="22" borderId="187" xfId="0" applyNumberFormat="1" applyFont="1" applyFill="1" applyBorder="1" applyAlignment="1">
      <alignment horizontal="right"/>
    </xf>
    <xf numFmtId="0" fontId="6" fillId="21" borderId="228" xfId="0" applyFont="1" applyFill="1" applyBorder="1" applyAlignment="1">
      <alignment horizontal="left" vertical="top"/>
    </xf>
    <xf numFmtId="0" fontId="6" fillId="22" borderId="198" xfId="0" applyFont="1" applyFill="1" applyBorder="1" applyAlignment="1">
      <alignment horizontal="left" vertical="top"/>
    </xf>
    <xf numFmtId="0" fontId="6" fillId="22" borderId="228" xfId="0" applyFont="1" applyFill="1" applyBorder="1" applyAlignment="1">
      <alignment horizontal="left" vertical="top"/>
    </xf>
    <xf numFmtId="0" fontId="10" fillId="0" borderId="175" xfId="0" applyFont="1" applyBorder="1"/>
    <xf numFmtId="0" fontId="6" fillId="21" borderId="0" xfId="0" applyFont="1" applyFill="1" applyAlignment="1">
      <alignment horizontal="center"/>
    </xf>
    <xf numFmtId="173" fontId="6" fillId="0" borderId="209" xfId="0" applyNumberFormat="1" applyFont="1" applyBorder="1"/>
    <xf numFmtId="173" fontId="10" fillId="0" borderId="187" xfId="0" applyNumberFormat="1" applyFont="1" applyBorder="1" applyAlignment="1">
      <alignment horizontal="right"/>
    </xf>
    <xf numFmtId="173" fontId="6" fillId="0" borderId="187" xfId="0" applyNumberFormat="1" applyFont="1" applyBorder="1"/>
    <xf numFmtId="173" fontId="6" fillId="0" borderId="154" xfId="0" applyNumberFormat="1" applyFont="1" applyBorder="1"/>
    <xf numFmtId="0" fontId="6" fillId="21" borderId="228" xfId="0" applyFont="1" applyFill="1" applyBorder="1" applyAlignment="1">
      <alignment horizontal="left"/>
    </xf>
    <xf numFmtId="173" fontId="6" fillId="0" borderId="229" xfId="0" applyNumberFormat="1" applyFont="1" applyBorder="1"/>
    <xf numFmtId="0" fontId="6" fillId="22" borderId="0" xfId="0" applyFont="1" applyFill="1" applyAlignment="1">
      <alignment horizontal="center"/>
    </xf>
    <xf numFmtId="0" fontId="6" fillId="22" borderId="0" xfId="0" applyFont="1" applyFill="1" applyAlignment="1">
      <alignment horizontal="left"/>
    </xf>
    <xf numFmtId="0" fontId="0" fillId="22" borderId="187" xfId="0" applyFill="1" applyBorder="1" applyAlignment="1">
      <alignment horizontal="justify" vertical="top"/>
    </xf>
    <xf numFmtId="0" fontId="6" fillId="22" borderId="228" xfId="0" applyFont="1" applyFill="1" applyBorder="1" applyAlignment="1">
      <alignment horizontal="left"/>
    </xf>
    <xf numFmtId="0" fontId="6" fillId="23" borderId="0" xfId="0" applyFont="1" applyFill="1" applyAlignment="1">
      <alignment horizontal="center"/>
    </xf>
    <xf numFmtId="0" fontId="10" fillId="20" borderId="198" xfId="0" applyFont="1" applyFill="1" applyBorder="1" applyAlignment="1">
      <alignment horizontal="justify" vertical="top"/>
    </xf>
    <xf numFmtId="0" fontId="6" fillId="0" borderId="198" xfId="0" applyFont="1" applyBorder="1" applyAlignment="1">
      <alignment horizontal="center" vertical="top" wrapText="1"/>
    </xf>
    <xf numFmtId="173" fontId="10" fillId="0" borderId="210" xfId="0" applyNumberFormat="1" applyFont="1" applyBorder="1"/>
    <xf numFmtId="0" fontId="6" fillId="0" borderId="228" xfId="0" applyFont="1" applyBorder="1" applyAlignment="1">
      <alignment horizontal="center"/>
    </xf>
    <xf numFmtId="0" fontId="6" fillId="23" borderId="228" xfId="0" applyFont="1" applyFill="1" applyBorder="1" applyAlignment="1">
      <alignment horizontal="center"/>
    </xf>
    <xf numFmtId="0" fontId="2" fillId="22" borderId="187" xfId="0" applyFont="1" applyFill="1" applyBorder="1" applyAlignment="1">
      <alignment horizontal="justify" vertical="top"/>
    </xf>
    <xf numFmtId="0" fontId="6" fillId="22" borderId="228" xfId="0" applyFont="1" applyFill="1" applyBorder="1" applyAlignment="1">
      <alignment horizontal="center"/>
    </xf>
    <xf numFmtId="173" fontId="50" fillId="23" borderId="175" xfId="0" applyNumberFormat="1" applyFont="1" applyFill="1" applyBorder="1" applyAlignment="1">
      <alignment horizontal="justify" vertical="top"/>
    </xf>
    <xf numFmtId="173" fontId="50" fillId="23" borderId="0" xfId="0" applyNumberFormat="1" applyFont="1" applyFill="1" applyAlignment="1">
      <alignment horizontal="justify" vertical="top"/>
    </xf>
    <xf numFmtId="173" fontId="50" fillId="23" borderId="196" xfId="0" applyNumberFormat="1" applyFont="1" applyFill="1" applyBorder="1" applyAlignment="1">
      <alignment horizontal="justify" vertical="top"/>
    </xf>
    <xf numFmtId="173" fontId="6" fillId="23" borderId="175" xfId="0" applyNumberFormat="1" applyFont="1" applyFill="1" applyBorder="1"/>
    <xf numFmtId="0" fontId="6" fillId="23" borderId="229" xfId="0" applyFont="1" applyFill="1" applyBorder="1" applyAlignment="1">
      <alignment horizontal="center"/>
    </xf>
    <xf numFmtId="0" fontId="0" fillId="23" borderId="175" xfId="0" applyFill="1" applyBorder="1" applyAlignment="1">
      <alignment horizontal="left" vertical="top"/>
    </xf>
    <xf numFmtId="0" fontId="0" fillId="23" borderId="196" xfId="0" applyFill="1" applyBorder="1" applyAlignment="1">
      <alignment horizontal="left" vertical="top"/>
    </xf>
    <xf numFmtId="0" fontId="6" fillId="0" borderId="198" xfId="0" applyFont="1" applyBorder="1" applyAlignment="1">
      <alignment vertical="top"/>
    </xf>
    <xf numFmtId="0" fontId="6" fillId="22" borderId="229" xfId="0" applyFont="1" applyFill="1" applyBorder="1" applyAlignment="1">
      <alignment horizontal="center"/>
    </xf>
    <xf numFmtId="173" fontId="6" fillId="22" borderId="229" xfId="0" applyNumberFormat="1" applyFont="1" applyFill="1" applyBorder="1" applyAlignment="1">
      <alignment horizontal="center"/>
    </xf>
    <xf numFmtId="173" fontId="6" fillId="21" borderId="175" xfId="0" applyNumberFormat="1" applyFont="1" applyFill="1" applyBorder="1" applyAlignment="1">
      <alignment horizontal="right"/>
    </xf>
    <xf numFmtId="0" fontId="6" fillId="21" borderId="229" xfId="0" applyFont="1" applyFill="1" applyBorder="1" applyAlignment="1">
      <alignment horizontal="center"/>
    </xf>
    <xf numFmtId="173" fontId="6" fillId="21" borderId="229" xfId="0" applyNumberFormat="1" applyFont="1" applyFill="1" applyBorder="1" applyAlignment="1">
      <alignment horizontal="center"/>
    </xf>
    <xf numFmtId="0" fontId="6" fillId="22" borderId="229" xfId="0" applyFont="1" applyFill="1" applyBorder="1" applyAlignment="1">
      <alignment horizontal="left"/>
    </xf>
    <xf numFmtId="0" fontId="6" fillId="0" borderId="228" xfId="0" applyFont="1" applyBorder="1" applyAlignment="1">
      <alignment vertical="top"/>
    </xf>
    <xf numFmtId="0" fontId="6" fillId="4" borderId="0" xfId="0" applyFont="1" applyFill="1" applyAlignment="1">
      <alignment horizontal="left" vertical="top"/>
    </xf>
    <xf numFmtId="0" fontId="6" fillId="4" borderId="196" xfId="0" applyFont="1" applyFill="1" applyBorder="1" applyAlignment="1">
      <alignment horizontal="left" vertical="top"/>
    </xf>
    <xf numFmtId="173" fontId="6" fillId="4" borderId="196" xfId="0" applyNumberFormat="1" applyFont="1" applyFill="1" applyBorder="1" applyAlignment="1">
      <alignment horizontal="right" vertical="top"/>
    </xf>
    <xf numFmtId="173" fontId="6" fillId="4" borderId="175" xfId="0" applyNumberFormat="1" applyFont="1" applyFill="1" applyBorder="1" applyAlignment="1">
      <alignment horizontal="right" vertical="top"/>
    </xf>
    <xf numFmtId="173" fontId="6" fillId="4" borderId="0" xfId="0" applyNumberFormat="1" applyFont="1" applyFill="1" applyAlignment="1">
      <alignment horizontal="right" vertical="top"/>
    </xf>
    <xf numFmtId="173" fontId="6" fillId="23" borderId="209" xfId="0" applyNumberFormat="1" applyFont="1" applyFill="1" applyBorder="1" applyAlignment="1">
      <alignment horizontal="right" vertical="top"/>
    </xf>
    <xf numFmtId="0" fontId="6" fillId="23" borderId="175" xfId="0" applyFont="1" applyFill="1" applyBorder="1" applyAlignment="1">
      <alignment horizontal="center" vertical="center"/>
    </xf>
    <xf numFmtId="173" fontId="10" fillId="23" borderId="196" xfId="0" applyNumberFormat="1" applyFont="1" applyFill="1" applyBorder="1" applyAlignment="1">
      <alignment horizontal="right"/>
    </xf>
    <xf numFmtId="173" fontId="6" fillId="23" borderId="175" xfId="0" applyNumberFormat="1" applyFont="1" applyFill="1" applyBorder="1" applyAlignment="1">
      <alignment horizontal="right" vertical="top"/>
    </xf>
    <xf numFmtId="173" fontId="6" fillId="23" borderId="186" xfId="0" applyNumberFormat="1" applyFont="1" applyFill="1" applyBorder="1" applyAlignment="1">
      <alignment horizontal="right" vertical="top"/>
    </xf>
    <xf numFmtId="173" fontId="6" fillId="23" borderId="196" xfId="0" applyNumberFormat="1" applyFont="1" applyFill="1" applyBorder="1" applyAlignment="1">
      <alignment horizontal="right" vertical="top"/>
    </xf>
    <xf numFmtId="173" fontId="6" fillId="23" borderId="0" xfId="0" applyNumberFormat="1" applyFont="1" applyFill="1" applyAlignment="1">
      <alignment horizontal="right" vertical="top"/>
    </xf>
    <xf numFmtId="0" fontId="6" fillId="23" borderId="229" xfId="0" applyFont="1" applyFill="1" applyBorder="1" applyAlignment="1">
      <alignment horizontal="center" vertical="center"/>
    </xf>
    <xf numFmtId="173" fontId="6" fillId="23" borderId="229" xfId="0" applyNumberFormat="1" applyFont="1" applyFill="1" applyBorder="1" applyAlignment="1">
      <alignment horizontal="right" vertical="top"/>
    </xf>
    <xf numFmtId="173" fontId="6" fillId="23" borderId="88" xfId="0" applyNumberFormat="1" applyFont="1" applyFill="1" applyBorder="1" applyAlignment="1">
      <alignment horizontal="right" vertical="top"/>
    </xf>
    <xf numFmtId="0" fontId="6" fillId="23" borderId="229" xfId="0" applyFont="1" applyFill="1" applyBorder="1" applyAlignment="1">
      <alignment horizontal="justify" vertical="top"/>
    </xf>
    <xf numFmtId="173" fontId="10" fillId="23" borderId="229" xfId="0" applyNumberFormat="1" applyFont="1" applyFill="1" applyBorder="1" applyAlignment="1">
      <alignment horizontal="right"/>
    </xf>
    <xf numFmtId="0" fontId="6" fillId="6" borderId="229" xfId="0" applyFont="1" applyFill="1" applyBorder="1" applyAlignment="1">
      <alignment horizontal="center" vertical="center"/>
    </xf>
    <xf numFmtId="0" fontId="6" fillId="21" borderId="228" xfId="0" applyFont="1" applyFill="1" applyBorder="1" applyAlignment="1">
      <alignment horizontal="center" vertical="center" wrapText="1"/>
    </xf>
    <xf numFmtId="173" fontId="10" fillId="21" borderId="229" xfId="0" applyNumberFormat="1" applyFont="1" applyFill="1" applyBorder="1" applyAlignment="1">
      <alignment horizontal="right"/>
    </xf>
    <xf numFmtId="173" fontId="10" fillId="21" borderId="186" xfId="0" applyNumberFormat="1" applyFont="1" applyFill="1" applyBorder="1" applyAlignment="1">
      <alignment horizontal="right"/>
    </xf>
    <xf numFmtId="173" fontId="6" fillId="21" borderId="175" xfId="0" applyNumberFormat="1" applyFont="1" applyFill="1" applyBorder="1" applyAlignment="1">
      <alignment horizontal="right" vertical="top"/>
    </xf>
    <xf numFmtId="173" fontId="10" fillId="21" borderId="175" xfId="0" applyNumberFormat="1" applyFont="1" applyFill="1" applyBorder="1" applyAlignment="1">
      <alignment horizontal="right"/>
    </xf>
    <xf numFmtId="173" fontId="6" fillId="21" borderId="196" xfId="0" applyNumberFormat="1" applyFont="1" applyFill="1" applyBorder="1" applyAlignment="1">
      <alignment horizontal="right" vertical="top"/>
    </xf>
    <xf numFmtId="173" fontId="10" fillId="22" borderId="175" xfId="0" applyNumberFormat="1" applyFont="1" applyFill="1" applyBorder="1" applyAlignment="1">
      <alignment horizontal="right"/>
    </xf>
    <xf numFmtId="0" fontId="6" fillId="22" borderId="198" xfId="0" applyFont="1" applyFill="1" applyBorder="1" applyAlignment="1">
      <alignment horizontal="center" vertical="center" wrapText="1"/>
    </xf>
    <xf numFmtId="0" fontId="6" fillId="22" borderId="228" xfId="0" applyFont="1" applyFill="1" applyBorder="1" applyAlignment="1">
      <alignment horizontal="center" vertical="center" wrapText="1"/>
    </xf>
    <xf numFmtId="173" fontId="10" fillId="22" borderId="229" xfId="0" applyNumberFormat="1" applyFont="1" applyFill="1" applyBorder="1" applyAlignment="1">
      <alignment horizontal="right"/>
    </xf>
    <xf numFmtId="173" fontId="10" fillId="6" borderId="210" xfId="0" applyNumberFormat="1" applyFont="1" applyFill="1" applyBorder="1" applyAlignment="1">
      <alignment horizontal="right"/>
    </xf>
    <xf numFmtId="0" fontId="10" fillId="6" borderId="154" xfId="0" applyFont="1" applyFill="1" applyBorder="1" applyAlignment="1">
      <alignment horizontal="right"/>
    </xf>
    <xf numFmtId="173" fontId="10" fillId="6" borderId="186" xfId="0" applyNumberFormat="1" applyFont="1" applyFill="1" applyBorder="1" applyAlignment="1">
      <alignment horizontal="right"/>
    </xf>
    <xf numFmtId="173" fontId="6" fillId="6" borderId="209" xfId="0" applyNumberFormat="1" applyFont="1" applyFill="1" applyBorder="1" applyAlignment="1">
      <alignment horizontal="center"/>
    </xf>
    <xf numFmtId="173" fontId="6" fillId="22" borderId="229" xfId="0" applyNumberFormat="1" applyFont="1" applyFill="1" applyBorder="1" applyAlignment="1">
      <alignment horizontal="right"/>
    </xf>
    <xf numFmtId="173" fontId="6" fillId="21" borderId="175" xfId="0" applyNumberFormat="1" applyFont="1" applyFill="1" applyBorder="1" applyAlignment="1">
      <alignment horizontal="center"/>
    </xf>
    <xf numFmtId="173" fontId="6" fillId="21" borderId="209" xfId="0" applyNumberFormat="1" applyFont="1" applyFill="1" applyBorder="1" applyAlignment="1">
      <alignment horizontal="center"/>
    </xf>
    <xf numFmtId="173" fontId="6" fillId="6" borderId="229" xfId="0" applyNumberFormat="1" applyFont="1" applyFill="1" applyBorder="1" applyAlignment="1">
      <alignment horizontal="right"/>
    </xf>
    <xf numFmtId="173" fontId="6" fillId="0" borderId="187" xfId="0" applyNumberFormat="1" applyFont="1" applyBorder="1" applyAlignment="1">
      <alignment horizontal="center"/>
    </xf>
    <xf numFmtId="0" fontId="2" fillId="22" borderId="0" xfId="0" applyFont="1" applyFill="1"/>
    <xf numFmtId="173" fontId="6" fillId="0" borderId="186" xfId="0" applyNumberFormat="1" applyFont="1" applyBorder="1" applyAlignment="1">
      <alignment horizontal="center"/>
    </xf>
    <xf numFmtId="173" fontId="149" fillId="0" borderId="186" xfId="0" applyNumberFormat="1" applyFont="1" applyBorder="1" applyAlignment="1">
      <alignment horizontal="center"/>
    </xf>
    <xf numFmtId="173" fontId="6" fillId="0" borderId="209" xfId="0" applyNumberFormat="1" applyFont="1" applyBorder="1" applyAlignment="1">
      <alignment horizontal="center"/>
    </xf>
    <xf numFmtId="0" fontId="10" fillId="0" borderId="229" xfId="0" applyFont="1" applyBorder="1"/>
    <xf numFmtId="0" fontId="10" fillId="22" borderId="10" xfId="0" applyFont="1" applyFill="1" applyBorder="1"/>
    <xf numFmtId="173" fontId="6" fillId="0" borderId="84" xfId="0" applyNumberFormat="1" applyFont="1" applyBorder="1" applyAlignment="1">
      <alignment horizontal="center"/>
    </xf>
    <xf numFmtId="173" fontId="6" fillId="0" borderId="15" xfId="0" applyNumberFormat="1" applyFont="1" applyBorder="1" applyAlignment="1">
      <alignment horizontal="center"/>
    </xf>
    <xf numFmtId="173" fontId="6" fillId="0" borderId="52" xfId="0" applyNumberFormat="1" applyFont="1" applyBorder="1" applyAlignment="1">
      <alignment horizontal="center"/>
    </xf>
    <xf numFmtId="173" fontId="6" fillId="0" borderId="68" xfId="0" applyNumberFormat="1" applyFont="1" applyBorder="1" applyAlignment="1">
      <alignment horizontal="center"/>
    </xf>
    <xf numFmtId="0" fontId="2" fillId="22" borderId="24" xfId="0" applyFont="1" applyFill="1" applyBorder="1"/>
    <xf numFmtId="173" fontId="2" fillId="22" borderId="115" xfId="0" applyNumberFormat="1" applyFont="1" applyFill="1" applyBorder="1" applyAlignment="1">
      <alignment horizontal="right"/>
    </xf>
    <xf numFmtId="173" fontId="6" fillId="22" borderId="89" xfId="0" applyNumberFormat="1" applyFont="1" applyFill="1" applyBorder="1" applyAlignment="1">
      <alignment horizontal="center"/>
    </xf>
    <xf numFmtId="173" fontId="6" fillId="22" borderId="23" xfId="0" applyNumberFormat="1" applyFont="1" applyFill="1" applyBorder="1" applyAlignment="1">
      <alignment horizontal="center"/>
    </xf>
    <xf numFmtId="173" fontId="6" fillId="22" borderId="87" xfId="0" applyNumberFormat="1" applyFont="1" applyFill="1" applyBorder="1" applyAlignment="1">
      <alignment horizontal="center"/>
    </xf>
    <xf numFmtId="173" fontId="6" fillId="22" borderId="73" xfId="0" applyNumberFormat="1" applyFont="1" applyFill="1" applyBorder="1" applyAlignment="1">
      <alignment horizontal="center"/>
    </xf>
    <xf numFmtId="173" fontId="6" fillId="22" borderId="230" xfId="0" applyNumberFormat="1" applyFont="1" applyFill="1" applyBorder="1" applyAlignment="1">
      <alignment horizontal="center"/>
    </xf>
    <xf numFmtId="173" fontId="6" fillId="22" borderId="115" xfId="0" applyNumberFormat="1" applyFont="1" applyFill="1" applyBorder="1" applyAlignment="1">
      <alignment horizontal="center"/>
    </xf>
    <xf numFmtId="173" fontId="6" fillId="0" borderId="74" xfId="0" applyNumberFormat="1" applyFont="1" applyBorder="1" applyAlignment="1">
      <alignment horizontal="center"/>
    </xf>
    <xf numFmtId="173" fontId="6" fillId="0" borderId="65" xfId="0" applyNumberFormat="1" applyFont="1" applyBorder="1" applyAlignment="1">
      <alignment horizontal="center"/>
    </xf>
    <xf numFmtId="173" fontId="6" fillId="0" borderId="89" xfId="0" applyNumberFormat="1" applyFont="1" applyBorder="1" applyAlignment="1">
      <alignment horizontal="center"/>
    </xf>
    <xf numFmtId="173" fontId="6" fillId="0" borderId="23" xfId="0" applyNumberFormat="1" applyFont="1" applyBorder="1" applyAlignment="1">
      <alignment horizontal="center"/>
    </xf>
    <xf numFmtId="173" fontId="6" fillId="0" borderId="87" xfId="0" applyNumberFormat="1" applyFont="1" applyBorder="1" applyAlignment="1">
      <alignment horizontal="center"/>
    </xf>
    <xf numFmtId="173" fontId="6" fillId="0" borderId="210" xfId="0" applyNumberFormat="1" applyFont="1" applyBorder="1" applyAlignment="1">
      <alignment horizontal="center"/>
    </xf>
    <xf numFmtId="173" fontId="6" fillId="0" borderId="43" xfId="0" applyNumberFormat="1" applyFont="1" applyBorder="1" applyAlignment="1">
      <alignment horizontal="center"/>
    </xf>
    <xf numFmtId="173" fontId="6" fillId="22" borderId="48" xfId="0" applyNumberFormat="1" applyFont="1" applyFill="1" applyBorder="1" applyAlignment="1">
      <alignment horizontal="center"/>
    </xf>
    <xf numFmtId="173" fontId="2" fillId="22" borderId="6" xfId="0" applyNumberFormat="1" applyFont="1" applyFill="1" applyBorder="1" applyAlignment="1">
      <alignment horizontal="right"/>
    </xf>
    <xf numFmtId="173" fontId="6" fillId="6" borderId="34" xfId="0" applyNumberFormat="1" applyFont="1" applyFill="1" applyBorder="1" applyAlignment="1">
      <alignment horizontal="right"/>
    </xf>
    <xf numFmtId="173" fontId="6" fillId="6" borderId="5" xfId="0" applyNumberFormat="1" applyFont="1" applyFill="1" applyBorder="1" applyAlignment="1">
      <alignment horizontal="right"/>
    </xf>
    <xf numFmtId="173" fontId="10" fillId="6" borderId="35" xfId="0" applyNumberFormat="1" applyFont="1" applyFill="1" applyBorder="1" applyAlignment="1">
      <alignment horizontal="right"/>
    </xf>
    <xf numFmtId="173" fontId="10" fillId="6" borderId="65" xfId="0" applyNumberFormat="1" applyFont="1" applyFill="1" applyBorder="1" applyAlignment="1">
      <alignment horizontal="right"/>
    </xf>
    <xf numFmtId="173" fontId="10" fillId="6" borderId="187" xfId="0" applyNumberFormat="1" applyFont="1" applyFill="1" applyBorder="1" applyAlignment="1">
      <alignment horizontal="right"/>
    </xf>
    <xf numFmtId="173" fontId="6" fillId="6" borderId="43" xfId="0" applyNumberFormat="1" applyFont="1" applyFill="1" applyBorder="1" applyAlignment="1">
      <alignment horizontal="right"/>
    </xf>
    <xf numFmtId="173" fontId="6" fillId="6" borderId="44" xfId="0" applyNumberFormat="1" applyFont="1" applyFill="1" applyBorder="1" applyAlignment="1">
      <alignment horizontal="right"/>
    </xf>
    <xf numFmtId="173" fontId="10" fillId="6" borderId="46" xfId="0" applyNumberFormat="1" applyFont="1" applyFill="1" applyBorder="1" applyAlignment="1">
      <alignment horizontal="right"/>
    </xf>
    <xf numFmtId="173" fontId="10" fillId="6" borderId="229" xfId="0" applyNumberFormat="1" applyFont="1" applyFill="1" applyBorder="1" applyAlignment="1">
      <alignment horizontal="right"/>
    </xf>
    <xf numFmtId="173" fontId="10" fillId="6" borderId="88" xfId="0" applyNumberFormat="1" applyFont="1" applyFill="1" applyBorder="1" applyAlignment="1">
      <alignment horizontal="right"/>
    </xf>
    <xf numFmtId="173" fontId="6" fillId="6" borderId="83" xfId="0" applyNumberFormat="1" applyFont="1" applyFill="1" applyBorder="1" applyAlignment="1">
      <alignment horizontal="right"/>
    </xf>
    <xf numFmtId="173" fontId="10" fillId="22" borderId="22" xfId="0" applyNumberFormat="1" applyFont="1" applyFill="1" applyBorder="1" applyAlignment="1">
      <alignment horizontal="right"/>
    </xf>
    <xf numFmtId="173" fontId="10" fillId="21" borderId="196" xfId="0" applyNumberFormat="1" applyFont="1" applyFill="1" applyBorder="1" applyAlignment="1">
      <alignment horizontal="right"/>
    </xf>
    <xf numFmtId="0" fontId="10" fillId="23" borderId="22" xfId="0" applyFont="1" applyFill="1" applyBorder="1"/>
    <xf numFmtId="173" fontId="10" fillId="22" borderId="6" xfId="0" applyNumberFormat="1" applyFont="1" applyFill="1" applyBorder="1"/>
    <xf numFmtId="0" fontId="6" fillId="21" borderId="22" xfId="0" applyFont="1" applyFill="1" applyBorder="1" applyAlignment="1">
      <alignment horizontal="center" vertical="top"/>
    </xf>
    <xf numFmtId="0" fontId="2" fillId="0" borderId="229" xfId="0" applyFont="1" applyBorder="1"/>
    <xf numFmtId="0" fontId="6" fillId="22" borderId="22" xfId="0" applyFont="1" applyFill="1" applyBorder="1" applyAlignment="1">
      <alignment horizontal="center" vertical="top"/>
    </xf>
    <xf numFmtId="0" fontId="2" fillId="22" borderId="229" xfId="0" applyFont="1" applyFill="1" applyBorder="1"/>
    <xf numFmtId="0" fontId="6" fillId="0" borderId="175" xfId="0" applyFont="1" applyBorder="1" applyAlignment="1">
      <alignment horizontal="center"/>
    </xf>
    <xf numFmtId="0" fontId="6" fillId="22" borderId="22" xfId="0" applyFont="1" applyFill="1" applyBorder="1" applyAlignment="1">
      <alignment horizontal="center"/>
    </xf>
    <xf numFmtId="173" fontId="2" fillId="21" borderId="67" xfId="0" applyNumberFormat="1" applyFont="1" applyFill="1" applyBorder="1" applyAlignment="1">
      <alignment horizontal="right"/>
    </xf>
    <xf numFmtId="173" fontId="2" fillId="21" borderId="6" xfId="0" applyNumberFormat="1" applyFont="1" applyFill="1" applyBorder="1" applyAlignment="1">
      <alignment horizontal="right"/>
    </xf>
    <xf numFmtId="173" fontId="2" fillId="0" borderId="74" xfId="0" applyNumberFormat="1" applyFont="1" applyBorder="1" applyAlignment="1">
      <alignment horizontal="right"/>
    </xf>
    <xf numFmtId="173" fontId="2" fillId="21" borderId="115" xfId="0" applyNumberFormat="1" applyFont="1" applyFill="1" applyBorder="1" applyAlignment="1">
      <alignment horizontal="right"/>
    </xf>
    <xf numFmtId="173" fontId="2" fillId="22" borderId="87" xfId="0" applyNumberFormat="1" applyFont="1" applyFill="1" applyBorder="1" applyAlignment="1">
      <alignment horizontal="right"/>
    </xf>
    <xf numFmtId="173" fontId="2" fillId="22" borderId="70" xfId="0" applyNumberFormat="1" applyFont="1" applyFill="1" applyBorder="1" applyAlignment="1">
      <alignment horizontal="right"/>
    </xf>
    <xf numFmtId="173" fontId="2" fillId="22" borderId="209" xfId="0" applyNumberFormat="1" applyFont="1" applyFill="1" applyBorder="1" applyAlignment="1">
      <alignment horizontal="right"/>
    </xf>
    <xf numFmtId="0" fontId="6" fillId="23" borderId="82" xfId="0" applyFont="1" applyFill="1" applyBorder="1" applyAlignment="1">
      <alignment horizontal="justify" vertical="center"/>
    </xf>
    <xf numFmtId="173" fontId="10" fillId="23" borderId="26" xfId="0" applyNumberFormat="1" applyFont="1" applyFill="1" applyBorder="1" applyAlignment="1">
      <alignment horizontal="right" vertical="center"/>
    </xf>
    <xf numFmtId="173" fontId="10" fillId="23" borderId="154" xfId="0" applyNumberFormat="1" applyFont="1" applyFill="1" applyBorder="1" applyAlignment="1">
      <alignment horizontal="right" vertical="center"/>
    </xf>
    <xf numFmtId="173" fontId="10" fillId="23" borderId="82" xfId="0" applyNumberFormat="1" applyFont="1" applyFill="1" applyBorder="1" applyAlignment="1">
      <alignment horizontal="right" vertical="center"/>
    </xf>
    <xf numFmtId="173" fontId="6" fillId="23" borderId="26" xfId="0" applyNumberFormat="1" applyFont="1" applyFill="1" applyBorder="1" applyAlignment="1">
      <alignment horizontal="right" vertical="center"/>
    </xf>
    <xf numFmtId="173" fontId="6" fillId="23" borderId="154" xfId="0" applyNumberFormat="1" applyFont="1" applyFill="1" applyBorder="1" applyAlignment="1">
      <alignment horizontal="right" vertical="center"/>
    </xf>
    <xf numFmtId="173" fontId="6" fillId="23" borderId="82" xfId="0" applyNumberFormat="1" applyFont="1" applyFill="1" applyBorder="1" applyAlignment="1">
      <alignment horizontal="right" vertical="center"/>
    </xf>
    <xf numFmtId="173" fontId="6" fillId="23" borderId="1" xfId="0" applyNumberFormat="1" applyFont="1" applyFill="1" applyBorder="1" applyAlignment="1">
      <alignment horizontal="right" vertical="center"/>
    </xf>
    <xf numFmtId="0" fontId="2" fillId="22" borderId="86" xfId="0" applyFont="1" applyFill="1" applyBorder="1" applyAlignment="1">
      <alignment horizontal="justify" vertical="top"/>
    </xf>
    <xf numFmtId="173" fontId="10" fillId="0" borderId="229" xfId="0" applyNumberFormat="1" applyFont="1" applyBorder="1"/>
    <xf numFmtId="173" fontId="6" fillId="0" borderId="70" xfId="0" applyNumberFormat="1" applyFont="1" applyBorder="1"/>
    <xf numFmtId="173" fontId="6" fillId="6" borderId="22" xfId="0" applyNumberFormat="1" applyFont="1" applyFill="1" applyBorder="1"/>
    <xf numFmtId="173" fontId="10" fillId="22" borderId="66" xfId="0" applyNumberFormat="1" applyFont="1" applyFill="1" applyBorder="1" applyAlignment="1">
      <alignment horizontal="right"/>
    </xf>
    <xf numFmtId="0" fontId="6" fillId="22" borderId="32" xfId="0" applyFont="1" applyFill="1" applyBorder="1" applyAlignment="1">
      <alignment horizontal="center"/>
    </xf>
    <xf numFmtId="173" fontId="6" fillId="22" borderId="27" xfId="0" applyNumberFormat="1" applyFont="1" applyFill="1" applyBorder="1" applyAlignment="1">
      <alignment horizontal="right" vertical="center"/>
    </xf>
    <xf numFmtId="173" fontId="6" fillId="21" borderId="26" xfId="0" applyNumberFormat="1" applyFont="1" applyFill="1" applyBorder="1"/>
    <xf numFmtId="0" fontId="10" fillId="5" borderId="175" xfId="0" applyFont="1" applyFill="1" applyBorder="1"/>
    <xf numFmtId="173" fontId="6" fillId="5" borderId="175" xfId="0" applyNumberFormat="1" applyFont="1" applyFill="1" applyBorder="1" applyAlignment="1">
      <alignment horizontal="center"/>
    </xf>
    <xf numFmtId="173" fontId="6" fillId="5" borderId="175" xfId="0" applyNumberFormat="1" applyFont="1" applyFill="1" applyBorder="1" applyAlignment="1">
      <alignment horizontal="right"/>
    </xf>
    <xf numFmtId="173" fontId="6" fillId="5" borderId="175" xfId="5" applyNumberFormat="1" applyFont="1" applyFill="1" applyBorder="1" applyAlignment="1">
      <alignment horizontal="right"/>
    </xf>
    <xf numFmtId="173" fontId="16" fillId="5" borderId="175" xfId="5" applyNumberFormat="1" applyFont="1" applyFill="1" applyBorder="1" applyAlignment="1">
      <alignment horizontal="left"/>
    </xf>
    <xf numFmtId="173" fontId="6" fillId="5" borderId="175" xfId="0" applyNumberFormat="1" applyFont="1" applyFill="1" applyBorder="1"/>
    <xf numFmtId="173" fontId="6" fillId="5" borderId="175" xfId="0" applyNumberFormat="1" applyFont="1" applyFill="1" applyBorder="1" applyAlignment="1">
      <alignment vertical="center" wrapText="1"/>
    </xf>
    <xf numFmtId="173" fontId="16" fillId="5" borderId="175" xfId="5" applyNumberFormat="1" applyFont="1" applyFill="1" applyBorder="1"/>
    <xf numFmtId="0" fontId="2" fillId="5" borderId="175" xfId="8" applyFont="1" applyFill="1" applyBorder="1"/>
    <xf numFmtId="173" fontId="6" fillId="5" borderId="175" xfId="0" applyNumberFormat="1" applyFont="1" applyFill="1" applyBorder="1" applyAlignment="1">
      <alignment horizontal="center" vertical="center" wrapText="1"/>
    </xf>
    <xf numFmtId="173" fontId="64" fillId="5" borderId="175" xfId="0" applyNumberFormat="1" applyFont="1" applyFill="1" applyBorder="1" applyAlignment="1">
      <alignment vertical="top"/>
    </xf>
    <xf numFmtId="0" fontId="6" fillId="5" borderId="175" xfId="0" applyFont="1" applyFill="1" applyBorder="1"/>
    <xf numFmtId="173" fontId="6" fillId="0" borderId="175" xfId="0" applyNumberFormat="1" applyFont="1" applyBorder="1" applyAlignment="1">
      <alignment horizontal="right" vertical="center"/>
    </xf>
    <xf numFmtId="173" fontId="6" fillId="5" borderId="0" xfId="0" applyNumberFormat="1" applyFont="1" applyFill="1" applyAlignment="1">
      <alignment horizontal="center"/>
    </xf>
    <xf numFmtId="173" fontId="6" fillId="5" borderId="0" xfId="0" applyNumberFormat="1" applyFont="1" applyFill="1" applyAlignment="1">
      <alignment horizontal="right"/>
    </xf>
    <xf numFmtId="173" fontId="6" fillId="5" borderId="0" xfId="0" applyNumberFormat="1" applyFont="1" applyFill="1"/>
    <xf numFmtId="173" fontId="6" fillId="5" borderId="0" xfId="0" applyNumberFormat="1" applyFont="1" applyFill="1" applyAlignment="1">
      <alignment vertical="center" wrapText="1"/>
    </xf>
    <xf numFmtId="0" fontId="2" fillId="5" borderId="0" xfId="8" applyFont="1" applyFill="1"/>
    <xf numFmtId="173" fontId="6" fillId="5" borderId="0" xfId="0" applyNumberFormat="1" applyFont="1" applyFill="1" applyAlignment="1">
      <alignment horizontal="center" vertical="center" wrapText="1"/>
    </xf>
    <xf numFmtId="173" fontId="64" fillId="5" borderId="0" xfId="0" applyNumberFormat="1" applyFont="1" applyFill="1" applyAlignment="1">
      <alignment vertical="top"/>
    </xf>
    <xf numFmtId="173" fontId="6" fillId="0" borderId="0" xfId="0" applyNumberFormat="1" applyFont="1" applyAlignment="1">
      <alignment horizontal="right" vertical="center"/>
    </xf>
    <xf numFmtId="0" fontId="6" fillId="21" borderId="53" xfId="0" applyFont="1" applyFill="1" applyBorder="1" applyAlignment="1">
      <alignment horizontal="justify" vertical="top"/>
    </xf>
    <xf numFmtId="0" fontId="0" fillId="21" borderId="198" xfId="0" applyFill="1" applyBorder="1" applyAlignment="1">
      <alignment horizontal="justify" vertical="top"/>
    </xf>
    <xf numFmtId="0" fontId="0" fillId="21" borderId="55" xfId="0" applyFill="1" applyBorder="1" applyAlignment="1">
      <alignment horizontal="justify" vertical="top"/>
    </xf>
    <xf numFmtId="0" fontId="135" fillId="22" borderId="53" xfId="0" applyFont="1" applyFill="1" applyBorder="1" applyAlignment="1">
      <alignment horizontal="justify" vertical="top"/>
    </xf>
    <xf numFmtId="0" fontId="0" fillId="22" borderId="228" xfId="0" applyFill="1" applyBorder="1" applyAlignment="1">
      <alignment horizontal="justify" vertical="top"/>
    </xf>
    <xf numFmtId="0" fontId="6" fillId="22" borderId="53" xfId="0" applyFont="1" applyFill="1" applyBorder="1" applyAlignment="1">
      <alignment horizontal="justify" vertical="top"/>
    </xf>
    <xf numFmtId="0" fontId="2" fillId="22" borderId="55" xfId="0" applyFont="1" applyFill="1" applyBorder="1" applyAlignment="1">
      <alignment horizontal="justify" vertical="top"/>
    </xf>
    <xf numFmtId="0" fontId="2" fillId="22" borderId="54" xfId="0" applyFont="1" applyFill="1" applyBorder="1" applyAlignment="1">
      <alignment horizontal="justify" vertical="top"/>
    </xf>
    <xf numFmtId="0" fontId="0" fillId="22" borderId="56" xfId="0" applyFill="1" applyBorder="1" applyAlignment="1">
      <alignment horizontal="justify" vertical="top"/>
    </xf>
    <xf numFmtId="173" fontId="6" fillId="22" borderId="20" xfId="0" applyNumberFormat="1" applyFont="1" applyFill="1" applyBorder="1"/>
    <xf numFmtId="173" fontId="6" fillId="22" borderId="5" xfId="0" applyNumberFormat="1" applyFont="1" applyFill="1" applyBorder="1"/>
    <xf numFmtId="0" fontId="6" fillId="22" borderId="54" xfId="0" applyFont="1" applyFill="1" applyBorder="1" applyAlignment="1">
      <alignment horizontal="justify" vertical="top"/>
    </xf>
    <xf numFmtId="0" fontId="2" fillId="21" borderId="26" xfId="8" applyFont="1" applyFill="1" applyBorder="1" applyAlignment="1">
      <alignment horizontal="justify" vertical="top"/>
    </xf>
    <xf numFmtId="173" fontId="0" fillId="21" borderId="26" xfId="0" applyNumberFormat="1" applyFill="1" applyBorder="1"/>
    <xf numFmtId="0" fontId="0" fillId="21" borderId="26" xfId="0" applyFill="1" applyBorder="1" applyAlignment="1">
      <alignment horizontal="left" vertical="top" wrapText="1"/>
    </xf>
    <xf numFmtId="0" fontId="6" fillId="21" borderId="26" xfId="0" applyFont="1" applyFill="1" applyBorder="1" applyAlignment="1">
      <alignment horizontal="center" vertical="top" wrapText="1"/>
    </xf>
    <xf numFmtId="0" fontId="6" fillId="21" borderId="29" xfId="0" applyFont="1" applyFill="1" applyBorder="1" applyAlignment="1">
      <alignment horizontal="justify" vertical="top"/>
    </xf>
    <xf numFmtId="0" fontId="2" fillId="21" borderId="55" xfId="8" applyFont="1" applyFill="1" applyBorder="1" applyAlignment="1">
      <alignment horizontal="left" vertical="top" wrapText="1"/>
    </xf>
    <xf numFmtId="0" fontId="0" fillId="21" borderId="55" xfId="8" applyFont="1" applyFill="1" applyBorder="1" applyAlignment="1">
      <alignment horizontal="left" vertical="top" wrapText="1"/>
    </xf>
    <xf numFmtId="0" fontId="0" fillId="21" borderId="228" xfId="0" applyFill="1" applyBorder="1" applyAlignment="1">
      <alignment horizontal="justify" vertical="top"/>
    </xf>
    <xf numFmtId="0" fontId="6" fillId="23" borderId="29" xfId="0" applyFont="1" applyFill="1" applyBorder="1" applyAlignment="1">
      <alignment horizontal="justify" vertical="top"/>
    </xf>
    <xf numFmtId="0" fontId="10" fillId="23" borderId="229" xfId="0" applyFont="1" applyFill="1" applyBorder="1"/>
    <xf numFmtId="0" fontId="10" fillId="23" borderId="228" xfId="0" applyFont="1" applyFill="1" applyBorder="1"/>
    <xf numFmtId="173" fontId="6" fillId="23" borderId="22" xfId="0" applyNumberFormat="1" applyFont="1" applyFill="1" applyBorder="1"/>
    <xf numFmtId="173" fontId="6" fillId="23" borderId="24" xfId="0" applyNumberFormat="1" applyFont="1" applyFill="1" applyBorder="1"/>
    <xf numFmtId="173" fontId="0" fillId="23" borderId="69" xfId="0" applyNumberFormat="1" applyFill="1" applyBorder="1"/>
    <xf numFmtId="173" fontId="6" fillId="22" borderId="24" xfId="0" applyNumberFormat="1" applyFont="1" applyFill="1" applyBorder="1"/>
    <xf numFmtId="0" fontId="135" fillId="22" borderId="228" xfId="0" applyFont="1" applyFill="1" applyBorder="1" applyAlignment="1">
      <alignment horizontal="justify" vertical="top"/>
    </xf>
    <xf numFmtId="173" fontId="6" fillId="21" borderId="69" xfId="0" applyNumberFormat="1" applyFont="1" applyFill="1" applyBorder="1"/>
    <xf numFmtId="0" fontId="135" fillId="21" borderId="53" xfId="0" applyFont="1" applyFill="1" applyBorder="1" applyAlignment="1">
      <alignment horizontal="justify" vertical="top"/>
    </xf>
    <xf numFmtId="0" fontId="0" fillId="21" borderId="55" xfId="0" applyFill="1" applyBorder="1" applyAlignment="1">
      <alignment horizontal="justify" vertical="top" wrapText="1"/>
    </xf>
    <xf numFmtId="0" fontId="10" fillId="21" borderId="228" xfId="0" applyFont="1" applyFill="1" applyBorder="1" applyAlignment="1">
      <alignment horizontal="justify" vertical="top"/>
    </xf>
    <xf numFmtId="0" fontId="10" fillId="23" borderId="228" xfId="0" applyFont="1" applyFill="1" applyBorder="1" applyAlignment="1">
      <alignment horizontal="justify" vertical="top"/>
    </xf>
    <xf numFmtId="173" fontId="10" fillId="23" borderId="22" xfId="0" applyNumberFormat="1" applyFont="1" applyFill="1" applyBorder="1"/>
    <xf numFmtId="173" fontId="6" fillId="23" borderId="69" xfId="0" applyNumberFormat="1" applyFont="1" applyFill="1" applyBorder="1"/>
    <xf numFmtId="173" fontId="6" fillId="21" borderId="48" xfId="0" applyNumberFormat="1" applyFont="1" applyFill="1" applyBorder="1"/>
    <xf numFmtId="0" fontId="2" fillId="21" borderId="7" xfId="0" applyFont="1" applyFill="1" applyBorder="1" applyAlignment="1">
      <alignment horizontal="justify" vertical="top"/>
    </xf>
    <xf numFmtId="0" fontId="6" fillId="21" borderId="29" xfId="0" applyFont="1" applyFill="1" applyBorder="1" applyAlignment="1">
      <alignment vertical="top" wrapText="1"/>
    </xf>
    <xf numFmtId="0" fontId="136" fillId="22" borderId="58" xfId="0" applyFont="1" applyFill="1" applyBorder="1" applyAlignment="1">
      <alignment horizontal="justify" vertical="top"/>
    </xf>
    <xf numFmtId="0" fontId="136" fillId="22" borderId="55" xfId="0" applyFont="1" applyFill="1" applyBorder="1" applyAlignment="1">
      <alignment horizontal="justify" vertical="top"/>
    </xf>
    <xf numFmtId="0" fontId="10" fillId="22" borderId="228" xfId="0" applyFont="1" applyFill="1" applyBorder="1" applyAlignment="1">
      <alignment horizontal="justify" vertical="top"/>
    </xf>
    <xf numFmtId="0" fontId="10" fillId="6" borderId="229" xfId="0" applyFont="1" applyFill="1" applyBorder="1" applyAlignment="1">
      <alignment horizontal="justify" vertical="top"/>
    </xf>
    <xf numFmtId="0" fontId="10" fillId="21" borderId="56" xfId="0" applyFont="1" applyFill="1" applyBorder="1" applyAlignment="1">
      <alignment horizontal="justify" vertical="top"/>
    </xf>
    <xf numFmtId="173" fontId="6" fillId="21" borderId="47" xfId="0" applyNumberFormat="1" applyFont="1" applyFill="1" applyBorder="1" applyAlignment="1">
      <alignment horizontal="right"/>
    </xf>
    <xf numFmtId="173" fontId="6" fillId="21" borderId="48" xfId="0" applyNumberFormat="1" applyFont="1" applyFill="1" applyBorder="1" applyAlignment="1">
      <alignment horizontal="right"/>
    </xf>
    <xf numFmtId="173" fontId="6" fillId="21" borderId="64" xfId="0" applyNumberFormat="1" applyFont="1" applyFill="1" applyBorder="1" applyAlignment="1">
      <alignment horizontal="right"/>
    </xf>
    <xf numFmtId="0" fontId="6" fillId="6" borderId="22" xfId="0" applyFont="1" applyFill="1" applyBorder="1" applyAlignment="1">
      <alignment horizontal="center" vertical="top" wrapText="1"/>
    </xf>
    <xf numFmtId="173" fontId="6" fillId="21" borderId="64" xfId="0" applyNumberFormat="1" applyFont="1" applyFill="1" applyBorder="1" applyAlignment="1">
      <alignment horizontal="justify" vertical="top"/>
    </xf>
    <xf numFmtId="173" fontId="47" fillId="21" borderId="21" xfId="0" applyNumberFormat="1" applyFont="1" applyFill="1" applyBorder="1" applyAlignment="1">
      <alignment horizontal="center"/>
    </xf>
    <xf numFmtId="173" fontId="0" fillId="21" borderId="48" xfId="0" applyNumberFormat="1" applyFill="1" applyBorder="1" applyAlignment="1">
      <alignment horizontal="right"/>
    </xf>
    <xf numFmtId="173" fontId="0" fillId="21" borderId="64" xfId="0" applyNumberFormat="1" applyFill="1" applyBorder="1" applyAlignment="1">
      <alignment horizontal="right"/>
    </xf>
    <xf numFmtId="173" fontId="6" fillId="21" borderId="48" xfId="0" applyNumberFormat="1" applyFont="1" applyFill="1" applyBorder="1" applyAlignment="1">
      <alignment horizontal="justify" vertical="top"/>
    </xf>
    <xf numFmtId="0" fontId="10" fillId="21" borderId="229" xfId="0" applyFont="1" applyFill="1" applyBorder="1" applyAlignment="1">
      <alignment horizontal="justify" vertical="top"/>
    </xf>
    <xf numFmtId="0" fontId="10" fillId="0" borderId="228" xfId="0" applyFont="1" applyBorder="1"/>
    <xf numFmtId="0" fontId="10" fillId="22" borderId="228" xfId="0" applyFont="1" applyFill="1" applyBorder="1"/>
    <xf numFmtId="0" fontId="10" fillId="21" borderId="175" xfId="0" applyFont="1" applyFill="1" applyBorder="1" applyAlignment="1">
      <alignment horizontal="justify" vertical="top"/>
    </xf>
    <xf numFmtId="0" fontId="6" fillId="23" borderId="22" xfId="0" applyFont="1" applyFill="1" applyBorder="1" applyAlignment="1">
      <alignment horizontal="center" vertical="top" wrapText="1"/>
    </xf>
    <xf numFmtId="173" fontId="6" fillId="22" borderId="47" xfId="0" applyNumberFormat="1" applyFont="1" applyFill="1" applyBorder="1" applyAlignment="1">
      <alignment horizontal="right"/>
    </xf>
    <xf numFmtId="0" fontId="6" fillId="22" borderId="43" xfId="0" applyFont="1" applyFill="1" applyBorder="1"/>
    <xf numFmtId="0" fontId="6" fillId="22" borderId="17" xfId="0" applyFont="1" applyFill="1" applyBorder="1"/>
    <xf numFmtId="0" fontId="6" fillId="22" borderId="229" xfId="0" applyFont="1" applyFill="1" applyBorder="1" applyAlignment="1">
      <alignment horizontal="center" vertical="top"/>
    </xf>
    <xf numFmtId="0" fontId="6" fillId="23" borderId="0" xfId="0" applyFont="1" applyFill="1" applyAlignment="1">
      <alignment horizontal="center" vertical="top"/>
    </xf>
    <xf numFmtId="173" fontId="6" fillId="23" borderId="229" xfId="0" applyNumberFormat="1" applyFont="1" applyFill="1" applyBorder="1" applyAlignment="1">
      <alignment horizontal="right"/>
    </xf>
    <xf numFmtId="173" fontId="6" fillId="23" borderId="70" xfId="0" applyNumberFormat="1" applyFont="1" applyFill="1" applyBorder="1" applyAlignment="1">
      <alignment horizontal="right"/>
    </xf>
    <xf numFmtId="0" fontId="135" fillId="22" borderId="28" xfId="0" applyFont="1" applyFill="1" applyBorder="1" applyAlignment="1">
      <alignment horizontal="justify" vertical="top"/>
    </xf>
    <xf numFmtId="0" fontId="6" fillId="22" borderId="209" xfId="0" applyFont="1" applyFill="1" applyBorder="1"/>
    <xf numFmtId="0" fontId="6" fillId="21" borderId="229" xfId="0" applyFont="1" applyFill="1" applyBorder="1" applyAlignment="1">
      <alignment horizontal="center" vertical="top"/>
    </xf>
    <xf numFmtId="0" fontId="6" fillId="0" borderId="228" xfId="0" applyFont="1" applyBorder="1"/>
    <xf numFmtId="173" fontId="6" fillId="21" borderId="70" xfId="0" applyNumberFormat="1" applyFont="1" applyFill="1" applyBorder="1" applyAlignment="1">
      <alignment horizontal="right"/>
    </xf>
    <xf numFmtId="173" fontId="0" fillId="21" borderId="1" xfId="0" applyNumberFormat="1" applyFill="1" applyBorder="1" applyAlignment="1">
      <alignment horizontal="right"/>
    </xf>
    <xf numFmtId="173" fontId="6" fillId="6" borderId="28" xfId="0" applyNumberFormat="1" applyFont="1" applyFill="1" applyBorder="1" applyAlignment="1">
      <alignment horizontal="right"/>
    </xf>
    <xf numFmtId="0" fontId="2" fillId="22" borderId="26" xfId="8" applyFont="1" applyFill="1" applyBorder="1" applyAlignment="1">
      <alignment horizontal="justify" vertical="top"/>
    </xf>
    <xf numFmtId="0" fontId="0" fillId="22" borderId="54" xfId="0" applyFill="1" applyBorder="1" applyAlignment="1">
      <alignment horizontal="justify" vertical="top"/>
    </xf>
    <xf numFmtId="173" fontId="6" fillId="22" borderId="34" xfId="0" applyNumberFormat="1" applyFont="1" applyFill="1" applyBorder="1" applyAlignment="1">
      <alignment horizontal="right"/>
    </xf>
    <xf numFmtId="173" fontId="0" fillId="22" borderId="35" xfId="0" applyNumberFormat="1" applyFill="1" applyBorder="1" applyAlignment="1">
      <alignment horizontal="right"/>
    </xf>
    <xf numFmtId="173" fontId="6" fillId="22" borderId="43" xfId="0" applyNumberFormat="1" applyFont="1" applyFill="1" applyBorder="1" applyAlignment="1">
      <alignment horizontal="right"/>
    </xf>
    <xf numFmtId="0" fontId="2" fillId="0" borderId="26" xfId="8" applyFont="1" applyBorder="1" applyAlignment="1">
      <alignment horizontal="justify" vertical="top"/>
    </xf>
    <xf numFmtId="0" fontId="6" fillId="5" borderId="229" xfId="0" applyFont="1" applyFill="1" applyBorder="1" applyAlignment="1">
      <alignment horizontal="center" vertical="top"/>
    </xf>
    <xf numFmtId="173" fontId="10" fillId="0" borderId="115" xfId="0" applyNumberFormat="1" applyFont="1" applyBorder="1" applyAlignment="1">
      <alignment horizontal="right"/>
    </xf>
    <xf numFmtId="0" fontId="6" fillId="49" borderId="55" xfId="0" applyFont="1" applyFill="1" applyBorder="1" applyAlignment="1">
      <alignment horizontal="justify" vertical="top"/>
    </xf>
    <xf numFmtId="0" fontId="2" fillId="0" borderId="54" xfId="0" applyFont="1" applyBorder="1" applyAlignment="1">
      <alignment horizontal="justify" vertical="top"/>
    </xf>
    <xf numFmtId="0" fontId="6" fillId="0" borderId="54" xfId="0" applyFont="1" applyBorder="1" applyAlignment="1">
      <alignment horizontal="right" vertical="top"/>
    </xf>
    <xf numFmtId="0" fontId="6" fillId="0" borderId="54" xfId="0" applyFont="1" applyBorder="1" applyAlignment="1">
      <alignment horizontal="justify" vertical="top"/>
    </xf>
    <xf numFmtId="0" fontId="10" fillId="0" borderId="228" xfId="0" applyFont="1" applyBorder="1" applyAlignment="1">
      <alignment horizontal="justify" vertical="top"/>
    </xf>
    <xf numFmtId="173" fontId="6" fillId="5" borderId="5" xfId="0" applyNumberFormat="1" applyFont="1" applyFill="1" applyBorder="1" applyAlignment="1">
      <alignment horizontal="right"/>
    </xf>
    <xf numFmtId="173" fontId="6" fillId="5" borderId="35" xfId="0" applyNumberFormat="1" applyFont="1" applyFill="1" applyBorder="1" applyAlignment="1">
      <alignment horizontal="right"/>
    </xf>
    <xf numFmtId="173" fontId="6" fillId="5" borderId="4" xfId="0" applyNumberFormat="1" applyFont="1" applyFill="1" applyBorder="1" applyAlignment="1">
      <alignment horizontal="right"/>
    </xf>
    <xf numFmtId="173" fontId="0" fillId="5" borderId="68" xfId="0" applyNumberFormat="1" applyFill="1" applyBorder="1" applyAlignment="1">
      <alignment horizontal="right"/>
    </xf>
    <xf numFmtId="173" fontId="0" fillId="5" borderId="187" xfId="0" applyNumberFormat="1" applyFill="1" applyBorder="1" applyAlignment="1">
      <alignment horizontal="right"/>
    </xf>
    <xf numFmtId="173" fontId="6" fillId="5" borderId="83" xfId="0" applyNumberFormat="1" applyFont="1" applyFill="1" applyBorder="1" applyAlignment="1">
      <alignment horizontal="right"/>
    </xf>
    <xf numFmtId="173" fontId="6" fillId="5" borderId="43" xfId="0" applyNumberFormat="1" applyFont="1" applyFill="1" applyBorder="1" applyAlignment="1">
      <alignment horizontal="right"/>
    </xf>
    <xf numFmtId="173" fontId="6" fillId="5" borderId="45" xfId="0" applyNumberFormat="1" applyFont="1" applyFill="1" applyBorder="1" applyAlignment="1">
      <alignment horizontal="right"/>
    </xf>
    <xf numFmtId="173" fontId="6" fillId="5" borderId="229" xfId="0" applyNumberFormat="1" applyFont="1" applyFill="1" applyBorder="1" applyAlignment="1">
      <alignment horizontal="right"/>
    </xf>
    <xf numFmtId="173" fontId="6" fillId="5" borderId="52" xfId="0" applyNumberFormat="1" applyFont="1" applyFill="1" applyBorder="1" applyAlignment="1">
      <alignment horizontal="center"/>
    </xf>
    <xf numFmtId="173" fontId="6" fillId="5" borderId="52" xfId="0" applyNumberFormat="1" applyFont="1" applyFill="1" applyBorder="1" applyAlignment="1">
      <alignment horizontal="right"/>
    </xf>
    <xf numFmtId="173" fontId="6" fillId="5" borderId="15" xfId="0" applyNumberFormat="1" applyFont="1" applyFill="1" applyBorder="1" applyAlignment="1">
      <alignment horizontal="right"/>
    </xf>
    <xf numFmtId="0" fontId="2" fillId="5" borderId="26" xfId="8" applyFont="1" applyFill="1" applyBorder="1" applyAlignment="1">
      <alignment horizontal="justify" vertical="top"/>
    </xf>
    <xf numFmtId="173" fontId="10" fillId="5" borderId="65" xfId="0" applyNumberFormat="1" applyFont="1" applyFill="1" applyBorder="1" applyAlignment="1">
      <alignment horizontal="right"/>
    </xf>
    <xf numFmtId="173" fontId="10" fillId="5" borderId="1" xfId="0" applyNumberFormat="1" applyFont="1" applyFill="1" applyBorder="1" applyAlignment="1">
      <alignment horizontal="right"/>
    </xf>
    <xf numFmtId="0" fontId="6" fillId="5" borderId="29" xfId="0" applyFont="1" applyFill="1" applyBorder="1"/>
    <xf numFmtId="0" fontId="0" fillId="5" borderId="55" xfId="8" applyFont="1" applyFill="1" applyBorder="1" applyAlignment="1">
      <alignment horizontal="justify" vertical="top"/>
    </xf>
    <xf numFmtId="0" fontId="2" fillId="5" borderId="55" xfId="8" applyFont="1" applyFill="1" applyBorder="1" applyAlignment="1">
      <alignment horizontal="left" vertical="top" wrapText="1"/>
    </xf>
    <xf numFmtId="0" fontId="2" fillId="5" borderId="58" xfId="8" applyFont="1" applyFill="1" applyBorder="1" applyAlignment="1">
      <alignment horizontal="justify" vertical="top"/>
    </xf>
    <xf numFmtId="0" fontId="10" fillId="0" borderId="56" xfId="0" applyFont="1" applyBorder="1" applyAlignment="1">
      <alignment horizontal="left" vertical="center"/>
    </xf>
    <xf numFmtId="177" fontId="10" fillId="0" borderId="229" xfId="3" applyNumberFormat="1" applyFont="1" applyFill="1" applyBorder="1" applyAlignment="1">
      <alignment horizontal="right" vertical="center"/>
    </xf>
    <xf numFmtId="173" fontId="50" fillId="5" borderId="6" xfId="5" applyNumberFormat="1" applyFont="1" applyFill="1" applyBorder="1" applyAlignment="1">
      <alignment vertical="top"/>
    </xf>
    <xf numFmtId="173" fontId="6" fillId="5" borderId="70" xfId="5" applyNumberFormat="1" applyFont="1" applyFill="1" applyBorder="1"/>
    <xf numFmtId="173" fontId="6" fillId="5" borderId="5" xfId="0" applyNumberFormat="1" applyFont="1" applyFill="1" applyBorder="1"/>
    <xf numFmtId="173" fontId="2" fillId="5" borderId="35" xfId="5" applyNumberFormat="1" applyFont="1" applyFill="1" applyBorder="1"/>
    <xf numFmtId="173" fontId="6" fillId="5" borderId="83" xfId="0" applyNumberFormat="1" applyFont="1" applyFill="1" applyBorder="1"/>
    <xf numFmtId="173" fontId="6" fillId="22" borderId="37" xfId="0" applyNumberFormat="1" applyFont="1" applyFill="1" applyBorder="1"/>
    <xf numFmtId="173" fontId="6" fillId="22" borderId="84" xfId="0" applyNumberFormat="1" applyFont="1" applyFill="1" applyBorder="1"/>
    <xf numFmtId="0" fontId="2" fillId="22" borderId="8" xfId="8" applyFont="1" applyFill="1" applyBorder="1" applyAlignment="1">
      <alignment horizontal="justify" vertical="top"/>
    </xf>
    <xf numFmtId="0" fontId="0" fillId="22" borderId="198" xfId="0" applyFill="1" applyBorder="1"/>
    <xf numFmtId="0" fontId="10" fillId="22" borderId="56" xfId="0" applyFont="1" applyFill="1" applyBorder="1"/>
    <xf numFmtId="173" fontId="2" fillId="22" borderId="35" xfId="5" applyNumberFormat="1" applyFont="1" applyFill="1" applyBorder="1"/>
    <xf numFmtId="0" fontId="10" fillId="22" borderId="55" xfId="0" applyFont="1" applyFill="1" applyBorder="1" applyAlignment="1">
      <alignment horizontal="justify" vertical="top"/>
    </xf>
    <xf numFmtId="0" fontId="6" fillId="22" borderId="58" xfId="0" applyFont="1" applyFill="1" applyBorder="1" applyAlignment="1">
      <alignment horizontal="justify" vertical="top"/>
    </xf>
    <xf numFmtId="0" fontId="6" fillId="22" borderId="26" xfId="0" applyFont="1" applyFill="1" applyBorder="1" applyAlignment="1">
      <alignment horizontal="center" vertical="top" wrapText="1"/>
    </xf>
    <xf numFmtId="0" fontId="10" fillId="22" borderId="55" xfId="0" applyFont="1" applyFill="1" applyBorder="1" applyAlignment="1">
      <alignment vertical="top"/>
    </xf>
    <xf numFmtId="0" fontId="50" fillId="22" borderId="55" xfId="8" applyFont="1" applyFill="1" applyBorder="1" applyAlignment="1">
      <alignment horizontal="justify" vertical="top"/>
    </xf>
    <xf numFmtId="0" fontId="10" fillId="22" borderId="58" xfId="0" applyFont="1" applyFill="1" applyBorder="1" applyAlignment="1">
      <alignment horizontal="justify" vertical="top"/>
    </xf>
    <xf numFmtId="0" fontId="6" fillId="22" borderId="55" xfId="0" applyFont="1" applyFill="1" applyBorder="1" applyAlignment="1">
      <alignment horizontal="justify" vertical="top"/>
    </xf>
    <xf numFmtId="0" fontId="2" fillId="22" borderId="55" xfId="8" applyFont="1" applyFill="1" applyBorder="1" applyAlignment="1">
      <alignment horizontal="justify" vertical="top" wrapText="1"/>
    </xf>
    <xf numFmtId="173" fontId="6" fillId="22" borderId="36" xfId="0" applyNumberFormat="1" applyFont="1" applyFill="1" applyBorder="1"/>
    <xf numFmtId="173" fontId="6" fillId="22" borderId="8" xfId="0" applyNumberFormat="1" applyFont="1" applyFill="1" applyBorder="1" applyAlignment="1">
      <alignment horizontal="right"/>
    </xf>
    <xf numFmtId="0" fontId="49" fillId="22" borderId="55" xfId="8" applyFont="1" applyFill="1" applyBorder="1" applyAlignment="1">
      <alignment horizontal="justify" vertical="top"/>
    </xf>
    <xf numFmtId="0" fontId="2" fillId="22" borderId="198" xfId="8" applyFont="1" applyFill="1" applyBorder="1"/>
    <xf numFmtId="173" fontId="6" fillId="22" borderId="20" xfId="0" applyNumberFormat="1" applyFont="1" applyFill="1" applyBorder="1" applyAlignment="1">
      <alignment horizontal="right"/>
    </xf>
    <xf numFmtId="173" fontId="6" fillId="22" borderId="154" xfId="8" applyNumberFormat="1" applyFont="1" applyFill="1" applyBorder="1"/>
    <xf numFmtId="0" fontId="0" fillId="22" borderId="55" xfId="0" applyFill="1" applyBorder="1" applyAlignment="1">
      <alignment vertical="center" wrapText="1"/>
    </xf>
    <xf numFmtId="0" fontId="0" fillId="22" borderId="55" xfId="8" applyFont="1" applyFill="1" applyBorder="1" applyAlignment="1">
      <alignment horizontal="justify" vertical="top"/>
    </xf>
    <xf numFmtId="0" fontId="10" fillId="0" borderId="26" xfId="0" applyFont="1" applyBorder="1"/>
    <xf numFmtId="0" fontId="10" fillId="0" borderId="8" xfId="0" applyFont="1" applyBorder="1"/>
    <xf numFmtId="0" fontId="6" fillId="21" borderId="16" xfId="0" applyFont="1" applyFill="1" applyBorder="1" applyAlignment="1">
      <alignment horizontal="center" vertical="center" wrapText="1"/>
    </xf>
    <xf numFmtId="0" fontId="6" fillId="21" borderId="1" xfId="0" applyFont="1" applyFill="1" applyBorder="1" applyAlignment="1">
      <alignment horizontal="left" vertical="center"/>
    </xf>
    <xf numFmtId="0" fontId="2" fillId="21" borderId="1" xfId="0" applyFont="1" applyFill="1" applyBorder="1" applyAlignment="1">
      <alignment horizontal="left" vertical="center"/>
    </xf>
    <xf numFmtId="168" fontId="2" fillId="21" borderId="1" xfId="3" applyFont="1" applyFill="1" applyBorder="1" applyAlignment="1">
      <alignment horizontal="left"/>
    </xf>
    <xf numFmtId="0" fontId="6" fillId="21" borderId="1" xfId="0" applyFont="1" applyFill="1" applyBorder="1" applyAlignment="1">
      <alignment horizontal="left"/>
    </xf>
    <xf numFmtId="168" fontId="2" fillId="21" borderId="45" xfId="3" applyFont="1" applyFill="1" applyBorder="1" applyAlignment="1">
      <alignment horizontal="center"/>
    </xf>
    <xf numFmtId="0" fontId="2" fillId="21" borderId="45" xfId="0" applyFont="1" applyFill="1" applyBorder="1" applyAlignment="1">
      <alignment horizontal="center"/>
    </xf>
    <xf numFmtId="0" fontId="114" fillId="21" borderId="0" xfId="0" applyFont="1" applyFill="1" applyProtection="1">
      <protection locked="0"/>
    </xf>
    <xf numFmtId="0" fontId="25" fillId="21" borderId="175" xfId="0" applyFont="1" applyFill="1" applyBorder="1"/>
    <xf numFmtId="0" fontId="23" fillId="9" borderId="22" xfId="0" applyFont="1" applyFill="1" applyBorder="1" applyProtection="1">
      <protection locked="0"/>
    </xf>
    <xf numFmtId="0" fontId="25" fillId="9" borderId="24" xfId="0" applyFont="1" applyFill="1" applyBorder="1" applyProtection="1">
      <protection locked="0"/>
    </xf>
    <xf numFmtId="0" fontId="25" fillId="9" borderId="24" xfId="0" applyFont="1" applyFill="1" applyBorder="1"/>
    <xf numFmtId="0" fontId="25" fillId="44" borderId="22" xfId="0" applyFont="1" applyFill="1" applyBorder="1" applyProtection="1">
      <protection locked="0"/>
    </xf>
    <xf numFmtId="0" fontId="25" fillId="44" borderId="24" xfId="0" applyFont="1" applyFill="1" applyBorder="1" applyProtection="1">
      <protection locked="0"/>
    </xf>
    <xf numFmtId="0" fontId="23" fillId="9" borderId="175" xfId="0" applyFont="1" applyFill="1" applyBorder="1" applyProtection="1">
      <protection locked="0"/>
    </xf>
    <xf numFmtId="0" fontId="23" fillId="9" borderId="0" xfId="0" applyFont="1" applyFill="1" applyProtection="1">
      <protection locked="0"/>
    </xf>
    <xf numFmtId="0" fontId="25" fillId="9" borderId="0" xfId="0" applyFont="1" applyFill="1" applyProtection="1">
      <protection locked="0"/>
    </xf>
    <xf numFmtId="0" fontId="23" fillId="44" borderId="175" xfId="0" applyFont="1" applyFill="1" applyBorder="1" applyAlignment="1">
      <alignment horizontal="center"/>
    </xf>
    <xf numFmtId="0" fontId="23" fillId="44" borderId="0" xfId="0" applyFont="1" applyFill="1" applyAlignment="1">
      <alignment horizontal="center"/>
    </xf>
    <xf numFmtId="0" fontId="23" fillId="44" borderId="196" xfId="0" applyFont="1" applyFill="1" applyBorder="1" applyAlignment="1">
      <alignment horizontal="center"/>
    </xf>
    <xf numFmtId="0" fontId="154" fillId="9" borderId="0" xfId="0" applyFont="1" applyFill="1" applyProtection="1">
      <protection locked="0"/>
    </xf>
    <xf numFmtId="0" fontId="25" fillId="0" borderId="175" xfId="0" applyFont="1" applyBorder="1"/>
    <xf numFmtId="0" fontId="25" fillId="9" borderId="196" xfId="0" applyFont="1" applyFill="1" applyBorder="1" applyProtection="1">
      <protection locked="0"/>
    </xf>
    <xf numFmtId="0" fontId="25" fillId="5" borderId="0" xfId="0" applyFont="1" applyFill="1" applyProtection="1">
      <protection locked="0"/>
    </xf>
    <xf numFmtId="0" fontId="25" fillId="5" borderId="0" xfId="0" applyFont="1" applyFill="1" applyAlignment="1" applyProtection="1">
      <alignment vertical="top"/>
      <protection locked="0"/>
    </xf>
    <xf numFmtId="0" fontId="25" fillId="5" borderId="0" xfId="0" applyFont="1" applyFill="1" applyAlignment="1" applyProtection="1">
      <alignment horizontal="left" vertical="top"/>
      <protection locked="0"/>
    </xf>
    <xf numFmtId="0" fontId="23" fillId="5" borderId="0" xfId="0" applyFont="1" applyFill="1" applyAlignment="1" applyProtection="1">
      <alignment vertical="top"/>
      <protection locked="0"/>
    </xf>
    <xf numFmtId="0" fontId="23" fillId="9" borderId="175" xfId="0" applyFont="1" applyFill="1" applyBorder="1" applyAlignment="1" applyProtection="1">
      <alignment vertical="center" textRotation="90" wrapText="1"/>
      <protection locked="0"/>
    </xf>
    <xf numFmtId="0" fontId="23" fillId="9" borderId="0" xfId="0" applyFont="1" applyFill="1" applyAlignment="1" applyProtection="1">
      <alignment vertical="center" textRotation="90" wrapText="1"/>
      <protection locked="0"/>
    </xf>
    <xf numFmtId="0" fontId="23" fillId="5" borderId="0" xfId="0" applyFont="1" applyFill="1" applyProtection="1">
      <protection locked="0"/>
    </xf>
    <xf numFmtId="0" fontId="23" fillId="5" borderId="0" xfId="0" applyFont="1" applyFill="1" applyAlignment="1" applyProtection="1">
      <alignment horizontal="center"/>
      <protection locked="0"/>
    </xf>
    <xf numFmtId="0" fontId="23" fillId="5" borderId="0" xfId="0" applyFont="1" applyFill="1" applyAlignment="1" applyProtection="1">
      <alignment horizontal="left"/>
      <protection locked="0"/>
    </xf>
    <xf numFmtId="0" fontId="23" fillId="21" borderId="0" xfId="0" applyFont="1" applyFill="1" applyAlignment="1" applyProtection="1">
      <alignment horizontal="left"/>
      <protection locked="0"/>
    </xf>
    <xf numFmtId="0" fontId="25" fillId="21" borderId="0" xfId="0" applyFont="1" applyFill="1" applyAlignment="1">
      <alignment horizontal="left"/>
    </xf>
    <xf numFmtId="0" fontId="25" fillId="21" borderId="196" xfId="0" applyFont="1" applyFill="1" applyBorder="1"/>
    <xf numFmtId="0" fontId="25" fillId="44" borderId="186" xfId="0" applyFont="1" applyFill="1" applyBorder="1" applyAlignment="1" applyProtection="1">
      <alignment horizontal="center" vertical="center"/>
      <protection locked="0"/>
    </xf>
    <xf numFmtId="0" fontId="25" fillId="10" borderId="0" xfId="0" applyFont="1" applyFill="1" applyProtection="1">
      <protection locked="0"/>
    </xf>
    <xf numFmtId="3" fontId="157" fillId="22" borderId="0" xfId="0" applyNumberFormat="1" applyFont="1" applyFill="1" applyProtection="1">
      <protection locked="0"/>
    </xf>
    <xf numFmtId="3" fontId="25" fillId="0" borderId="0" xfId="0" applyNumberFormat="1" applyFont="1" applyProtection="1">
      <protection locked="0"/>
    </xf>
    <xf numFmtId="3" fontId="25" fillId="22" borderId="0" xfId="0" applyNumberFormat="1" applyFont="1" applyFill="1" applyProtection="1">
      <protection locked="0"/>
    </xf>
    <xf numFmtId="3" fontId="23" fillId="23" borderId="0" xfId="0" applyNumberFormat="1" applyFont="1" applyFill="1" applyProtection="1">
      <protection locked="0"/>
    </xf>
    <xf numFmtId="3" fontId="23" fillId="0" borderId="0" xfId="0" applyNumberFormat="1" applyFont="1" applyProtection="1">
      <protection locked="0"/>
    </xf>
    <xf numFmtId="0" fontId="23" fillId="37" borderId="175" xfId="0" applyFont="1" applyFill="1" applyBorder="1" applyAlignment="1" applyProtection="1">
      <alignment vertical="center" textRotation="90"/>
      <protection locked="0"/>
    </xf>
    <xf numFmtId="0" fontId="25" fillId="22" borderId="175" xfId="0" applyFont="1" applyFill="1" applyBorder="1" applyAlignment="1" applyProtection="1">
      <alignment vertical="top"/>
      <protection locked="0"/>
    </xf>
    <xf numFmtId="0" fontId="25" fillId="44" borderId="0" xfId="0" applyFont="1" applyFill="1" applyAlignment="1" applyProtection="1">
      <alignment vertical="top"/>
      <protection locked="0"/>
    </xf>
    <xf numFmtId="0" fontId="25" fillId="44" borderId="0" xfId="0" applyFont="1" applyFill="1" applyProtection="1">
      <protection locked="0"/>
    </xf>
    <xf numFmtId="0" fontId="25" fillId="22" borderId="0" xfId="0" applyFont="1" applyFill="1" applyProtection="1">
      <protection locked="0"/>
    </xf>
    <xf numFmtId="0" fontId="25" fillId="44" borderId="196" xfId="0" applyFont="1" applyFill="1" applyBorder="1" applyProtection="1">
      <protection locked="0"/>
    </xf>
    <xf numFmtId="0" fontId="23" fillId="44" borderId="0" xfId="0" applyFont="1" applyFill="1" applyProtection="1">
      <protection locked="0"/>
    </xf>
    <xf numFmtId="0" fontId="25" fillId="44" borderId="0" xfId="0" applyFont="1" applyFill="1" applyAlignment="1" applyProtection="1">
      <alignment horizontal="center"/>
      <protection locked="0"/>
    </xf>
    <xf numFmtId="0" fontId="25" fillId="22" borderId="0" xfId="0" applyFont="1" applyFill="1" applyAlignment="1" applyProtection="1">
      <alignment horizontal="left" vertical="center" wrapText="1"/>
      <protection locked="0"/>
    </xf>
    <xf numFmtId="0" fontId="25" fillId="22" borderId="196" xfId="0" applyFont="1" applyFill="1" applyBorder="1" applyProtection="1">
      <protection locked="0"/>
    </xf>
    <xf numFmtId="0" fontId="25" fillId="22" borderId="175" xfId="0" applyFont="1" applyFill="1" applyBorder="1" applyProtection="1">
      <protection locked="0"/>
    </xf>
    <xf numFmtId="0" fontId="25" fillId="22" borderId="0" xfId="0" applyFont="1" applyFill="1" applyAlignment="1">
      <alignment wrapText="1"/>
    </xf>
    <xf numFmtId="0" fontId="25" fillId="22" borderId="196" xfId="0" applyFont="1" applyFill="1" applyBorder="1" applyAlignment="1">
      <alignment wrapText="1"/>
    </xf>
    <xf numFmtId="3" fontId="23" fillId="44" borderId="0" xfId="0" applyNumberFormat="1" applyFont="1" applyFill="1" applyAlignment="1" applyProtection="1">
      <alignment horizontal="center"/>
      <protection hidden="1"/>
    </xf>
    <xf numFmtId="0" fontId="23" fillId="44" borderId="0" xfId="0" applyFont="1" applyFill="1" applyAlignment="1" applyProtection="1">
      <alignment horizontal="center"/>
      <protection hidden="1"/>
    </xf>
    <xf numFmtId="0" fontId="23" fillId="22" borderId="229" xfId="0" applyFont="1" applyFill="1" applyBorder="1" applyAlignment="1" applyProtection="1">
      <alignment vertical="center" textRotation="90"/>
      <protection locked="0"/>
    </xf>
    <xf numFmtId="0" fontId="23" fillId="22" borderId="0" xfId="0" applyFont="1" applyFill="1" applyAlignment="1" applyProtection="1">
      <alignment horizontal="left"/>
      <protection locked="0"/>
    </xf>
    <xf numFmtId="0" fontId="25" fillId="22" borderId="0" xfId="0" applyFont="1" applyFill="1" applyAlignment="1" applyProtection="1">
      <alignment horizontal="center"/>
      <protection locked="0"/>
    </xf>
    <xf numFmtId="0" fontId="25" fillId="22" borderId="196" xfId="0" applyFont="1" applyFill="1" applyBorder="1" applyAlignment="1" applyProtection="1">
      <alignment horizontal="center"/>
      <protection locked="0"/>
    </xf>
    <xf numFmtId="0" fontId="25" fillId="5" borderId="0" xfId="0" applyFont="1" applyFill="1" applyAlignment="1" applyProtection="1">
      <alignment horizontal="center"/>
      <protection locked="0"/>
    </xf>
    <xf numFmtId="0" fontId="25" fillId="45" borderId="196" xfId="0" applyFont="1" applyFill="1" applyBorder="1" applyProtection="1">
      <protection locked="0"/>
    </xf>
    <xf numFmtId="0" fontId="25" fillId="22" borderId="0" xfId="0" applyFont="1" applyFill="1" applyAlignment="1" applyProtection="1">
      <alignment horizontal="right"/>
      <protection locked="0"/>
    </xf>
    <xf numFmtId="0" fontId="23" fillId="22" borderId="0" xfId="0" applyFont="1" applyFill="1" applyProtection="1">
      <protection locked="0"/>
    </xf>
    <xf numFmtId="0" fontId="25" fillId="0" borderId="0" xfId="0" applyFont="1" applyProtection="1">
      <protection locked="0"/>
    </xf>
    <xf numFmtId="0" fontId="25" fillId="45" borderId="196" xfId="0" applyFont="1" applyFill="1" applyBorder="1" applyAlignment="1" applyProtection="1">
      <alignment horizontal="center"/>
      <protection locked="0"/>
    </xf>
    <xf numFmtId="0" fontId="25" fillId="22" borderId="0" xfId="0" applyFont="1" applyFill="1" applyAlignment="1" applyProtection="1">
      <alignment horizontal="left"/>
      <protection locked="0"/>
    </xf>
    <xf numFmtId="0" fontId="25" fillId="22" borderId="229" xfId="0" applyFont="1" applyFill="1" applyBorder="1" applyAlignment="1" applyProtection="1">
      <alignment vertical="top"/>
      <protection locked="0"/>
    </xf>
    <xf numFmtId="0" fontId="25" fillId="45" borderId="70" xfId="0" applyFont="1" applyFill="1" applyBorder="1" applyProtection="1">
      <protection locked="0"/>
    </xf>
    <xf numFmtId="0" fontId="23" fillId="9" borderId="229" xfId="0" applyFont="1" applyFill="1" applyBorder="1" applyProtection="1">
      <protection locked="0"/>
    </xf>
    <xf numFmtId="0" fontId="23" fillId="22" borderId="229" xfId="0" applyFont="1" applyFill="1" applyBorder="1" applyAlignment="1">
      <alignment horizontal="center"/>
    </xf>
    <xf numFmtId="0" fontId="23" fillId="22" borderId="6" xfId="0" applyFont="1" applyFill="1" applyBorder="1" applyAlignment="1">
      <alignment horizontal="center"/>
    </xf>
    <xf numFmtId="0" fontId="23" fillId="22" borderId="70" xfId="0" applyFont="1" applyFill="1" applyBorder="1" applyAlignment="1">
      <alignment horizontal="center"/>
    </xf>
    <xf numFmtId="0" fontId="25" fillId="9" borderId="22" xfId="0" applyFont="1" applyFill="1" applyBorder="1" applyProtection="1">
      <protection locked="0"/>
    </xf>
    <xf numFmtId="0" fontId="25" fillId="9" borderId="69" xfId="0" applyFont="1" applyFill="1" applyBorder="1" applyProtection="1">
      <protection locked="0"/>
    </xf>
    <xf numFmtId="0" fontId="25" fillId="9" borderId="175" xfId="0" applyFont="1" applyFill="1" applyBorder="1" applyProtection="1">
      <protection locked="0"/>
    </xf>
    <xf numFmtId="0" fontId="25" fillId="9" borderId="229" xfId="0" applyFont="1" applyFill="1" applyBorder="1" applyProtection="1">
      <protection locked="0"/>
    </xf>
    <xf numFmtId="0" fontId="25" fillId="44" borderId="69" xfId="0" applyFont="1" applyFill="1" applyBorder="1" applyProtection="1">
      <protection locked="0"/>
    </xf>
    <xf numFmtId="0" fontId="25" fillId="37" borderId="196" xfId="0" applyFont="1" applyFill="1" applyBorder="1" applyProtection="1">
      <protection locked="0"/>
    </xf>
    <xf numFmtId="0" fontId="25" fillId="37" borderId="32" xfId="0" applyFont="1" applyFill="1" applyBorder="1" applyProtection="1">
      <protection locked="0"/>
    </xf>
    <xf numFmtId="0" fontId="25" fillId="37" borderId="72" xfId="0" applyFont="1" applyFill="1" applyBorder="1" applyProtection="1">
      <protection locked="0"/>
    </xf>
    <xf numFmtId="0" fontId="25" fillId="37" borderId="6" xfId="0" applyFont="1" applyFill="1" applyBorder="1" applyProtection="1">
      <protection locked="0"/>
    </xf>
    <xf numFmtId="0" fontId="25" fillId="37" borderId="70" xfId="0" applyFont="1" applyFill="1" applyBorder="1" applyProtection="1">
      <protection locked="0"/>
    </xf>
    <xf numFmtId="0" fontId="25" fillId="21" borderId="22" xfId="0" applyFont="1" applyFill="1" applyBorder="1"/>
    <xf numFmtId="0" fontId="25" fillId="21" borderId="24" xfId="0" applyFont="1" applyFill="1" applyBorder="1"/>
    <xf numFmtId="0" fontId="25" fillId="37" borderId="24" xfId="0" applyFont="1" applyFill="1" applyBorder="1" applyProtection="1">
      <protection locked="0"/>
    </xf>
    <xf numFmtId="0" fontId="153" fillId="21" borderId="24" xfId="0" applyFont="1" applyFill="1" applyBorder="1" applyAlignment="1">
      <alignment horizontal="center"/>
    </xf>
    <xf numFmtId="0" fontId="153" fillId="21" borderId="69" xfId="0" applyFont="1" applyFill="1" applyBorder="1" applyAlignment="1">
      <alignment horizontal="center"/>
    </xf>
    <xf numFmtId="0" fontId="25" fillId="37" borderId="175" xfId="0" applyFont="1" applyFill="1" applyBorder="1" applyProtection="1">
      <protection locked="0"/>
    </xf>
    <xf numFmtId="0" fontId="25" fillId="21" borderId="175" xfId="0" applyFont="1" applyFill="1" applyBorder="1" applyAlignment="1">
      <alignment vertical="center"/>
    </xf>
    <xf numFmtId="0" fontId="25" fillId="37" borderId="229" xfId="0" applyFont="1" applyFill="1" applyBorder="1" applyProtection="1">
      <protection locked="0"/>
    </xf>
    <xf numFmtId="0" fontId="25" fillId="21" borderId="6" xfId="0" applyFont="1" applyFill="1" applyBorder="1" applyAlignment="1">
      <alignment vertical="center"/>
    </xf>
    <xf numFmtId="0" fontId="25" fillId="21" borderId="0" xfId="0" applyFont="1" applyFill="1" applyAlignment="1" applyProtection="1">
      <alignment vertical="top"/>
      <protection locked="0"/>
    </xf>
    <xf numFmtId="0" fontId="25" fillId="21" borderId="74" xfId="0" applyFont="1" applyFill="1" applyBorder="1" applyAlignment="1" applyProtection="1">
      <alignment horizontal="center" vertical="top"/>
      <protection locked="0"/>
    </xf>
    <xf numFmtId="0" fontId="25" fillId="5" borderId="24" xfId="0" applyFont="1" applyFill="1" applyBorder="1"/>
    <xf numFmtId="0" fontId="25" fillId="5" borderId="69" xfId="0" applyFont="1" applyFill="1" applyBorder="1"/>
    <xf numFmtId="0" fontId="23" fillId="5" borderId="113" xfId="0" applyFont="1" applyFill="1" applyBorder="1" applyAlignment="1" applyProtection="1">
      <alignment horizontal="center"/>
      <protection locked="0"/>
    </xf>
    <xf numFmtId="0" fontId="23" fillId="5" borderId="78" xfId="0" applyFont="1" applyFill="1" applyBorder="1" applyProtection="1">
      <protection locked="0"/>
    </xf>
    <xf numFmtId="0" fontId="23" fillId="5" borderId="78" xfId="0" applyFont="1" applyFill="1" applyBorder="1" applyAlignment="1" applyProtection="1">
      <alignment horizontal="center"/>
      <protection locked="0"/>
    </xf>
    <xf numFmtId="0" fontId="25" fillId="5" borderId="231" xfId="0" applyFont="1" applyFill="1" applyBorder="1"/>
    <xf numFmtId="0" fontId="156" fillId="9" borderId="3" xfId="0" applyFont="1" applyFill="1" applyBorder="1" applyAlignment="1" applyProtection="1">
      <alignment horizontal="left" wrapText="1"/>
      <protection locked="0"/>
    </xf>
    <xf numFmtId="0" fontId="25" fillId="5" borderId="154" xfId="0" applyFont="1" applyFill="1" applyBorder="1"/>
    <xf numFmtId="0" fontId="25" fillId="5" borderId="233" xfId="0" applyFont="1" applyFill="1" applyBorder="1"/>
    <xf numFmtId="0" fontId="156" fillId="9" borderId="196" xfId="0" applyFont="1" applyFill="1" applyBorder="1" applyAlignment="1" applyProtection="1">
      <alignment horizontal="left" wrapText="1"/>
      <protection locked="0"/>
    </xf>
    <xf numFmtId="0" fontId="25" fillId="5" borderId="232" xfId="0" applyFont="1" applyFill="1" applyBorder="1"/>
    <xf numFmtId="0" fontId="25" fillId="9" borderId="234" xfId="0" applyFont="1" applyFill="1" applyBorder="1" applyProtection="1">
      <protection locked="0"/>
    </xf>
    <xf numFmtId="0" fontId="6" fillId="31" borderId="32" xfId="0" applyFont="1" applyFill="1" applyBorder="1" applyAlignment="1">
      <alignment horizontal="center"/>
    </xf>
    <xf numFmtId="0" fontId="6" fillId="31" borderId="50" xfId="0" applyFont="1" applyFill="1" applyBorder="1" applyAlignment="1">
      <alignment horizontal="center"/>
    </xf>
    <xf numFmtId="0" fontId="23" fillId="21" borderId="0" xfId="0" applyFont="1" applyFill="1"/>
    <xf numFmtId="3" fontId="25" fillId="22" borderId="24" xfId="0" applyNumberFormat="1" applyFont="1" applyFill="1" applyBorder="1" applyProtection="1">
      <protection locked="0"/>
    </xf>
    <xf numFmtId="3" fontId="25" fillId="0" borderId="24" xfId="0" applyNumberFormat="1" applyFont="1" applyBorder="1" applyProtection="1">
      <protection locked="0"/>
    </xf>
    <xf numFmtId="0" fontId="25" fillId="44" borderId="36" xfId="0" applyFont="1" applyFill="1" applyBorder="1" applyAlignment="1" applyProtection="1">
      <alignment vertical="center"/>
      <protection locked="0"/>
    </xf>
    <xf numFmtId="3" fontId="25" fillId="22" borderId="21" xfId="0" applyNumberFormat="1" applyFont="1" applyFill="1" applyBorder="1"/>
    <xf numFmtId="0" fontId="25" fillId="22" borderId="21" xfId="0" applyFont="1" applyFill="1" applyBorder="1" applyProtection="1">
      <protection locked="0"/>
    </xf>
    <xf numFmtId="0" fontId="25" fillId="44" borderId="236" xfId="0" applyFont="1" applyFill="1" applyBorder="1" applyAlignment="1" applyProtection="1">
      <alignment horizontal="center" vertical="center"/>
      <protection locked="0"/>
    </xf>
    <xf numFmtId="0" fontId="25" fillId="37" borderId="236" xfId="0" applyFont="1" applyFill="1" applyBorder="1" applyAlignment="1" applyProtection="1">
      <alignment horizontal="center" vertical="center"/>
      <protection locked="0"/>
    </xf>
    <xf numFmtId="0" fontId="25" fillId="22" borderId="236" xfId="0" applyFont="1" applyFill="1" applyBorder="1" applyAlignment="1" applyProtection="1">
      <alignment horizontal="center" vertical="center"/>
      <protection locked="0"/>
    </xf>
    <xf numFmtId="0" fontId="25" fillId="21" borderId="236" xfId="0" applyFont="1" applyFill="1" applyBorder="1" applyAlignment="1" applyProtection="1">
      <alignment horizontal="center" vertical="center"/>
      <protection locked="0"/>
    </xf>
    <xf numFmtId="0" fontId="25" fillId="9" borderId="17" xfId="0" applyFont="1" applyFill="1" applyBorder="1" applyAlignment="1" applyProtection="1">
      <alignment horizontal="center" vertical="center"/>
      <protection locked="0"/>
    </xf>
    <xf numFmtId="0" fontId="25" fillId="9" borderId="24" xfId="0" applyFont="1" applyFill="1" applyBorder="1" applyAlignment="1" applyProtection="1">
      <alignment horizontal="center" vertical="center"/>
      <protection locked="0"/>
    </xf>
    <xf numFmtId="0" fontId="25" fillId="44" borderId="18" xfId="0" applyFont="1" applyFill="1" applyBorder="1" applyAlignment="1" applyProtection="1">
      <alignment horizontal="center" vertical="center"/>
      <protection locked="0"/>
    </xf>
    <xf numFmtId="0" fontId="25" fillId="44" borderId="15" xfId="0" applyFont="1" applyFill="1" applyBorder="1" applyAlignment="1" applyProtection="1">
      <alignment horizontal="center" vertical="center"/>
      <protection locked="0"/>
    </xf>
    <xf numFmtId="3" fontId="25" fillId="44" borderId="236" xfId="0" applyNumberFormat="1" applyFont="1" applyFill="1" applyBorder="1" applyAlignment="1" applyProtection="1">
      <alignment horizontal="center" vertical="center"/>
      <protection locked="0"/>
    </xf>
    <xf numFmtId="3" fontId="23" fillId="44" borderId="236" xfId="0" applyNumberFormat="1" applyFont="1" applyFill="1" applyBorder="1" applyAlignment="1" applyProtection="1">
      <alignment horizontal="center" vertical="center"/>
      <protection locked="0"/>
    </xf>
    <xf numFmtId="3" fontId="25" fillId="44" borderId="14" xfId="0" applyNumberFormat="1" applyFont="1" applyFill="1" applyBorder="1" applyAlignment="1" applyProtection="1">
      <alignment horizontal="center" vertical="center"/>
      <protection locked="0"/>
    </xf>
    <xf numFmtId="3" fontId="25" fillId="9" borderId="236" xfId="0" applyNumberFormat="1" applyFont="1" applyFill="1" applyBorder="1" applyAlignment="1" applyProtection="1">
      <alignment horizontal="center" vertical="center"/>
      <protection locked="0"/>
    </xf>
    <xf numFmtId="3" fontId="23" fillId="44" borderId="15" xfId="0" applyNumberFormat="1" applyFont="1" applyFill="1" applyBorder="1" applyAlignment="1" applyProtection="1">
      <alignment horizontal="center" vertical="center"/>
      <protection locked="0"/>
    </xf>
    <xf numFmtId="3" fontId="25" fillId="9" borderId="14" xfId="0" applyNumberFormat="1" applyFont="1" applyFill="1" applyBorder="1" applyAlignment="1" applyProtection="1">
      <alignment horizontal="center" vertical="center"/>
      <protection locked="0"/>
    </xf>
    <xf numFmtId="3" fontId="23" fillId="9" borderId="15" xfId="0" applyNumberFormat="1" applyFont="1" applyFill="1" applyBorder="1" applyAlignment="1" applyProtection="1">
      <alignment horizontal="center" vertical="center"/>
      <protection locked="0"/>
    </xf>
    <xf numFmtId="3" fontId="25" fillId="22" borderId="236" xfId="0" applyNumberFormat="1" applyFont="1" applyFill="1" applyBorder="1" applyAlignment="1">
      <alignment horizontal="center" vertical="center"/>
    </xf>
    <xf numFmtId="3" fontId="25" fillId="0" borderId="236" xfId="0" applyNumberFormat="1" applyFont="1" applyBorder="1" applyAlignment="1">
      <alignment horizontal="center" vertical="center"/>
    </xf>
    <xf numFmtId="3" fontId="23" fillId="23" borderId="236" xfId="0" applyNumberFormat="1" applyFont="1" applyFill="1" applyBorder="1" applyAlignment="1">
      <alignment horizontal="center" vertical="center"/>
    </xf>
    <xf numFmtId="3" fontId="25" fillId="22" borderId="14" xfId="0" applyNumberFormat="1" applyFont="1" applyFill="1" applyBorder="1" applyAlignment="1">
      <alignment horizontal="center" vertical="center"/>
    </xf>
    <xf numFmtId="3" fontId="23" fillId="23" borderId="15" xfId="0" applyNumberFormat="1" applyFont="1" applyFill="1" applyBorder="1" applyAlignment="1">
      <alignment horizontal="center" vertical="center"/>
    </xf>
    <xf numFmtId="3" fontId="25" fillId="0" borderId="14" xfId="0" applyNumberFormat="1" applyFont="1" applyBorder="1" applyAlignment="1">
      <alignment horizontal="center" vertical="center"/>
    </xf>
    <xf numFmtId="3" fontId="25" fillId="22" borderId="236" xfId="0" applyNumberFormat="1" applyFont="1" applyFill="1" applyBorder="1" applyAlignment="1" applyProtection="1">
      <alignment horizontal="center" vertical="center"/>
      <protection locked="0"/>
    </xf>
    <xf numFmtId="3" fontId="25" fillId="0" borderId="236" xfId="0" applyNumberFormat="1" applyFont="1" applyBorder="1" applyAlignment="1" applyProtection="1">
      <alignment horizontal="center" vertical="center"/>
      <protection locked="0"/>
    </xf>
    <xf numFmtId="3" fontId="23" fillId="23" borderId="236" xfId="0" applyNumberFormat="1" applyFont="1" applyFill="1" applyBorder="1" applyAlignment="1" applyProtection="1">
      <alignment horizontal="center" vertical="center"/>
      <protection locked="0"/>
    </xf>
    <xf numFmtId="3" fontId="25" fillId="22" borderId="14" xfId="0" applyNumberFormat="1" applyFont="1" applyFill="1" applyBorder="1" applyAlignment="1" applyProtection="1">
      <alignment horizontal="center" vertical="center"/>
      <protection locked="0"/>
    </xf>
    <xf numFmtId="3" fontId="23" fillId="23" borderId="15" xfId="0" applyNumberFormat="1" applyFont="1" applyFill="1" applyBorder="1" applyAlignment="1" applyProtection="1">
      <alignment horizontal="center" vertical="center"/>
      <protection locked="0"/>
    </xf>
    <xf numFmtId="3" fontId="25" fillId="0" borderId="14" xfId="0" applyNumberFormat="1" applyFont="1" applyBorder="1" applyAlignment="1" applyProtection="1">
      <alignment horizontal="center" vertical="center"/>
      <protection locked="0"/>
    </xf>
    <xf numFmtId="3" fontId="23" fillId="0" borderId="236" xfId="0" applyNumberFormat="1" applyFont="1" applyBorder="1" applyAlignment="1" applyProtection="1">
      <alignment horizontal="center" vertical="center"/>
      <protection locked="0"/>
    </xf>
    <xf numFmtId="3" fontId="23" fillId="44" borderId="14" xfId="0" applyNumberFormat="1" applyFont="1" applyFill="1" applyBorder="1" applyAlignment="1" applyProtection="1">
      <alignment horizontal="center" vertical="center"/>
      <protection locked="0"/>
    </xf>
    <xf numFmtId="3" fontId="23" fillId="22" borderId="14" xfId="0" applyNumberFormat="1" applyFont="1" applyFill="1" applyBorder="1" applyAlignment="1">
      <alignment horizontal="center" vertical="center"/>
    </xf>
    <xf numFmtId="3" fontId="23" fillId="22" borderId="14" xfId="0" applyNumberFormat="1" applyFont="1" applyFill="1" applyBorder="1" applyAlignment="1" applyProtection="1">
      <alignment horizontal="center" vertical="center"/>
      <protection locked="0"/>
    </xf>
    <xf numFmtId="3" fontId="23" fillId="22" borderId="24" xfId="0" applyNumberFormat="1" applyFont="1" applyFill="1" applyBorder="1" applyProtection="1">
      <protection locked="0"/>
    </xf>
    <xf numFmtId="3" fontId="23" fillId="0" borderId="236" xfId="0" applyNumberFormat="1" applyFont="1" applyBorder="1" applyAlignment="1">
      <alignment horizontal="center" vertical="center"/>
    </xf>
    <xf numFmtId="3" fontId="23" fillId="22" borderId="236" xfId="0" applyNumberFormat="1" applyFont="1" applyFill="1" applyBorder="1" applyAlignment="1">
      <alignment horizontal="center" vertical="center"/>
    </xf>
    <xf numFmtId="3" fontId="23" fillId="22" borderId="236" xfId="0" applyNumberFormat="1" applyFont="1" applyFill="1" applyBorder="1" applyAlignment="1" applyProtection="1">
      <alignment horizontal="center" vertical="center"/>
      <protection locked="0"/>
    </xf>
    <xf numFmtId="3" fontId="23" fillId="22" borderId="0" xfId="0" applyNumberFormat="1" applyFont="1" applyFill="1" applyProtection="1">
      <protection locked="0"/>
    </xf>
    <xf numFmtId="0" fontId="6" fillId="23" borderId="193" xfId="0" applyFont="1" applyFill="1" applyBorder="1" applyAlignment="1">
      <alignment horizontal="center" vertical="top"/>
    </xf>
    <xf numFmtId="0" fontId="25" fillId="0" borderId="238" xfId="0" applyFont="1" applyBorder="1" applyAlignment="1" applyProtection="1">
      <alignment horizontal="center" vertical="center" wrapText="1"/>
      <protection locked="0"/>
    </xf>
    <xf numFmtId="0" fontId="25" fillId="0" borderId="147" xfId="0" applyFont="1" applyBorder="1" applyAlignment="1" applyProtection="1">
      <alignment horizontal="center" vertical="center" wrapText="1"/>
      <protection locked="0"/>
    </xf>
    <xf numFmtId="0" fontId="25" fillId="22" borderId="162" xfId="0" applyFont="1" applyFill="1" applyBorder="1" applyAlignment="1" applyProtection="1">
      <alignment horizontal="center" vertical="center" wrapText="1"/>
      <protection locked="0"/>
    </xf>
    <xf numFmtId="0" fontId="25" fillId="9" borderId="241" xfId="0" applyFont="1" applyFill="1" applyBorder="1" applyProtection="1">
      <protection locked="0"/>
    </xf>
    <xf numFmtId="0" fontId="23" fillId="44" borderId="24" xfId="0" applyFont="1" applyFill="1" applyBorder="1" applyProtection="1">
      <protection locked="0"/>
    </xf>
    <xf numFmtId="0" fontId="25" fillId="44" borderId="24" xfId="0" applyFont="1" applyFill="1" applyBorder="1" applyAlignment="1" applyProtection="1">
      <alignment horizontal="center"/>
      <protection locked="0"/>
    </xf>
    <xf numFmtId="0" fontId="23" fillId="44" borderId="175" xfId="0" applyFont="1" applyFill="1" applyBorder="1" applyProtection="1">
      <protection locked="0"/>
    </xf>
    <xf numFmtId="0" fontId="25" fillId="44" borderId="175" xfId="0" applyFont="1" applyFill="1" applyBorder="1" applyAlignment="1" applyProtection="1">
      <alignment horizontal="center"/>
      <protection locked="0"/>
    </xf>
    <xf numFmtId="0" fontId="25" fillId="44" borderId="175" xfId="0" applyFont="1" applyFill="1" applyBorder="1" applyProtection="1">
      <protection locked="0"/>
    </xf>
    <xf numFmtId="0" fontId="25" fillId="44" borderId="63" xfId="0" applyFont="1" applyFill="1" applyBorder="1" applyProtection="1">
      <protection locked="0"/>
    </xf>
    <xf numFmtId="0" fontId="23" fillId="9" borderId="14" xfId="0" applyFont="1" applyFill="1" applyBorder="1" applyAlignment="1" applyProtection="1">
      <alignment horizontal="center" vertical="center"/>
      <protection locked="0"/>
    </xf>
    <xf numFmtId="0" fontId="23" fillId="9" borderId="24" xfId="0" applyFont="1" applyFill="1" applyBorder="1" applyAlignment="1" applyProtection="1">
      <alignment horizontal="center" vertical="center"/>
      <protection locked="0"/>
    </xf>
    <xf numFmtId="168" fontId="25" fillId="21" borderId="0" xfId="0" applyNumberFormat="1" applyFont="1" applyFill="1"/>
    <xf numFmtId="0" fontId="23" fillId="22" borderId="15" xfId="0" applyFont="1" applyFill="1" applyBorder="1" applyAlignment="1" applyProtection="1">
      <alignment horizontal="center" vertical="center"/>
      <protection locked="0"/>
    </xf>
    <xf numFmtId="0" fontId="25" fillId="9" borderId="240" xfId="0" applyFont="1" applyFill="1" applyBorder="1" applyAlignment="1" applyProtection="1">
      <alignment vertical="center"/>
      <protection locked="0"/>
    </xf>
    <xf numFmtId="0" fontId="25" fillId="9" borderId="0" xfId="0" applyFont="1" applyFill="1" applyAlignment="1" applyProtection="1">
      <alignment vertical="center"/>
      <protection locked="0"/>
    </xf>
    <xf numFmtId="177" fontId="25" fillId="21" borderId="236" xfId="3" applyNumberFormat="1" applyFont="1" applyFill="1" applyBorder="1" applyAlignment="1" applyProtection="1">
      <alignment horizontal="center" vertical="center"/>
      <protection locked="0"/>
    </xf>
    <xf numFmtId="177" fontId="25" fillId="22" borderId="236" xfId="3" applyNumberFormat="1" applyFont="1" applyFill="1" applyBorder="1" applyAlignment="1" applyProtection="1">
      <alignment horizontal="center" vertical="center"/>
      <protection locked="0"/>
    </xf>
    <xf numFmtId="3" fontId="25" fillId="0" borderId="15" xfId="0" applyNumberFormat="1" applyFont="1" applyBorder="1" applyAlignment="1" applyProtection="1">
      <alignment horizontal="center" vertical="center"/>
      <protection locked="0"/>
    </xf>
    <xf numFmtId="0" fontId="6" fillId="21" borderId="28" xfId="0" applyFont="1" applyFill="1" applyBorder="1" applyAlignment="1">
      <alignment vertical="top"/>
    </xf>
    <xf numFmtId="173" fontId="10" fillId="0" borderId="24" xfId="0" applyNumberFormat="1" applyFont="1" applyBorder="1" applyAlignment="1">
      <alignment horizontal="right"/>
    </xf>
    <xf numFmtId="173" fontId="6" fillId="0" borderId="87" xfId="0" applyNumberFormat="1" applyFont="1" applyBorder="1"/>
    <xf numFmtId="173" fontId="10" fillId="0" borderId="13" xfId="0" applyNumberFormat="1" applyFont="1" applyBorder="1" applyAlignment="1">
      <alignment horizontal="right"/>
    </xf>
    <xf numFmtId="173" fontId="6" fillId="0" borderId="237" xfId="0" applyNumberFormat="1" applyFont="1" applyBorder="1"/>
    <xf numFmtId="0" fontId="25" fillId="61" borderId="27" xfId="0" applyFont="1" applyFill="1" applyBorder="1" applyAlignment="1" applyProtection="1">
      <alignment horizontal="center" vertical="center"/>
      <protection locked="0"/>
    </xf>
    <xf numFmtId="0" fontId="23" fillId="22" borderId="186" xfId="0" applyFont="1" applyFill="1" applyBorder="1" applyAlignment="1" applyProtection="1">
      <alignment horizontal="center" vertical="center"/>
      <protection locked="0"/>
    </xf>
    <xf numFmtId="0" fontId="25" fillId="0" borderId="236" xfId="0" applyFont="1" applyBorder="1" applyAlignment="1" applyProtection="1">
      <alignment horizontal="center" vertical="center"/>
      <protection locked="0"/>
    </xf>
    <xf numFmtId="168" fontId="25" fillId="0" borderId="0" xfId="0" applyNumberFormat="1" applyFont="1" applyProtection="1">
      <protection locked="0"/>
    </xf>
    <xf numFmtId="0" fontId="146" fillId="5" borderId="175" xfId="0" applyFont="1" applyFill="1" applyBorder="1"/>
    <xf numFmtId="0" fontId="23" fillId="22" borderId="146" xfId="0" applyFont="1" applyFill="1" applyBorder="1" applyAlignment="1" applyProtection="1">
      <alignment horizontal="center" vertical="center" wrapText="1"/>
      <protection locked="0"/>
    </xf>
    <xf numFmtId="177" fontId="23" fillId="21" borderId="150" xfId="0" applyNumberFormat="1" applyFont="1" applyFill="1" applyBorder="1" applyAlignment="1" applyProtection="1">
      <alignment horizontal="center" vertical="center" wrapText="1"/>
      <protection locked="0"/>
    </xf>
    <xf numFmtId="0" fontId="23" fillId="22" borderId="166" xfId="0" applyFont="1" applyFill="1" applyBorder="1" applyAlignment="1" applyProtection="1">
      <alignment horizontal="center" vertical="center" wrapText="1"/>
      <protection locked="0"/>
    </xf>
    <xf numFmtId="0" fontId="23" fillId="22" borderId="150" xfId="0" applyFont="1" applyFill="1" applyBorder="1" applyAlignment="1" applyProtection="1">
      <alignment horizontal="center" vertical="center" wrapText="1"/>
      <protection locked="0"/>
    </xf>
    <xf numFmtId="0" fontId="25" fillId="22" borderId="34" xfId="0" applyFont="1" applyFill="1" applyBorder="1" applyAlignment="1" applyProtection="1">
      <alignment horizontal="center" vertical="center" wrapText="1"/>
      <protection locked="0"/>
    </xf>
    <xf numFmtId="3" fontId="25" fillId="22" borderId="34" xfId="2" applyNumberFormat="1" applyFont="1" applyFill="1" applyBorder="1" applyAlignment="1" applyProtection="1">
      <alignment horizontal="center" vertical="center"/>
      <protection locked="0"/>
    </xf>
    <xf numFmtId="0" fontId="23" fillId="44" borderId="14" xfId="0" applyFont="1" applyFill="1" applyBorder="1" applyAlignment="1" applyProtection="1">
      <alignment horizontal="center" vertical="center"/>
      <protection locked="0"/>
    </xf>
    <xf numFmtId="0" fontId="23" fillId="22" borderId="238" xfId="0" applyFont="1" applyFill="1" applyBorder="1" applyAlignment="1" applyProtection="1">
      <alignment horizontal="center" vertical="center"/>
      <protection locked="0"/>
    </xf>
    <xf numFmtId="0" fontId="25" fillId="44" borderId="235" xfId="0" applyFont="1" applyFill="1" applyBorder="1" applyAlignment="1" applyProtection="1">
      <alignment horizontal="center" vertical="center"/>
      <protection locked="0"/>
    </xf>
    <xf numFmtId="173" fontId="6" fillId="4" borderId="88" xfId="0" applyNumberFormat="1" applyFont="1" applyFill="1" applyBorder="1" applyAlignment="1">
      <alignment horizontal="right" vertical="top"/>
    </xf>
    <xf numFmtId="173" fontId="6" fillId="21" borderId="51" xfId="0" applyNumberFormat="1" applyFont="1" applyFill="1" applyBorder="1" applyAlignment="1">
      <alignment vertical="top"/>
    </xf>
    <xf numFmtId="173" fontId="6" fillId="21" borderId="88" xfId="0" applyNumberFormat="1" applyFont="1" applyFill="1" applyBorder="1" applyAlignment="1">
      <alignment vertical="top"/>
    </xf>
    <xf numFmtId="173" fontId="6" fillId="0" borderId="46" xfId="0" applyNumberFormat="1" applyFont="1" applyBorder="1" applyAlignment="1">
      <alignment horizontal="right" vertical="top"/>
    </xf>
    <xf numFmtId="173" fontId="6" fillId="22" borderId="236" xfId="0" applyNumberFormat="1" applyFont="1" applyFill="1" applyBorder="1" applyAlignment="1">
      <alignment horizontal="center"/>
    </xf>
    <xf numFmtId="173" fontId="6" fillId="22" borderId="237" xfId="0" applyNumberFormat="1" applyFont="1" applyFill="1" applyBorder="1" applyAlignment="1">
      <alignment horizontal="center"/>
    </xf>
    <xf numFmtId="173" fontId="6" fillId="22" borderId="13" xfId="0" applyNumberFormat="1" applyFont="1" applyFill="1" applyBorder="1" applyAlignment="1">
      <alignment horizontal="center"/>
    </xf>
    <xf numFmtId="0" fontId="25" fillId="22" borderId="5" xfId="0" applyFont="1" applyFill="1" applyBorder="1" applyProtection="1">
      <protection locked="0"/>
    </xf>
    <xf numFmtId="0" fontId="25" fillId="22" borderId="14" xfId="0" applyFont="1" applyFill="1" applyBorder="1" applyProtection="1">
      <protection locked="0"/>
    </xf>
    <xf numFmtId="0" fontId="25" fillId="62" borderId="236" xfId="0" applyFont="1" applyFill="1" applyBorder="1" applyAlignment="1" applyProtection="1">
      <alignment horizontal="center" vertical="center"/>
      <protection locked="0"/>
    </xf>
    <xf numFmtId="0" fontId="25" fillId="61" borderId="236" xfId="0" applyFont="1" applyFill="1" applyBorder="1" applyAlignment="1" applyProtection="1">
      <alignment horizontal="center" vertical="center"/>
      <protection locked="0"/>
    </xf>
    <xf numFmtId="0" fontId="25" fillId="61" borderId="147" xfId="0" applyFont="1" applyFill="1" applyBorder="1" applyAlignment="1" applyProtection="1">
      <alignment horizontal="center" vertical="center"/>
      <protection locked="0"/>
    </xf>
    <xf numFmtId="0" fontId="25" fillId="61" borderId="235" xfId="0" applyFont="1" applyFill="1" applyBorder="1" applyAlignment="1" applyProtection="1">
      <alignment vertical="top" wrapText="1"/>
      <protection locked="0"/>
    </xf>
    <xf numFmtId="0" fontId="31" fillId="33" borderId="0" xfId="0" applyFont="1" applyFill="1" applyAlignment="1">
      <alignment horizontal="justify" vertical="center"/>
    </xf>
    <xf numFmtId="0" fontId="245" fillId="21" borderId="0" xfId="1" applyFont="1" applyFill="1" applyAlignment="1" applyProtection="1"/>
    <xf numFmtId="0" fontId="31" fillId="32" borderId="0" xfId="0" applyFont="1" applyFill="1"/>
    <xf numFmtId="0" fontId="31" fillId="54" borderId="0" xfId="0" applyFont="1" applyFill="1" applyAlignment="1">
      <alignment horizontal="justify" vertical="top"/>
    </xf>
    <xf numFmtId="0" fontId="31" fillId="54" borderId="0" xfId="0" applyFont="1" applyFill="1"/>
    <xf numFmtId="1" fontId="31" fillId="54" borderId="0" xfId="0" applyNumberFormat="1" applyFont="1" applyFill="1" applyAlignment="1">
      <alignment horizontal="justify" vertical="top"/>
    </xf>
    <xf numFmtId="0" fontId="245" fillId="21" borderId="0" xfId="0" applyFont="1" applyFill="1"/>
    <xf numFmtId="0" fontId="245" fillId="21" borderId="0" xfId="1" applyFont="1" applyFill="1" applyAlignment="1" applyProtection="1">
      <alignment horizontal="left"/>
    </xf>
    <xf numFmtId="0" fontId="245" fillId="54" borderId="0" xfId="1" applyFont="1" applyFill="1" applyAlignment="1" applyProtection="1"/>
    <xf numFmtId="0" fontId="31" fillId="32" borderId="0" xfId="0" applyFont="1" applyFill="1" applyAlignment="1">
      <alignment horizontal="justify" vertical="center" wrapText="1"/>
    </xf>
    <xf numFmtId="0" fontId="31" fillId="54" borderId="0" xfId="0" applyFont="1" applyFill="1" applyAlignment="1">
      <alignment horizontal="justify"/>
    </xf>
    <xf numFmtId="0" fontId="31" fillId="33" borderId="0" xfId="0" applyFont="1" applyFill="1"/>
    <xf numFmtId="0" fontId="245" fillId="0" borderId="0" xfId="1" applyFont="1" applyAlignment="1" applyProtection="1"/>
    <xf numFmtId="0" fontId="0" fillId="54" borderId="0" xfId="0" applyFill="1" applyAlignment="1">
      <alignment horizontal="justify"/>
    </xf>
    <xf numFmtId="0" fontId="6" fillId="25" borderId="198" xfId="0" applyFont="1" applyFill="1" applyBorder="1" applyAlignment="1">
      <alignment horizontal="center" vertical="center" wrapText="1"/>
    </xf>
    <xf numFmtId="0" fontId="6" fillId="25" borderId="198" xfId="0" applyFont="1" applyFill="1" applyBorder="1" applyAlignment="1">
      <alignment horizontal="center" vertical="center"/>
    </xf>
    <xf numFmtId="0" fontId="6" fillId="25" borderId="193" xfId="0" applyFont="1" applyFill="1" applyBorder="1" applyAlignment="1">
      <alignment horizontal="center" vertical="center"/>
    </xf>
    <xf numFmtId="176" fontId="6" fillId="25" borderId="198" xfId="0" applyNumberFormat="1" applyFont="1" applyFill="1" applyBorder="1" applyAlignment="1">
      <alignment horizontal="center" vertical="center" wrapText="1"/>
    </xf>
    <xf numFmtId="0" fontId="31" fillId="54" borderId="0" xfId="0" applyFont="1" applyFill="1" applyAlignment="1">
      <alignment vertical="center"/>
    </xf>
    <xf numFmtId="0" fontId="245" fillId="21" borderId="0" xfId="1" applyFont="1" applyFill="1" applyAlignment="1" applyProtection="1">
      <alignment vertical="center"/>
    </xf>
    <xf numFmtId="0" fontId="245" fillId="21" borderId="0" xfId="1" applyFont="1" applyFill="1" applyAlignment="1" applyProtection="1">
      <alignment horizontal="center" vertical="center"/>
    </xf>
    <xf numFmtId="0" fontId="31" fillId="21" borderId="0" xfId="0" applyFont="1" applyFill="1" applyAlignment="1">
      <alignment vertical="center"/>
    </xf>
    <xf numFmtId="0" fontId="31" fillId="33" borderId="0" xfId="0" applyFont="1" applyFill="1" applyAlignment="1">
      <alignment vertical="center"/>
    </xf>
    <xf numFmtId="0" fontId="31" fillId="32" borderId="0" xfId="0" applyFont="1" applyFill="1" applyAlignment="1">
      <alignment horizontal="justify" vertical="center"/>
    </xf>
    <xf numFmtId="0" fontId="252" fillId="33" borderId="0" xfId="0" applyFont="1" applyFill="1" applyAlignment="1">
      <alignment horizontal="left" vertical="center" wrapText="1"/>
    </xf>
    <xf numFmtId="0" fontId="245" fillId="32" borderId="0" xfId="1" applyFont="1" applyFill="1" applyAlignment="1" applyProtection="1">
      <alignment vertical="center"/>
    </xf>
    <xf numFmtId="0" fontId="6" fillId="0" borderId="0" xfId="0" applyFont="1" applyAlignment="1">
      <alignment horizontal="center" vertical="top" wrapText="1"/>
    </xf>
    <xf numFmtId="0" fontId="6" fillId="31" borderId="72" xfId="0" applyFont="1" applyFill="1" applyBorder="1" applyAlignment="1">
      <alignment horizontal="center" vertical="center"/>
    </xf>
    <xf numFmtId="0" fontId="6" fillId="31" borderId="10" xfId="0" applyFont="1" applyFill="1" applyBorder="1" applyAlignment="1">
      <alignment horizontal="center" vertical="center"/>
    </xf>
    <xf numFmtId="0" fontId="6" fillId="31" borderId="27" xfId="0" applyFont="1" applyFill="1" applyBorder="1" applyAlignment="1">
      <alignment horizontal="center" vertical="center"/>
    </xf>
    <xf numFmtId="168" fontId="10" fillId="5" borderId="175" xfId="0" applyNumberFormat="1" applyFont="1" applyFill="1" applyBorder="1"/>
    <xf numFmtId="173" fontId="2" fillId="0" borderId="0" xfId="5" applyNumberFormat="1" applyFont="1" applyFill="1" applyBorder="1" applyAlignment="1">
      <alignment vertical="center"/>
    </xf>
    <xf numFmtId="173" fontId="6" fillId="0" borderId="0" xfId="5" applyNumberFormat="1" applyFont="1" applyFill="1" applyBorder="1" applyAlignment="1">
      <alignment vertical="center"/>
    </xf>
    <xf numFmtId="173" fontId="6" fillId="0" borderId="0" xfId="5" applyNumberFormat="1" applyFont="1" applyFill="1" applyBorder="1" applyAlignment="1">
      <alignment horizontal="right" vertical="center"/>
    </xf>
    <xf numFmtId="0" fontId="10" fillId="0" borderId="0" xfId="0" applyFont="1" applyAlignment="1">
      <alignment vertical="center"/>
    </xf>
    <xf numFmtId="0" fontId="10" fillId="0" borderId="0" xfId="0" applyFont="1" applyAlignment="1">
      <alignment horizontal="right" vertical="center"/>
    </xf>
    <xf numFmtId="0" fontId="6" fillId="0" borderId="0" xfId="0" applyFont="1" applyAlignment="1">
      <alignment horizontal="center" vertical="center"/>
    </xf>
    <xf numFmtId="173" fontId="114" fillId="0" borderId="0" xfId="0" applyNumberFormat="1" applyFont="1"/>
    <xf numFmtId="168" fontId="10" fillId="5" borderId="0" xfId="0" applyNumberFormat="1" applyFont="1" applyFill="1"/>
    <xf numFmtId="176" fontId="6" fillId="25" borderId="198" xfId="0" applyNumberFormat="1" applyFont="1" applyFill="1" applyBorder="1" applyAlignment="1">
      <alignment horizontal="center" vertical="center"/>
    </xf>
    <xf numFmtId="176" fontId="114" fillId="0" borderId="54" xfId="0" applyNumberFormat="1" applyFont="1" applyBorder="1" applyAlignment="1">
      <alignment horizontal="right" vertical="top"/>
    </xf>
    <xf numFmtId="176" fontId="114" fillId="0" borderId="55" xfId="0" applyNumberFormat="1" applyFont="1" applyBorder="1" applyAlignment="1">
      <alignment horizontal="right" vertical="top"/>
    </xf>
    <xf numFmtId="0" fontId="24" fillId="0" borderId="0" xfId="0" applyFont="1"/>
    <xf numFmtId="176" fontId="6" fillId="0" borderId="205" xfId="0" applyNumberFormat="1" applyFont="1" applyBorder="1" applyAlignment="1">
      <alignment horizontal="right"/>
    </xf>
    <xf numFmtId="176" fontId="131" fillId="0" borderId="205" xfId="0" applyNumberFormat="1" applyFont="1" applyBorder="1" applyAlignment="1">
      <alignment horizontal="right"/>
    </xf>
    <xf numFmtId="176" fontId="6" fillId="0" borderId="193" xfId="0" applyNumberFormat="1" applyFont="1" applyBorder="1" applyAlignment="1">
      <alignment horizontal="right"/>
    </xf>
    <xf numFmtId="0" fontId="2" fillId="0" borderId="198" xfId="0" applyFont="1" applyBorder="1"/>
    <xf numFmtId="0" fontId="2" fillId="25" borderId="197" xfId="0" applyFont="1" applyFill="1" applyBorder="1"/>
    <xf numFmtId="0" fontId="2" fillId="25" borderId="194" xfId="0" applyFont="1" applyFill="1" applyBorder="1"/>
    <xf numFmtId="0" fontId="2" fillId="25" borderId="29" xfId="0" applyFont="1" applyFill="1" applyBorder="1"/>
    <xf numFmtId="0" fontId="2" fillId="25" borderId="198" xfId="0" applyFont="1" applyFill="1" applyBorder="1"/>
    <xf numFmtId="0" fontId="2" fillId="25" borderId="0" xfId="0" applyFont="1" applyFill="1"/>
    <xf numFmtId="0" fontId="2" fillId="25" borderId="198" xfId="0" applyFont="1" applyFill="1" applyBorder="1" applyAlignment="1">
      <alignment horizontal="center" vertical="center"/>
    </xf>
    <xf numFmtId="0" fontId="2" fillId="0" borderId="208" xfId="0" applyFont="1" applyBorder="1" applyAlignment="1">
      <alignment horizontal="left"/>
    </xf>
    <xf numFmtId="173" fontId="2" fillId="0" borderId="181" xfId="0" applyNumberFormat="1" applyFont="1" applyBorder="1" applyAlignment="1">
      <alignment horizontal="right"/>
    </xf>
    <xf numFmtId="176" fontId="2" fillId="0" borderId="208" xfId="0" applyNumberFormat="1" applyFont="1" applyBorder="1" applyAlignment="1">
      <alignment horizontal="right" vertical="top"/>
    </xf>
    <xf numFmtId="176" fontId="2" fillId="0" borderId="7" xfId="0" applyNumberFormat="1" applyFont="1" applyBorder="1" applyAlignment="1">
      <alignment horizontal="right" vertical="top"/>
    </xf>
    <xf numFmtId="176" fontId="2" fillId="0" borderId="54" xfId="0" applyNumberFormat="1" applyFont="1" applyBorder="1" applyAlignment="1">
      <alignment horizontal="right" vertical="top"/>
    </xf>
    <xf numFmtId="9" fontId="2" fillId="0" borderId="81" xfId="9" applyFont="1" applyBorder="1" applyAlignment="1">
      <alignment horizontal="center"/>
    </xf>
    <xf numFmtId="173" fontId="2" fillId="0" borderId="81" xfId="0" applyNumberFormat="1" applyFont="1" applyBorder="1" applyAlignment="1">
      <alignment horizontal="right"/>
    </xf>
    <xf numFmtId="0" fontId="2" fillId="0" borderId="55" xfId="0" applyFont="1" applyBorder="1"/>
    <xf numFmtId="9" fontId="2" fillId="0" borderId="82" xfId="0" applyNumberFormat="1" applyFont="1" applyBorder="1" applyAlignment="1">
      <alignment horizontal="center"/>
    </xf>
    <xf numFmtId="176" fontId="2" fillId="0" borderId="55" xfId="0" applyNumberFormat="1" applyFont="1" applyBorder="1" applyAlignment="1">
      <alignment horizontal="right" vertical="top"/>
    </xf>
    <xf numFmtId="176" fontId="2" fillId="0" borderId="1" xfId="0" applyNumberFormat="1" applyFont="1" applyBorder="1" applyAlignment="1">
      <alignment horizontal="right" vertical="top"/>
    </xf>
    <xf numFmtId="0" fontId="2" fillId="0" borderId="82" xfId="0" applyFont="1" applyBorder="1" applyAlignment="1">
      <alignment horizontal="center"/>
    </xf>
    <xf numFmtId="0" fontId="2" fillId="0" borderId="56" xfId="0" applyFont="1" applyBorder="1" applyAlignment="1">
      <alignment horizontal="left"/>
    </xf>
    <xf numFmtId="173" fontId="2" fillId="0" borderId="57" xfId="0" applyNumberFormat="1" applyFont="1" applyBorder="1" applyAlignment="1">
      <alignment horizontal="right"/>
    </xf>
    <xf numFmtId="176" fontId="2" fillId="0" borderId="56" xfId="0" applyNumberFormat="1" applyFont="1" applyBorder="1" applyAlignment="1">
      <alignment horizontal="right" vertical="top"/>
    </xf>
    <xf numFmtId="176" fontId="2" fillId="0" borderId="18" xfId="0" applyNumberFormat="1" applyFont="1" applyBorder="1" applyAlignment="1">
      <alignment horizontal="right" vertical="top"/>
    </xf>
    <xf numFmtId="173" fontId="2" fillId="0" borderId="208" xfId="0" applyNumberFormat="1" applyFont="1" applyBorder="1" applyAlignment="1">
      <alignment horizontal="right"/>
    </xf>
    <xf numFmtId="1" fontId="2" fillId="0" borderId="0" xfId="0" applyNumberFormat="1" applyFont="1"/>
    <xf numFmtId="176" fontId="2" fillId="0" borderId="208" xfId="0" applyNumberFormat="1" applyFont="1" applyBorder="1" applyAlignment="1">
      <alignment horizontal="right"/>
    </xf>
    <xf numFmtId="0" fontId="2" fillId="0" borderId="208" xfId="0" applyFont="1" applyBorder="1"/>
    <xf numFmtId="176" fontId="2" fillId="0" borderId="179" xfId="0" applyNumberFormat="1" applyFont="1" applyBorder="1" applyAlignment="1">
      <alignment horizontal="right"/>
    </xf>
    <xf numFmtId="9" fontId="2" fillId="0" borderId="54" xfId="9" applyFont="1" applyBorder="1" applyAlignment="1">
      <alignment horizontal="center"/>
    </xf>
    <xf numFmtId="176" fontId="2" fillId="0" borderId="54" xfId="0" applyNumberFormat="1" applyFont="1" applyBorder="1" applyAlignment="1">
      <alignment horizontal="right"/>
    </xf>
    <xf numFmtId="176" fontId="2" fillId="0" borderId="7" xfId="0" applyNumberFormat="1" applyFont="1" applyBorder="1" applyAlignment="1">
      <alignment horizontal="right"/>
    </xf>
    <xf numFmtId="176" fontId="2" fillId="0" borderId="20" xfId="0" applyNumberFormat="1" applyFont="1" applyBorder="1" applyAlignment="1">
      <alignment horizontal="right"/>
    </xf>
    <xf numFmtId="173" fontId="2" fillId="0" borderId="54" xfId="0" applyNumberFormat="1" applyFont="1" applyBorder="1" applyAlignment="1">
      <alignment horizontal="right"/>
    </xf>
    <xf numFmtId="176" fontId="2" fillId="0" borderId="55" xfId="0" applyNumberFormat="1" applyFont="1" applyBorder="1"/>
    <xf numFmtId="9" fontId="2" fillId="0" borderId="55" xfId="0" applyNumberFormat="1" applyFont="1" applyBorder="1" applyAlignment="1">
      <alignment horizontal="center"/>
    </xf>
    <xf numFmtId="176" fontId="2" fillId="0" borderId="55" xfId="0" applyNumberFormat="1" applyFont="1" applyBorder="1" applyAlignment="1">
      <alignment horizontal="right"/>
    </xf>
    <xf numFmtId="0" fontId="2" fillId="0" borderId="55" xfId="0" applyFont="1" applyBorder="1" applyAlignment="1">
      <alignment horizontal="center"/>
    </xf>
    <xf numFmtId="0" fontId="2" fillId="0" borderId="193" xfId="0" applyFont="1" applyBorder="1" applyAlignment="1">
      <alignment vertical="center" wrapText="1"/>
    </xf>
    <xf numFmtId="9" fontId="2" fillId="0" borderId="193" xfId="0" applyNumberFormat="1" applyFont="1" applyBorder="1" applyAlignment="1">
      <alignment horizontal="center"/>
    </xf>
    <xf numFmtId="176" fontId="2" fillId="0" borderId="16" xfId="0" applyNumberFormat="1" applyFont="1" applyBorder="1" applyAlignment="1">
      <alignment horizontal="right"/>
    </xf>
    <xf numFmtId="176" fontId="2" fillId="0" borderId="56" xfId="0" applyNumberFormat="1" applyFont="1" applyBorder="1" applyAlignment="1">
      <alignment horizontal="right"/>
    </xf>
    <xf numFmtId="176" fontId="2" fillId="0" borderId="18" xfId="0" applyNumberFormat="1" applyFont="1" applyBorder="1" applyAlignment="1">
      <alignment horizontal="right"/>
    </xf>
    <xf numFmtId="176" fontId="2" fillId="0" borderId="57" xfId="0" applyNumberFormat="1" applyFont="1" applyBorder="1" applyAlignment="1">
      <alignment horizontal="right"/>
    </xf>
    <xf numFmtId="1" fontId="2" fillId="0" borderId="198" xfId="0" applyNumberFormat="1" applyFont="1" applyBorder="1"/>
    <xf numFmtId="1" fontId="2" fillId="0" borderId="20" xfId="0" applyNumberFormat="1" applyFont="1" applyBorder="1"/>
    <xf numFmtId="1" fontId="2" fillId="0" borderId="54" xfId="0" applyNumberFormat="1" applyFont="1" applyBorder="1"/>
    <xf numFmtId="176" fontId="2" fillId="0" borderId="58" xfId="0" applyNumberFormat="1" applyFont="1" applyBorder="1" applyAlignment="1">
      <alignment horizontal="right"/>
    </xf>
    <xf numFmtId="176" fontId="2" fillId="0" borderId="26" xfId="0" applyNumberFormat="1" applyFont="1" applyBorder="1" applyAlignment="1">
      <alignment horizontal="right"/>
    </xf>
    <xf numFmtId="176" fontId="2" fillId="0" borderId="8" xfId="0" applyNumberFormat="1" applyFont="1" applyBorder="1" applyAlignment="1">
      <alignment horizontal="right"/>
    </xf>
    <xf numFmtId="1" fontId="2" fillId="0" borderId="208" xfId="0" applyNumberFormat="1" applyFont="1" applyBorder="1"/>
    <xf numFmtId="2" fontId="2" fillId="0" borderId="54" xfId="0" applyNumberFormat="1" applyFont="1" applyBorder="1" applyAlignment="1">
      <alignment horizontal="center"/>
    </xf>
    <xf numFmtId="2" fontId="2" fillId="0" borderId="55" xfId="0" applyNumberFormat="1" applyFont="1" applyBorder="1" applyAlignment="1">
      <alignment horizontal="center"/>
    </xf>
    <xf numFmtId="1" fontId="2" fillId="0" borderId="55" xfId="0" applyNumberFormat="1" applyFont="1" applyBorder="1" applyAlignment="1">
      <alignment horizontal="center"/>
    </xf>
    <xf numFmtId="1" fontId="2" fillId="0" borderId="193" xfId="0" applyNumberFormat="1" applyFont="1" applyBorder="1"/>
    <xf numFmtId="0" fontId="2" fillId="0" borderId="55" xfId="0" applyFont="1" applyBorder="1" applyAlignment="1">
      <alignment vertical="center" wrapText="1"/>
    </xf>
    <xf numFmtId="0" fontId="23" fillId="0" borderId="236" xfId="0" applyFont="1" applyBorder="1" applyAlignment="1">
      <alignment horizontal="center" vertical="center" wrapText="1"/>
    </xf>
    <xf numFmtId="4" fontId="2" fillId="0" borderId="0" xfId="0" applyNumberFormat="1" applyFont="1"/>
    <xf numFmtId="0" fontId="6" fillId="22" borderId="237" xfId="0" applyFont="1" applyFill="1" applyBorder="1" applyAlignment="1">
      <alignment horizontal="center"/>
    </xf>
    <xf numFmtId="0" fontId="2" fillId="22" borderId="236" xfId="8" applyFont="1" applyFill="1" applyBorder="1"/>
    <xf numFmtId="173" fontId="259" fillId="22" borderId="187" xfId="5" applyNumberFormat="1" applyFont="1" applyFill="1" applyBorder="1"/>
    <xf numFmtId="0" fontId="50" fillId="22" borderId="82" xfId="8" applyFont="1" applyFill="1" applyBorder="1" applyAlignment="1">
      <alignment horizontal="justify" vertical="top"/>
    </xf>
    <xf numFmtId="0" fontId="50" fillId="22" borderId="86" xfId="8" applyFont="1" applyFill="1" applyBorder="1" applyAlignment="1">
      <alignment horizontal="justify" vertical="top"/>
    </xf>
    <xf numFmtId="0" fontId="2" fillId="22" borderId="243" xfId="8" applyFont="1" applyFill="1" applyBorder="1" applyAlignment="1">
      <alignment horizontal="justify" vertical="top"/>
    </xf>
    <xf numFmtId="0" fontId="2" fillId="22" borderId="244" xfId="8" applyFont="1" applyFill="1" applyBorder="1" applyAlignment="1">
      <alignment horizontal="justify" vertical="top"/>
    </xf>
    <xf numFmtId="173" fontId="2" fillId="22" borderId="245" xfId="5" applyNumberFormat="1" applyFont="1" applyFill="1" applyBorder="1"/>
    <xf numFmtId="173" fontId="6" fillId="22" borderId="246" xfId="0" applyNumberFormat="1" applyFont="1" applyFill="1" applyBorder="1"/>
    <xf numFmtId="173" fontId="6" fillId="22" borderId="247" xfId="5" applyNumberFormat="1" applyFont="1" applyFill="1" applyBorder="1"/>
    <xf numFmtId="173" fontId="6" fillId="22" borderId="248" xfId="5" applyNumberFormat="1" applyFont="1" applyFill="1" applyBorder="1" applyAlignment="1">
      <alignment horizontal="center"/>
    </xf>
    <xf numFmtId="173" fontId="2" fillId="22" borderId="247" xfId="5" applyNumberFormat="1" applyFont="1" applyFill="1" applyBorder="1"/>
    <xf numFmtId="173" fontId="6" fillId="22" borderId="247" xfId="0" applyNumberFormat="1" applyFont="1" applyFill="1" applyBorder="1" applyAlignment="1">
      <alignment vertical="center" wrapText="1"/>
    </xf>
    <xf numFmtId="173" fontId="2" fillId="22" borderId="47" xfId="5" applyNumberFormat="1" applyFont="1" applyFill="1" applyBorder="1"/>
    <xf numFmtId="173" fontId="6" fillId="22" borderId="48" xfId="5" applyNumberFormat="1" applyFont="1" applyFill="1" applyBorder="1"/>
    <xf numFmtId="173" fontId="2" fillId="22" borderId="64" xfId="5" applyNumberFormat="1" applyFont="1" applyFill="1" applyBorder="1"/>
    <xf numFmtId="173" fontId="6" fillId="22" borderId="21" xfId="5" applyNumberFormat="1" applyFont="1" applyFill="1" applyBorder="1" applyAlignment="1">
      <alignment horizontal="center"/>
    </xf>
    <xf numFmtId="173" fontId="2" fillId="22" borderId="48" xfId="5" applyNumberFormat="1" applyFont="1" applyFill="1" applyBorder="1"/>
    <xf numFmtId="173" fontId="6" fillId="22" borderId="48" xfId="0" applyNumberFormat="1" applyFont="1" applyFill="1" applyBorder="1" applyAlignment="1">
      <alignment vertical="center" wrapText="1"/>
    </xf>
    <xf numFmtId="173" fontId="50" fillId="22" borderId="245" xfId="5" applyNumberFormat="1" applyFont="1" applyFill="1" applyBorder="1"/>
    <xf numFmtId="173" fontId="47" fillId="22" borderId="248" xfId="5" applyNumberFormat="1" applyFont="1" applyFill="1" applyBorder="1" applyAlignment="1">
      <alignment horizontal="center"/>
    </xf>
    <xf numFmtId="173" fontId="2" fillId="22" borderId="246" xfId="5" applyNumberFormat="1" applyFont="1" applyFill="1" applyBorder="1"/>
    <xf numFmtId="0" fontId="2" fillId="22" borderId="249" xfId="8" applyFont="1" applyFill="1" applyBorder="1" applyAlignment="1">
      <alignment horizontal="justify" vertical="top"/>
    </xf>
    <xf numFmtId="173" fontId="6" fillId="22" borderId="235" xfId="0" applyNumberFormat="1" applyFont="1" applyFill="1" applyBorder="1"/>
    <xf numFmtId="173" fontId="6" fillId="22" borderId="237" xfId="5" applyNumberFormat="1" applyFont="1" applyFill="1" applyBorder="1"/>
    <xf numFmtId="173" fontId="47" fillId="22" borderId="236" xfId="5" applyNumberFormat="1" applyFont="1" applyFill="1" applyBorder="1" applyAlignment="1">
      <alignment horizontal="center"/>
    </xf>
    <xf numFmtId="173" fontId="2" fillId="22" borderId="235" xfId="5" applyNumberFormat="1" applyFont="1" applyFill="1" applyBorder="1"/>
    <xf numFmtId="0" fontId="12" fillId="22" borderId="243" xfId="8" applyFont="1" applyFill="1" applyBorder="1" applyAlignment="1">
      <alignment horizontal="justify" vertical="top"/>
    </xf>
    <xf numFmtId="0" fontId="12" fillId="22" borderId="198" xfId="8" applyFont="1" applyFill="1" applyBorder="1" applyAlignment="1">
      <alignment horizontal="justify" vertical="top"/>
    </xf>
    <xf numFmtId="173" fontId="83" fillId="22" borderId="7" xfId="0" applyNumberFormat="1" applyFont="1" applyFill="1" applyBorder="1" applyAlignment="1">
      <alignment horizontal="left" vertical="center" wrapText="1"/>
    </xf>
    <xf numFmtId="173" fontId="83" fillId="22" borderId="55" xfId="0" applyNumberFormat="1" applyFont="1" applyFill="1" applyBorder="1" applyAlignment="1">
      <alignment horizontal="left" vertical="center" wrapText="1"/>
    </xf>
    <xf numFmtId="173" fontId="2" fillId="0" borderId="175" xfId="5" applyNumberFormat="1" applyFont="1" applyFill="1" applyBorder="1"/>
    <xf numFmtId="0" fontId="6" fillId="22" borderId="250" xfId="0" applyFont="1" applyFill="1" applyBorder="1" applyAlignment="1">
      <alignment horizontal="center" vertical="top"/>
    </xf>
    <xf numFmtId="0" fontId="6" fillId="22" borderId="250" xfId="0" applyFont="1" applyFill="1" applyBorder="1" applyAlignment="1">
      <alignment horizontal="center" vertical="top" wrapText="1"/>
    </xf>
    <xf numFmtId="0" fontId="2" fillId="22" borderId="250" xfId="8" applyFont="1" applyFill="1" applyBorder="1" applyAlignment="1">
      <alignment horizontal="justify" vertical="top"/>
    </xf>
    <xf numFmtId="173" fontId="6" fillId="22" borderId="26" xfId="5" applyNumberFormat="1" applyFont="1" applyFill="1" applyBorder="1"/>
    <xf numFmtId="173" fontId="114" fillId="0" borderId="154" xfId="0" applyNumberFormat="1" applyFont="1" applyBorder="1" applyAlignment="1">
      <alignment horizontal="right"/>
    </xf>
    <xf numFmtId="173" fontId="114" fillId="0" borderId="15" xfId="0" applyNumberFormat="1" applyFont="1" applyBorder="1" applyAlignment="1">
      <alignment horizontal="right"/>
    </xf>
    <xf numFmtId="173" fontId="131" fillId="0" borderId="17" xfId="0" applyNumberFormat="1" applyFont="1" applyBorder="1" applyAlignment="1">
      <alignment horizontal="right"/>
    </xf>
    <xf numFmtId="173" fontId="114" fillId="0" borderId="35" xfId="0" applyNumberFormat="1" applyFont="1" applyBorder="1" applyAlignment="1">
      <alignment horizontal="right"/>
    </xf>
    <xf numFmtId="173" fontId="114" fillId="0" borderId="17" xfId="0" applyNumberFormat="1" applyFont="1" applyBorder="1" applyAlignment="1">
      <alignment horizontal="right"/>
    </xf>
    <xf numFmtId="173" fontId="114" fillId="0" borderId="21" xfId="0" applyNumberFormat="1" applyFont="1" applyBorder="1" applyAlignment="1">
      <alignment horizontal="right"/>
    </xf>
    <xf numFmtId="173" fontId="114" fillId="0" borderId="36" xfId="0" applyNumberFormat="1" applyFont="1" applyBorder="1" applyAlignment="1">
      <alignment horizontal="right"/>
    </xf>
    <xf numFmtId="173" fontId="0" fillId="0" borderId="235" xfId="0" applyNumberFormat="1" applyBorder="1" applyAlignment="1">
      <alignment horizontal="right"/>
    </xf>
    <xf numFmtId="173" fontId="0" fillId="0" borderId="236" xfId="0" applyNumberFormat="1" applyBorder="1" applyAlignment="1">
      <alignment horizontal="right"/>
    </xf>
    <xf numFmtId="173" fontId="0" fillId="0" borderId="86" xfId="0" applyNumberFormat="1" applyBorder="1" applyAlignment="1">
      <alignment horizontal="right"/>
    </xf>
    <xf numFmtId="0" fontId="6" fillId="0" borderId="187" xfId="0" applyFont="1" applyBorder="1" applyAlignment="1">
      <alignment horizontal="left"/>
    </xf>
    <xf numFmtId="0" fontId="6" fillId="0" borderId="187" xfId="0" applyFont="1" applyBorder="1" applyAlignment="1">
      <alignment horizontal="justify" vertical="top"/>
    </xf>
    <xf numFmtId="0" fontId="6" fillId="0" borderId="65" xfId="0" applyFont="1" applyBorder="1" applyAlignment="1">
      <alignment horizontal="justify" vertical="top"/>
    </xf>
    <xf numFmtId="0" fontId="6" fillId="0" borderId="154" xfId="0" applyFont="1" applyBorder="1" applyAlignment="1">
      <alignment horizontal="left"/>
    </xf>
    <xf numFmtId="0" fontId="6" fillId="0" borderId="45" xfId="0" applyFont="1" applyBorder="1" applyAlignment="1">
      <alignment horizontal="justify" vertical="top"/>
    </xf>
    <xf numFmtId="0" fontId="6" fillId="23" borderId="206" xfId="0" applyFont="1" applyFill="1" applyBorder="1" applyAlignment="1">
      <alignment horizontal="right" vertical="top"/>
    </xf>
    <xf numFmtId="1" fontId="6" fillId="23" borderId="203" xfId="0" applyNumberFormat="1" applyFont="1" applyFill="1" applyBorder="1"/>
    <xf numFmtId="168" fontId="6" fillId="23" borderId="203" xfId="3" applyFont="1" applyFill="1" applyBorder="1"/>
    <xf numFmtId="173" fontId="6" fillId="23" borderId="203" xfId="0" applyNumberFormat="1" applyFont="1" applyFill="1" applyBorder="1" applyAlignment="1">
      <alignment horizontal="right"/>
    </xf>
    <xf numFmtId="173" fontId="131" fillId="23" borderId="203" xfId="0" applyNumberFormat="1" applyFont="1" applyFill="1" applyBorder="1" applyAlignment="1">
      <alignment horizontal="right"/>
    </xf>
    <xf numFmtId="173" fontId="6" fillId="23" borderId="207" xfId="0" applyNumberFormat="1" applyFont="1" applyFill="1" applyBorder="1" applyAlignment="1">
      <alignment horizontal="right"/>
    </xf>
    <xf numFmtId="0" fontId="2" fillId="25" borderId="193" xfId="0" applyFont="1" applyFill="1" applyBorder="1"/>
    <xf numFmtId="0" fontId="6" fillId="0" borderId="184" xfId="0" applyFont="1" applyBorder="1" applyAlignment="1">
      <alignment horizontal="left"/>
    </xf>
    <xf numFmtId="173" fontId="114" fillId="0" borderId="3" xfId="0" applyNumberFormat="1" applyFont="1" applyBorder="1" applyAlignment="1">
      <alignment horizontal="right"/>
    </xf>
    <xf numFmtId="173" fontId="114" fillId="0" borderId="37" xfId="0" applyNumberFormat="1" applyFont="1" applyBorder="1" applyAlignment="1">
      <alignment horizontal="right"/>
    </xf>
    <xf numFmtId="173" fontId="131" fillId="0" borderId="3" xfId="0" applyNumberFormat="1" applyFont="1" applyBorder="1" applyAlignment="1">
      <alignment horizontal="right"/>
    </xf>
    <xf numFmtId="173" fontId="114" fillId="0" borderId="235" xfId="0" applyNumberFormat="1" applyFont="1" applyBorder="1" applyAlignment="1">
      <alignment horizontal="right"/>
    </xf>
    <xf numFmtId="173" fontId="114" fillId="21" borderId="0" xfId="0" applyNumberFormat="1" applyFont="1" applyFill="1" applyAlignment="1">
      <alignment horizontal="right"/>
    </xf>
    <xf numFmtId="41" fontId="0" fillId="21" borderId="0" xfId="0" applyNumberFormat="1" applyFill="1" applyAlignment="1">
      <alignment horizontal="left" vertical="center"/>
    </xf>
    <xf numFmtId="1" fontId="6" fillId="0" borderId="154" xfId="0" applyNumberFormat="1" applyFont="1" applyBorder="1"/>
    <xf numFmtId="173" fontId="131" fillId="0" borderId="186" xfId="0" applyNumberFormat="1" applyFont="1" applyBorder="1" applyAlignment="1">
      <alignment horizontal="right"/>
    </xf>
    <xf numFmtId="173" fontId="6" fillId="0" borderId="196" xfId="0" applyNumberFormat="1" applyFont="1" applyBorder="1" applyAlignment="1">
      <alignment horizontal="right"/>
    </xf>
    <xf numFmtId="173" fontId="6" fillId="0" borderId="14" xfId="0" applyNumberFormat="1" applyFont="1" applyBorder="1" applyAlignment="1">
      <alignment horizontal="right"/>
    </xf>
    <xf numFmtId="173" fontId="6" fillId="0" borderId="51" xfId="0" applyNumberFormat="1" applyFont="1" applyBorder="1" applyAlignment="1">
      <alignment horizontal="right"/>
    </xf>
    <xf numFmtId="1" fontId="6" fillId="0" borderId="15" xfId="0" applyNumberFormat="1" applyFont="1" applyBorder="1" applyAlignment="1">
      <alignment horizontal="left"/>
    </xf>
    <xf numFmtId="173" fontId="6" fillId="0" borderId="11" xfId="0" applyNumberFormat="1" applyFont="1" applyBorder="1" applyAlignment="1">
      <alignment horizontal="right"/>
    </xf>
    <xf numFmtId="173" fontId="131" fillId="0" borderId="11" xfId="0" applyNumberFormat="1" applyFont="1" applyBorder="1" applyAlignment="1">
      <alignment horizontal="right"/>
    </xf>
    <xf numFmtId="173" fontId="6" fillId="0" borderId="70" xfId="0" applyNumberFormat="1" applyFont="1" applyBorder="1" applyAlignment="1">
      <alignment horizontal="right"/>
    </xf>
    <xf numFmtId="0" fontId="6" fillId="64" borderId="202" xfId="0" applyFont="1" applyFill="1" applyBorder="1" applyAlignment="1">
      <alignment horizontal="right"/>
    </xf>
    <xf numFmtId="0" fontId="0" fillId="64" borderId="202" xfId="0" applyFill="1" applyBorder="1"/>
    <xf numFmtId="176" fontId="6" fillId="64" borderId="171" xfId="0" applyNumberFormat="1" applyFont="1" applyFill="1" applyBorder="1"/>
    <xf numFmtId="176" fontId="6" fillId="64" borderId="202" xfId="0" applyNumberFormat="1" applyFont="1" applyFill="1" applyBorder="1"/>
    <xf numFmtId="176" fontId="131" fillId="64" borderId="202" xfId="0" applyNumberFormat="1" applyFont="1" applyFill="1" applyBorder="1"/>
    <xf numFmtId="176" fontId="6" fillId="64" borderId="172" xfId="0" applyNumberFormat="1" applyFont="1" applyFill="1" applyBorder="1"/>
    <xf numFmtId="176" fontId="6" fillId="25" borderId="197" xfId="0" applyNumberFormat="1" applyFont="1" applyFill="1" applyBorder="1" applyAlignment="1">
      <alignment horizontal="center" vertical="top"/>
    </xf>
    <xf numFmtId="176" fontId="6" fillId="25" borderId="188" xfId="0" applyNumberFormat="1" applyFont="1" applyFill="1" applyBorder="1" applyAlignment="1">
      <alignment horizontal="center" vertical="top"/>
    </xf>
    <xf numFmtId="10" fontId="6" fillId="25" borderId="198" xfId="9" applyNumberFormat="1" applyFont="1" applyFill="1" applyBorder="1" applyAlignment="1">
      <alignment horizontal="center" vertical="top" wrapText="1"/>
    </xf>
    <xf numFmtId="176" fontId="6" fillId="25" borderId="193" xfId="0" applyNumberFormat="1" applyFont="1" applyFill="1" applyBorder="1" applyAlignment="1">
      <alignment horizontal="center" vertical="top"/>
    </xf>
    <xf numFmtId="176" fontId="6" fillId="25" borderId="192" xfId="0" applyNumberFormat="1" applyFont="1" applyFill="1" applyBorder="1" applyAlignment="1">
      <alignment horizontal="center" vertical="top"/>
    </xf>
    <xf numFmtId="0" fontId="0" fillId="25" borderId="0" xfId="0" applyFill="1" applyAlignment="1">
      <alignment horizontal="center" vertical="top"/>
    </xf>
    <xf numFmtId="0" fontId="0" fillId="25" borderId="193" xfId="0" applyFill="1" applyBorder="1" applyAlignment="1">
      <alignment horizontal="center" vertical="top"/>
    </xf>
    <xf numFmtId="0" fontId="6" fillId="24" borderId="201" xfId="0" applyFont="1" applyFill="1" applyBorder="1" applyAlignment="1">
      <alignment horizontal="right"/>
    </xf>
    <xf numFmtId="1" fontId="0" fillId="24" borderId="202" xfId="0" applyNumberFormat="1" applyFill="1" applyBorder="1"/>
    <xf numFmtId="0" fontId="0" fillId="24" borderId="171" xfId="0" applyFill="1" applyBorder="1"/>
    <xf numFmtId="173" fontId="6" fillId="24" borderId="202" xfId="0" applyNumberFormat="1" applyFont="1" applyFill="1" applyBorder="1" applyAlignment="1">
      <alignment horizontal="right"/>
    </xf>
    <xf numFmtId="173" fontId="6" fillId="24" borderId="171" xfId="0" applyNumberFormat="1" applyFont="1" applyFill="1" applyBorder="1" applyAlignment="1">
      <alignment horizontal="right"/>
    </xf>
    <xf numFmtId="173" fontId="6" fillId="24" borderId="172" xfId="0" applyNumberFormat="1" applyFont="1" applyFill="1" applyBorder="1" applyAlignment="1">
      <alignment horizontal="right"/>
    </xf>
    <xf numFmtId="168" fontId="6" fillId="0" borderId="154" xfId="3" applyFont="1" applyBorder="1"/>
    <xf numFmtId="173" fontId="6" fillId="0" borderId="81" xfId="0" applyNumberFormat="1" applyFont="1" applyBorder="1" applyAlignment="1">
      <alignment horizontal="right"/>
    </xf>
    <xf numFmtId="173" fontId="6" fillId="0" borderId="182" xfId="0" applyNumberFormat="1" applyFont="1" applyBorder="1" applyAlignment="1">
      <alignment horizontal="right"/>
    </xf>
    <xf numFmtId="173" fontId="6" fillId="0" borderId="181" xfId="0" applyNumberFormat="1" applyFont="1" applyBorder="1" applyAlignment="1">
      <alignment horizontal="right"/>
    </xf>
    <xf numFmtId="0" fontId="0" fillId="0" borderId="248" xfId="0" applyBorder="1"/>
    <xf numFmtId="0" fontId="0" fillId="0" borderId="246" xfId="0" applyBorder="1"/>
    <xf numFmtId="0" fontId="0" fillId="0" borderId="247" xfId="0" applyBorder="1"/>
    <xf numFmtId="0" fontId="0" fillId="0" borderId="235" xfId="0" applyBorder="1"/>
    <xf numFmtId="0" fontId="0" fillId="0" borderId="251" xfId="0" applyBorder="1"/>
    <xf numFmtId="0" fontId="0" fillId="0" borderId="236" xfId="0" applyBorder="1"/>
    <xf numFmtId="0" fontId="262" fillId="0" borderId="235" xfId="0" applyFont="1" applyBorder="1" applyAlignment="1">
      <alignment horizontal="right"/>
    </xf>
    <xf numFmtId="173" fontId="264" fillId="5" borderId="237" xfId="0" applyNumberFormat="1" applyFont="1" applyFill="1" applyBorder="1"/>
    <xf numFmtId="10" fontId="0" fillId="0" borderId="154" xfId="0" applyNumberFormat="1" applyBorder="1"/>
    <xf numFmtId="10" fontId="6" fillId="0" borderId="154" xfId="0" applyNumberFormat="1" applyFont="1" applyBorder="1"/>
    <xf numFmtId="10" fontId="0" fillId="0" borderId="154" xfId="0" applyNumberFormat="1" applyBorder="1" applyAlignment="1">
      <alignment horizontal="left"/>
    </xf>
    <xf numFmtId="10" fontId="0" fillId="0" borderId="21" xfId="0" applyNumberFormat="1" applyBorder="1" applyAlignment="1">
      <alignment horizontal="left"/>
    </xf>
    <xf numFmtId="0" fontId="6" fillId="21" borderId="171" xfId="0" applyFont="1" applyFill="1" applyBorder="1" applyAlignment="1">
      <alignment horizontal="center" vertical="center" wrapText="1"/>
    </xf>
    <xf numFmtId="0" fontId="6" fillId="21" borderId="254" xfId="0" applyFont="1" applyFill="1" applyBorder="1" applyAlignment="1">
      <alignment horizontal="center" vertical="center" wrapText="1"/>
    </xf>
    <xf numFmtId="173" fontId="2" fillId="21" borderId="29" xfId="0" applyNumberFormat="1" applyFont="1" applyFill="1" applyBorder="1" applyAlignment="1">
      <alignment horizontal="right" vertical="center"/>
    </xf>
    <xf numFmtId="173" fontId="10" fillId="21" borderId="243" xfId="0" applyNumberFormat="1" applyFont="1" applyFill="1" applyBorder="1" applyAlignment="1">
      <alignment horizontal="right" vertical="center"/>
    </xf>
    <xf numFmtId="173" fontId="6" fillId="22" borderId="45" xfId="5" applyNumberFormat="1" applyFont="1" applyFill="1" applyBorder="1"/>
    <xf numFmtId="173" fontId="83" fillId="22" borderId="26" xfId="0" applyNumberFormat="1" applyFont="1" applyFill="1" applyBorder="1" applyAlignment="1">
      <alignment vertical="center" wrapText="1"/>
    </xf>
    <xf numFmtId="173" fontId="12" fillId="22" borderId="55" xfId="0" applyNumberFormat="1" applyFont="1" applyFill="1" applyBorder="1" applyAlignment="1">
      <alignment vertical="center" wrapText="1"/>
    </xf>
    <xf numFmtId="0" fontId="117" fillId="5" borderId="175" xfId="0" applyFont="1" applyFill="1" applyBorder="1"/>
    <xf numFmtId="3" fontId="266" fillId="5" borderId="0" xfId="0" applyNumberFormat="1" applyFont="1" applyFill="1"/>
    <xf numFmtId="0" fontId="6" fillId="0" borderId="22" xfId="0" applyFont="1" applyBorder="1" applyAlignment="1">
      <alignment horizontal="left"/>
    </xf>
    <xf numFmtId="0" fontId="2" fillId="0" borderId="24" xfId="0" applyFont="1" applyBorder="1"/>
    <xf numFmtId="171" fontId="2" fillId="0" borderId="69" xfId="2" applyNumberFormat="1" applyFont="1" applyFill="1" applyBorder="1" applyAlignment="1"/>
    <xf numFmtId="171" fontId="2" fillId="0" borderId="195" xfId="2" applyNumberFormat="1" applyFont="1" applyFill="1" applyBorder="1" applyAlignment="1"/>
    <xf numFmtId="0" fontId="6" fillId="0" borderId="255" xfId="0" applyFont="1" applyBorder="1" applyAlignment="1">
      <alignment horizontal="center"/>
    </xf>
    <xf numFmtId="173" fontId="6" fillId="0" borderId="255" xfId="0" applyNumberFormat="1" applyFont="1" applyBorder="1" applyAlignment="1">
      <alignment horizontal="center"/>
    </xf>
    <xf numFmtId="0" fontId="2" fillId="0" borderId="255" xfId="0" applyFont="1" applyBorder="1"/>
    <xf numFmtId="178" fontId="2" fillId="4" borderId="255" xfId="0" applyNumberFormat="1" applyFont="1" applyFill="1" applyBorder="1" applyAlignment="1">
      <alignment horizontal="right"/>
    </xf>
    <xf numFmtId="179" fontId="114" fillId="0" borderId="255" xfId="0" applyNumberFormat="1" applyFont="1" applyBorder="1" applyAlignment="1">
      <alignment horizontal="right"/>
    </xf>
    <xf numFmtId="173" fontId="114" fillId="0" borderId="255" xfId="0" applyNumberFormat="1" applyFont="1" applyBorder="1"/>
    <xf numFmtId="0" fontId="6" fillId="0" borderId="255" xfId="0" applyFont="1" applyBorder="1" applyAlignment="1">
      <alignment horizontal="right"/>
    </xf>
    <xf numFmtId="0" fontId="6" fillId="0" borderId="248" xfId="0" applyFont="1" applyBorder="1" applyAlignment="1">
      <alignment horizontal="right"/>
    </xf>
    <xf numFmtId="0" fontId="6" fillId="0" borderId="74" xfId="0" applyFont="1" applyBorder="1"/>
    <xf numFmtId="0" fontId="2" fillId="0" borderId="255" xfId="0" applyFont="1" applyBorder="1" applyAlignment="1">
      <alignment horizontal="right"/>
    </xf>
    <xf numFmtId="173" fontId="6" fillId="4" borderId="255" xfId="0" applyNumberFormat="1" applyFont="1" applyFill="1" applyBorder="1" applyAlignment="1">
      <alignment horizontal="right"/>
    </xf>
    <xf numFmtId="173" fontId="2" fillId="0" borderId="255" xfId="0" applyNumberFormat="1" applyFont="1" applyBorder="1" applyAlignment="1">
      <alignment horizontal="right"/>
    </xf>
    <xf numFmtId="173" fontId="2" fillId="4" borderId="255" xfId="0" applyNumberFormat="1" applyFont="1" applyFill="1" applyBorder="1" applyAlignment="1">
      <alignment horizontal="right"/>
    </xf>
    <xf numFmtId="0" fontId="2" fillId="27" borderId="255" xfId="0" applyFont="1" applyFill="1" applyBorder="1" applyAlignment="1">
      <alignment horizontal="left"/>
    </xf>
    <xf numFmtId="0" fontId="2" fillId="0" borderId="255" xfId="0" applyFont="1" applyBorder="1" applyAlignment="1">
      <alignment horizontal="left"/>
    </xf>
    <xf numFmtId="173" fontId="2" fillId="4" borderId="255" xfId="0" applyNumberFormat="1" applyFont="1" applyFill="1" applyBorder="1"/>
    <xf numFmtId="173" fontId="2" fillId="0" borderId="255" xfId="0" applyNumberFormat="1" applyFont="1" applyBorder="1"/>
    <xf numFmtId="9" fontId="2" fillId="0" borderId="256" xfId="9" applyFont="1" applyFill="1" applyBorder="1" applyAlignment="1"/>
    <xf numFmtId="173" fontId="2" fillId="0" borderId="248" xfId="0" applyNumberFormat="1" applyFont="1" applyBorder="1"/>
    <xf numFmtId="0" fontId="6" fillId="0" borderId="255" xfId="0" applyFont="1" applyBorder="1"/>
    <xf numFmtId="173" fontId="6" fillId="0" borderId="248" xfId="0" applyNumberFormat="1" applyFont="1" applyBorder="1"/>
    <xf numFmtId="173" fontId="6" fillId="0" borderId="255" xfId="0" applyNumberFormat="1" applyFont="1" applyBorder="1" applyAlignment="1">
      <alignment horizontal="right"/>
    </xf>
    <xf numFmtId="0" fontId="2" fillId="19" borderId="255" xfId="0" applyFont="1" applyFill="1" applyBorder="1" applyAlignment="1">
      <alignment horizontal="left"/>
    </xf>
    <xf numFmtId="173" fontId="2" fillId="0" borderId="255" xfId="0" applyNumberFormat="1" applyFont="1" applyBorder="1" applyAlignment="1">
      <alignment horizontal="left"/>
    </xf>
    <xf numFmtId="180" fontId="2" fillId="0" borderId="256" xfId="9" applyNumberFormat="1" applyFont="1" applyFill="1" applyBorder="1" applyAlignment="1"/>
    <xf numFmtId="173" fontId="11" fillId="0" borderId="255" xfId="0" applyNumberFormat="1" applyFont="1" applyBorder="1"/>
    <xf numFmtId="173" fontId="6" fillId="0" borderId="255" xfId="0" applyNumberFormat="1" applyFont="1" applyBorder="1"/>
    <xf numFmtId="0" fontId="2" fillId="18" borderId="255" xfId="0" applyFont="1" applyFill="1" applyBorder="1" applyAlignment="1">
      <alignment horizontal="left"/>
    </xf>
    <xf numFmtId="180" fontId="2" fillId="0" borderId="255" xfId="9" applyNumberFormat="1" applyFont="1" applyFill="1" applyBorder="1" applyAlignment="1"/>
    <xf numFmtId="0" fontId="2" fillId="0" borderId="235" xfId="0" applyFont="1" applyBorder="1"/>
    <xf numFmtId="173" fontId="2" fillId="0" borderId="235" xfId="0" applyNumberFormat="1" applyFont="1" applyBorder="1"/>
    <xf numFmtId="0" fontId="2" fillId="3" borderId="235" xfId="0" applyFont="1" applyFill="1" applyBorder="1" applyAlignment="1">
      <alignment horizontal="left"/>
    </xf>
    <xf numFmtId="173" fontId="2" fillId="0" borderId="235" xfId="0" applyNumberFormat="1" applyFont="1" applyBorder="1" applyAlignment="1">
      <alignment horizontal="left"/>
    </xf>
    <xf numFmtId="171" fontId="2" fillId="0" borderId="255" xfId="2" applyNumberFormat="1" applyFont="1" applyFill="1" applyBorder="1"/>
    <xf numFmtId="0" fontId="6" fillId="7" borderId="235" xfId="0" applyFont="1" applyFill="1" applyBorder="1"/>
    <xf numFmtId="173" fontId="2" fillId="7" borderId="235" xfId="0" applyNumberFormat="1" applyFont="1" applyFill="1" applyBorder="1"/>
    <xf numFmtId="171" fontId="6" fillId="7" borderId="255" xfId="2" applyNumberFormat="1" applyFont="1" applyFill="1" applyBorder="1"/>
    <xf numFmtId="181" fontId="114" fillId="0" borderId="255" xfId="0" applyNumberFormat="1" applyFont="1" applyBorder="1" applyAlignment="1">
      <alignment horizontal="right"/>
    </xf>
    <xf numFmtId="0" fontId="6" fillId="7" borderId="235" xfId="0" applyFont="1" applyFill="1" applyBorder="1" applyAlignment="1">
      <alignment horizontal="right"/>
    </xf>
    <xf numFmtId="173" fontId="114" fillId="22" borderId="45" xfId="5" applyNumberFormat="1" applyFont="1" applyFill="1" applyBorder="1"/>
    <xf numFmtId="0" fontId="2" fillId="5" borderId="250" xfId="8" applyFont="1" applyFill="1" applyBorder="1" applyAlignment="1">
      <alignment horizontal="justify" vertical="top"/>
    </xf>
    <xf numFmtId="173" fontId="6" fillId="6" borderId="253" xfId="0" applyNumberFormat="1" applyFont="1" applyFill="1" applyBorder="1" applyAlignment="1">
      <alignment horizontal="right"/>
    </xf>
    <xf numFmtId="0" fontId="6" fillId="49" borderId="250" xfId="0" applyFont="1" applyFill="1" applyBorder="1" applyAlignment="1">
      <alignment horizontal="justify" vertical="top"/>
    </xf>
    <xf numFmtId="0" fontId="137" fillId="49" borderId="250" xfId="0" applyFont="1" applyFill="1" applyBorder="1" applyAlignment="1">
      <alignment horizontal="justify" vertical="top"/>
    </xf>
    <xf numFmtId="0" fontId="137" fillId="49" borderId="243" xfId="0" applyFont="1" applyFill="1" applyBorder="1" applyAlignment="1">
      <alignment horizontal="justify" vertical="top"/>
    </xf>
    <xf numFmtId="0" fontId="137" fillId="22" borderId="243" xfId="0" applyFont="1" applyFill="1" applyBorder="1" applyAlignment="1">
      <alignment horizontal="right" vertical="top"/>
    </xf>
    <xf numFmtId="0" fontId="0" fillId="22" borderId="250" xfId="0" applyFill="1" applyBorder="1" applyAlignment="1">
      <alignment horizontal="justify" vertical="top"/>
    </xf>
    <xf numFmtId="173" fontId="6" fillId="22" borderId="235" xfId="0" applyNumberFormat="1" applyFont="1" applyFill="1" applyBorder="1" applyAlignment="1">
      <alignment horizontal="right"/>
    </xf>
    <xf numFmtId="173" fontId="0" fillId="22" borderId="1" xfId="0" applyNumberFormat="1" applyFill="1" applyBorder="1" applyAlignment="1">
      <alignment horizontal="right"/>
    </xf>
    <xf numFmtId="173" fontId="6" fillId="21" borderId="235" xfId="0" applyNumberFormat="1" applyFont="1" applyFill="1" applyBorder="1" applyAlignment="1">
      <alignment horizontal="right"/>
    </xf>
    <xf numFmtId="173" fontId="0" fillId="22" borderId="235" xfId="0" applyNumberFormat="1" applyFill="1" applyBorder="1"/>
    <xf numFmtId="173" fontId="6" fillId="22" borderId="257" xfId="0" applyNumberFormat="1" applyFont="1" applyFill="1" applyBorder="1" applyAlignment="1">
      <alignment horizontal="right"/>
    </xf>
    <xf numFmtId="173" fontId="6" fillId="21" borderId="246" xfId="0" applyNumberFormat="1" applyFont="1" applyFill="1" applyBorder="1" applyAlignment="1">
      <alignment horizontal="right"/>
    </xf>
    <xf numFmtId="184" fontId="6" fillId="21" borderId="235" xfId="0" applyNumberFormat="1" applyFont="1" applyFill="1" applyBorder="1" applyAlignment="1">
      <alignment horizontal="right"/>
    </xf>
    <xf numFmtId="184" fontId="6" fillId="21" borderId="36" xfId="0" applyNumberFormat="1" applyFont="1" applyFill="1" applyBorder="1" applyAlignment="1">
      <alignment horizontal="right"/>
    </xf>
    <xf numFmtId="173" fontId="10" fillId="22" borderId="235" xfId="0" applyNumberFormat="1" applyFont="1" applyFill="1" applyBorder="1" applyAlignment="1">
      <alignment horizontal="right"/>
    </xf>
    <xf numFmtId="0" fontId="6" fillId="22" borderId="246" xfId="0" applyFont="1" applyFill="1" applyBorder="1"/>
    <xf numFmtId="0" fontId="6" fillId="22" borderId="235" xfId="0" applyFont="1" applyFill="1" applyBorder="1"/>
    <xf numFmtId="173" fontId="6" fillId="21" borderId="36" xfId="0" applyNumberFormat="1" applyFont="1" applyFill="1" applyBorder="1" applyAlignment="1">
      <alignment horizontal="right"/>
    </xf>
    <xf numFmtId="173" fontId="0" fillId="22" borderId="258" xfId="0" applyNumberFormat="1" applyFill="1" applyBorder="1" applyAlignment="1">
      <alignment horizontal="right"/>
    </xf>
    <xf numFmtId="0" fontId="6" fillId="22" borderId="247" xfId="0" applyFont="1" applyFill="1" applyBorder="1"/>
    <xf numFmtId="0" fontId="6" fillId="22" borderId="259" xfId="0" applyFont="1" applyFill="1" applyBorder="1"/>
    <xf numFmtId="173" fontId="6" fillId="22" borderId="260" xfId="0" applyNumberFormat="1" applyFont="1" applyFill="1" applyBorder="1" applyAlignment="1">
      <alignment horizontal="right"/>
    </xf>
    <xf numFmtId="173" fontId="0" fillId="21" borderId="258" xfId="0" applyNumberFormat="1" applyFill="1" applyBorder="1" applyAlignment="1">
      <alignment horizontal="right"/>
    </xf>
    <xf numFmtId="173" fontId="6" fillId="21" borderId="259" xfId="0" applyNumberFormat="1" applyFont="1" applyFill="1" applyBorder="1" applyAlignment="1">
      <alignment horizontal="center"/>
    </xf>
    <xf numFmtId="173" fontId="6" fillId="21" borderId="258" xfId="0" applyNumberFormat="1" applyFont="1" applyFill="1" applyBorder="1" applyAlignment="1">
      <alignment horizontal="right"/>
    </xf>
    <xf numFmtId="0" fontId="6" fillId="0" borderId="258" xfId="0" applyFont="1" applyBorder="1"/>
    <xf numFmtId="173" fontId="6" fillId="21" borderId="261" xfId="0" applyNumberFormat="1" applyFont="1" applyFill="1" applyBorder="1" applyAlignment="1">
      <alignment horizontal="center"/>
    </xf>
    <xf numFmtId="173" fontId="6" fillId="22" borderId="259" xfId="0" applyNumberFormat="1" applyFont="1" applyFill="1" applyBorder="1" applyAlignment="1">
      <alignment horizontal="center"/>
    </xf>
    <xf numFmtId="173" fontId="6" fillId="22" borderId="262" xfId="0" applyNumberFormat="1" applyFont="1" applyFill="1" applyBorder="1" applyAlignment="1">
      <alignment horizontal="center"/>
    </xf>
    <xf numFmtId="173" fontId="10" fillId="22" borderId="258" xfId="0" applyNumberFormat="1" applyFont="1" applyFill="1" applyBorder="1" applyAlignment="1">
      <alignment horizontal="right"/>
    </xf>
    <xf numFmtId="173" fontId="6" fillId="22" borderId="259" xfId="0" applyNumberFormat="1" applyFont="1" applyFill="1" applyBorder="1"/>
    <xf numFmtId="173" fontId="6" fillId="22" borderId="258" xfId="0" applyNumberFormat="1" applyFont="1" applyFill="1" applyBorder="1" applyAlignment="1">
      <alignment horizontal="right"/>
    </xf>
    <xf numFmtId="173" fontId="6" fillId="22" borderId="261" xfId="0" applyNumberFormat="1" applyFont="1" applyFill="1" applyBorder="1" applyAlignment="1">
      <alignment horizontal="center"/>
    </xf>
    <xf numFmtId="173" fontId="6" fillId="21" borderId="245" xfId="0" applyNumberFormat="1" applyFont="1" applyFill="1" applyBorder="1" applyAlignment="1">
      <alignment horizontal="right"/>
    </xf>
    <xf numFmtId="173" fontId="6" fillId="21" borderId="247" xfId="0" applyNumberFormat="1" applyFont="1" applyFill="1" applyBorder="1" applyAlignment="1">
      <alignment horizontal="right"/>
    </xf>
    <xf numFmtId="173" fontId="10" fillId="22" borderId="259" xfId="0" applyNumberFormat="1" applyFont="1" applyFill="1" applyBorder="1" applyAlignment="1">
      <alignment horizontal="right"/>
    </xf>
    <xf numFmtId="0" fontId="6" fillId="22" borderId="245" xfId="0" applyFont="1" applyFill="1" applyBorder="1"/>
    <xf numFmtId="0" fontId="6" fillId="22" borderId="258" xfId="0" applyFont="1" applyFill="1" applyBorder="1"/>
    <xf numFmtId="173" fontId="6" fillId="21" borderId="260" xfId="0" applyNumberFormat="1" applyFont="1" applyFill="1" applyBorder="1" applyAlignment="1">
      <alignment horizontal="right"/>
    </xf>
    <xf numFmtId="173" fontId="6" fillId="22" borderId="85" xfId="0" applyNumberFormat="1" applyFont="1" applyFill="1" applyBorder="1" applyAlignment="1">
      <alignment horizontal="right"/>
    </xf>
    <xf numFmtId="0" fontId="2" fillId="21" borderId="20" xfId="0" applyFont="1" applyFill="1" applyBorder="1" applyAlignment="1">
      <alignment horizontal="justify" vertical="top" wrapText="1"/>
    </xf>
    <xf numFmtId="0" fontId="257" fillId="21" borderId="20" xfId="0" applyFont="1" applyFill="1" applyBorder="1" applyAlignment="1">
      <alignment horizontal="justify" vertical="top"/>
    </xf>
    <xf numFmtId="0" fontId="2" fillId="21" borderId="249" xfId="0" applyFont="1" applyFill="1" applyBorder="1" applyAlignment="1">
      <alignment horizontal="justify" vertical="center"/>
    </xf>
    <xf numFmtId="0" fontId="271" fillId="21" borderId="20" xfId="0" applyFont="1" applyFill="1" applyBorder="1" applyAlignment="1">
      <alignment horizontal="justify" vertical="top"/>
    </xf>
    <xf numFmtId="173" fontId="271" fillId="21" borderId="258" xfId="0" applyNumberFormat="1" applyFont="1" applyFill="1" applyBorder="1" applyAlignment="1">
      <alignment horizontal="right"/>
    </xf>
    <xf numFmtId="173" fontId="50" fillId="6" borderId="253" xfId="5" applyNumberFormat="1" applyFont="1" applyFill="1" applyBorder="1" applyAlignment="1">
      <alignment vertical="top"/>
    </xf>
    <xf numFmtId="0" fontId="6" fillId="4" borderId="171" xfId="0" applyFont="1" applyFill="1" applyBorder="1" applyAlignment="1">
      <alignment horizontal="center" vertical="center"/>
    </xf>
    <xf numFmtId="173" fontId="6" fillId="6" borderId="72" xfId="5" applyNumberFormat="1" applyFont="1" applyFill="1" applyBorder="1" applyAlignment="1">
      <alignment vertical="center"/>
    </xf>
    <xf numFmtId="0" fontId="6" fillId="4" borderId="171" xfId="0" applyFont="1" applyFill="1" applyBorder="1" applyAlignment="1">
      <alignment horizontal="justify" vertical="center"/>
    </xf>
    <xf numFmtId="173" fontId="10" fillId="6" borderId="22" xfId="0" applyNumberFormat="1" applyFont="1" applyFill="1" applyBorder="1" applyAlignment="1">
      <alignment horizontal="right"/>
    </xf>
    <xf numFmtId="173" fontId="6" fillId="6" borderId="69" xfId="0" applyNumberFormat="1" applyFont="1" applyFill="1" applyBorder="1" applyAlignment="1">
      <alignment horizontal="right"/>
    </xf>
    <xf numFmtId="173" fontId="6" fillId="6" borderId="24" xfId="0" applyNumberFormat="1" applyFont="1" applyFill="1" applyBorder="1" applyAlignment="1">
      <alignment horizontal="right"/>
    </xf>
    <xf numFmtId="173" fontId="6" fillId="6" borderId="22" xfId="0" applyNumberFormat="1" applyFont="1" applyFill="1" applyBorder="1" applyAlignment="1">
      <alignment horizontal="right"/>
    </xf>
    <xf numFmtId="173" fontId="10" fillId="23" borderId="22" xfId="0" applyNumberFormat="1" applyFont="1" applyFill="1" applyBorder="1" applyAlignment="1">
      <alignment horizontal="right"/>
    </xf>
    <xf numFmtId="173" fontId="6" fillId="23" borderId="69" xfId="0" applyNumberFormat="1" applyFont="1" applyFill="1" applyBorder="1" applyAlignment="1">
      <alignment horizontal="right"/>
    </xf>
    <xf numFmtId="173" fontId="6" fillId="23" borderId="24" xfId="0" applyNumberFormat="1" applyFont="1" applyFill="1" applyBorder="1" applyAlignment="1">
      <alignment horizontal="right"/>
    </xf>
    <xf numFmtId="173" fontId="6" fillId="23" borderId="22" xfId="0" applyNumberFormat="1" applyFont="1" applyFill="1" applyBorder="1" applyAlignment="1">
      <alignment horizontal="right"/>
    </xf>
    <xf numFmtId="0" fontId="2" fillId="21" borderId="245" xfId="0" applyFont="1" applyFill="1" applyBorder="1" applyAlignment="1">
      <alignment horizontal="justify" vertical="center" wrapText="1"/>
    </xf>
    <xf numFmtId="0" fontId="2" fillId="22" borderId="258" xfId="0" applyFont="1" applyFill="1" applyBorder="1" applyAlignment="1">
      <alignment horizontal="justify" vertical="center" wrapText="1"/>
    </xf>
    <xf numFmtId="0" fontId="2" fillId="22" borderId="245" xfId="0" applyFont="1" applyFill="1" applyBorder="1" applyAlignment="1">
      <alignment horizontal="justify" vertical="center" wrapText="1"/>
    </xf>
    <xf numFmtId="0" fontId="6" fillId="22" borderId="249" xfId="0" applyFont="1" applyFill="1" applyBorder="1" applyAlignment="1">
      <alignment horizontal="justify" vertical="center"/>
    </xf>
    <xf numFmtId="0" fontId="2" fillId="22" borderId="263" xfId="0" applyFont="1" applyFill="1" applyBorder="1" applyAlignment="1">
      <alignment horizontal="justify" vertical="center"/>
    </xf>
    <xf numFmtId="0" fontId="0" fillId="22" borderId="263" xfId="0" applyFill="1" applyBorder="1" applyAlignment="1">
      <alignment horizontal="justify" vertical="center"/>
    </xf>
    <xf numFmtId="0" fontId="6" fillId="22" borderId="263" xfId="0" applyFont="1" applyFill="1" applyBorder="1" applyAlignment="1">
      <alignment horizontal="right" vertical="center"/>
    </xf>
    <xf numFmtId="173" fontId="10" fillId="65" borderId="258" xfId="0" applyNumberFormat="1" applyFont="1" applyFill="1" applyBorder="1" applyAlignment="1">
      <alignment horizontal="right"/>
    </xf>
    <xf numFmtId="173" fontId="10" fillId="22" borderId="258" xfId="0" applyNumberFormat="1" applyFont="1" applyFill="1" applyBorder="1" applyAlignment="1">
      <alignment horizontal="right" vertical="center"/>
    </xf>
    <xf numFmtId="0" fontId="135" fillId="0" borderId="255" xfId="0" applyFont="1" applyBorder="1" applyAlignment="1">
      <alignment horizontal="center" vertical="center"/>
    </xf>
    <xf numFmtId="0" fontId="6" fillId="0" borderId="255" xfId="0" applyFont="1" applyBorder="1" applyAlignment="1">
      <alignment horizontal="center" vertical="center" wrapText="1"/>
    </xf>
    <xf numFmtId="0" fontId="2" fillId="0" borderId="255" xfId="0" applyFont="1" applyBorder="1" applyAlignment="1">
      <alignment horizontal="justify" vertical="center"/>
    </xf>
    <xf numFmtId="0" fontId="6" fillId="0" borderId="255" xfId="0" applyFont="1" applyBorder="1" applyAlignment="1">
      <alignment horizontal="right" vertical="center"/>
    </xf>
    <xf numFmtId="173" fontId="6" fillId="0" borderId="255" xfId="0" applyNumberFormat="1" applyFont="1" applyBorder="1" applyAlignment="1">
      <alignment horizontal="right" vertical="center"/>
    </xf>
    <xf numFmtId="0" fontId="6" fillId="0" borderId="255" xfId="0" applyFont="1" applyBorder="1" applyAlignment="1">
      <alignment horizontal="justify" vertical="center"/>
    </xf>
    <xf numFmtId="173" fontId="275" fillId="0" borderId="0" xfId="0" applyNumberFormat="1" applyFont="1" applyAlignment="1">
      <alignment horizontal="left"/>
    </xf>
    <xf numFmtId="0" fontId="2" fillId="22" borderId="250" xfId="0" applyFont="1" applyFill="1" applyBorder="1" applyAlignment="1">
      <alignment horizontal="justify" vertical="center"/>
    </xf>
    <xf numFmtId="0" fontId="0" fillId="21" borderId="249" xfId="0" applyFill="1" applyBorder="1" applyAlignment="1">
      <alignment horizontal="justify" vertical="center"/>
    </xf>
    <xf numFmtId="173" fontId="2" fillId="21" borderId="246" xfId="0" applyNumberFormat="1" applyFont="1" applyFill="1" applyBorder="1" applyAlignment="1">
      <alignment horizontal="right"/>
    </xf>
    <xf numFmtId="184" fontId="2" fillId="21" borderId="235" xfId="0" applyNumberFormat="1" applyFont="1" applyFill="1" applyBorder="1" applyAlignment="1">
      <alignment horizontal="right"/>
    </xf>
    <xf numFmtId="173" fontId="2" fillId="21" borderId="245" xfId="0" applyNumberFormat="1" applyFont="1" applyFill="1" applyBorder="1" applyAlignment="1">
      <alignment horizontal="right"/>
    </xf>
    <xf numFmtId="173" fontId="2" fillId="21" borderId="258" xfId="0" applyNumberFormat="1" applyFont="1" applyFill="1" applyBorder="1" applyAlignment="1">
      <alignment horizontal="right"/>
    </xf>
    <xf numFmtId="0" fontId="2" fillId="22" borderId="250" xfId="0" applyFont="1" applyFill="1" applyBorder="1" applyAlignment="1">
      <alignment horizontal="justify" vertical="top"/>
    </xf>
    <xf numFmtId="173" fontId="2" fillId="22" borderId="258" xfId="0" applyNumberFormat="1" applyFont="1" applyFill="1" applyBorder="1" applyAlignment="1">
      <alignment horizontal="right" vertical="center"/>
    </xf>
    <xf numFmtId="0" fontId="6" fillId="23" borderId="22" xfId="0" applyFont="1" applyFill="1" applyBorder="1"/>
    <xf numFmtId="0" fontId="6" fillId="23" borderId="229" xfId="0" applyFont="1" applyFill="1" applyBorder="1"/>
    <xf numFmtId="0" fontId="6" fillId="23" borderId="69" xfId="0" applyFont="1" applyFill="1" applyBorder="1"/>
    <xf numFmtId="0" fontId="6" fillId="23" borderId="70" xfId="0" applyFont="1" applyFill="1" applyBorder="1"/>
    <xf numFmtId="0" fontId="6" fillId="23" borderId="24" xfId="0" applyFont="1" applyFill="1" applyBorder="1"/>
    <xf numFmtId="0" fontId="136" fillId="22" borderId="8" xfId="0" applyFont="1" applyFill="1" applyBorder="1" applyAlignment="1">
      <alignment horizontal="justify" vertical="center"/>
    </xf>
    <xf numFmtId="0" fontId="136" fillId="22" borderId="263" xfId="0" applyFont="1" applyFill="1" applyBorder="1" applyAlignment="1">
      <alignment horizontal="justify" vertical="center"/>
    </xf>
    <xf numFmtId="0" fontId="2" fillId="22" borderId="258" xfId="0" applyFont="1" applyFill="1" applyBorder="1"/>
    <xf numFmtId="0" fontId="6" fillId="23" borderId="29" xfId="0" applyFont="1" applyFill="1" applyBorder="1"/>
    <xf numFmtId="0" fontId="10" fillId="23" borderId="69" xfId="0" applyFont="1" applyFill="1" applyBorder="1"/>
    <xf numFmtId="0" fontId="10" fillId="23" borderId="24" xfId="0" applyFont="1" applyFill="1" applyBorder="1"/>
    <xf numFmtId="0" fontId="10" fillId="23" borderId="70" xfId="0" applyFont="1" applyFill="1" applyBorder="1"/>
    <xf numFmtId="0" fontId="10" fillId="23" borderId="6" xfId="0" applyFont="1" applyFill="1" applyBorder="1"/>
    <xf numFmtId="3" fontId="6" fillId="23" borderId="69" xfId="0" applyNumberFormat="1" applyFont="1" applyFill="1" applyBorder="1"/>
    <xf numFmtId="173" fontId="6" fillId="21" borderId="235" xfId="0" applyNumberFormat="1" applyFont="1" applyFill="1" applyBorder="1"/>
    <xf numFmtId="173" fontId="0" fillId="21" borderId="235" xfId="0" applyNumberFormat="1" applyFill="1" applyBorder="1"/>
    <xf numFmtId="173" fontId="0" fillId="21" borderId="258" xfId="0" applyNumberFormat="1" applyFill="1" applyBorder="1"/>
    <xf numFmtId="173" fontId="6" fillId="21" borderId="259" xfId="0" applyNumberFormat="1" applyFont="1" applyFill="1" applyBorder="1"/>
    <xf numFmtId="173" fontId="0" fillId="22" borderId="258" xfId="0" applyNumberFormat="1" applyFill="1" applyBorder="1"/>
    <xf numFmtId="0" fontId="6" fillId="0" borderId="258" xfId="0" applyFont="1" applyBorder="1" applyAlignment="1">
      <alignment horizontal="center"/>
    </xf>
    <xf numFmtId="173" fontId="0" fillId="22" borderId="245" xfId="0" applyNumberFormat="1" applyFill="1" applyBorder="1"/>
    <xf numFmtId="173" fontId="6" fillId="22" borderId="247" xfId="0" applyNumberFormat="1" applyFont="1" applyFill="1" applyBorder="1"/>
    <xf numFmtId="3" fontId="6" fillId="23" borderId="69" xfId="0" applyNumberFormat="1" applyFont="1" applyFill="1" applyBorder="1" applyAlignment="1">
      <alignment vertical="top"/>
    </xf>
    <xf numFmtId="0" fontId="10" fillId="23" borderId="22" xfId="0" applyFont="1" applyFill="1" applyBorder="1" applyAlignment="1">
      <alignment vertical="top"/>
    </xf>
    <xf numFmtId="0" fontId="10" fillId="23" borderId="24" xfId="0" applyFont="1" applyFill="1" applyBorder="1" applyAlignment="1">
      <alignment vertical="top"/>
    </xf>
    <xf numFmtId="0" fontId="10" fillId="23" borderId="69" xfId="0" applyFont="1" applyFill="1" applyBorder="1" applyAlignment="1">
      <alignment vertical="top"/>
    </xf>
    <xf numFmtId="0" fontId="10" fillId="23" borderId="70" xfId="0" applyFont="1" applyFill="1" applyBorder="1" applyAlignment="1">
      <alignment vertical="top"/>
    </xf>
    <xf numFmtId="0" fontId="10" fillId="23" borderId="229" xfId="0" applyFont="1" applyFill="1" applyBorder="1" applyAlignment="1">
      <alignment vertical="top"/>
    </xf>
    <xf numFmtId="0" fontId="10" fillId="23" borderId="6" xfId="0" applyFont="1" applyFill="1" applyBorder="1" applyAlignment="1">
      <alignment vertical="top"/>
    </xf>
    <xf numFmtId="173" fontId="6" fillId="6" borderId="196" xfId="0" applyNumberFormat="1" applyFont="1" applyFill="1" applyBorder="1"/>
    <xf numFmtId="173" fontId="6" fillId="6" borderId="70" xfId="0" applyNumberFormat="1" applyFont="1" applyFill="1" applyBorder="1"/>
    <xf numFmtId="173" fontId="6" fillId="6" borderId="69" xfId="0" applyNumberFormat="1" applyFont="1" applyFill="1" applyBorder="1"/>
    <xf numFmtId="173" fontId="10" fillId="6" borderId="24" xfId="0" applyNumberFormat="1" applyFont="1" applyFill="1" applyBorder="1"/>
    <xf numFmtId="173" fontId="10" fillId="6" borderId="6" xfId="0" applyNumberFormat="1" applyFont="1" applyFill="1" applyBorder="1"/>
    <xf numFmtId="173" fontId="6" fillId="6" borderId="69" xfId="0" applyNumberFormat="1" applyFont="1" applyFill="1" applyBorder="1" applyAlignment="1">
      <alignment vertical="top"/>
    </xf>
    <xf numFmtId="173" fontId="6" fillId="22" borderId="81" xfId="0" applyNumberFormat="1" applyFont="1" applyFill="1" applyBorder="1"/>
    <xf numFmtId="173" fontId="6" fillId="22" borderId="264" xfId="0" applyNumberFormat="1" applyFont="1" applyFill="1" applyBorder="1"/>
    <xf numFmtId="0" fontId="6" fillId="23" borderId="171" xfId="0" applyFont="1" applyFill="1" applyBorder="1" applyAlignment="1">
      <alignment horizontal="center" vertical="top"/>
    </xf>
    <xf numFmtId="173" fontId="6" fillId="6" borderId="253" xfId="0" applyNumberFormat="1" applyFont="1" applyFill="1" applyBorder="1"/>
    <xf numFmtId="173" fontId="6" fillId="6" borderId="254" xfId="0" applyNumberFormat="1" applyFont="1" applyFill="1" applyBorder="1"/>
    <xf numFmtId="173" fontId="6" fillId="6" borderId="254" xfId="0" applyNumberFormat="1" applyFont="1" applyFill="1" applyBorder="1" applyAlignment="1">
      <alignment vertical="top"/>
    </xf>
    <xf numFmtId="173" fontId="6" fillId="6" borderId="70" xfId="0" applyNumberFormat="1" applyFont="1" applyFill="1" applyBorder="1" applyAlignment="1">
      <alignment vertical="top"/>
    </xf>
    <xf numFmtId="173" fontId="10" fillId="6" borderId="22" xfId="0" applyNumberFormat="1" applyFont="1" applyFill="1" applyBorder="1"/>
    <xf numFmtId="173" fontId="10" fillId="6" borderId="229" xfId="0" applyNumberFormat="1" applyFont="1" applyFill="1" applyBorder="1"/>
    <xf numFmtId="173" fontId="6" fillId="23" borderId="196" xfId="0" applyNumberFormat="1" applyFont="1" applyFill="1" applyBorder="1"/>
    <xf numFmtId="173" fontId="6" fillId="4" borderId="12" xfId="0" applyNumberFormat="1" applyFont="1" applyFill="1" applyBorder="1" applyAlignment="1">
      <alignment horizontal="right" vertical="top"/>
    </xf>
    <xf numFmtId="173" fontId="6" fillId="4" borderId="22" xfId="0" applyNumberFormat="1" applyFont="1" applyFill="1" applyBorder="1" applyAlignment="1">
      <alignment horizontal="right" vertical="top"/>
    </xf>
    <xf numFmtId="173" fontId="6" fillId="4" borderId="23" xfId="0" applyNumberFormat="1" applyFont="1" applyFill="1" applyBorder="1" applyAlignment="1">
      <alignment horizontal="right" vertical="top"/>
    </xf>
    <xf numFmtId="173" fontId="6" fillId="4" borderId="69" xfId="0" applyNumberFormat="1" applyFont="1" applyFill="1" applyBorder="1" applyAlignment="1">
      <alignment horizontal="right" vertical="top"/>
    </xf>
    <xf numFmtId="173" fontId="6" fillId="4" borderId="24" xfId="0" applyNumberFormat="1" applyFont="1" applyFill="1" applyBorder="1" applyAlignment="1">
      <alignment horizontal="right" vertical="top"/>
    </xf>
    <xf numFmtId="173" fontId="6" fillId="4" borderId="87" xfId="0" applyNumberFormat="1" applyFont="1" applyFill="1" applyBorder="1" applyAlignment="1">
      <alignment horizontal="right" vertical="top"/>
    </xf>
    <xf numFmtId="173" fontId="10" fillId="4" borderId="175" xfId="0" applyNumberFormat="1" applyFont="1" applyFill="1" applyBorder="1" applyAlignment="1">
      <alignment horizontal="right"/>
    </xf>
    <xf numFmtId="173" fontId="10" fillId="4" borderId="6" xfId="0" applyNumberFormat="1" applyFont="1" applyFill="1" applyBorder="1" applyAlignment="1">
      <alignment horizontal="right"/>
    </xf>
    <xf numFmtId="173" fontId="10" fillId="23" borderId="70" xfId="0" applyNumberFormat="1" applyFont="1" applyFill="1" applyBorder="1" applyAlignment="1">
      <alignment horizontal="right"/>
    </xf>
    <xf numFmtId="173" fontId="6" fillId="66" borderId="259" xfId="0" applyNumberFormat="1" applyFont="1" applyFill="1" applyBorder="1" applyAlignment="1">
      <alignment horizontal="right" vertical="top"/>
    </xf>
    <xf numFmtId="173" fontId="10" fillId="23" borderId="69" xfId="0" applyNumberFormat="1" applyFont="1" applyFill="1" applyBorder="1" applyAlignment="1">
      <alignment horizontal="right"/>
    </xf>
    <xf numFmtId="173" fontId="6" fillId="23" borderId="22" xfId="0" applyNumberFormat="1" applyFont="1" applyFill="1" applyBorder="1" applyAlignment="1">
      <alignment horizontal="right" vertical="top"/>
    </xf>
    <xf numFmtId="173" fontId="6" fillId="23" borderId="69" xfId="0" applyNumberFormat="1" applyFont="1" applyFill="1" applyBorder="1" applyAlignment="1">
      <alignment horizontal="right" vertical="top"/>
    </xf>
    <xf numFmtId="173" fontId="6" fillId="23" borderId="24" xfId="0" applyNumberFormat="1" applyFont="1" applyFill="1" applyBorder="1" applyAlignment="1">
      <alignment horizontal="right" vertical="top"/>
    </xf>
    <xf numFmtId="173" fontId="10" fillId="6" borderId="252" xfId="0" applyNumberFormat="1" applyFont="1" applyFill="1" applyBorder="1" applyAlignment="1">
      <alignment horizontal="right"/>
    </xf>
    <xf numFmtId="173" fontId="10" fillId="6" borderId="253" xfId="0" applyNumberFormat="1" applyFont="1" applyFill="1" applyBorder="1" applyAlignment="1">
      <alignment horizontal="right"/>
    </xf>
    <xf numFmtId="173" fontId="6" fillId="6" borderId="254" xfId="0" applyNumberFormat="1" applyFont="1" applyFill="1" applyBorder="1" applyAlignment="1">
      <alignment horizontal="right"/>
    </xf>
    <xf numFmtId="173" fontId="6" fillId="6" borderId="252" xfId="0" applyNumberFormat="1" applyFont="1" applyFill="1" applyBorder="1" applyAlignment="1">
      <alignment horizontal="right"/>
    </xf>
    <xf numFmtId="173" fontId="6" fillId="6" borderId="254" xfId="0" applyNumberFormat="1" applyFont="1" applyFill="1" applyBorder="1" applyAlignment="1">
      <alignment horizontal="right" vertical="top"/>
    </xf>
    <xf numFmtId="173" fontId="6" fillId="23" borderId="252" xfId="0" applyNumberFormat="1" applyFont="1" applyFill="1" applyBorder="1" applyAlignment="1">
      <alignment horizontal="right"/>
    </xf>
    <xf numFmtId="173" fontId="6" fillId="23" borderId="254" xfId="0" applyNumberFormat="1" applyFont="1" applyFill="1" applyBorder="1" applyAlignment="1">
      <alignment horizontal="right" vertical="top"/>
    </xf>
    <xf numFmtId="173" fontId="6" fillId="23" borderId="253" xfId="0" applyNumberFormat="1" applyFont="1" applyFill="1" applyBorder="1" applyAlignment="1">
      <alignment horizontal="right"/>
    </xf>
    <xf numFmtId="173" fontId="6" fillId="23" borderId="254" xfId="0" applyNumberFormat="1" applyFont="1" applyFill="1" applyBorder="1" applyAlignment="1">
      <alignment horizontal="right"/>
    </xf>
    <xf numFmtId="173" fontId="6" fillId="23" borderId="10" xfId="0" applyNumberFormat="1" applyFont="1" applyFill="1" applyBorder="1" applyAlignment="1">
      <alignment horizontal="right"/>
    </xf>
    <xf numFmtId="173" fontId="6" fillId="23" borderId="32" xfId="0" applyNumberFormat="1" applyFont="1" applyFill="1" applyBorder="1" applyAlignment="1">
      <alignment horizontal="right"/>
    </xf>
    <xf numFmtId="173" fontId="6" fillId="23" borderId="72" xfId="0" applyNumberFormat="1" applyFont="1" applyFill="1" applyBorder="1" applyAlignment="1">
      <alignment horizontal="right"/>
    </xf>
    <xf numFmtId="173" fontId="2" fillId="0" borderId="258" xfId="0" applyNumberFormat="1" applyFont="1" applyBorder="1" applyAlignment="1">
      <alignment horizontal="right" vertical="center"/>
    </xf>
    <xf numFmtId="0" fontId="6" fillId="22" borderId="259" xfId="0" applyFont="1" applyFill="1" applyBorder="1" applyAlignment="1">
      <alignment horizontal="center"/>
    </xf>
    <xf numFmtId="173" fontId="114" fillId="6" borderId="252" xfId="0" applyNumberFormat="1" applyFont="1" applyFill="1" applyBorder="1" applyAlignment="1">
      <alignment vertical="top"/>
    </xf>
    <xf numFmtId="173" fontId="114" fillId="6" borderId="253" xfId="0" applyNumberFormat="1" applyFont="1" applyFill="1" applyBorder="1" applyAlignment="1">
      <alignment vertical="top"/>
    </xf>
    <xf numFmtId="173" fontId="114" fillId="6" borderId="22" xfId="0" applyNumberFormat="1" applyFont="1" applyFill="1" applyBorder="1" applyAlignment="1">
      <alignment vertical="top"/>
    </xf>
    <xf numFmtId="173" fontId="114" fillId="6" borderId="24" xfId="0" applyNumberFormat="1" applyFont="1" applyFill="1" applyBorder="1" applyAlignment="1">
      <alignment vertical="top"/>
    </xf>
    <xf numFmtId="173" fontId="0" fillId="22" borderId="22" xfId="0" applyNumberFormat="1" applyFill="1" applyBorder="1"/>
    <xf numFmtId="173" fontId="0" fillId="22" borderId="229" xfId="0" applyNumberFormat="1" applyFill="1" applyBorder="1"/>
    <xf numFmtId="173" fontId="6" fillId="22" borderId="252" xfId="0" applyNumberFormat="1" applyFont="1" applyFill="1" applyBorder="1" applyAlignment="1">
      <alignment horizontal="right" vertical="center"/>
    </xf>
    <xf numFmtId="173" fontId="6" fillId="22" borderId="265" xfId="0" applyNumberFormat="1" applyFont="1" applyFill="1" applyBorder="1" applyAlignment="1">
      <alignment horizontal="right" vertical="center"/>
    </xf>
    <xf numFmtId="0" fontId="6" fillId="22" borderId="208" xfId="0" applyFont="1" applyFill="1" applyBorder="1" applyAlignment="1">
      <alignment horizontal="justify" vertical="top"/>
    </xf>
    <xf numFmtId="0" fontId="2" fillId="22" borderId="198" xfId="0" applyFont="1" applyFill="1" applyBorder="1" applyAlignment="1">
      <alignment horizontal="justify" vertical="center"/>
    </xf>
    <xf numFmtId="0" fontId="0" fillId="22" borderId="250" xfId="0" applyFill="1" applyBorder="1" applyAlignment="1">
      <alignment horizontal="justify" vertical="center"/>
    </xf>
    <xf numFmtId="0" fontId="6" fillId="22" borderId="250" xfId="0" applyFont="1" applyFill="1" applyBorder="1" applyAlignment="1">
      <alignment horizontal="right" vertical="center"/>
    </xf>
    <xf numFmtId="0" fontId="6" fillId="23" borderId="228" xfId="0" applyFont="1" applyFill="1" applyBorder="1"/>
    <xf numFmtId="0" fontId="116" fillId="21" borderId="263" xfId="0" applyFont="1" applyFill="1" applyBorder="1" applyAlignment="1">
      <alignment horizontal="justify" vertical="center"/>
    </xf>
    <xf numFmtId="0" fontId="2" fillId="21" borderId="263" xfId="0" applyFont="1" applyFill="1" applyBorder="1" applyAlignment="1">
      <alignment horizontal="justify" vertical="center"/>
    </xf>
    <xf numFmtId="0" fontId="2" fillId="21" borderId="8" xfId="0" applyFont="1" applyFill="1" applyBorder="1" applyAlignment="1">
      <alignment horizontal="justify" vertical="center"/>
    </xf>
    <xf numFmtId="0" fontId="6" fillId="23" borderId="29" xfId="0" applyFont="1" applyFill="1" applyBorder="1" applyAlignment="1">
      <alignment wrapText="1"/>
    </xf>
    <xf numFmtId="0" fontId="6" fillId="0" borderId="20" xfId="0" applyFont="1" applyBorder="1" applyAlignment="1">
      <alignment horizontal="center" vertical="top" wrapText="1"/>
    </xf>
    <xf numFmtId="0" fontId="6" fillId="0" borderId="20" xfId="0" applyFont="1" applyBorder="1" applyAlignment="1">
      <alignment horizontal="justify" vertical="top"/>
    </xf>
    <xf numFmtId="173" fontId="10" fillId="0" borderId="83" xfId="0" applyNumberFormat="1" applyFont="1" applyBorder="1"/>
    <xf numFmtId="173" fontId="10" fillId="0" borderId="66" xfId="0" applyNumberFormat="1" applyFont="1" applyBorder="1" applyAlignment="1">
      <alignment horizontal="right"/>
    </xf>
    <xf numFmtId="173" fontId="6" fillId="0" borderId="51" xfId="0" applyNumberFormat="1" applyFont="1" applyBorder="1"/>
    <xf numFmtId="173" fontId="6" fillId="0" borderId="65" xfId="0" applyNumberFormat="1" applyFont="1" applyBorder="1"/>
    <xf numFmtId="176" fontId="131" fillId="0" borderId="206" xfId="0" applyNumberFormat="1" applyFont="1" applyBorder="1" applyAlignment="1">
      <alignment horizontal="right"/>
    </xf>
    <xf numFmtId="9" fontId="119" fillId="23" borderId="0" xfId="0" applyNumberFormat="1" applyFont="1" applyFill="1" applyAlignment="1">
      <alignment vertical="center"/>
    </xf>
    <xf numFmtId="17" fontId="0" fillId="0" borderId="245" xfId="0" applyNumberFormat="1" applyBorder="1" applyAlignment="1">
      <alignment horizontal="center"/>
    </xf>
    <xf numFmtId="177" fontId="0" fillId="0" borderId="244" xfId="0" applyNumberFormat="1" applyBorder="1"/>
    <xf numFmtId="17" fontId="0" fillId="0" borderId="258" xfId="0" applyNumberFormat="1" applyBorder="1" applyAlignment="1">
      <alignment horizontal="center"/>
    </xf>
    <xf numFmtId="0" fontId="0" fillId="21" borderId="0" xfId="0" applyFill="1" applyAlignment="1">
      <alignment horizontal="right" vertical="center"/>
    </xf>
    <xf numFmtId="9" fontId="119" fillId="21" borderId="0" xfId="0" applyNumberFormat="1" applyFont="1" applyFill="1" applyAlignment="1">
      <alignment vertical="center"/>
    </xf>
    <xf numFmtId="10" fontId="2" fillId="5" borderId="0" xfId="0" applyNumberFormat="1" applyFont="1" applyFill="1" applyAlignment="1">
      <alignment vertical="center"/>
    </xf>
    <xf numFmtId="0" fontId="2" fillId="35" borderId="198" xfId="0" applyFont="1" applyFill="1" applyBorder="1" applyAlignment="1">
      <alignment horizontal="center"/>
    </xf>
    <xf numFmtId="0" fontId="2" fillId="35" borderId="196" xfId="0" applyFont="1" applyFill="1" applyBorder="1" applyAlignment="1">
      <alignment horizontal="center"/>
    </xf>
    <xf numFmtId="0" fontId="2" fillId="35" borderId="193" xfId="0" applyFont="1" applyFill="1" applyBorder="1" applyAlignment="1">
      <alignment horizontal="center"/>
    </xf>
    <xf numFmtId="0" fontId="2" fillId="35" borderId="70" xfId="0" applyFont="1" applyFill="1" applyBorder="1" applyAlignment="1">
      <alignment horizontal="center"/>
    </xf>
    <xf numFmtId="17" fontId="2" fillId="0" borderId="245" xfId="0" applyNumberFormat="1" applyFont="1" applyBorder="1" applyAlignment="1">
      <alignment horizontal="center"/>
    </xf>
    <xf numFmtId="177" fontId="2" fillId="0" borderId="65" xfId="0" applyNumberFormat="1" applyFont="1" applyBorder="1"/>
    <xf numFmtId="177" fontId="2" fillId="34" borderId="65" xfId="0" applyNumberFormat="1" applyFont="1" applyFill="1" applyBorder="1"/>
    <xf numFmtId="177" fontId="2" fillId="0" borderId="244" xfId="0" applyNumberFormat="1" applyFont="1" applyBorder="1"/>
    <xf numFmtId="17" fontId="2" fillId="0" borderId="258" xfId="0" applyNumberFormat="1" applyFont="1" applyBorder="1" applyAlignment="1">
      <alignment horizontal="center"/>
    </xf>
    <xf numFmtId="17" fontId="2" fillId="0" borderId="47" xfId="0" applyNumberFormat="1" applyFont="1" applyBorder="1" applyAlignment="1">
      <alignment horizontal="center"/>
    </xf>
    <xf numFmtId="177" fontId="2" fillId="34" borderId="74" xfId="0" applyNumberFormat="1" applyFont="1" applyFill="1" applyBorder="1"/>
    <xf numFmtId="0" fontId="2" fillId="21" borderId="58" xfId="0" applyFont="1" applyFill="1" applyBorder="1" applyAlignment="1">
      <alignment horizontal="justify" vertical="top"/>
    </xf>
    <xf numFmtId="173" fontId="2" fillId="22" borderId="258" xfId="0" applyNumberFormat="1" applyFont="1" applyFill="1" applyBorder="1"/>
    <xf numFmtId="0" fontId="2" fillId="21" borderId="1" xfId="0" applyFont="1" applyFill="1" applyBorder="1" applyAlignment="1">
      <alignment horizontal="justify" vertical="top"/>
    </xf>
    <xf numFmtId="173" fontId="2" fillId="21" borderId="1" xfId="0" applyNumberFormat="1" applyFont="1" applyFill="1" applyBorder="1"/>
    <xf numFmtId="173" fontId="10" fillId="21" borderId="255" xfId="0" applyNumberFormat="1" applyFont="1" applyFill="1" applyBorder="1" applyAlignment="1">
      <alignment horizontal="right"/>
    </xf>
    <xf numFmtId="173" fontId="2" fillId="21" borderId="255" xfId="0" applyNumberFormat="1" applyFont="1" applyFill="1" applyBorder="1"/>
    <xf numFmtId="0" fontId="2" fillId="22" borderId="250" xfId="0" quotePrefix="1" applyFont="1" applyFill="1" applyBorder="1" applyAlignment="1">
      <alignment horizontal="justify" vertical="center"/>
    </xf>
    <xf numFmtId="0" fontId="6" fillId="22" borderId="250" xfId="0" applyFont="1" applyFill="1" applyBorder="1" applyAlignment="1">
      <alignment horizontal="right" vertical="center" wrapText="1"/>
    </xf>
    <xf numFmtId="0" fontId="0" fillId="22" borderId="266" xfId="0" applyFill="1" applyBorder="1" applyAlignment="1">
      <alignment horizontal="justify" vertical="top"/>
    </xf>
    <xf numFmtId="0" fontId="2" fillId="21" borderId="250" xfId="0" applyFont="1" applyFill="1" applyBorder="1" applyAlignment="1">
      <alignment horizontal="justify" vertical="center"/>
    </xf>
    <xf numFmtId="0" fontId="0" fillId="22" borderId="250" xfId="0" applyFill="1" applyBorder="1" applyAlignment="1">
      <alignment horizontal="left" vertical="top" wrapText="1"/>
    </xf>
    <xf numFmtId="0" fontId="0" fillId="22" borderId="250" xfId="0" applyFill="1" applyBorder="1" applyAlignment="1">
      <alignment horizontal="left"/>
    </xf>
    <xf numFmtId="0" fontId="0" fillId="22" borderId="250" xfId="0" applyFill="1" applyBorder="1" applyAlignment="1">
      <alignment horizontal="left" wrapText="1"/>
    </xf>
    <xf numFmtId="0" fontId="0" fillId="22" borderId="250" xfId="0" applyFill="1" applyBorder="1" applyAlignment="1">
      <alignment horizontal="center" vertical="top" wrapText="1"/>
    </xf>
    <xf numFmtId="173" fontId="11" fillId="22" borderId="154" xfId="0" applyNumberFormat="1" applyFont="1" applyFill="1" applyBorder="1" applyAlignment="1">
      <alignment horizontal="center"/>
    </xf>
    <xf numFmtId="173" fontId="6" fillId="21" borderId="249" xfId="0" applyNumberFormat="1" applyFont="1" applyFill="1" applyBorder="1"/>
    <xf numFmtId="173" fontId="6" fillId="21" borderId="246" xfId="0" applyNumberFormat="1" applyFont="1" applyFill="1" applyBorder="1"/>
    <xf numFmtId="173" fontId="6" fillId="21" borderId="247" xfId="0" applyNumberFormat="1" applyFont="1" applyFill="1" applyBorder="1"/>
    <xf numFmtId="173" fontId="0" fillId="21" borderId="245" xfId="0" applyNumberFormat="1" applyFill="1" applyBorder="1"/>
    <xf numFmtId="173" fontId="6" fillId="21" borderId="263" xfId="0" applyNumberFormat="1" applyFont="1" applyFill="1" applyBorder="1"/>
    <xf numFmtId="173" fontId="6" fillId="21" borderId="267" xfId="0" applyNumberFormat="1" applyFont="1" applyFill="1" applyBorder="1"/>
    <xf numFmtId="173" fontId="0" fillId="21" borderId="268" xfId="0" applyNumberFormat="1" applyFill="1" applyBorder="1"/>
    <xf numFmtId="173" fontId="6" fillId="21" borderId="28" xfId="0" applyNumberFormat="1" applyFont="1" applyFill="1" applyBorder="1"/>
    <xf numFmtId="173" fontId="6" fillId="21" borderId="34" xfId="0" applyNumberFormat="1" applyFont="1" applyFill="1" applyBorder="1"/>
    <xf numFmtId="173" fontId="0" fillId="21" borderId="66" xfId="0" applyNumberFormat="1" applyFill="1" applyBorder="1"/>
    <xf numFmtId="0" fontId="2" fillId="22" borderId="177" xfId="0" applyFont="1" applyFill="1" applyBorder="1" applyAlignment="1">
      <alignment horizontal="justify" vertical="center" wrapText="1"/>
    </xf>
    <xf numFmtId="173" fontId="2" fillId="22" borderId="235" xfId="0" applyNumberFormat="1" applyFont="1" applyFill="1" applyBorder="1" applyAlignment="1">
      <alignment horizontal="right"/>
    </xf>
    <xf numFmtId="0" fontId="6" fillId="23" borderId="175" xfId="0" applyFont="1" applyFill="1" applyBorder="1" applyAlignment="1">
      <alignment horizontal="justify" vertical="top"/>
    </xf>
    <xf numFmtId="0" fontId="10" fillId="23" borderId="175" xfId="0" applyFont="1" applyFill="1" applyBorder="1"/>
    <xf numFmtId="0" fontId="10" fillId="23" borderId="0" xfId="0" applyFont="1" applyFill="1"/>
    <xf numFmtId="3" fontId="6" fillId="23" borderId="196" xfId="0" applyNumberFormat="1" applyFont="1" applyFill="1" applyBorder="1" applyAlignment="1">
      <alignment vertical="top"/>
    </xf>
    <xf numFmtId="0" fontId="10" fillId="23" borderId="175" xfId="0" applyFont="1" applyFill="1" applyBorder="1" applyAlignment="1">
      <alignment vertical="top"/>
    </xf>
    <xf numFmtId="0" fontId="10" fillId="23" borderId="0" xfId="0" applyFont="1" applyFill="1" applyAlignment="1">
      <alignment vertical="top"/>
    </xf>
    <xf numFmtId="0" fontId="10" fillId="23" borderId="196" xfId="0" applyFont="1" applyFill="1" applyBorder="1" applyAlignment="1">
      <alignment vertical="top"/>
    </xf>
    <xf numFmtId="0" fontId="6" fillId="22" borderId="270" xfId="0" applyFont="1" applyFill="1" applyBorder="1" applyAlignment="1">
      <alignment horizontal="center" vertical="top" wrapText="1"/>
    </xf>
    <xf numFmtId="0" fontId="6" fillId="22" borderId="269" xfId="0" applyFont="1" applyFill="1" applyBorder="1" applyAlignment="1">
      <alignment horizontal="justify" vertical="top"/>
    </xf>
    <xf numFmtId="173" fontId="6" fillId="22" borderId="271" xfId="0" applyNumberFormat="1" applyFont="1" applyFill="1" applyBorder="1"/>
    <xf numFmtId="173" fontId="6" fillId="22" borderId="273" xfId="0" applyNumberFormat="1" applyFont="1" applyFill="1" applyBorder="1"/>
    <xf numFmtId="173" fontId="6" fillId="22" borderId="270" xfId="0" applyNumberFormat="1" applyFont="1" applyFill="1" applyBorder="1"/>
    <xf numFmtId="173" fontId="6" fillId="22" borderId="274" xfId="0" applyNumberFormat="1" applyFont="1" applyFill="1" applyBorder="1"/>
    <xf numFmtId="173" fontId="6" fillId="22" borderId="236" xfId="0" applyNumberFormat="1" applyFont="1" applyFill="1" applyBorder="1"/>
    <xf numFmtId="173" fontId="10" fillId="65" borderId="45" xfId="0" applyNumberFormat="1" applyFont="1" applyFill="1" applyBorder="1" applyAlignment="1">
      <alignment horizontal="right"/>
    </xf>
    <xf numFmtId="0" fontId="0" fillId="22" borderId="58" xfId="0" applyFill="1" applyBorder="1" applyAlignment="1">
      <alignment horizontal="justify" vertical="top"/>
    </xf>
    <xf numFmtId="173" fontId="6" fillId="22" borderId="251" xfId="0" applyNumberFormat="1" applyFont="1" applyFill="1" applyBorder="1"/>
    <xf numFmtId="0" fontId="116" fillId="22" borderId="26" xfId="0" applyFont="1" applyFill="1" applyBorder="1" applyAlignment="1">
      <alignment horizontal="justify" vertical="center"/>
    </xf>
    <xf numFmtId="0" fontId="2" fillId="22" borderId="26" xfId="0" applyFont="1" applyFill="1" applyBorder="1" applyAlignment="1">
      <alignment horizontal="justify" vertical="center"/>
    </xf>
    <xf numFmtId="0" fontId="2" fillId="22" borderId="8" xfId="0" applyFont="1" applyFill="1" applyBorder="1" applyAlignment="1">
      <alignment horizontal="justify" vertical="center"/>
    </xf>
    <xf numFmtId="0" fontId="6" fillId="22" borderId="8" xfId="0" applyFont="1" applyFill="1" applyBorder="1" applyAlignment="1">
      <alignment horizontal="justify" vertical="center"/>
    </xf>
    <xf numFmtId="0" fontId="6" fillId="21" borderId="8" xfId="0" applyFont="1" applyFill="1" applyBorder="1" applyAlignment="1">
      <alignment horizontal="justify" vertical="center"/>
    </xf>
    <xf numFmtId="0" fontId="6" fillId="21" borderId="250" xfId="0" applyFont="1" applyFill="1" applyBorder="1" applyAlignment="1">
      <alignment horizontal="justify" vertical="center"/>
    </xf>
    <xf numFmtId="0" fontId="6" fillId="0" borderId="187" xfId="0" applyFont="1" applyBorder="1"/>
    <xf numFmtId="173" fontId="2" fillId="22" borderId="1" xfId="0" applyNumberFormat="1" applyFont="1" applyFill="1" applyBorder="1"/>
    <xf numFmtId="173" fontId="6" fillId="21" borderId="237" xfId="0" applyNumberFormat="1" applyFont="1" applyFill="1" applyBorder="1"/>
    <xf numFmtId="0" fontId="6" fillId="22" borderId="9" xfId="0" applyFont="1" applyFill="1" applyBorder="1" applyAlignment="1">
      <alignment horizontal="center" vertical="center"/>
    </xf>
    <xf numFmtId="173" fontId="10" fillId="0" borderId="73" xfId="0" applyNumberFormat="1" applyFont="1" applyBorder="1"/>
    <xf numFmtId="173" fontId="10" fillId="0" borderId="187" xfId="0" applyNumberFormat="1" applyFont="1" applyBorder="1"/>
    <xf numFmtId="173" fontId="10" fillId="0" borderId="115" xfId="0" applyNumberFormat="1" applyFont="1" applyBorder="1"/>
    <xf numFmtId="173" fontId="10" fillId="22" borderId="67" xfId="0" applyNumberFormat="1" applyFont="1" applyFill="1" applyBorder="1"/>
    <xf numFmtId="0" fontId="6" fillId="0" borderId="85" xfId="0" applyFont="1" applyBorder="1" applyAlignment="1">
      <alignment vertical="top"/>
    </xf>
    <xf numFmtId="0" fontId="0" fillId="0" borderId="82" xfId="0" applyBorder="1" applyAlignment="1">
      <alignment vertical="top"/>
    </xf>
    <xf numFmtId="0" fontId="6" fillId="21" borderId="275" xfId="0" applyFont="1" applyFill="1" applyBorder="1" applyAlignment="1">
      <alignment vertical="top" wrapText="1"/>
    </xf>
    <xf numFmtId="0" fontId="10" fillId="0" borderId="262" xfId="0" applyFont="1" applyBorder="1" applyAlignment="1">
      <alignment horizontal="justify" vertical="top"/>
    </xf>
    <xf numFmtId="0" fontId="6" fillId="22" borderId="270" xfId="0" applyFont="1" applyFill="1" applyBorder="1" applyAlignment="1">
      <alignment vertical="top" wrapText="1"/>
    </xf>
    <xf numFmtId="0" fontId="10" fillId="22" borderId="262" xfId="0" applyFont="1" applyFill="1" applyBorder="1" applyAlignment="1">
      <alignment horizontal="justify" vertical="top"/>
    </xf>
    <xf numFmtId="173" fontId="10" fillId="22" borderId="7" xfId="0" applyNumberFormat="1" applyFont="1" applyFill="1" applyBorder="1"/>
    <xf numFmtId="173" fontId="10" fillId="22" borderId="115" xfId="0" applyNumberFormat="1" applyFont="1" applyFill="1" applyBorder="1"/>
    <xf numFmtId="0" fontId="2" fillId="22" borderId="198" xfId="0" applyFont="1" applyFill="1" applyBorder="1" applyAlignment="1">
      <alignment horizontal="center" vertical="center" wrapText="1"/>
    </xf>
    <xf numFmtId="173" fontId="10" fillId="0" borderId="19" xfId="0" applyNumberFormat="1" applyFont="1" applyBorder="1" applyAlignment="1">
      <alignment horizontal="right"/>
    </xf>
    <xf numFmtId="173" fontId="6" fillId="0" borderId="48" xfId="0" applyNumberFormat="1" applyFont="1" applyBorder="1"/>
    <xf numFmtId="173" fontId="6" fillId="0" borderId="8" xfId="0" applyNumberFormat="1" applyFont="1" applyBorder="1"/>
    <xf numFmtId="173" fontId="6" fillId="0" borderId="36" xfId="0" applyNumberFormat="1" applyFont="1" applyBorder="1"/>
    <xf numFmtId="173" fontId="0" fillId="0" borderId="19" xfId="0" applyNumberFormat="1" applyBorder="1"/>
    <xf numFmtId="0" fontId="0" fillId="21" borderId="196" xfId="0" applyFill="1" applyBorder="1" applyAlignment="1">
      <alignment horizontal="justify" vertical="top"/>
    </xf>
    <xf numFmtId="173" fontId="6" fillId="0" borderId="264" xfId="0" applyNumberFormat="1" applyFont="1" applyBorder="1"/>
    <xf numFmtId="173" fontId="6" fillId="0" borderId="251" xfId="0" applyNumberFormat="1" applyFont="1" applyBorder="1"/>
    <xf numFmtId="173" fontId="0" fillId="0" borderId="0" xfId="0" applyNumberFormat="1"/>
    <xf numFmtId="173" fontId="10" fillId="0" borderId="276" xfId="0" applyNumberFormat="1" applyFont="1" applyBorder="1"/>
    <xf numFmtId="173" fontId="6" fillId="0" borderId="274" xfId="0" applyNumberFormat="1" applyFont="1" applyBorder="1"/>
    <xf numFmtId="173" fontId="6" fillId="0" borderId="270" xfId="0" applyNumberFormat="1" applyFont="1" applyBorder="1"/>
    <xf numFmtId="173" fontId="6" fillId="0" borderId="273" xfId="0" applyNumberFormat="1" applyFont="1" applyBorder="1"/>
    <xf numFmtId="0" fontId="2" fillId="21" borderId="64" xfId="0" applyFont="1" applyFill="1" applyBorder="1" applyAlignment="1">
      <alignment horizontal="justify"/>
    </xf>
    <xf numFmtId="0" fontId="2" fillId="0" borderId="249" xfId="0" applyFont="1" applyBorder="1" applyAlignment="1">
      <alignment horizontal="justify" vertical="top"/>
    </xf>
    <xf numFmtId="0" fontId="0" fillId="0" borderId="65" xfId="0" applyBorder="1" applyAlignment="1">
      <alignment horizontal="justify" vertical="top"/>
    </xf>
    <xf numFmtId="173" fontId="10" fillId="0" borderId="245" xfId="0" applyNumberFormat="1" applyFont="1" applyBorder="1"/>
    <xf numFmtId="173" fontId="10" fillId="0" borderId="7" xfId="0" applyNumberFormat="1" applyFont="1" applyBorder="1" applyAlignment="1">
      <alignment horizontal="right"/>
    </xf>
    <xf numFmtId="173" fontId="6" fillId="0" borderId="247" xfId="0" applyNumberFormat="1" applyFont="1" applyBorder="1"/>
    <xf numFmtId="173" fontId="6" fillId="0" borderId="249" xfId="0" applyNumberFormat="1" applyFont="1" applyBorder="1"/>
    <xf numFmtId="173" fontId="6" fillId="0" borderId="5" xfId="0" applyNumberFormat="1" applyFont="1" applyBorder="1"/>
    <xf numFmtId="173" fontId="0" fillId="0" borderId="7" xfId="0" applyNumberFormat="1" applyBorder="1"/>
    <xf numFmtId="0" fontId="2" fillId="0" borderId="8" xfId="0" applyFont="1" applyBorder="1" applyAlignment="1">
      <alignment horizontal="justify" vertical="top"/>
    </xf>
    <xf numFmtId="0" fontId="2" fillId="0" borderId="64" xfId="0" applyFont="1" applyBorder="1" applyAlignment="1">
      <alignment horizontal="justify"/>
    </xf>
    <xf numFmtId="0" fontId="67" fillId="22" borderId="198" xfId="0" applyFont="1" applyFill="1" applyBorder="1" applyAlignment="1">
      <alignment horizontal="center" vertical="center" wrapText="1"/>
    </xf>
    <xf numFmtId="0" fontId="6" fillId="5" borderId="198" xfId="0" applyFont="1" applyFill="1" applyBorder="1" applyAlignment="1">
      <alignment horizontal="center" vertical="center"/>
    </xf>
    <xf numFmtId="0" fontId="67" fillId="5" borderId="198" xfId="0" applyFont="1" applyFill="1" applyBorder="1" applyAlignment="1">
      <alignment horizontal="center" vertical="center"/>
    </xf>
    <xf numFmtId="0" fontId="6" fillId="5" borderId="29" xfId="0" applyFont="1" applyFill="1" applyBorder="1" applyAlignment="1">
      <alignment horizontal="center" vertical="center"/>
    </xf>
    <xf numFmtId="0" fontId="6" fillId="5" borderId="228" xfId="0" applyFont="1" applyFill="1" applyBorder="1" applyAlignment="1">
      <alignment horizontal="center" vertical="center"/>
    </xf>
    <xf numFmtId="0" fontId="6" fillId="22" borderId="198" xfId="0" applyFont="1" applyFill="1" applyBorder="1" applyAlignment="1">
      <alignment horizontal="center" vertical="center"/>
    </xf>
    <xf numFmtId="0" fontId="6" fillId="22" borderId="228" xfId="0" applyFont="1" applyFill="1" applyBorder="1" applyAlignment="1">
      <alignment horizontal="center" vertical="center"/>
    </xf>
    <xf numFmtId="0" fontId="6" fillId="6" borderId="198" xfId="0" applyFont="1" applyFill="1" applyBorder="1" applyAlignment="1">
      <alignment horizontal="center" vertical="center"/>
    </xf>
    <xf numFmtId="0" fontId="6" fillId="6" borderId="228" xfId="0" applyFont="1" applyFill="1" applyBorder="1" applyAlignment="1">
      <alignment horizontal="center" vertical="center"/>
    </xf>
    <xf numFmtId="0" fontId="6" fillId="21" borderId="228" xfId="0" applyFont="1" applyFill="1" applyBorder="1" applyAlignment="1">
      <alignment horizontal="center" vertical="center"/>
    </xf>
    <xf numFmtId="0" fontId="6" fillId="23" borderId="198" xfId="0" applyFont="1" applyFill="1" applyBorder="1" applyAlignment="1">
      <alignment horizontal="center" vertical="center"/>
    </xf>
    <xf numFmtId="0" fontId="6" fillId="23" borderId="228" xfId="0" applyFont="1" applyFill="1" applyBorder="1" applyAlignment="1">
      <alignment horizontal="center" vertical="center"/>
    </xf>
    <xf numFmtId="0" fontId="6" fillId="22" borderId="29" xfId="0" applyFont="1" applyFill="1" applyBorder="1" applyAlignment="1">
      <alignment horizontal="center" vertical="center"/>
    </xf>
    <xf numFmtId="0" fontId="6" fillId="23" borderId="29" xfId="0" applyFont="1" applyFill="1" applyBorder="1" applyAlignment="1">
      <alignment horizontal="center" vertical="center"/>
    </xf>
    <xf numFmtId="0" fontId="6" fillId="23" borderId="29" xfId="0" applyFont="1" applyFill="1" applyBorder="1" applyAlignment="1">
      <alignment horizontal="center" vertical="center" wrapText="1"/>
    </xf>
    <xf numFmtId="0" fontId="6" fillId="23" borderId="198" xfId="0" applyFont="1" applyFill="1" applyBorder="1" applyAlignment="1">
      <alignment horizontal="center" vertical="center" wrapText="1"/>
    </xf>
    <xf numFmtId="0" fontId="6" fillId="21" borderId="54" xfId="0" applyFont="1" applyFill="1" applyBorder="1" applyAlignment="1">
      <alignment horizontal="center" vertical="center" wrapText="1"/>
    </xf>
    <xf numFmtId="0" fontId="6" fillId="6" borderId="29" xfId="0" applyFont="1" applyFill="1" applyBorder="1" applyAlignment="1">
      <alignment horizontal="center" vertical="center" wrapText="1"/>
    </xf>
    <xf numFmtId="0" fontId="6" fillId="6" borderId="198" xfId="0" applyFont="1" applyFill="1" applyBorder="1" applyAlignment="1">
      <alignment horizontal="center" vertical="center" wrapText="1"/>
    </xf>
    <xf numFmtId="0" fontId="6" fillId="6" borderId="228" xfId="0" applyFont="1" applyFill="1" applyBorder="1" applyAlignment="1">
      <alignment horizontal="center" vertical="center" wrapText="1"/>
    </xf>
    <xf numFmtId="0" fontId="6" fillId="23" borderId="175" xfId="0" applyFont="1" applyFill="1" applyBorder="1" applyAlignment="1">
      <alignment horizontal="center" vertical="center" wrapText="1"/>
    </xf>
    <xf numFmtId="0" fontId="6" fillId="23" borderId="229" xfId="0" applyFont="1" applyFill="1" applyBorder="1" applyAlignment="1">
      <alignment horizontal="center" vertical="center" wrapText="1"/>
    </xf>
    <xf numFmtId="0" fontId="6" fillId="22" borderId="175" xfId="0" applyFont="1" applyFill="1" applyBorder="1" applyAlignment="1">
      <alignment horizontal="center" vertical="center" wrapText="1"/>
    </xf>
    <xf numFmtId="0" fontId="6" fillId="22" borderId="229" xfId="0" applyFont="1" applyFill="1" applyBorder="1" applyAlignment="1">
      <alignment horizontal="center" vertical="center" wrapText="1"/>
    </xf>
    <xf numFmtId="0" fontId="6" fillId="23" borderId="228" xfId="0" applyFont="1" applyFill="1" applyBorder="1" applyAlignment="1">
      <alignment horizontal="center" vertical="center" wrapText="1"/>
    </xf>
    <xf numFmtId="0" fontId="6" fillId="22" borderId="269" xfId="0" applyFont="1" applyFill="1" applyBorder="1" applyAlignment="1">
      <alignment horizontal="center" vertical="center" wrapText="1"/>
    </xf>
    <xf numFmtId="0" fontId="0" fillId="22" borderId="198" xfId="0" applyFill="1" applyBorder="1" applyAlignment="1">
      <alignment horizontal="center" vertical="center" wrapText="1"/>
    </xf>
    <xf numFmtId="0" fontId="6" fillId="0" borderId="198" xfId="0" applyFont="1" applyBorder="1" applyAlignment="1">
      <alignment horizontal="center" vertical="center" wrapText="1"/>
    </xf>
    <xf numFmtId="0" fontId="6" fillId="0" borderId="228" xfId="0" applyFont="1" applyBorder="1" applyAlignment="1">
      <alignment horizontal="center" vertical="center" wrapText="1"/>
    </xf>
    <xf numFmtId="0" fontId="0" fillId="0" borderId="198" xfId="0" applyBorder="1" applyAlignment="1">
      <alignment horizontal="center" vertical="center" wrapText="1"/>
    </xf>
    <xf numFmtId="0" fontId="6" fillId="22" borderId="56" xfId="0" applyFont="1" applyFill="1" applyBorder="1" applyAlignment="1">
      <alignment horizontal="center" vertical="center"/>
    </xf>
    <xf numFmtId="0" fontId="6" fillId="21" borderId="29" xfId="0" applyFont="1" applyFill="1" applyBorder="1" applyAlignment="1">
      <alignment horizontal="center" vertical="center" wrapText="1"/>
    </xf>
    <xf numFmtId="49" fontId="6" fillId="0" borderId="0" xfId="8" applyNumberFormat="1" applyFont="1" applyAlignment="1">
      <alignment horizontal="center" vertical="center"/>
    </xf>
    <xf numFmtId="0" fontId="10" fillId="0" borderId="0" xfId="0" applyFont="1" applyAlignment="1">
      <alignment horizontal="center" vertical="center"/>
    </xf>
    <xf numFmtId="0" fontId="6" fillId="22" borderId="175" xfId="0" applyFont="1" applyFill="1" applyBorder="1" applyAlignment="1">
      <alignment horizontal="center" vertical="center"/>
    </xf>
    <xf numFmtId="0" fontId="10" fillId="22" borderId="0" xfId="0" applyFont="1" applyFill="1" applyAlignment="1">
      <alignment horizontal="center" vertical="center"/>
    </xf>
    <xf numFmtId="0" fontId="2" fillId="22" borderId="3" xfId="8" applyFont="1" applyFill="1" applyBorder="1" applyAlignment="1">
      <alignment horizontal="center" vertical="center"/>
    </xf>
    <xf numFmtId="0" fontId="2" fillId="22" borderId="186" xfId="8" applyFont="1" applyFill="1" applyBorder="1" applyAlignment="1">
      <alignment horizontal="center" vertical="center"/>
    </xf>
    <xf numFmtId="0" fontId="16" fillId="22" borderId="186" xfId="8" applyFont="1" applyFill="1" applyBorder="1" applyAlignment="1">
      <alignment horizontal="center" vertical="center"/>
    </xf>
    <xf numFmtId="0" fontId="0" fillId="22" borderId="229" xfId="0" applyFill="1" applyBorder="1" applyAlignment="1">
      <alignment horizontal="center" vertical="center"/>
    </xf>
    <xf numFmtId="0" fontId="0" fillId="21" borderId="20" xfId="0" applyFill="1" applyBorder="1" applyAlignment="1">
      <alignment horizontal="center" vertical="center"/>
    </xf>
    <xf numFmtId="0" fontId="0" fillId="22" borderId="20" xfId="0" applyFill="1" applyBorder="1" applyAlignment="1">
      <alignment horizontal="center" vertical="center"/>
    </xf>
    <xf numFmtId="0" fontId="6" fillId="22" borderId="54" xfId="0" applyFont="1" applyFill="1" applyBorder="1" applyAlignment="1">
      <alignment horizontal="center" vertical="center"/>
    </xf>
    <xf numFmtId="0" fontId="0" fillId="22" borderId="55" xfId="0" applyFill="1" applyBorder="1" applyAlignment="1">
      <alignment horizontal="center" vertical="center"/>
    </xf>
    <xf numFmtId="0" fontId="6" fillId="22" borderId="55" xfId="0" applyFont="1" applyFill="1" applyBorder="1" applyAlignment="1">
      <alignment horizontal="center" vertical="center"/>
    </xf>
    <xf numFmtId="0" fontId="6" fillId="4" borderId="0" xfId="0" applyFont="1" applyFill="1" applyAlignment="1">
      <alignment horizontal="center" vertical="center"/>
    </xf>
    <xf numFmtId="0" fontId="135" fillId="0" borderId="0" xfId="0" applyFont="1" applyAlignment="1">
      <alignment horizontal="center" vertical="center"/>
    </xf>
    <xf numFmtId="0" fontId="2" fillId="0" borderId="0" xfId="0" applyFont="1" applyAlignment="1">
      <alignment horizontal="center" vertical="center"/>
    </xf>
    <xf numFmtId="49" fontId="11" fillId="0" borderId="0" xfId="8" applyNumberFormat="1" applyFont="1" applyAlignment="1">
      <alignment horizontal="center" vertical="center"/>
    </xf>
    <xf numFmtId="49" fontId="11" fillId="5" borderId="0" xfId="8" applyNumberFormat="1" applyFont="1" applyFill="1" applyAlignment="1">
      <alignment horizontal="center" vertical="center"/>
    </xf>
    <xf numFmtId="49" fontId="6" fillId="5" borderId="0" xfId="8" applyNumberFormat="1" applyFont="1" applyFill="1" applyAlignment="1">
      <alignment horizontal="center" vertical="center"/>
    </xf>
    <xf numFmtId="49" fontId="47" fillId="0" borderId="0" xfId="8" applyNumberFormat="1" applyFont="1" applyAlignment="1">
      <alignment horizontal="center" vertical="center"/>
    </xf>
    <xf numFmtId="49" fontId="2" fillId="0" borderId="0" xfId="8" applyNumberFormat="1" applyFont="1" applyAlignment="1">
      <alignment horizontal="center" vertical="center"/>
    </xf>
    <xf numFmtId="49" fontId="16" fillId="0" borderId="0" xfId="8" applyNumberFormat="1" applyFont="1" applyAlignment="1">
      <alignment horizontal="center" vertical="center"/>
    </xf>
    <xf numFmtId="0" fontId="67" fillId="0" borderId="0" xfId="0" applyFont="1" applyAlignment="1">
      <alignment horizontal="center" vertical="center"/>
    </xf>
    <xf numFmtId="49" fontId="67" fillId="5" borderId="0" xfId="8" applyNumberFormat="1" applyFont="1" applyFill="1" applyAlignment="1">
      <alignment horizontal="center" vertical="center"/>
    </xf>
    <xf numFmtId="49" fontId="2" fillId="5" borderId="0" xfId="8" applyNumberFormat="1" applyFont="1" applyFill="1" applyAlignment="1">
      <alignment horizontal="center" vertical="center"/>
    </xf>
    <xf numFmtId="49" fontId="67" fillId="0" borderId="0" xfId="8" applyNumberFormat="1" applyFont="1" applyAlignment="1">
      <alignment horizontal="center" vertical="center"/>
    </xf>
    <xf numFmtId="0" fontId="41" fillId="0" borderId="0" xfId="0" applyFont="1" applyAlignment="1">
      <alignment horizontal="center" vertical="center"/>
    </xf>
    <xf numFmtId="0" fontId="2" fillId="0" borderId="0" xfId="0" applyFont="1" applyAlignment="1">
      <alignment horizontal="justify" vertical="center" wrapText="1"/>
    </xf>
    <xf numFmtId="0" fontId="0" fillId="0" borderId="0" xfId="0" applyAlignment="1">
      <alignment horizontal="justify" vertical="center" wrapText="1"/>
    </xf>
    <xf numFmtId="173" fontId="10" fillId="21" borderId="267" xfId="0" applyNumberFormat="1" applyFont="1" applyFill="1" applyBorder="1" applyAlignment="1">
      <alignment horizontal="right"/>
    </xf>
    <xf numFmtId="173" fontId="10" fillId="21" borderId="273" xfId="0" applyNumberFormat="1" applyFont="1" applyFill="1" applyBorder="1" applyAlignment="1">
      <alignment horizontal="right"/>
    </xf>
    <xf numFmtId="173" fontId="6" fillId="21" borderId="251" xfId="0" applyNumberFormat="1" applyFont="1" applyFill="1" applyBorder="1" applyAlignment="1">
      <alignment horizontal="right" vertical="top"/>
    </xf>
    <xf numFmtId="173" fontId="10" fillId="21" borderId="257" xfId="0" applyNumberFormat="1" applyFont="1" applyFill="1" applyBorder="1" applyAlignment="1">
      <alignment horizontal="right"/>
    </xf>
    <xf numFmtId="173" fontId="10" fillId="21" borderId="177" xfId="0" applyNumberFormat="1" applyFont="1" applyFill="1" applyBorder="1" applyAlignment="1">
      <alignment horizontal="right"/>
    </xf>
    <xf numFmtId="173" fontId="6" fillId="21" borderId="212" xfId="0" applyNumberFormat="1" applyFont="1" applyFill="1" applyBorder="1" applyAlignment="1">
      <alignment horizontal="right"/>
    </xf>
    <xf numFmtId="173" fontId="10" fillId="21" borderId="258" xfId="0" applyNumberFormat="1" applyFont="1" applyFill="1" applyBorder="1" applyAlignment="1">
      <alignment horizontal="right"/>
    </xf>
    <xf numFmtId="173" fontId="10" fillId="21" borderId="259" xfId="0" applyNumberFormat="1" applyFont="1" applyFill="1" applyBorder="1" applyAlignment="1">
      <alignment horizontal="right"/>
    </xf>
    <xf numFmtId="173" fontId="10" fillId="21" borderId="260" xfId="0" applyNumberFormat="1" applyFont="1" applyFill="1" applyBorder="1" applyAlignment="1">
      <alignment horizontal="right"/>
    </xf>
    <xf numFmtId="173" fontId="6" fillId="21" borderId="274" xfId="0" applyNumberFormat="1" applyFont="1" applyFill="1" applyBorder="1"/>
    <xf numFmtId="173" fontId="6" fillId="21" borderId="89" xfId="0" applyNumberFormat="1" applyFont="1" applyFill="1" applyBorder="1" applyAlignment="1">
      <alignment horizontal="right" vertical="top"/>
    </xf>
    <xf numFmtId="173" fontId="6" fillId="21" borderId="264" xfId="0" applyNumberFormat="1" applyFont="1" applyFill="1" applyBorder="1"/>
    <xf numFmtId="173" fontId="6" fillId="21" borderId="245" xfId="0" applyNumberFormat="1" applyFont="1" applyFill="1" applyBorder="1" applyAlignment="1">
      <alignment horizontal="right" vertical="top"/>
    </xf>
    <xf numFmtId="9" fontId="10" fillId="21" borderId="258" xfId="9" applyFont="1" applyFill="1" applyBorder="1" applyAlignment="1">
      <alignment horizontal="right"/>
    </xf>
    <xf numFmtId="173" fontId="6" fillId="21" borderId="10" xfId="0" applyNumberFormat="1" applyFont="1" applyFill="1" applyBorder="1" applyAlignment="1">
      <alignment horizontal="right" vertical="top"/>
    </xf>
    <xf numFmtId="173" fontId="6" fillId="21" borderId="33" xfId="0" applyNumberFormat="1" applyFont="1" applyFill="1" applyBorder="1" applyAlignment="1">
      <alignment horizontal="right" vertical="top"/>
    </xf>
    <xf numFmtId="173" fontId="6" fillId="21" borderId="50" xfId="0" applyNumberFormat="1" applyFont="1" applyFill="1" applyBorder="1" applyAlignment="1">
      <alignment horizontal="right" vertical="top"/>
    </xf>
    <xf numFmtId="173" fontId="0" fillId="21" borderId="32" xfId="0" applyNumberFormat="1" applyFill="1" applyBorder="1" applyAlignment="1">
      <alignment horizontal="right" vertical="top"/>
    </xf>
    <xf numFmtId="173" fontId="6" fillId="21" borderId="50" xfId="0" applyNumberFormat="1" applyFont="1" applyFill="1" applyBorder="1" applyAlignment="1">
      <alignment horizontal="right" vertical="center"/>
    </xf>
    <xf numFmtId="0" fontId="6" fillId="22" borderId="9" xfId="0" applyFont="1" applyFill="1" applyBorder="1" applyAlignment="1">
      <alignment horizontal="center"/>
    </xf>
    <xf numFmtId="0" fontId="6" fillId="21" borderId="9" xfId="0" applyFont="1" applyFill="1" applyBorder="1" applyAlignment="1">
      <alignment horizontal="center"/>
    </xf>
    <xf numFmtId="0" fontId="6" fillId="22" borderId="198" xfId="0" applyFont="1" applyFill="1" applyBorder="1" applyAlignment="1">
      <alignment horizontal="center"/>
    </xf>
    <xf numFmtId="173" fontId="10" fillId="6" borderId="252" xfId="0" applyNumberFormat="1" applyFont="1" applyFill="1" applyBorder="1" applyAlignment="1">
      <alignment horizontal="right" vertical="top"/>
    </xf>
    <xf numFmtId="173" fontId="10" fillId="6" borderId="253" xfId="0" applyNumberFormat="1" applyFont="1" applyFill="1" applyBorder="1" applyAlignment="1">
      <alignment horizontal="right" vertical="top"/>
    </xf>
    <xf numFmtId="173" fontId="6" fillId="6" borderId="10" xfId="0" applyNumberFormat="1" applyFont="1" applyFill="1" applyBorder="1" applyAlignment="1">
      <alignment horizontal="right" vertical="top"/>
    </xf>
    <xf numFmtId="173" fontId="6" fillId="6" borderId="32" xfId="0" applyNumberFormat="1" applyFont="1" applyFill="1" applyBorder="1" applyAlignment="1">
      <alignment horizontal="right" vertical="top"/>
    </xf>
    <xf numFmtId="173" fontId="6" fillId="6" borderId="72" xfId="0" applyNumberFormat="1" applyFont="1" applyFill="1" applyBorder="1" applyAlignment="1">
      <alignment horizontal="right" vertical="top"/>
    </xf>
    <xf numFmtId="173" fontId="6" fillId="6" borderId="252" xfId="0" applyNumberFormat="1" applyFont="1" applyFill="1" applyBorder="1" applyAlignment="1">
      <alignment horizontal="right" vertical="top"/>
    </xf>
    <xf numFmtId="0" fontId="6" fillId="6" borderId="171" xfId="0" applyFont="1" applyFill="1" applyBorder="1" applyAlignment="1">
      <alignment horizontal="center" vertical="top"/>
    </xf>
    <xf numFmtId="173" fontId="10" fillId="0" borderId="255" xfId="0" applyNumberFormat="1" applyFont="1" applyBorder="1" applyAlignment="1">
      <alignment horizontal="right"/>
    </xf>
    <xf numFmtId="0" fontId="2" fillId="0" borderId="0" xfId="8" applyFont="1" applyAlignment="1">
      <alignment horizontal="justify" vertical="center" wrapText="1"/>
    </xf>
    <xf numFmtId="0" fontId="2" fillId="0" borderId="0" xfId="8" applyFont="1" applyAlignment="1">
      <alignment vertical="center"/>
    </xf>
    <xf numFmtId="0" fontId="2" fillId="0" borderId="0" xfId="8" applyFont="1" applyAlignment="1">
      <alignment horizontal="justify" vertical="center"/>
    </xf>
    <xf numFmtId="173" fontId="2" fillId="0" borderId="0" xfId="8" applyNumberFormat="1" applyFont="1" applyAlignment="1">
      <alignment vertical="center"/>
    </xf>
    <xf numFmtId="173" fontId="6" fillId="0" borderId="0" xfId="8" applyNumberFormat="1" applyFont="1" applyAlignment="1">
      <alignment vertical="center"/>
    </xf>
    <xf numFmtId="0" fontId="0" fillId="0" borderId="0" xfId="8" applyFont="1" applyAlignment="1">
      <alignment vertical="center"/>
    </xf>
    <xf numFmtId="0" fontId="0" fillId="0" borderId="0" xfId="8" applyFont="1" applyAlignment="1">
      <alignment horizontal="justify" vertical="center"/>
    </xf>
    <xf numFmtId="0" fontId="2" fillId="0" borderId="0" xfId="0" applyFont="1" applyAlignment="1">
      <alignment vertical="center" wrapText="1"/>
    </xf>
    <xf numFmtId="173" fontId="2" fillId="0" borderId="0" xfId="8" applyNumberFormat="1" applyFont="1"/>
    <xf numFmtId="173" fontId="6" fillId="0" borderId="0" xfId="8" applyNumberFormat="1" applyFont="1"/>
    <xf numFmtId="173" fontId="2" fillId="0" borderId="0" xfId="8" applyNumberFormat="1" applyFont="1" applyAlignment="1">
      <alignment horizontal="right"/>
    </xf>
    <xf numFmtId="0" fontId="15" fillId="0" borderId="0" xfId="8" applyFont="1"/>
    <xf numFmtId="173" fontId="15" fillId="0" borderId="0" xfId="8" applyNumberFormat="1" applyFont="1"/>
    <xf numFmtId="0" fontId="0" fillId="0" borderId="0" xfId="0" applyAlignment="1">
      <alignment horizontal="justify" vertical="center"/>
    </xf>
    <xf numFmtId="0" fontId="15" fillId="0" borderId="0" xfId="8" applyFont="1" applyAlignment="1">
      <alignment vertical="center"/>
    </xf>
    <xf numFmtId="173" fontId="15" fillId="0" borderId="0" xfId="8" applyNumberFormat="1" applyFont="1" applyAlignment="1">
      <alignment vertical="center"/>
    </xf>
    <xf numFmtId="173" fontId="2" fillId="0" borderId="0" xfId="8" applyNumberFormat="1" applyFont="1" applyAlignment="1">
      <alignment horizontal="right" vertical="center"/>
    </xf>
    <xf numFmtId="0" fontId="2" fillId="0" borderId="0" xfId="0" applyFont="1" applyAlignment="1">
      <alignment horizontal="justify" vertical="center"/>
    </xf>
    <xf numFmtId="0" fontId="10" fillId="0" borderId="0" xfId="0" applyFont="1" applyAlignment="1">
      <alignment horizontal="justify" vertical="center" wrapText="1"/>
    </xf>
    <xf numFmtId="0" fontId="10" fillId="0" borderId="0" xfId="0" applyFont="1" applyAlignment="1">
      <alignment horizontal="justify" vertical="center"/>
    </xf>
    <xf numFmtId="0" fontId="6" fillId="21" borderId="182" xfId="0" applyFont="1" applyFill="1" applyBorder="1" applyAlignment="1">
      <alignment horizontal="left" vertical="top"/>
    </xf>
    <xf numFmtId="173" fontId="2" fillId="21" borderId="212" xfId="0" applyNumberFormat="1" applyFont="1" applyFill="1" applyBorder="1" applyAlignment="1">
      <alignment horizontal="right"/>
    </xf>
    <xf numFmtId="0" fontId="6" fillId="21" borderId="263" xfId="0" applyFont="1" applyFill="1" applyBorder="1" applyAlignment="1">
      <alignment horizontal="center" vertical="center"/>
    </xf>
    <xf numFmtId="0" fontId="6" fillId="21" borderId="268" xfId="0" applyFont="1" applyFill="1" applyBorder="1" applyAlignment="1">
      <alignment horizontal="left" vertical="top"/>
    </xf>
    <xf numFmtId="173" fontId="2" fillId="21" borderId="277" xfId="0" applyNumberFormat="1" applyFont="1" applyFill="1" applyBorder="1" applyAlignment="1">
      <alignment horizontal="right"/>
    </xf>
    <xf numFmtId="0" fontId="10" fillId="0" borderId="277" xfId="0" applyFont="1" applyBorder="1"/>
    <xf numFmtId="0" fontId="2" fillId="0" borderId="270" xfId="0" applyFont="1" applyBorder="1"/>
    <xf numFmtId="0" fontId="6" fillId="21" borderId="175" xfId="0" applyFont="1" applyFill="1" applyBorder="1" applyAlignment="1">
      <alignment horizontal="center" vertical="center"/>
    </xf>
    <xf numFmtId="0" fontId="6" fillId="21" borderId="263" xfId="0" applyFont="1" applyFill="1" applyBorder="1" applyAlignment="1">
      <alignment horizontal="left" vertical="center"/>
    </xf>
    <xf numFmtId="173" fontId="2" fillId="21" borderId="272" xfId="0" applyNumberFormat="1" applyFont="1" applyFill="1" applyBorder="1" applyAlignment="1">
      <alignment horizontal="right"/>
    </xf>
    <xf numFmtId="0" fontId="6" fillId="21" borderId="177" xfId="0" applyFont="1" applyFill="1" applyBorder="1" applyAlignment="1">
      <alignment horizontal="left" vertical="center"/>
    </xf>
    <xf numFmtId="0" fontId="231" fillId="0" borderId="0" xfId="0" applyFont="1" applyAlignment="1">
      <alignment horizontal="left" vertical="center"/>
    </xf>
    <xf numFmtId="0" fontId="35" fillId="0" borderId="0" xfId="0" applyFont="1" applyAlignment="1">
      <alignment horizontal="left" vertical="center"/>
    </xf>
    <xf numFmtId="3" fontId="35" fillId="0" borderId="0" xfId="0" applyNumberFormat="1" applyFont="1" applyAlignment="1">
      <alignment horizontal="left" vertical="center"/>
    </xf>
    <xf numFmtId="0" fontId="114" fillId="21" borderId="0" xfId="0" applyFont="1" applyFill="1" applyAlignment="1">
      <alignment horizontal="left" vertical="center"/>
    </xf>
    <xf numFmtId="0" fontId="0" fillId="21" borderId="263" xfId="0" applyFill="1" applyBorder="1" applyAlignment="1">
      <alignment horizontal="left" vertical="top" wrapText="1"/>
    </xf>
    <xf numFmtId="0" fontId="6" fillId="21" borderId="250" xfId="0" applyFont="1" applyFill="1" applyBorder="1" applyAlignment="1">
      <alignment horizontal="justify" vertical="top"/>
    </xf>
    <xf numFmtId="0" fontId="0" fillId="21" borderId="250" xfId="0" applyFill="1" applyBorder="1" applyAlignment="1">
      <alignment horizontal="justify" vertical="top"/>
    </xf>
    <xf numFmtId="0" fontId="10" fillId="21" borderId="250" xfId="0" applyFont="1" applyFill="1" applyBorder="1" applyAlignment="1">
      <alignment horizontal="justify" vertical="top"/>
    </xf>
    <xf numFmtId="0" fontId="6" fillId="22" borderId="89" xfId="0" applyFont="1" applyFill="1" applyBorder="1" applyAlignment="1">
      <alignment horizontal="left" vertical="center"/>
    </xf>
    <xf numFmtId="0" fontId="6" fillId="22" borderId="210" xfId="0" applyFont="1" applyFill="1" applyBorder="1" applyAlignment="1">
      <alignment horizontal="left" vertical="center"/>
    </xf>
    <xf numFmtId="0" fontId="6" fillId="21" borderId="270" xfId="0" applyFont="1" applyFill="1" applyBorder="1" applyAlignment="1">
      <alignment horizontal="center" vertical="center"/>
    </xf>
    <xf numFmtId="0" fontId="6" fillId="21" borderId="271" xfId="0" applyFont="1" applyFill="1" applyBorder="1" applyAlignment="1">
      <alignment horizontal="left" vertical="top"/>
    </xf>
    <xf numFmtId="0" fontId="6" fillId="22" borderId="22" xfId="0" applyFont="1" applyFill="1" applyBorder="1" applyAlignment="1">
      <alignment horizontal="center" vertical="center"/>
    </xf>
    <xf numFmtId="0" fontId="6" fillId="21" borderId="89" xfId="0" applyFont="1" applyFill="1" applyBorder="1" applyAlignment="1">
      <alignment horizontal="left" vertical="center"/>
    </xf>
    <xf numFmtId="173" fontId="2" fillId="0" borderId="87" xfId="0" applyNumberFormat="1" applyFont="1" applyBorder="1" applyAlignment="1">
      <alignment horizontal="right"/>
    </xf>
    <xf numFmtId="173" fontId="6" fillId="22" borderId="82" xfId="0" applyNumberFormat="1" applyFont="1" applyFill="1" applyBorder="1" applyAlignment="1">
      <alignment horizontal="right" vertical="center"/>
    </xf>
    <xf numFmtId="173" fontId="149" fillId="0" borderId="186" xfId="0" applyNumberFormat="1" applyFont="1" applyBorder="1" applyAlignment="1">
      <alignment horizontal="right" vertical="center"/>
    </xf>
    <xf numFmtId="0" fontId="135" fillId="0" borderId="0" xfId="0" applyFont="1" applyAlignment="1">
      <alignment vertical="center"/>
    </xf>
    <xf numFmtId="49" fontId="16" fillId="0" borderId="0" xfId="8" applyNumberFormat="1" applyFont="1" applyAlignment="1">
      <alignment horizontal="left" vertical="center"/>
    </xf>
    <xf numFmtId="0" fontId="6" fillId="21" borderId="255" xfId="0" applyFont="1" applyFill="1" applyBorder="1" applyAlignment="1">
      <alignment horizontal="right"/>
    </xf>
    <xf numFmtId="168" fontId="6" fillId="21" borderId="154" xfId="3" applyFont="1" applyFill="1" applyBorder="1"/>
    <xf numFmtId="173" fontId="2" fillId="0" borderId="45" xfId="0" applyNumberFormat="1" applyFont="1" applyBorder="1"/>
    <xf numFmtId="0" fontId="2" fillId="0" borderId="45" xfId="0" applyFont="1" applyBorder="1" applyAlignment="1">
      <alignment horizontal="justify" vertical="top"/>
    </xf>
    <xf numFmtId="173" fontId="6" fillId="21" borderId="203" xfId="0" applyNumberFormat="1" applyFont="1" applyFill="1" applyBorder="1" applyAlignment="1">
      <alignment horizontal="right"/>
    </xf>
    <xf numFmtId="173" fontId="6" fillId="21" borderId="203" xfId="0" applyNumberFormat="1" applyFont="1" applyFill="1" applyBorder="1"/>
    <xf numFmtId="173" fontId="6" fillId="21" borderId="207" xfId="0" applyNumberFormat="1" applyFont="1" applyFill="1" applyBorder="1"/>
    <xf numFmtId="173" fontId="23" fillId="68" borderId="171" xfId="0" applyNumberFormat="1" applyFont="1" applyFill="1" applyBorder="1" applyAlignment="1">
      <alignment vertical="center"/>
    </xf>
    <xf numFmtId="173" fontId="23" fillId="68" borderId="253" xfId="0" applyNumberFormat="1" applyFont="1" applyFill="1" applyBorder="1" applyAlignment="1">
      <alignment vertical="center"/>
    </xf>
    <xf numFmtId="173" fontId="23" fillId="68" borderId="254" xfId="0" applyNumberFormat="1" applyFont="1" applyFill="1" applyBorder="1" applyAlignment="1">
      <alignment vertical="center"/>
    </xf>
    <xf numFmtId="3" fontId="54" fillId="22" borderId="154" xfId="2" applyNumberFormat="1" applyFont="1" applyFill="1" applyBorder="1" applyAlignment="1" applyProtection="1">
      <alignment horizontal="right" vertical="center"/>
      <protection locked="0"/>
    </xf>
    <xf numFmtId="0" fontId="105" fillId="0" borderId="0" xfId="0" applyFont="1" applyAlignment="1">
      <alignment vertical="center"/>
    </xf>
    <xf numFmtId="173" fontId="35" fillId="21" borderId="0" xfId="0" applyNumberFormat="1" applyFont="1" applyFill="1" applyAlignment="1">
      <alignment horizontal="left"/>
    </xf>
    <xf numFmtId="0" fontId="48" fillId="21" borderId="0" xfId="0" applyFont="1" applyFill="1" applyAlignment="1">
      <alignment horizontal="justify" vertical="top"/>
    </xf>
    <xf numFmtId="185" fontId="2" fillId="0" borderId="0" xfId="6" applyNumberFormat="1" applyFont="1" applyFill="1" applyAlignment="1">
      <alignment horizontal="right" vertical="top"/>
    </xf>
    <xf numFmtId="167" fontId="13" fillId="0" borderId="224" xfId="0" applyNumberFormat="1" applyFont="1" applyBorder="1" applyAlignment="1">
      <alignment horizontal="right" vertical="center" wrapText="1"/>
    </xf>
    <xf numFmtId="0" fontId="6" fillId="0" borderId="171" xfId="0" applyFont="1" applyBorder="1" applyAlignment="1">
      <alignment horizontal="center" vertical="center" wrapText="1"/>
    </xf>
    <xf numFmtId="3" fontId="6" fillId="0" borderId="172" xfId="0" applyNumberFormat="1" applyFont="1" applyBorder="1" applyAlignment="1">
      <alignment horizontal="center" vertical="center" wrapText="1"/>
    </xf>
    <xf numFmtId="0" fontId="6" fillId="0" borderId="31" xfId="0" applyFont="1" applyBorder="1" applyAlignment="1">
      <alignment horizontal="center" vertical="center" wrapText="1"/>
    </xf>
    <xf numFmtId="0" fontId="6" fillId="0" borderId="70" xfId="0" applyFont="1" applyBorder="1" applyAlignment="1">
      <alignment horizontal="center" vertical="center" wrapText="1"/>
    </xf>
    <xf numFmtId="9" fontId="20" fillId="0" borderId="40" xfId="0" applyNumberFormat="1" applyFont="1" applyBorder="1" applyAlignment="1">
      <alignment horizontal="center" vertical="center" wrapText="1"/>
    </xf>
    <xf numFmtId="9" fontId="20" fillId="0" borderId="38" xfId="0" applyNumberFormat="1" applyFont="1" applyBorder="1" applyAlignment="1">
      <alignment horizontal="center" vertical="center" wrapText="1"/>
    </xf>
    <xf numFmtId="167" fontId="13" fillId="0" borderId="40" xfId="0" applyNumberFormat="1" applyFont="1" applyBorder="1" applyAlignment="1">
      <alignment horizontal="right" vertical="center" wrapText="1"/>
    </xf>
    <xf numFmtId="175" fontId="13" fillId="0" borderId="38" xfId="0" applyNumberFormat="1" applyFont="1" applyBorder="1" applyAlignment="1">
      <alignment horizontal="right" vertical="center" wrapText="1"/>
    </xf>
    <xf numFmtId="49" fontId="46" fillId="21" borderId="0" xfId="0" applyNumberFormat="1" applyFont="1" applyFill="1" applyAlignment="1">
      <alignment horizontal="center" vertical="center"/>
    </xf>
    <xf numFmtId="0" fontId="6" fillId="8" borderId="81" xfId="0" applyFont="1" applyFill="1" applyBorder="1"/>
    <xf numFmtId="0" fontId="6" fillId="0" borderId="20" xfId="0" applyFont="1" applyBorder="1"/>
    <xf numFmtId="173" fontId="6" fillId="8" borderId="54" xfId="0" applyNumberFormat="1" applyFont="1" applyFill="1" applyBorder="1"/>
    <xf numFmtId="173" fontId="6" fillId="0" borderId="250" xfId="0" applyNumberFormat="1" applyFont="1" applyBorder="1"/>
    <xf numFmtId="173" fontId="114" fillId="0" borderId="70" xfId="0" applyNumberFormat="1" applyFont="1" applyBorder="1"/>
    <xf numFmtId="0" fontId="2" fillId="0" borderId="244" xfId="0" applyFont="1" applyBorder="1" applyAlignment="1">
      <alignment horizontal="left"/>
    </xf>
    <xf numFmtId="0" fontId="6" fillId="0" borderId="175" xfId="0" applyFont="1" applyBorder="1"/>
    <xf numFmtId="173" fontId="114" fillId="8" borderId="54" xfId="0" applyNumberFormat="1" applyFont="1" applyFill="1" applyBorder="1"/>
    <xf numFmtId="0" fontId="6" fillId="11" borderId="171" xfId="0" applyFont="1" applyFill="1" applyBorder="1" applyAlignment="1">
      <alignment horizontal="right"/>
    </xf>
    <xf numFmtId="0" fontId="0" fillId="23" borderId="254" xfId="0" applyFill="1" applyBorder="1"/>
    <xf numFmtId="173" fontId="6" fillId="41" borderId="254" xfId="0" applyNumberFormat="1" applyFont="1" applyFill="1" applyBorder="1" applyAlignment="1">
      <alignment horizontal="right"/>
    </xf>
    <xf numFmtId="173" fontId="114" fillId="0" borderId="250" xfId="0" applyNumberFormat="1" applyFont="1" applyBorder="1"/>
    <xf numFmtId="0" fontId="6" fillId="47" borderId="171" xfId="0" applyFont="1" applyFill="1" applyBorder="1" applyAlignment="1">
      <alignment horizontal="right"/>
    </xf>
    <xf numFmtId="0" fontId="0" fillId="47" borderId="171" xfId="0" applyFill="1" applyBorder="1"/>
    <xf numFmtId="173" fontId="6" fillId="69" borderId="171" xfId="0" applyNumberFormat="1" applyFont="1" applyFill="1" applyBorder="1"/>
    <xf numFmtId="0" fontId="6" fillId="0" borderId="196" xfId="0" applyFont="1" applyBorder="1" applyAlignment="1">
      <alignment horizontal="right"/>
    </xf>
    <xf numFmtId="0" fontId="0" fillId="0" borderId="196" xfId="0" applyBorder="1"/>
    <xf numFmtId="0" fontId="6" fillId="64" borderId="171" xfId="0" applyFont="1" applyFill="1" applyBorder="1" applyAlignment="1">
      <alignment horizontal="right"/>
    </xf>
    <xf numFmtId="0" fontId="0" fillId="64" borderId="254" xfId="0" applyFill="1" applyBorder="1"/>
    <xf numFmtId="173" fontId="6" fillId="64" borderId="254" xfId="0" applyNumberFormat="1" applyFont="1" applyFill="1" applyBorder="1"/>
    <xf numFmtId="0" fontId="46" fillId="0" borderId="54" xfId="0" applyFont="1" applyBorder="1" applyAlignment="1">
      <alignment horizontal="left"/>
    </xf>
    <xf numFmtId="0" fontId="6" fillId="41" borderId="171" xfId="0" applyFont="1" applyFill="1" applyBorder="1" applyAlignment="1">
      <alignment horizontal="right" vertical="top"/>
    </xf>
    <xf numFmtId="173" fontId="6" fillId="23" borderId="254" xfId="0" applyNumberFormat="1" applyFont="1" applyFill="1" applyBorder="1"/>
    <xf numFmtId="0" fontId="6" fillId="8" borderId="81" xfId="0" applyFont="1" applyFill="1" applyBorder="1" applyAlignment="1">
      <alignment horizontal="justify"/>
    </xf>
    <xf numFmtId="173" fontId="114" fillId="0" borderId="20" xfId="0" applyNumberFormat="1" applyFont="1" applyBorder="1"/>
    <xf numFmtId="0" fontId="6" fillId="14" borderId="81" xfId="0" applyFont="1" applyFill="1" applyBorder="1" applyAlignment="1">
      <alignment horizontal="left"/>
    </xf>
    <xf numFmtId="0" fontId="6" fillId="36" borderId="81" xfId="0" applyFont="1" applyFill="1" applyBorder="1" applyAlignment="1">
      <alignment horizontal="left"/>
    </xf>
    <xf numFmtId="0" fontId="6" fillId="23" borderId="171" xfId="0" applyFont="1" applyFill="1" applyBorder="1" applyAlignment="1">
      <alignment horizontal="right"/>
    </xf>
    <xf numFmtId="173" fontId="6" fillId="41" borderId="254" xfId="0" applyNumberFormat="1" applyFont="1" applyFill="1" applyBorder="1"/>
    <xf numFmtId="173" fontId="6" fillId="41" borderId="171" xfId="0" applyNumberFormat="1" applyFont="1" applyFill="1" applyBorder="1"/>
    <xf numFmtId="173" fontId="6" fillId="70" borderId="20" xfId="0" applyNumberFormat="1" applyFont="1" applyFill="1" applyBorder="1"/>
    <xf numFmtId="2" fontId="115" fillId="51" borderId="35" xfId="0" applyNumberFormat="1" applyFont="1" applyFill="1" applyBorder="1" applyAlignment="1">
      <alignment horizontal="center" vertical="center" wrapText="1"/>
    </xf>
    <xf numFmtId="2" fontId="110" fillId="51" borderId="236" xfId="0" applyNumberFormat="1" applyFont="1" applyFill="1" applyBorder="1" applyAlignment="1">
      <alignment horizontal="center" vertical="center" wrapText="1"/>
    </xf>
    <xf numFmtId="0" fontId="6" fillId="21" borderId="245" xfId="0" applyFont="1" applyFill="1" applyBorder="1" applyAlignment="1">
      <alignment horizontal="center"/>
    </xf>
    <xf numFmtId="0" fontId="6" fillId="21" borderId="248" xfId="0" applyFont="1" applyFill="1" applyBorder="1" applyAlignment="1">
      <alignment horizontal="center"/>
    </xf>
    <xf numFmtId="0" fontId="6" fillId="21" borderId="247" xfId="0" applyFont="1" applyFill="1" applyBorder="1" applyAlignment="1">
      <alignment horizontal="center"/>
    </xf>
    <xf numFmtId="0" fontId="6" fillId="21" borderId="65" xfId="0" applyFont="1" applyFill="1" applyBorder="1" applyAlignment="1">
      <alignment horizontal="center"/>
    </xf>
    <xf numFmtId="0" fontId="6" fillId="21" borderId="89" xfId="0" applyFont="1" applyFill="1" applyBorder="1" applyAlignment="1">
      <alignment horizontal="center"/>
    </xf>
    <xf numFmtId="0" fontId="6" fillId="21" borderId="23" xfId="0" applyFont="1" applyFill="1" applyBorder="1" applyAlignment="1">
      <alignment horizontal="center"/>
    </xf>
    <xf numFmtId="0" fontId="6" fillId="21" borderId="87" xfId="0" applyFont="1" applyFill="1" applyBorder="1" applyAlignment="1">
      <alignment horizontal="center"/>
    </xf>
    <xf numFmtId="0" fontId="6" fillId="21" borderId="73" xfId="0" applyFont="1" applyFill="1" applyBorder="1" applyAlignment="1">
      <alignment horizontal="center"/>
    </xf>
    <xf numFmtId="0" fontId="54" fillId="5" borderId="66" xfId="0" applyFont="1" applyFill="1" applyBorder="1"/>
    <xf numFmtId="3" fontId="54" fillId="5" borderId="236" xfId="0" applyNumberFormat="1" applyFont="1" applyFill="1" applyBorder="1" applyAlignment="1">
      <alignment horizontal="center" vertical="center" wrapText="1"/>
    </xf>
    <xf numFmtId="3" fontId="113" fillId="21" borderId="236" xfId="0" applyNumberFormat="1" applyFont="1" applyFill="1" applyBorder="1"/>
    <xf numFmtId="0" fontId="56" fillId="0" borderId="236" xfId="0" applyFont="1" applyBorder="1"/>
    <xf numFmtId="0" fontId="56" fillId="0" borderId="282" xfId="0" applyFont="1" applyBorder="1"/>
    <xf numFmtId="0" fontId="6" fillId="71" borderId="82" xfId="0" applyFont="1" applyFill="1" applyBorder="1" applyAlignment="1">
      <alignment horizontal="justify" vertical="top"/>
    </xf>
    <xf numFmtId="173" fontId="10" fillId="71" borderId="263" xfId="0" applyNumberFormat="1" applyFont="1" applyFill="1" applyBorder="1" applyAlignment="1">
      <alignment horizontal="right"/>
    </xf>
    <xf numFmtId="173" fontId="10" fillId="71" borderId="255" xfId="0" applyNumberFormat="1" applyFont="1" applyFill="1" applyBorder="1" applyAlignment="1">
      <alignment horizontal="right"/>
    </xf>
    <xf numFmtId="173" fontId="10" fillId="71" borderId="82" xfId="0" applyNumberFormat="1" applyFont="1" applyFill="1" applyBorder="1" applyAlignment="1">
      <alignment horizontal="right"/>
    </xf>
    <xf numFmtId="173" fontId="6" fillId="71" borderId="263" xfId="0" applyNumberFormat="1" applyFont="1" applyFill="1" applyBorder="1" applyAlignment="1">
      <alignment horizontal="right" vertical="top"/>
    </xf>
    <xf numFmtId="173" fontId="6" fillId="71" borderId="255" xfId="0" applyNumberFormat="1" applyFont="1" applyFill="1" applyBorder="1" applyAlignment="1">
      <alignment horizontal="right" vertical="top"/>
    </xf>
    <xf numFmtId="173" fontId="6" fillId="71" borderId="82" xfId="0" applyNumberFormat="1" applyFont="1" applyFill="1" applyBorder="1" applyAlignment="1">
      <alignment horizontal="right" vertical="top"/>
    </xf>
    <xf numFmtId="173" fontId="6" fillId="71" borderId="1" xfId="0" applyNumberFormat="1" applyFont="1" applyFill="1" applyBorder="1" applyAlignment="1">
      <alignment horizontal="right" vertical="top"/>
    </xf>
    <xf numFmtId="0" fontId="6" fillId="71" borderId="263" xfId="0" applyFont="1" applyFill="1" applyBorder="1" applyAlignment="1">
      <alignment horizontal="justify" vertical="top"/>
    </xf>
    <xf numFmtId="0" fontId="2" fillId="21" borderId="55" xfId="0" applyFont="1" applyFill="1" applyBorder="1" applyAlignment="1">
      <alignment horizontal="justify" vertical="top" wrapText="1"/>
    </xf>
    <xf numFmtId="0" fontId="2" fillId="22" borderId="58" xfId="0" applyFont="1" applyFill="1" applyBorder="1" applyAlignment="1">
      <alignment horizontal="justify" vertical="center"/>
    </xf>
    <xf numFmtId="0" fontId="2" fillId="22" borderId="55" xfId="0" applyFont="1" applyFill="1" applyBorder="1" applyAlignment="1">
      <alignment horizontal="justify" vertical="top" wrapText="1"/>
    </xf>
    <xf numFmtId="0" fontId="37" fillId="0" borderId="187" xfId="0" applyFont="1" applyBorder="1" applyAlignment="1">
      <alignment horizontal="left" vertical="center" wrapText="1"/>
    </xf>
    <xf numFmtId="173" fontId="31" fillId="0" borderId="0" xfId="0" applyNumberFormat="1" applyFont="1"/>
    <xf numFmtId="0" fontId="170" fillId="21" borderId="0" xfId="17" applyFont="1" applyFill="1" applyAlignment="1">
      <alignment horizontal="center" vertical="center" wrapText="1"/>
    </xf>
    <xf numFmtId="0" fontId="178" fillId="21" borderId="0" xfId="18" applyFont="1" applyFill="1" applyAlignment="1">
      <alignment horizontal="center" vertical="center" wrapText="1"/>
    </xf>
    <xf numFmtId="0" fontId="170" fillId="21" borderId="0" xfId="17" applyFont="1" applyFill="1" applyAlignment="1">
      <alignment horizontal="center" vertical="center"/>
    </xf>
    <xf numFmtId="0" fontId="170" fillId="0" borderId="0" xfId="17" applyFont="1" applyAlignment="1">
      <alignment vertical="center"/>
    </xf>
    <xf numFmtId="0" fontId="5" fillId="0" borderId="0" xfId="1" applyFill="1" applyAlignment="1" applyProtection="1">
      <alignment horizontal="center" vertical="center" wrapText="1"/>
    </xf>
    <xf numFmtId="0" fontId="171" fillId="0" borderId="0" xfId="17" applyFont="1" applyAlignment="1">
      <alignment horizontal="center" vertical="center" wrapText="1"/>
    </xf>
    <xf numFmtId="0" fontId="170" fillId="0" borderId="0" xfId="17" applyFont="1" applyAlignment="1">
      <alignment horizontal="right"/>
    </xf>
    <xf numFmtId="0" fontId="170" fillId="0" borderId="0" xfId="17" applyFont="1"/>
    <xf numFmtId="0" fontId="172" fillId="0" borderId="0" xfId="17" applyFont="1" applyAlignment="1">
      <alignment horizontal="center"/>
    </xf>
    <xf numFmtId="0" fontId="143" fillId="0" borderId="0" xfId="17"/>
    <xf numFmtId="0" fontId="173" fillId="59" borderId="0" xfId="17" applyFont="1" applyFill="1" applyAlignment="1">
      <alignment horizontal="center"/>
    </xf>
    <xf numFmtId="0" fontId="174" fillId="0" borderId="0" xfId="17" applyFont="1"/>
    <xf numFmtId="0" fontId="170" fillId="59" borderId="0" xfId="17" applyFont="1" applyFill="1" applyAlignment="1">
      <alignment horizontal="center" wrapText="1"/>
    </xf>
    <xf numFmtId="0" fontId="170" fillId="0" borderId="0" xfId="17" applyFont="1" applyAlignment="1">
      <alignment wrapText="1"/>
    </xf>
    <xf numFmtId="0" fontId="170" fillId="59" borderId="0" xfId="17" applyFont="1" applyFill="1" applyAlignment="1">
      <alignment horizontal="center" vertical="center" wrapText="1"/>
    </xf>
    <xf numFmtId="0" fontId="143" fillId="0" borderId="0" xfId="17" applyAlignment="1">
      <alignment vertical="center" wrapText="1"/>
    </xf>
    <xf numFmtId="0" fontId="175" fillId="21" borderId="0" xfId="17" applyFont="1" applyFill="1" applyAlignment="1">
      <alignment horizontal="center" vertical="center" wrapText="1"/>
    </xf>
    <xf numFmtId="0" fontId="176" fillId="21" borderId="0" xfId="17" applyFont="1" applyFill="1" applyAlignment="1">
      <alignment vertical="center" wrapText="1"/>
    </xf>
    <xf numFmtId="0" fontId="170" fillId="21" borderId="0" xfId="23" applyFont="1" applyFill="1" applyAlignment="1">
      <alignment horizontal="left" vertical="top" wrapText="1"/>
    </xf>
    <xf numFmtId="0" fontId="170" fillId="0" borderId="0" xfId="23" applyFont="1"/>
    <xf numFmtId="0" fontId="170" fillId="21" borderId="0" xfId="23" applyFont="1" applyFill="1"/>
    <xf numFmtId="0" fontId="185" fillId="0" borderId="0" xfId="18" applyFont="1" applyAlignment="1">
      <alignment horizontal="center" vertical="center" wrapText="1"/>
    </xf>
    <xf numFmtId="0" fontId="184" fillId="0" borderId="0" xfId="24" applyFont="1" applyAlignment="1">
      <alignment horizontal="center" vertical="center" wrapText="1"/>
    </xf>
    <xf numFmtId="0" fontId="184" fillId="0" borderId="0" xfId="24" applyFont="1" applyAlignment="1">
      <alignment vertical="center" wrapText="1"/>
    </xf>
    <xf numFmtId="0" fontId="186" fillId="0" borderId="0" xfId="23" applyFont="1"/>
    <xf numFmtId="0" fontId="170" fillId="21" borderId="0" xfId="23" applyFont="1" applyFill="1" applyAlignment="1">
      <alignment vertical="top" wrapText="1"/>
    </xf>
    <xf numFmtId="0" fontId="170" fillId="0" borderId="0" xfId="23" applyFont="1" applyAlignment="1">
      <alignment horizontal="left" vertical="top" wrapText="1"/>
    </xf>
    <xf numFmtId="0" fontId="170" fillId="0" borderId="0" xfId="23" applyFont="1" applyAlignment="1">
      <alignment horizontal="left" vertical="center" wrapText="1" indent="4"/>
    </xf>
    <xf numFmtId="0" fontId="192" fillId="0" borderId="0" xfId="18" applyFont="1" applyAlignment="1">
      <alignment horizontal="center" vertical="center" wrapText="1"/>
    </xf>
    <xf numFmtId="0" fontId="193" fillId="0" borderId="0" xfId="24" applyFont="1" applyAlignment="1">
      <alignment horizontal="center" vertical="center" wrapText="1"/>
    </xf>
    <xf numFmtId="0" fontId="188" fillId="21" borderId="0" xfId="23" applyFont="1" applyFill="1" applyAlignment="1">
      <alignment horizontal="left" wrapText="1"/>
    </xf>
    <xf numFmtId="0" fontId="188" fillId="0" borderId="0" xfId="23" applyFont="1" applyAlignment="1">
      <alignment horizontal="left" wrapText="1"/>
    </xf>
    <xf numFmtId="0" fontId="187" fillId="0" borderId="0" xfId="23" applyFont="1" applyAlignment="1">
      <alignment horizontal="center"/>
    </xf>
    <xf numFmtId="0" fontId="185" fillId="58" borderId="0" xfId="18" applyFont="1" applyFill="1" applyAlignment="1">
      <alignment horizontal="center" vertical="center" wrapText="1"/>
    </xf>
    <xf numFmtId="0" fontId="186" fillId="0" borderId="0" xfId="23" applyFont="1" applyAlignment="1">
      <alignment horizontal="center" vertical="center"/>
    </xf>
    <xf numFmtId="0" fontId="170" fillId="58" borderId="0" xfId="23" applyFont="1" applyFill="1" applyAlignment="1">
      <alignment horizontal="center" vertical="center" wrapText="1"/>
    </xf>
    <xf numFmtId="0" fontId="170" fillId="0" borderId="0" xfId="23" applyFont="1" applyAlignment="1">
      <alignment horizontal="center" vertical="center" wrapText="1"/>
    </xf>
    <xf numFmtId="0" fontId="188" fillId="21" borderId="0" xfId="23" applyFont="1" applyFill="1" applyAlignment="1">
      <alignment horizontal="center" vertical="top"/>
    </xf>
    <xf numFmtId="0" fontId="189" fillId="0" borderId="0" xfId="23" applyFont="1" applyAlignment="1">
      <alignment horizontal="center" vertical="top"/>
    </xf>
    <xf numFmtId="0" fontId="170" fillId="21" borderId="0" xfId="23" applyFont="1" applyFill="1" applyAlignment="1">
      <alignment horizontal="center" vertical="top" wrapText="1"/>
    </xf>
    <xf numFmtId="0" fontId="170" fillId="0" borderId="0" xfId="23" applyFont="1" applyAlignment="1">
      <alignment horizontal="center" vertical="top" wrapText="1"/>
    </xf>
    <xf numFmtId="0" fontId="77" fillId="54" borderId="0" xfId="0" applyFont="1" applyFill="1" applyAlignment="1">
      <alignment horizontal="left" vertical="center" wrapText="1"/>
    </xf>
    <xf numFmtId="0" fontId="0" fillId="32" borderId="0" xfId="0" applyFill="1"/>
    <xf numFmtId="0" fontId="31" fillId="33" borderId="0" xfId="0" applyFont="1" applyFill="1" applyAlignment="1">
      <alignment horizontal="justify" vertical="center"/>
    </xf>
    <xf numFmtId="0" fontId="42" fillId="0" borderId="0" xfId="0" applyFont="1" applyAlignment="1">
      <alignment horizontal="center" vertical="center" wrapText="1"/>
    </xf>
    <xf numFmtId="0" fontId="77" fillId="0" borderId="0" xfId="0" applyFont="1" applyAlignment="1">
      <alignment horizontal="center" vertical="center" wrapText="1"/>
    </xf>
    <xf numFmtId="0" fontId="0" fillId="8" borderId="0" xfId="0" applyFill="1" applyAlignment="1">
      <alignment horizontal="left" vertical="center" wrapText="1"/>
    </xf>
    <xf numFmtId="0" fontId="31" fillId="32" borderId="0" xfId="0" applyFont="1" applyFill="1"/>
    <xf numFmtId="0" fontId="31" fillId="32" borderId="0" xfId="0" applyFont="1" applyFill="1" applyAlignment="1">
      <alignment horizontal="justify" vertical="center" wrapText="1"/>
    </xf>
    <xf numFmtId="0" fontId="31" fillId="33" borderId="0" xfId="0" applyFont="1" applyFill="1"/>
    <xf numFmtId="0" fontId="31" fillId="33" borderId="0" xfId="0" applyFont="1" applyFill="1" applyAlignment="1">
      <alignment horizontal="center"/>
    </xf>
    <xf numFmtId="0" fontId="31" fillId="33" borderId="0" xfId="0" applyFont="1" applyFill="1" applyAlignment="1">
      <alignment horizontal="justify" vertical="center" wrapText="1"/>
    </xf>
    <xf numFmtId="1" fontId="31" fillId="54" borderId="0" xfId="0" applyNumberFormat="1" applyFont="1" applyFill="1" applyAlignment="1">
      <alignment horizontal="left" vertical="top"/>
    </xf>
    <xf numFmtId="0" fontId="31" fillId="54" borderId="0" xfId="0" applyFont="1" applyFill="1" applyAlignment="1">
      <alignment horizontal="justify" vertical="center"/>
    </xf>
    <xf numFmtId="0" fontId="113" fillId="32" borderId="0" xfId="0" applyFont="1" applyFill="1" applyAlignment="1">
      <alignment horizontal="left" vertical="top"/>
    </xf>
    <xf numFmtId="0" fontId="251" fillId="33" borderId="0" xfId="0" applyFont="1" applyFill="1" applyAlignment="1">
      <alignment horizontal="left" vertical="center" wrapText="1"/>
    </xf>
    <xf numFmtId="0" fontId="31" fillId="21" borderId="236" xfId="18" applyFont="1" applyFill="1" applyBorder="1" applyAlignment="1">
      <alignment horizontal="justify" vertical="center" wrapText="1"/>
    </xf>
    <xf numFmtId="0" fontId="245" fillId="21" borderId="236" xfId="1" applyFont="1" applyFill="1" applyBorder="1" applyAlignment="1" applyProtection="1">
      <alignment horizontal="justify" vertical="center"/>
    </xf>
    <xf numFmtId="0" fontId="31" fillId="22" borderId="0" xfId="1" applyFont="1" applyFill="1" applyAlignment="1" applyProtection="1">
      <alignment horizontal="justify" vertical="center" wrapText="1"/>
    </xf>
    <xf numFmtId="0" fontId="253" fillId="63" borderId="236" xfId="0" applyFont="1" applyFill="1" applyBorder="1" applyAlignment="1">
      <alignment horizontal="left" vertical="center"/>
    </xf>
    <xf numFmtId="0" fontId="31" fillId="21" borderId="235" xfId="18" applyFont="1" applyFill="1" applyBorder="1" applyAlignment="1">
      <alignment horizontal="justify" vertical="center" wrapText="1"/>
    </xf>
    <xf numFmtId="0" fontId="31" fillId="21" borderId="1" xfId="18" applyFont="1" applyFill="1" applyBorder="1" applyAlignment="1">
      <alignment horizontal="justify" vertical="center" wrapText="1"/>
    </xf>
    <xf numFmtId="0" fontId="31" fillId="21" borderId="187" xfId="18" applyFont="1" applyFill="1" applyBorder="1" applyAlignment="1">
      <alignment horizontal="justify" vertical="center" wrapText="1"/>
    </xf>
    <xf numFmtId="168" fontId="25" fillId="21" borderId="0" xfId="0" applyNumberFormat="1" applyFont="1" applyFill="1" applyAlignment="1" applyProtection="1">
      <alignment horizontal="center"/>
      <protection locked="0"/>
    </xf>
    <xf numFmtId="0" fontId="25" fillId="21" borderId="0" xfId="0" applyFont="1" applyFill="1" applyAlignment="1" applyProtection="1">
      <alignment horizontal="center"/>
      <protection locked="0"/>
    </xf>
    <xf numFmtId="0" fontId="232" fillId="43" borderId="24" xfId="0" applyFont="1" applyFill="1" applyBorder="1" applyAlignment="1">
      <alignment horizontal="center" vertical="center"/>
    </xf>
    <xf numFmtId="0" fontId="232" fillId="43" borderId="69" xfId="0" applyFont="1" applyFill="1" applyBorder="1" applyAlignment="1">
      <alignment horizontal="center" vertical="center"/>
    </xf>
    <xf numFmtId="0" fontId="232" fillId="43" borderId="0" xfId="0" applyFont="1" applyFill="1" applyAlignment="1">
      <alignment horizontal="center" vertical="center"/>
    </xf>
    <xf numFmtId="0" fontId="232" fillId="43" borderId="196" xfId="0" applyFont="1" applyFill="1" applyBorder="1" applyAlignment="1">
      <alignment horizontal="center" vertical="center"/>
    </xf>
    <xf numFmtId="0" fontId="232" fillId="43" borderId="6" xfId="0" applyFont="1" applyFill="1" applyBorder="1" applyAlignment="1">
      <alignment horizontal="center" vertical="center"/>
    </xf>
    <xf numFmtId="0" fontId="232" fillId="43" borderId="70" xfId="0" applyFont="1" applyFill="1" applyBorder="1" applyAlignment="1">
      <alignment horizontal="center" vertical="center"/>
    </xf>
    <xf numFmtId="0" fontId="233" fillId="9" borderId="0" xfId="0" applyFont="1" applyFill="1" applyAlignment="1">
      <alignment horizontal="center"/>
    </xf>
    <xf numFmtId="0" fontId="233" fillId="9" borderId="196" xfId="0" applyFont="1" applyFill="1" applyBorder="1" applyAlignment="1">
      <alignment horizontal="center"/>
    </xf>
    <xf numFmtId="0" fontId="233" fillId="5" borderId="0" xfId="0" applyFont="1" applyFill="1" applyAlignment="1">
      <alignment horizontal="center" vertical="center"/>
    </xf>
    <xf numFmtId="0" fontId="233" fillId="5" borderId="196" xfId="0" applyFont="1" applyFill="1" applyBorder="1" applyAlignment="1">
      <alignment horizontal="center" vertical="center"/>
    </xf>
    <xf numFmtId="0" fontId="155" fillId="22" borderId="175" xfId="0" applyFont="1" applyFill="1" applyBorder="1" applyAlignment="1">
      <alignment horizontal="center"/>
    </xf>
    <xf numFmtId="0" fontId="155" fillId="22" borderId="0" xfId="0" applyFont="1" applyFill="1" applyAlignment="1">
      <alignment horizontal="center"/>
    </xf>
    <xf numFmtId="0" fontId="155" fillId="22" borderId="196" xfId="0" applyFont="1" applyFill="1" applyBorder="1" applyAlignment="1">
      <alignment horizontal="center"/>
    </xf>
    <xf numFmtId="0" fontId="25" fillId="9" borderId="6" xfId="0" applyFont="1" applyFill="1" applyBorder="1" applyAlignment="1" applyProtection="1">
      <alignment horizontal="center" wrapText="1"/>
      <protection locked="0"/>
    </xf>
    <xf numFmtId="0" fontId="233" fillId="5" borderId="6" xfId="0" applyFont="1" applyFill="1" applyBorder="1" applyAlignment="1">
      <alignment horizontal="center" vertical="top"/>
    </xf>
    <xf numFmtId="0" fontId="233" fillId="5" borderId="70" xfId="0" applyFont="1" applyFill="1" applyBorder="1" applyAlignment="1">
      <alignment horizontal="center" vertical="top"/>
    </xf>
    <xf numFmtId="0" fontId="25" fillId="21" borderId="24" xfId="0" applyFont="1" applyFill="1" applyBorder="1" applyAlignment="1" applyProtection="1">
      <alignment vertical="top"/>
      <protection locked="0"/>
    </xf>
    <xf numFmtId="0" fontId="25" fillId="21" borderId="24" xfId="0" applyFont="1" applyFill="1" applyBorder="1" applyAlignment="1">
      <alignment vertical="top"/>
    </xf>
    <xf numFmtId="0" fontId="235" fillId="0" borderId="71" xfId="0" applyFont="1" applyBorder="1" applyAlignment="1" applyProtection="1">
      <alignment horizontal="justify" vertical="top"/>
      <protection locked="0"/>
    </xf>
    <xf numFmtId="0" fontId="236" fillId="0" borderId="24" xfId="0" applyFont="1" applyBorder="1" applyAlignment="1">
      <alignment horizontal="justify" vertical="top"/>
    </xf>
    <xf numFmtId="0" fontId="236" fillId="0" borderId="69" xfId="0" applyFont="1" applyBorder="1" applyAlignment="1">
      <alignment horizontal="justify" vertical="top"/>
    </xf>
    <xf numFmtId="0" fontId="23" fillId="5" borderId="76" xfId="0" applyFont="1" applyFill="1" applyBorder="1" applyAlignment="1" applyProtection="1">
      <alignment horizontal="left"/>
      <protection locked="0"/>
    </xf>
    <xf numFmtId="0" fontId="23" fillId="5" borderId="78" xfId="0" applyFont="1" applyFill="1" applyBorder="1" applyAlignment="1" applyProtection="1">
      <alignment horizontal="left"/>
      <protection locked="0"/>
    </xf>
    <xf numFmtId="0" fontId="23" fillId="5" borderId="113" xfId="0" applyFont="1" applyFill="1" applyBorder="1" applyAlignment="1" applyProtection="1">
      <alignment horizontal="left"/>
      <protection locked="0"/>
    </xf>
    <xf numFmtId="0" fontId="25" fillId="0" borderId="78" xfId="0" applyFont="1" applyBorder="1" applyAlignment="1">
      <alignment horizontal="left"/>
    </xf>
    <xf numFmtId="0" fontId="23" fillId="5" borderId="114" xfId="0" applyFont="1" applyFill="1" applyBorder="1" applyAlignment="1" applyProtection="1">
      <alignment horizontal="left"/>
      <protection locked="0"/>
    </xf>
    <xf numFmtId="0" fontId="25" fillId="0" borderId="78" xfId="0" applyFont="1" applyBorder="1"/>
    <xf numFmtId="0" fontId="121" fillId="9" borderId="154" xfId="0" applyFont="1" applyFill="1" applyBorder="1" applyAlignment="1" applyProtection="1">
      <alignment horizontal="center"/>
      <protection locked="0"/>
    </xf>
    <xf numFmtId="0" fontId="121" fillId="5" borderId="154" xfId="0" applyFont="1" applyFill="1" applyBorder="1" applyAlignment="1">
      <alignment horizontal="center"/>
    </xf>
    <xf numFmtId="0" fontId="25" fillId="9" borderId="175" xfId="0" applyFont="1" applyFill="1" applyBorder="1" applyAlignment="1" applyProtection="1">
      <alignment horizontal="left"/>
      <protection locked="0"/>
    </xf>
    <xf numFmtId="0" fontId="25" fillId="37" borderId="0" xfId="0" applyFont="1" applyFill="1" applyAlignment="1" applyProtection="1">
      <alignment horizontal="left"/>
      <protection locked="0"/>
    </xf>
    <xf numFmtId="0" fontId="25" fillId="0" borderId="0" xfId="0" applyFont="1"/>
    <xf numFmtId="0" fontId="25" fillId="0" borderId="196" xfId="0" applyFont="1" applyBorder="1"/>
    <xf numFmtId="0" fontId="34" fillId="9" borderId="175" xfId="0" applyFont="1" applyFill="1" applyBorder="1" applyAlignment="1" applyProtection="1">
      <alignment horizontal="center" vertical="center" textRotation="90" wrapText="1"/>
      <protection locked="0"/>
    </xf>
    <xf numFmtId="0" fontId="34" fillId="9" borderId="0" xfId="0" applyFont="1" applyFill="1" applyAlignment="1" applyProtection="1">
      <alignment horizontal="center" vertical="center" textRotation="90" wrapText="1"/>
      <protection locked="0"/>
    </xf>
    <xf numFmtId="0" fontId="25" fillId="21" borderId="3" xfId="0" applyFont="1" applyFill="1" applyBorder="1" applyAlignment="1" applyProtection="1">
      <alignment vertical="top"/>
      <protection locked="0"/>
    </xf>
    <xf numFmtId="0" fontId="25" fillId="21" borderId="0" xfId="0" applyFont="1" applyFill="1" applyAlignment="1" applyProtection="1">
      <alignment vertical="top"/>
      <protection locked="0"/>
    </xf>
    <xf numFmtId="0" fontId="25" fillId="21" borderId="0" xfId="0" applyFont="1" applyFill="1" applyAlignment="1">
      <alignment vertical="top"/>
    </xf>
    <xf numFmtId="168" fontId="157" fillId="21" borderId="35" xfId="3" applyFont="1" applyFill="1" applyBorder="1" applyAlignment="1" applyProtection="1">
      <alignment horizontal="right"/>
      <protection locked="0"/>
    </xf>
    <xf numFmtId="168" fontId="157" fillId="21" borderId="1" xfId="3" applyFont="1" applyFill="1" applyBorder="1" applyAlignment="1" applyProtection="1">
      <alignment horizontal="right"/>
      <protection locked="0"/>
    </xf>
    <xf numFmtId="168" fontId="157" fillId="21" borderId="82" xfId="3" applyFont="1" applyFill="1" applyBorder="1" applyAlignment="1" applyProtection="1">
      <alignment horizontal="right"/>
      <protection locked="0"/>
    </xf>
    <xf numFmtId="0" fontId="23" fillId="9" borderId="8" xfId="0" applyFont="1" applyFill="1" applyBorder="1" applyAlignment="1" applyProtection="1">
      <alignment horizontal="center" vertical="center" textRotation="1" wrapText="1"/>
      <protection locked="0"/>
    </xf>
    <xf numFmtId="0" fontId="23" fillId="9" borderId="19" xfId="0" applyFont="1" applyFill="1" applyBorder="1" applyAlignment="1" applyProtection="1">
      <alignment horizontal="center" vertical="center" textRotation="1" wrapText="1"/>
      <protection locked="0"/>
    </xf>
    <xf numFmtId="3" fontId="157" fillId="21" borderId="36" xfId="2" applyNumberFormat="1" applyFont="1" applyFill="1" applyBorder="1" applyAlignment="1">
      <alignment horizontal="right"/>
    </xf>
    <xf numFmtId="3" fontId="157" fillId="21" borderId="19" xfId="2" applyNumberFormat="1" applyFont="1" applyFill="1" applyBorder="1" applyAlignment="1">
      <alignment horizontal="right"/>
    </xf>
    <xf numFmtId="3" fontId="25" fillId="22" borderId="36" xfId="0" applyNumberFormat="1" applyFont="1" applyFill="1" applyBorder="1" applyAlignment="1">
      <alignment horizontal="left"/>
    </xf>
    <xf numFmtId="3" fontId="25" fillId="22" borderId="19" xfId="0" applyNumberFormat="1" applyFont="1" applyFill="1" applyBorder="1" applyAlignment="1">
      <alignment horizontal="left"/>
    </xf>
    <xf numFmtId="168" fontId="157" fillId="0" borderId="19" xfId="3" applyFont="1" applyFill="1" applyBorder="1" applyAlignment="1" applyProtection="1">
      <alignment horizontal="right"/>
      <protection locked="0"/>
    </xf>
    <xf numFmtId="0" fontId="25" fillId="22" borderId="36" xfId="0" applyFont="1" applyFill="1" applyBorder="1" applyAlignment="1" applyProtection="1">
      <alignment horizontal="left"/>
      <protection locked="0"/>
    </xf>
    <xf numFmtId="0" fontId="25" fillId="22" borderId="19" xfId="0" applyFont="1" applyFill="1" applyBorder="1" applyAlignment="1" applyProtection="1">
      <alignment horizontal="left"/>
      <protection locked="0"/>
    </xf>
    <xf numFmtId="0" fontId="25" fillId="22" borderId="64" xfId="0" applyFont="1" applyFill="1" applyBorder="1" applyAlignment="1" applyProtection="1">
      <alignment horizontal="left"/>
      <protection locked="0"/>
    </xf>
    <xf numFmtId="168" fontId="157" fillId="0" borderId="36" xfId="3" applyFont="1" applyFill="1" applyBorder="1" applyAlignment="1" applyProtection="1">
      <alignment horizontal="center"/>
      <protection locked="0"/>
    </xf>
    <xf numFmtId="168" fontId="157" fillId="0" borderId="19" xfId="3" applyFont="1" applyFill="1" applyBorder="1" applyAlignment="1" applyProtection="1">
      <alignment horizontal="center"/>
      <protection locked="0"/>
    </xf>
    <xf numFmtId="168" fontId="157" fillId="0" borderId="86" xfId="3" applyFont="1" applyFill="1" applyBorder="1" applyAlignment="1" applyProtection="1">
      <alignment horizontal="center"/>
      <protection locked="0"/>
    </xf>
    <xf numFmtId="0" fontId="25" fillId="21" borderId="155" xfId="0" applyFont="1" applyFill="1" applyBorder="1" applyAlignment="1" applyProtection="1">
      <alignment horizontal="justify" vertical="top"/>
      <protection locked="0"/>
    </xf>
    <xf numFmtId="0" fontId="25" fillId="21" borderId="7" xfId="0" applyFont="1" applyFill="1" applyBorder="1" applyAlignment="1" applyProtection="1">
      <alignment horizontal="justify" vertical="top"/>
      <protection locked="0"/>
    </xf>
    <xf numFmtId="0" fontId="25" fillId="9" borderId="7" xfId="0" applyFont="1" applyFill="1" applyBorder="1" applyAlignment="1" applyProtection="1">
      <alignment horizontal="center"/>
      <protection locked="0"/>
    </xf>
    <xf numFmtId="0" fontId="25" fillId="21" borderId="7" xfId="0" applyFont="1" applyFill="1" applyBorder="1" applyAlignment="1" applyProtection="1">
      <alignment horizontal="left" vertical="top" wrapText="1"/>
      <protection locked="0"/>
    </xf>
    <xf numFmtId="0" fontId="25" fillId="21" borderId="7" xfId="0" applyFont="1" applyFill="1" applyBorder="1" applyAlignment="1" applyProtection="1">
      <alignment horizontal="center" vertical="top" wrapText="1"/>
      <protection locked="0"/>
    </xf>
    <xf numFmtId="0" fontId="25" fillId="61" borderId="1" xfId="0" applyFont="1" applyFill="1" applyBorder="1" applyAlignment="1" applyProtection="1">
      <alignment horizontal="left" vertical="top" wrapText="1"/>
      <protection locked="0"/>
    </xf>
    <xf numFmtId="0" fontId="25" fillId="61" borderId="13" xfId="0" applyFont="1" applyFill="1" applyBorder="1" applyAlignment="1" applyProtection="1">
      <alignment horizontal="left" vertical="top" wrapText="1"/>
      <protection locked="0"/>
    </xf>
    <xf numFmtId="3" fontId="157" fillId="22" borderId="235" xfId="3" applyNumberFormat="1" applyFont="1" applyFill="1" applyBorder="1" applyAlignment="1" applyProtection="1">
      <alignment horizontal="right" vertical="center"/>
      <protection locked="0"/>
    </xf>
    <xf numFmtId="3" fontId="157" fillId="22" borderId="1" xfId="3" applyNumberFormat="1" applyFont="1" applyFill="1" applyBorder="1" applyAlignment="1" applyProtection="1">
      <alignment horizontal="right" vertical="center"/>
      <protection locked="0"/>
    </xf>
    <xf numFmtId="3" fontId="157" fillId="22" borderId="82" xfId="3" applyNumberFormat="1" applyFont="1" applyFill="1" applyBorder="1" applyAlignment="1" applyProtection="1">
      <alignment horizontal="right" vertical="center"/>
      <protection locked="0"/>
    </xf>
    <xf numFmtId="0" fontId="25" fillId="9" borderId="26" xfId="0" applyFont="1" applyFill="1" applyBorder="1" applyAlignment="1" applyProtection="1">
      <alignment horizontal="left" vertical="center"/>
      <protection locked="0"/>
    </xf>
    <xf numFmtId="0" fontId="25" fillId="9" borderId="1" xfId="0" applyFont="1" applyFill="1" applyBorder="1" applyAlignment="1" applyProtection="1">
      <alignment horizontal="left" vertical="center"/>
      <protection locked="0"/>
    </xf>
    <xf numFmtId="0" fontId="25" fillId="9" borderId="13" xfId="0" applyFont="1" applyFill="1" applyBorder="1" applyAlignment="1" applyProtection="1">
      <alignment horizontal="left" vertical="center"/>
      <protection locked="0"/>
    </xf>
    <xf numFmtId="3" fontId="157" fillId="56" borderId="235" xfId="0" applyNumberFormat="1" applyFont="1" applyFill="1" applyBorder="1" applyAlignment="1" applyProtection="1">
      <alignment horizontal="center" vertical="center"/>
      <protection locked="0"/>
    </xf>
    <xf numFmtId="3" fontId="157" fillId="56" borderId="1" xfId="0" applyNumberFormat="1" applyFont="1" applyFill="1" applyBorder="1" applyAlignment="1" applyProtection="1">
      <alignment horizontal="center" vertical="center"/>
      <protection locked="0"/>
    </xf>
    <xf numFmtId="3" fontId="157" fillId="56" borderId="13" xfId="0" applyNumberFormat="1" applyFont="1" applyFill="1" applyBorder="1" applyAlignment="1" applyProtection="1">
      <alignment horizontal="center" vertical="center"/>
      <protection locked="0"/>
    </xf>
    <xf numFmtId="3" fontId="157" fillId="0" borderId="235" xfId="3" applyNumberFormat="1" applyFont="1" applyFill="1" applyBorder="1" applyAlignment="1" applyProtection="1">
      <alignment horizontal="right" vertical="center"/>
      <protection locked="0"/>
    </xf>
    <xf numFmtId="3" fontId="157" fillId="0" borderId="1" xfId="3" applyNumberFormat="1" applyFont="1" applyFill="1" applyBorder="1" applyAlignment="1" applyProtection="1">
      <alignment horizontal="right" vertical="center"/>
      <protection locked="0"/>
    </xf>
    <xf numFmtId="3" fontId="157" fillId="0" borderId="82" xfId="3" applyNumberFormat="1" applyFont="1" applyFill="1" applyBorder="1" applyAlignment="1" applyProtection="1">
      <alignment horizontal="right" vertical="center"/>
      <protection locked="0"/>
    </xf>
    <xf numFmtId="0" fontId="25" fillId="44" borderId="26" xfId="0" applyFont="1" applyFill="1" applyBorder="1" applyAlignment="1" applyProtection="1">
      <alignment horizontal="left" vertical="center"/>
      <protection locked="0"/>
    </xf>
    <xf numFmtId="0" fontId="25" fillId="44" borderId="1" xfId="0" applyFont="1" applyFill="1" applyBorder="1" applyAlignment="1" applyProtection="1">
      <alignment horizontal="left" vertical="center"/>
      <protection locked="0"/>
    </xf>
    <xf numFmtId="0" fontId="25" fillId="44" borderId="13" xfId="0" applyFont="1" applyFill="1" applyBorder="1" applyAlignment="1" applyProtection="1">
      <alignment horizontal="left" vertical="center"/>
      <protection locked="0"/>
    </xf>
    <xf numFmtId="3" fontId="157" fillId="44" borderId="235" xfId="3" applyNumberFormat="1" applyFont="1" applyFill="1" applyBorder="1" applyAlignment="1" applyProtection="1">
      <alignment horizontal="right" vertical="center"/>
      <protection locked="0"/>
    </xf>
    <xf numFmtId="3" fontId="157" fillId="44" borderId="1" xfId="3" applyNumberFormat="1" applyFont="1" applyFill="1" applyBorder="1" applyAlignment="1" applyProtection="1">
      <alignment horizontal="right" vertical="center"/>
      <protection locked="0"/>
    </xf>
    <xf numFmtId="3" fontId="157" fillId="44" borderId="13" xfId="3" applyNumberFormat="1" applyFont="1" applyFill="1" applyBorder="1" applyAlignment="1" applyProtection="1">
      <alignment horizontal="right" vertical="center"/>
      <protection locked="0"/>
    </xf>
    <xf numFmtId="3" fontId="157" fillId="22" borderId="235" xfId="3" applyNumberFormat="1" applyFont="1" applyFill="1" applyBorder="1" applyAlignment="1">
      <alignment horizontal="right" vertical="center"/>
    </xf>
    <xf numFmtId="3" fontId="157" fillId="22" borderId="1" xfId="3" applyNumberFormat="1" applyFont="1" applyFill="1" applyBorder="1" applyAlignment="1">
      <alignment horizontal="right" vertical="center"/>
    </xf>
    <xf numFmtId="3" fontId="157" fillId="22" borderId="13" xfId="3" applyNumberFormat="1" applyFont="1" applyFill="1" applyBorder="1" applyAlignment="1">
      <alignment horizontal="right" vertical="center"/>
    </xf>
    <xf numFmtId="3" fontId="157" fillId="22" borderId="13" xfId="3" applyNumberFormat="1" applyFont="1" applyFill="1" applyBorder="1" applyAlignment="1" applyProtection="1">
      <alignment horizontal="right" vertical="center"/>
      <protection locked="0"/>
    </xf>
    <xf numFmtId="3" fontId="25" fillId="56" borderId="235" xfId="0" applyNumberFormat="1" applyFont="1" applyFill="1" applyBorder="1" applyAlignment="1" applyProtection="1">
      <alignment horizontal="center" vertical="center"/>
      <protection locked="0"/>
    </xf>
    <xf numFmtId="3" fontId="25" fillId="56" borderId="1" xfId="0" applyNumberFormat="1" applyFont="1" applyFill="1" applyBorder="1" applyAlignment="1" applyProtection="1">
      <alignment horizontal="center" vertical="center"/>
      <protection locked="0"/>
    </xf>
    <xf numFmtId="3" fontId="25" fillId="56" borderId="13" xfId="0" applyNumberFormat="1" applyFont="1" applyFill="1" applyBorder="1" applyAlignment="1" applyProtection="1">
      <alignment horizontal="center" vertical="center"/>
      <protection locked="0"/>
    </xf>
    <xf numFmtId="3" fontId="157" fillId="0" borderId="235" xfId="3" applyNumberFormat="1" applyFont="1" applyBorder="1" applyAlignment="1">
      <alignment horizontal="right" vertical="center"/>
    </xf>
    <xf numFmtId="3" fontId="157" fillId="0" borderId="1" xfId="3" applyNumberFormat="1" applyFont="1" applyBorder="1" applyAlignment="1">
      <alignment horizontal="right" vertical="center"/>
    </xf>
    <xf numFmtId="3" fontId="157" fillId="0" borderId="13" xfId="3" applyNumberFormat="1" applyFont="1" applyBorder="1" applyAlignment="1">
      <alignment horizontal="right" vertical="center"/>
    </xf>
    <xf numFmtId="3" fontId="157" fillId="0" borderId="13" xfId="3" applyNumberFormat="1" applyFont="1" applyFill="1" applyBorder="1" applyAlignment="1" applyProtection="1">
      <alignment horizontal="right" vertical="center"/>
      <protection locked="0"/>
    </xf>
    <xf numFmtId="0" fontId="23" fillId="44" borderId="26" xfId="0" applyFont="1" applyFill="1" applyBorder="1" applyAlignment="1" applyProtection="1">
      <alignment horizontal="left" vertical="center"/>
      <protection locked="0"/>
    </xf>
    <xf numFmtId="0" fontId="23" fillId="44" borderId="1" xfId="0" applyFont="1" applyFill="1" applyBorder="1" applyAlignment="1" applyProtection="1">
      <alignment horizontal="left" vertical="center"/>
      <protection locked="0"/>
    </xf>
    <xf numFmtId="0" fontId="23" fillId="44" borderId="13" xfId="0" applyFont="1" applyFill="1" applyBorder="1" applyAlignment="1" applyProtection="1">
      <alignment horizontal="left" vertical="center"/>
      <protection locked="0"/>
    </xf>
    <xf numFmtId="3" fontId="161" fillId="57" borderId="235" xfId="3" applyNumberFormat="1" applyFont="1" applyFill="1" applyBorder="1" applyAlignment="1" applyProtection="1">
      <alignment horizontal="right" vertical="center"/>
      <protection locked="0"/>
    </xf>
    <xf numFmtId="3" fontId="161" fillId="57" borderId="1" xfId="3" applyNumberFormat="1" applyFont="1" applyFill="1" applyBorder="1" applyAlignment="1" applyProtection="1">
      <alignment horizontal="right" vertical="center"/>
      <protection locked="0"/>
    </xf>
    <xf numFmtId="3" fontId="161" fillId="57" borderId="13" xfId="3" applyNumberFormat="1" applyFont="1" applyFill="1" applyBorder="1" applyAlignment="1" applyProtection="1">
      <alignment horizontal="right" vertical="center"/>
      <protection locked="0"/>
    </xf>
    <xf numFmtId="3" fontId="161" fillId="23" borderId="235" xfId="3" applyNumberFormat="1" applyFont="1" applyFill="1" applyBorder="1" applyAlignment="1">
      <alignment horizontal="right" vertical="center"/>
    </xf>
    <xf numFmtId="3" fontId="161" fillId="23" borderId="1" xfId="3" applyNumberFormat="1" applyFont="1" applyFill="1" applyBorder="1" applyAlignment="1">
      <alignment horizontal="right" vertical="center"/>
    </xf>
    <xf numFmtId="3" fontId="161" fillId="23" borderId="13" xfId="3" applyNumberFormat="1" applyFont="1" applyFill="1" applyBorder="1" applyAlignment="1">
      <alignment horizontal="right" vertical="center"/>
    </xf>
    <xf numFmtId="3" fontId="161" fillId="23" borderId="235" xfId="3" applyNumberFormat="1" applyFont="1" applyFill="1" applyBorder="1" applyAlignment="1" applyProtection="1">
      <alignment horizontal="right" vertical="center"/>
      <protection locked="0"/>
    </xf>
    <xf numFmtId="3" fontId="161" fillId="23" borderId="1" xfId="3" applyNumberFormat="1" applyFont="1" applyFill="1" applyBorder="1" applyAlignment="1" applyProtection="1">
      <alignment horizontal="right" vertical="center"/>
      <protection locked="0"/>
    </xf>
    <xf numFmtId="3" fontId="161" fillId="23" borderId="13" xfId="3" applyNumberFormat="1" applyFont="1" applyFill="1" applyBorder="1" applyAlignment="1" applyProtection="1">
      <alignment horizontal="right" vertical="center"/>
      <protection locked="0"/>
    </xf>
    <xf numFmtId="3" fontId="161" fillId="23" borderId="82" xfId="3" applyNumberFormat="1" applyFont="1" applyFill="1" applyBorder="1" applyAlignment="1" applyProtection="1">
      <alignment horizontal="right" vertical="center"/>
      <protection locked="0"/>
    </xf>
    <xf numFmtId="0" fontId="25" fillId="9" borderId="16" xfId="0" applyFont="1" applyFill="1" applyBorder="1" applyAlignment="1" applyProtection="1">
      <alignment horizontal="left" vertical="center"/>
      <protection locked="0"/>
    </xf>
    <xf numFmtId="0" fontId="25" fillId="9" borderId="18" xfId="0" applyFont="1" applyFill="1" applyBorder="1" applyAlignment="1" applyProtection="1">
      <alignment horizontal="left" vertical="center"/>
      <protection locked="0"/>
    </xf>
    <xf numFmtId="0" fontId="25" fillId="9" borderId="68" xfId="0" applyFont="1" applyFill="1" applyBorder="1" applyAlignment="1" applyProtection="1">
      <alignment horizontal="left" vertical="center"/>
      <protection locked="0"/>
    </xf>
    <xf numFmtId="3" fontId="25" fillId="43" borderId="37" xfId="0" applyNumberFormat="1" applyFont="1" applyFill="1" applyBorder="1" applyAlignment="1">
      <alignment horizontal="center"/>
    </xf>
    <xf numFmtId="3" fontId="25" fillId="43" borderId="18" xfId="0" applyNumberFormat="1" applyFont="1" applyFill="1" applyBorder="1" applyAlignment="1">
      <alignment horizontal="center"/>
    </xf>
    <xf numFmtId="3" fontId="25" fillId="43" borderId="68" xfId="0" applyNumberFormat="1" applyFont="1" applyFill="1" applyBorder="1" applyAlignment="1">
      <alignment horizontal="center"/>
    </xf>
    <xf numFmtId="3" fontId="157" fillId="0" borderId="37" xfId="3" applyNumberFormat="1" applyFont="1" applyFill="1" applyBorder="1" applyAlignment="1" applyProtection="1">
      <alignment horizontal="right" vertical="center"/>
      <protection locked="0"/>
    </xf>
    <xf numFmtId="3" fontId="157" fillId="0" borderId="18" xfId="3" applyNumberFormat="1" applyFont="1" applyFill="1" applyBorder="1" applyAlignment="1" applyProtection="1">
      <alignment horizontal="right" vertical="center"/>
      <protection locked="0"/>
    </xf>
    <xf numFmtId="3" fontId="157" fillId="0" borderId="68" xfId="3" applyNumberFormat="1" applyFont="1" applyFill="1" applyBorder="1" applyAlignment="1" applyProtection="1">
      <alignment horizontal="right" vertical="center"/>
      <protection locked="0"/>
    </xf>
    <xf numFmtId="3" fontId="157" fillId="0" borderId="57" xfId="3" applyNumberFormat="1" applyFont="1" applyFill="1" applyBorder="1" applyAlignment="1" applyProtection="1">
      <alignment horizontal="right" vertical="center"/>
      <protection locked="0"/>
    </xf>
    <xf numFmtId="0" fontId="236" fillId="9" borderId="89" xfId="0" applyFont="1" applyFill="1" applyBorder="1" applyAlignment="1" applyProtection="1">
      <alignment horizontal="left" vertical="center" textRotation="90" wrapText="1"/>
      <protection locked="0"/>
    </xf>
    <xf numFmtId="0" fontId="236" fillId="9" borderId="210" xfId="0" applyFont="1" applyFill="1" applyBorder="1" applyAlignment="1" applyProtection="1">
      <alignment horizontal="left" vertical="center" textRotation="90" wrapText="1"/>
      <protection locked="0"/>
    </xf>
    <xf numFmtId="0" fontId="236" fillId="9" borderId="205" xfId="0" applyFont="1" applyFill="1" applyBorder="1" applyAlignment="1" applyProtection="1">
      <alignment horizontal="left" vertical="center" textRotation="90" wrapText="1"/>
      <protection locked="0"/>
    </xf>
    <xf numFmtId="0" fontId="25" fillId="44" borderId="34" xfId="0" applyFont="1" applyFill="1" applyBorder="1" applyAlignment="1" applyProtection="1">
      <alignment horizontal="left" vertical="center"/>
      <protection locked="0"/>
    </xf>
    <xf numFmtId="0" fontId="25" fillId="44" borderId="66" xfId="0" applyFont="1" applyFill="1" applyBorder="1" applyAlignment="1" applyProtection="1">
      <alignment horizontal="left" vertical="center"/>
      <protection locked="0"/>
    </xf>
    <xf numFmtId="0" fontId="25" fillId="44" borderId="67" xfId="0" applyFont="1" applyFill="1" applyBorder="1" applyAlignment="1" applyProtection="1">
      <alignment horizontal="left" vertical="center"/>
      <protection locked="0"/>
    </xf>
    <xf numFmtId="3" fontId="157" fillId="44" borderId="34" xfId="3" applyNumberFormat="1" applyFont="1" applyFill="1" applyBorder="1" applyAlignment="1" applyProtection="1">
      <alignment horizontal="right" vertical="center"/>
      <protection locked="0"/>
    </xf>
    <xf numFmtId="3" fontId="157" fillId="44" borderId="66" xfId="3" applyNumberFormat="1" applyFont="1" applyFill="1" applyBorder="1" applyAlignment="1" applyProtection="1">
      <alignment horizontal="right" vertical="center"/>
      <protection locked="0"/>
    </xf>
    <xf numFmtId="3" fontId="157" fillId="44" borderId="67" xfId="3" applyNumberFormat="1" applyFont="1" applyFill="1" applyBorder="1" applyAlignment="1" applyProtection="1">
      <alignment horizontal="right" vertical="center"/>
      <protection locked="0"/>
    </xf>
    <xf numFmtId="3" fontId="157" fillId="22" borderId="34" xfId="3" applyNumberFormat="1" applyFont="1" applyFill="1" applyBorder="1" applyAlignment="1">
      <alignment horizontal="right" vertical="center"/>
    </xf>
    <xf numFmtId="3" fontId="157" fillId="22" borderId="66" xfId="3" applyNumberFormat="1" applyFont="1" applyFill="1" applyBorder="1" applyAlignment="1">
      <alignment horizontal="right" vertical="center"/>
    </xf>
    <xf numFmtId="3" fontId="157" fillId="22" borderId="67" xfId="3" applyNumberFormat="1" applyFont="1" applyFill="1" applyBorder="1" applyAlignment="1">
      <alignment horizontal="right" vertical="center"/>
    </xf>
    <xf numFmtId="3" fontId="157" fillId="22" borderId="34" xfId="3" applyNumberFormat="1" applyFont="1" applyFill="1" applyBorder="1" applyAlignment="1" applyProtection="1">
      <alignment horizontal="right" vertical="center"/>
      <protection locked="0"/>
    </xf>
    <xf numFmtId="3" fontId="157" fillId="22" borderId="66" xfId="3" applyNumberFormat="1" applyFont="1" applyFill="1" applyBorder="1" applyAlignment="1" applyProtection="1">
      <alignment horizontal="right" vertical="center"/>
      <protection locked="0"/>
    </xf>
    <xf numFmtId="3" fontId="157" fillId="22" borderId="67" xfId="3" applyNumberFormat="1" applyFont="1" applyFill="1" applyBorder="1" applyAlignment="1" applyProtection="1">
      <alignment horizontal="right" vertical="center"/>
      <protection locked="0"/>
    </xf>
    <xf numFmtId="3" fontId="157" fillId="22" borderId="85" xfId="3" applyNumberFormat="1" applyFont="1" applyFill="1" applyBorder="1" applyAlignment="1" applyProtection="1">
      <alignment horizontal="right" vertical="center"/>
      <protection locked="0"/>
    </xf>
    <xf numFmtId="0" fontId="25" fillId="9" borderId="235" xfId="0" applyFont="1" applyFill="1" applyBorder="1" applyAlignment="1" applyProtection="1">
      <alignment horizontal="left" vertical="center"/>
      <protection locked="0"/>
    </xf>
    <xf numFmtId="3" fontId="157" fillId="9" borderId="235" xfId="3" applyNumberFormat="1" applyFont="1" applyFill="1" applyBorder="1" applyAlignment="1" applyProtection="1">
      <alignment horizontal="right" vertical="center"/>
      <protection locked="0"/>
    </xf>
    <xf numFmtId="3" fontId="157" fillId="9" borderId="1" xfId="3" applyNumberFormat="1" applyFont="1" applyFill="1" applyBorder="1" applyAlignment="1" applyProtection="1">
      <alignment horizontal="right" vertical="center"/>
      <protection locked="0"/>
    </xf>
    <xf numFmtId="3" fontId="157" fillId="9" borderId="13" xfId="3" applyNumberFormat="1" applyFont="1" applyFill="1" applyBorder="1" applyAlignment="1" applyProtection="1">
      <alignment horizontal="right" vertical="center"/>
      <protection locked="0"/>
    </xf>
    <xf numFmtId="0" fontId="23" fillId="44" borderId="37" xfId="0" applyFont="1" applyFill="1" applyBorder="1" applyAlignment="1" applyProtection="1">
      <alignment horizontal="left" vertical="center"/>
      <protection locked="0"/>
    </xf>
    <xf numFmtId="0" fontId="23" fillId="44" borderId="18" xfId="0" applyFont="1" applyFill="1" applyBorder="1" applyAlignment="1" applyProtection="1">
      <alignment horizontal="left" vertical="center"/>
      <protection locked="0"/>
    </xf>
    <xf numFmtId="0" fontId="23" fillId="44" borderId="68" xfId="0" applyFont="1" applyFill="1" applyBorder="1" applyAlignment="1" applyProtection="1">
      <alignment horizontal="left" vertical="center"/>
      <protection locked="0"/>
    </xf>
    <xf numFmtId="3" fontId="161" fillId="57" borderId="37" xfId="3" applyNumberFormat="1" applyFont="1" applyFill="1" applyBorder="1" applyAlignment="1" applyProtection="1">
      <alignment horizontal="right" vertical="center"/>
      <protection locked="0"/>
    </xf>
    <xf numFmtId="3" fontId="161" fillId="57" borderId="18" xfId="3" applyNumberFormat="1" applyFont="1" applyFill="1" applyBorder="1" applyAlignment="1" applyProtection="1">
      <alignment horizontal="right" vertical="center"/>
      <protection locked="0"/>
    </xf>
    <xf numFmtId="3" fontId="161" fillId="57" borderId="68" xfId="3" applyNumberFormat="1" applyFont="1" applyFill="1" applyBorder="1" applyAlignment="1" applyProtection="1">
      <alignment horizontal="right" vertical="center"/>
      <protection locked="0"/>
    </xf>
    <xf numFmtId="3" fontId="161" fillId="23" borderId="37" xfId="3" applyNumberFormat="1" applyFont="1" applyFill="1" applyBorder="1" applyAlignment="1">
      <alignment horizontal="right" vertical="center"/>
    </xf>
    <xf numFmtId="3" fontId="161" fillId="23" borderId="18" xfId="3" applyNumberFormat="1" applyFont="1" applyFill="1" applyBorder="1" applyAlignment="1">
      <alignment horizontal="right" vertical="center"/>
    </xf>
    <xf numFmtId="3" fontId="161" fillId="23" borderId="68" xfId="3" applyNumberFormat="1" applyFont="1" applyFill="1" applyBorder="1" applyAlignment="1">
      <alignment horizontal="right" vertical="center"/>
    </xf>
    <xf numFmtId="3" fontId="161" fillId="23" borderId="37" xfId="3" applyNumberFormat="1" applyFont="1" applyFill="1" applyBorder="1" applyAlignment="1" applyProtection="1">
      <alignment horizontal="right" vertical="center"/>
      <protection locked="0"/>
    </xf>
    <xf numFmtId="3" fontId="161" fillId="23" borderId="18" xfId="3" applyNumberFormat="1" applyFont="1" applyFill="1" applyBorder="1" applyAlignment="1" applyProtection="1">
      <alignment horizontal="right" vertical="center"/>
      <protection locked="0"/>
    </xf>
    <xf numFmtId="3" fontId="161" fillId="23" borderId="68" xfId="3" applyNumberFormat="1" applyFont="1" applyFill="1" applyBorder="1" applyAlignment="1" applyProtection="1">
      <alignment horizontal="right" vertical="center"/>
      <protection locked="0"/>
    </xf>
    <xf numFmtId="3" fontId="161" fillId="23" borderId="57" xfId="3" applyNumberFormat="1" applyFont="1" applyFill="1" applyBorder="1" applyAlignment="1" applyProtection="1">
      <alignment horizontal="right" vertical="center"/>
      <protection locked="0"/>
    </xf>
    <xf numFmtId="0" fontId="23" fillId="9" borderId="37" xfId="0" applyFont="1" applyFill="1" applyBorder="1" applyAlignment="1" applyProtection="1">
      <alignment horizontal="left" vertical="center"/>
      <protection locked="0"/>
    </xf>
    <xf numFmtId="0" fontId="23" fillId="9" borderId="18" xfId="0" applyFont="1" applyFill="1" applyBorder="1" applyAlignment="1" applyProtection="1">
      <alignment horizontal="left" vertical="center"/>
      <protection locked="0"/>
    </xf>
    <xf numFmtId="0" fontId="23" fillId="9" borderId="68" xfId="0" applyFont="1" applyFill="1" applyBorder="1" applyAlignment="1" applyProtection="1">
      <alignment horizontal="left" vertical="center"/>
      <protection locked="0"/>
    </xf>
    <xf numFmtId="0" fontId="25" fillId="9" borderId="34" xfId="0" applyFont="1" applyFill="1" applyBorder="1" applyAlignment="1" applyProtection="1">
      <alignment horizontal="left" vertical="center"/>
      <protection locked="0"/>
    </xf>
    <xf numFmtId="0" fontId="25" fillId="9" borderId="66" xfId="0" applyFont="1" applyFill="1" applyBorder="1" applyAlignment="1" applyProtection="1">
      <alignment horizontal="left" vertical="center"/>
      <protection locked="0"/>
    </xf>
    <xf numFmtId="0" fontId="25" fillId="9" borderId="67" xfId="0" applyFont="1" applyFill="1" applyBorder="1" applyAlignment="1" applyProtection="1">
      <alignment horizontal="left" vertical="center"/>
      <protection locked="0"/>
    </xf>
    <xf numFmtId="3" fontId="157" fillId="9" borderId="34" xfId="3" applyNumberFormat="1" applyFont="1" applyFill="1" applyBorder="1" applyAlignment="1" applyProtection="1">
      <alignment horizontal="right" vertical="center"/>
      <protection locked="0"/>
    </xf>
    <xf numFmtId="3" fontId="157" fillId="9" borderId="66" xfId="3" applyNumberFormat="1" applyFont="1" applyFill="1" applyBorder="1" applyAlignment="1" applyProtection="1">
      <alignment horizontal="right" vertical="center"/>
      <protection locked="0"/>
    </xf>
    <xf numFmtId="3" fontId="157" fillId="0" borderId="34" xfId="3" applyNumberFormat="1" applyFont="1" applyBorder="1" applyAlignment="1">
      <alignment horizontal="right" vertical="center"/>
    </xf>
    <xf numFmtId="3" fontId="157" fillId="0" borderId="66" xfId="3" applyNumberFormat="1" applyFont="1" applyBorder="1" applyAlignment="1">
      <alignment horizontal="right" vertical="center"/>
    </xf>
    <xf numFmtId="3" fontId="157" fillId="0" borderId="67" xfId="3" applyNumberFormat="1" applyFont="1" applyBorder="1" applyAlignment="1">
      <alignment horizontal="right" vertical="center"/>
    </xf>
    <xf numFmtId="3" fontId="157" fillId="0" borderId="34" xfId="3" applyNumberFormat="1" applyFont="1" applyFill="1" applyBorder="1" applyAlignment="1" applyProtection="1">
      <alignment horizontal="right" vertical="center"/>
      <protection locked="0"/>
    </xf>
    <xf numFmtId="3" fontId="157" fillId="0" borderId="66" xfId="3" applyNumberFormat="1" applyFont="1" applyFill="1" applyBorder="1" applyAlignment="1" applyProtection="1">
      <alignment horizontal="right" vertical="center"/>
      <protection locked="0"/>
    </xf>
    <xf numFmtId="3" fontId="157" fillId="0" borderId="67" xfId="3" applyNumberFormat="1" applyFont="1" applyFill="1" applyBorder="1" applyAlignment="1" applyProtection="1">
      <alignment horizontal="right" vertical="center"/>
      <protection locked="0"/>
    </xf>
    <xf numFmtId="3" fontId="157" fillId="0" borderId="85" xfId="3" applyNumberFormat="1" applyFont="1" applyFill="1" applyBorder="1" applyAlignment="1" applyProtection="1">
      <alignment horizontal="right" vertical="center"/>
      <protection locked="0"/>
    </xf>
    <xf numFmtId="0" fontId="25" fillId="44" borderId="235" xfId="0" applyFont="1" applyFill="1" applyBorder="1" applyAlignment="1" applyProtection="1">
      <alignment horizontal="left" vertical="center"/>
      <protection locked="0"/>
    </xf>
    <xf numFmtId="3" fontId="161" fillId="22" borderId="235" xfId="3" applyNumberFormat="1" applyFont="1" applyFill="1" applyBorder="1" applyAlignment="1">
      <alignment horizontal="right" vertical="center"/>
    </xf>
    <xf numFmtId="3" fontId="161" fillId="22" borderId="1" xfId="3" applyNumberFormat="1" applyFont="1" applyFill="1" applyBorder="1" applyAlignment="1">
      <alignment horizontal="right" vertical="center"/>
    </xf>
    <xf numFmtId="3" fontId="161" fillId="22" borderId="13" xfId="3" applyNumberFormat="1" applyFont="1" applyFill="1" applyBorder="1" applyAlignment="1">
      <alignment horizontal="right" vertical="center"/>
    </xf>
    <xf numFmtId="3" fontId="161" fillId="22" borderId="235" xfId="3" applyNumberFormat="1" applyFont="1" applyFill="1" applyBorder="1" applyAlignment="1" applyProtection="1">
      <alignment horizontal="right" vertical="center"/>
      <protection locked="0"/>
    </xf>
    <xf numFmtId="3" fontId="161" fillId="22" borderId="1" xfId="3" applyNumberFormat="1" applyFont="1" applyFill="1" applyBorder="1" applyAlignment="1" applyProtection="1">
      <alignment horizontal="right" vertical="center"/>
      <protection locked="0"/>
    </xf>
    <xf numFmtId="3" fontId="161" fillId="22" borderId="13" xfId="3" applyNumberFormat="1" applyFont="1" applyFill="1" applyBorder="1" applyAlignment="1" applyProtection="1">
      <alignment horizontal="right" vertical="center"/>
      <protection locked="0"/>
    </xf>
    <xf numFmtId="3" fontId="161" fillId="22" borderId="82" xfId="3" applyNumberFormat="1" applyFont="1" applyFill="1" applyBorder="1" applyAlignment="1" applyProtection="1">
      <alignment horizontal="right" vertical="center"/>
      <protection locked="0"/>
    </xf>
    <xf numFmtId="0" fontId="23" fillId="44" borderId="28" xfId="0" applyFont="1" applyFill="1" applyBorder="1" applyAlignment="1" applyProtection="1">
      <alignment horizontal="left" vertical="center" wrapText="1"/>
      <protection locked="0"/>
    </xf>
    <xf numFmtId="0" fontId="23" fillId="44" borderId="66" xfId="0" applyFont="1" applyFill="1" applyBorder="1" applyAlignment="1" applyProtection="1">
      <alignment horizontal="left" vertical="center" wrapText="1"/>
      <protection locked="0"/>
    </xf>
    <xf numFmtId="0" fontId="23" fillId="44" borderId="67" xfId="0" applyFont="1" applyFill="1" applyBorder="1" applyAlignment="1" applyProtection="1">
      <alignment horizontal="left" vertical="center" wrapText="1"/>
      <protection locked="0"/>
    </xf>
    <xf numFmtId="3" fontId="161" fillId="44" borderId="34" xfId="3" applyNumberFormat="1" applyFont="1" applyFill="1" applyBorder="1" applyAlignment="1" applyProtection="1">
      <alignment horizontal="right" vertical="center"/>
      <protection locked="0"/>
    </xf>
    <xf numFmtId="3" fontId="161" fillId="44" borderId="66" xfId="3" applyNumberFormat="1" applyFont="1" applyFill="1" applyBorder="1" applyAlignment="1" applyProtection="1">
      <alignment horizontal="right" vertical="center"/>
      <protection locked="0"/>
    </xf>
    <xf numFmtId="3" fontId="161" fillId="44" borderId="67" xfId="3" applyNumberFormat="1" applyFont="1" applyFill="1" applyBorder="1" applyAlignment="1" applyProtection="1">
      <alignment horizontal="right" vertical="center"/>
      <protection locked="0"/>
    </xf>
    <xf numFmtId="3" fontId="161" fillId="22" borderId="34" xfId="3" applyNumberFormat="1" applyFont="1" applyFill="1" applyBorder="1" applyAlignment="1">
      <alignment horizontal="right" vertical="center"/>
    </xf>
    <xf numFmtId="3" fontId="161" fillId="22" borderId="66" xfId="3" applyNumberFormat="1" applyFont="1" applyFill="1" applyBorder="1" applyAlignment="1">
      <alignment horizontal="right" vertical="center"/>
    </xf>
    <xf numFmtId="3" fontId="161" fillId="22" borderId="67" xfId="3" applyNumberFormat="1" applyFont="1" applyFill="1" applyBorder="1" applyAlignment="1">
      <alignment horizontal="right" vertical="center"/>
    </xf>
    <xf numFmtId="3" fontId="161" fillId="22" borderId="34" xfId="3" applyNumberFormat="1" applyFont="1" applyFill="1" applyBorder="1" applyAlignment="1" applyProtection="1">
      <alignment horizontal="right" vertical="center"/>
      <protection locked="0"/>
    </xf>
    <xf numFmtId="3" fontId="161" fillId="22" borderId="66" xfId="3" applyNumberFormat="1" applyFont="1" applyFill="1" applyBorder="1" applyAlignment="1" applyProtection="1">
      <alignment horizontal="right" vertical="center"/>
      <protection locked="0"/>
    </xf>
    <xf numFmtId="3" fontId="161" fillId="22" borderId="67" xfId="3" applyNumberFormat="1" applyFont="1" applyFill="1" applyBorder="1" applyAlignment="1" applyProtection="1">
      <alignment horizontal="right" vertical="center"/>
      <protection locked="0"/>
    </xf>
    <xf numFmtId="3" fontId="161" fillId="22" borderId="85" xfId="3" applyNumberFormat="1" applyFont="1" applyFill="1" applyBorder="1" applyAlignment="1" applyProtection="1">
      <alignment horizontal="right" vertical="center"/>
      <protection locked="0"/>
    </xf>
    <xf numFmtId="0" fontId="23" fillId="9" borderId="26" xfId="0" applyFont="1" applyFill="1" applyBorder="1" applyAlignment="1" applyProtection="1">
      <alignment horizontal="left" vertical="center"/>
      <protection locked="0"/>
    </xf>
    <xf numFmtId="0" fontId="23" fillId="9" borderId="1" xfId="0" applyFont="1" applyFill="1" applyBorder="1" applyAlignment="1" applyProtection="1">
      <alignment horizontal="left" vertical="center"/>
      <protection locked="0"/>
    </xf>
    <xf numFmtId="0" fontId="23" fillId="9" borderId="13" xfId="0" applyFont="1" applyFill="1" applyBorder="1" applyAlignment="1" applyProtection="1">
      <alignment horizontal="left" vertical="center"/>
      <protection locked="0"/>
    </xf>
    <xf numFmtId="3" fontId="25" fillId="56" borderId="36" xfId="0" applyNumberFormat="1" applyFont="1" applyFill="1" applyBorder="1" applyAlignment="1" applyProtection="1">
      <alignment horizontal="center" vertical="center"/>
      <protection locked="0"/>
    </xf>
    <xf numFmtId="3" fontId="25" fillId="56" borderId="19" xfId="0" applyNumberFormat="1" applyFont="1" applyFill="1" applyBorder="1" applyAlignment="1" applyProtection="1">
      <alignment horizontal="center" vertical="center"/>
      <protection locked="0"/>
    </xf>
    <xf numFmtId="3" fontId="25" fillId="56" borderId="64" xfId="0" applyNumberFormat="1" applyFont="1" applyFill="1" applyBorder="1" applyAlignment="1" applyProtection="1">
      <alignment horizontal="center" vertical="center"/>
      <protection locked="0"/>
    </xf>
    <xf numFmtId="3" fontId="25" fillId="56" borderId="3" xfId="0" applyNumberFormat="1" applyFont="1" applyFill="1" applyBorder="1" applyAlignment="1" applyProtection="1">
      <alignment horizontal="center" vertical="center"/>
      <protection locked="0"/>
    </xf>
    <xf numFmtId="3" fontId="25" fillId="56" borderId="0" xfId="0" applyNumberFormat="1" applyFont="1" applyFill="1" applyAlignment="1" applyProtection="1">
      <alignment horizontal="center" vertical="center"/>
      <protection locked="0"/>
    </xf>
    <xf numFmtId="3" fontId="25" fillId="56" borderId="74" xfId="0" applyNumberFormat="1" applyFont="1" applyFill="1" applyBorder="1" applyAlignment="1" applyProtection="1">
      <alignment horizontal="center" vertical="center"/>
      <protection locked="0"/>
    </xf>
    <xf numFmtId="3" fontId="25" fillId="56" borderId="5" xfId="0" applyNumberFormat="1" applyFont="1" applyFill="1" applyBorder="1" applyAlignment="1" applyProtection="1">
      <alignment horizontal="center" vertical="center"/>
      <protection locked="0"/>
    </xf>
    <xf numFmtId="3" fontId="25" fillId="56" borderId="7" xfId="0" applyNumberFormat="1" applyFont="1" applyFill="1" applyBorder="1" applyAlignment="1" applyProtection="1">
      <alignment horizontal="center" vertical="center"/>
      <protection locked="0"/>
    </xf>
    <xf numFmtId="3" fontId="25" fillId="56" borderId="65" xfId="0" applyNumberFormat="1" applyFont="1" applyFill="1" applyBorder="1" applyAlignment="1" applyProtection="1">
      <alignment horizontal="center" vertical="center"/>
      <protection locked="0"/>
    </xf>
    <xf numFmtId="3" fontId="161" fillId="0" borderId="235" xfId="3" applyNumberFormat="1" applyFont="1" applyBorder="1" applyAlignment="1">
      <alignment horizontal="right" vertical="center"/>
    </xf>
    <xf numFmtId="3" fontId="161" fillId="0" borderId="1" xfId="3" applyNumberFormat="1" applyFont="1" applyBorder="1" applyAlignment="1">
      <alignment horizontal="right" vertical="center"/>
    </xf>
    <xf numFmtId="3" fontId="161" fillId="0" borderId="13" xfId="3" applyNumberFormat="1" applyFont="1" applyBorder="1" applyAlignment="1">
      <alignment horizontal="right" vertical="center"/>
    </xf>
    <xf numFmtId="3" fontId="161" fillId="0" borderId="235" xfId="3" applyNumberFormat="1" applyFont="1" applyFill="1" applyBorder="1" applyAlignment="1" applyProtection="1">
      <alignment horizontal="right" vertical="center"/>
      <protection locked="0"/>
    </xf>
    <xf numFmtId="3" fontId="161" fillId="0" borderId="1" xfId="3" applyNumberFormat="1" applyFont="1" applyFill="1" applyBorder="1" applyAlignment="1" applyProtection="1">
      <alignment horizontal="right" vertical="center"/>
      <protection locked="0"/>
    </xf>
    <xf numFmtId="3" fontId="161" fillId="0" borderId="13" xfId="3" applyNumberFormat="1" applyFont="1" applyFill="1" applyBorder="1" applyAlignment="1" applyProtection="1">
      <alignment horizontal="right" vertical="center"/>
      <protection locked="0"/>
    </xf>
    <xf numFmtId="3" fontId="161" fillId="0" borderId="82" xfId="3" applyNumberFormat="1" applyFont="1" applyFill="1" applyBorder="1" applyAlignment="1" applyProtection="1">
      <alignment horizontal="right" vertical="center"/>
      <protection locked="0"/>
    </xf>
    <xf numFmtId="0" fontId="23" fillId="9" borderId="28" xfId="0" applyFont="1" applyFill="1" applyBorder="1" applyAlignment="1" applyProtection="1">
      <alignment horizontal="justify" vertical="center"/>
      <protection locked="0"/>
    </xf>
    <xf numFmtId="0" fontId="23" fillId="9" borderId="66" xfId="0" applyFont="1" applyFill="1" applyBorder="1" applyAlignment="1" applyProtection="1">
      <alignment horizontal="justify" vertical="center"/>
      <protection locked="0"/>
    </xf>
    <xf numFmtId="0" fontId="23" fillId="9" borderId="67" xfId="0" applyFont="1" applyFill="1" applyBorder="1" applyAlignment="1" applyProtection="1">
      <alignment horizontal="justify" vertical="center"/>
      <protection locked="0"/>
    </xf>
    <xf numFmtId="168" fontId="161" fillId="9" borderId="34" xfId="3" applyFont="1" applyFill="1" applyBorder="1" applyAlignment="1" applyProtection="1">
      <alignment horizontal="right" vertical="center"/>
      <protection locked="0"/>
    </xf>
    <xf numFmtId="168" fontId="161" fillId="9" borderId="66" xfId="3" applyFont="1" applyFill="1" applyBorder="1" applyAlignment="1" applyProtection="1">
      <alignment horizontal="right" vertical="center"/>
      <protection locked="0"/>
    </xf>
    <xf numFmtId="168" fontId="161" fillId="9" borderId="67" xfId="3" applyFont="1" applyFill="1" applyBorder="1" applyAlignment="1" applyProtection="1">
      <alignment horizontal="right" vertical="center"/>
      <protection locked="0"/>
    </xf>
    <xf numFmtId="0" fontId="23" fillId="9" borderId="34" xfId="0" applyFont="1" applyFill="1" applyBorder="1" applyAlignment="1" applyProtection="1">
      <alignment horizontal="justify" vertical="center"/>
      <protection locked="0"/>
    </xf>
    <xf numFmtId="0" fontId="25" fillId="0" borderId="34" xfId="0" applyFont="1" applyBorder="1" applyAlignment="1" applyProtection="1">
      <alignment horizontal="justify" vertical="center"/>
      <protection locked="0"/>
    </xf>
    <xf numFmtId="0" fontId="25" fillId="0" borderId="66" xfId="0" applyFont="1" applyBorder="1" applyAlignment="1" applyProtection="1">
      <alignment horizontal="justify" vertical="center"/>
      <protection locked="0"/>
    </xf>
    <xf numFmtId="0" fontId="25" fillId="0" borderId="67" xfId="0" applyFont="1" applyBorder="1" applyAlignment="1" applyProtection="1">
      <alignment horizontal="justify" vertical="center"/>
      <protection locked="0"/>
    </xf>
    <xf numFmtId="177" fontId="157" fillId="0" borderId="34" xfId="3" applyNumberFormat="1" applyFont="1" applyFill="1" applyBorder="1" applyAlignment="1" applyProtection="1">
      <alignment horizontal="right" vertical="center"/>
      <protection locked="0"/>
    </xf>
    <xf numFmtId="177" fontId="157" fillId="0" borderId="66" xfId="3" applyNumberFormat="1" applyFont="1" applyFill="1" applyBorder="1" applyAlignment="1" applyProtection="1">
      <alignment horizontal="right" vertical="center"/>
      <protection locked="0"/>
    </xf>
    <xf numFmtId="177" fontId="157" fillId="0" borderId="85" xfId="3" applyNumberFormat="1" applyFont="1" applyFill="1" applyBorder="1" applyAlignment="1" applyProtection="1">
      <alignment horizontal="right" vertical="center"/>
      <protection locked="0"/>
    </xf>
    <xf numFmtId="0" fontId="25" fillId="44" borderId="16" xfId="0" applyFont="1" applyFill="1" applyBorder="1" applyAlignment="1" applyProtection="1">
      <alignment horizontal="justify" vertical="center"/>
      <protection locked="0"/>
    </xf>
    <xf numFmtId="0" fontId="25" fillId="44" borderId="18" xfId="0" applyFont="1" applyFill="1" applyBorder="1" applyAlignment="1" applyProtection="1">
      <alignment horizontal="justify" vertical="center"/>
      <protection locked="0"/>
    </xf>
    <xf numFmtId="0" fontId="25" fillId="44" borderId="68" xfId="0" applyFont="1" applyFill="1" applyBorder="1" applyAlignment="1" applyProtection="1">
      <alignment horizontal="justify" vertical="center"/>
      <protection locked="0"/>
    </xf>
    <xf numFmtId="177" fontId="157" fillId="44" borderId="37" xfId="3" applyNumberFormat="1" applyFont="1" applyFill="1" applyBorder="1" applyAlignment="1" applyProtection="1">
      <alignment horizontal="right" vertical="center"/>
      <protection locked="0"/>
    </xf>
    <xf numFmtId="177" fontId="157" fillId="44" borderId="18" xfId="3" applyNumberFormat="1" applyFont="1" applyFill="1" applyBorder="1" applyAlignment="1" applyProtection="1">
      <alignment horizontal="right" vertical="center"/>
      <protection locked="0"/>
    </xf>
    <xf numFmtId="177" fontId="157" fillId="44" borderId="68" xfId="3" applyNumberFormat="1" applyFont="1" applyFill="1" applyBorder="1" applyAlignment="1" applyProtection="1">
      <alignment horizontal="right" vertical="center"/>
      <protection locked="0"/>
    </xf>
    <xf numFmtId="0" fontId="25" fillId="44" borderId="37" xfId="0" applyFont="1" applyFill="1" applyBorder="1" applyAlignment="1" applyProtection="1">
      <alignment horizontal="justify" vertical="center"/>
      <protection locked="0"/>
    </xf>
    <xf numFmtId="0" fontId="23" fillId="44" borderId="37" xfId="0" applyFont="1" applyFill="1" applyBorder="1" applyAlignment="1" applyProtection="1">
      <alignment horizontal="justify" vertical="center"/>
      <protection locked="0"/>
    </xf>
    <xf numFmtId="0" fontId="23" fillId="44" borderId="18" xfId="0" applyFont="1" applyFill="1" applyBorder="1" applyAlignment="1" applyProtection="1">
      <alignment horizontal="justify" vertical="center"/>
      <protection locked="0"/>
    </xf>
    <xf numFmtId="0" fontId="23" fillId="44" borderId="68" xfId="0" applyFont="1" applyFill="1" applyBorder="1" applyAlignment="1" applyProtection="1">
      <alignment horizontal="justify" vertical="center"/>
      <protection locked="0"/>
    </xf>
    <xf numFmtId="168" fontId="161" fillId="22" borderId="37" xfId="3" applyFont="1" applyFill="1" applyBorder="1" applyAlignment="1" applyProtection="1">
      <alignment horizontal="right" vertical="center"/>
      <protection locked="0"/>
    </xf>
    <xf numFmtId="168" fontId="161" fillId="22" borderId="18" xfId="3" applyFont="1" applyFill="1" applyBorder="1" applyAlignment="1" applyProtection="1">
      <alignment horizontal="right" vertical="center"/>
      <protection locked="0"/>
    </xf>
    <xf numFmtId="168" fontId="161" fillId="22" borderId="68" xfId="3" applyFont="1" applyFill="1" applyBorder="1" applyAlignment="1" applyProtection="1">
      <alignment horizontal="right" vertical="center"/>
      <protection locked="0"/>
    </xf>
    <xf numFmtId="0" fontId="25" fillId="22" borderId="37" xfId="0" applyFont="1" applyFill="1" applyBorder="1" applyAlignment="1" applyProtection="1">
      <alignment horizontal="left" vertical="center"/>
      <protection locked="0"/>
    </xf>
    <xf numFmtId="0" fontId="25" fillId="22" borderId="18" xfId="0" applyFont="1" applyFill="1" applyBorder="1" applyAlignment="1" applyProtection="1">
      <alignment horizontal="left" vertical="center"/>
      <protection locked="0"/>
    </xf>
    <xf numFmtId="0" fontId="25" fillId="22" borderId="68" xfId="0" applyFont="1" applyFill="1" applyBorder="1" applyAlignment="1" applyProtection="1">
      <alignment horizontal="left" vertical="center"/>
      <protection locked="0"/>
    </xf>
    <xf numFmtId="177" fontId="157" fillId="22" borderId="37" xfId="3" applyNumberFormat="1" applyFont="1" applyFill="1" applyBorder="1" applyAlignment="1" applyProtection="1">
      <alignment horizontal="right" vertical="center"/>
      <protection locked="0"/>
    </xf>
    <xf numFmtId="177" fontId="157" fillId="22" borderId="18" xfId="3" applyNumberFormat="1" applyFont="1" applyFill="1" applyBorder="1" applyAlignment="1" applyProtection="1">
      <alignment horizontal="right" vertical="center"/>
      <protection locked="0"/>
    </xf>
    <xf numFmtId="177" fontId="157" fillId="22" borderId="57" xfId="3" applyNumberFormat="1" applyFont="1" applyFill="1" applyBorder="1" applyAlignment="1" applyProtection="1">
      <alignment horizontal="right" vertical="center"/>
      <protection locked="0"/>
    </xf>
    <xf numFmtId="0" fontId="23" fillId="0" borderId="22" xfId="0" applyFont="1" applyBorder="1" applyAlignment="1" applyProtection="1">
      <alignment horizontal="center" vertical="center" textRotation="90"/>
      <protection locked="0"/>
    </xf>
    <xf numFmtId="0" fontId="23" fillId="0" borderId="69" xfId="0" applyFont="1" applyBorder="1" applyAlignment="1" applyProtection="1">
      <alignment horizontal="center" vertical="center" textRotation="90"/>
      <protection locked="0"/>
    </xf>
    <xf numFmtId="0" fontId="23" fillId="0" borderId="175" xfId="0" applyFont="1" applyBorder="1" applyAlignment="1" applyProtection="1">
      <alignment horizontal="center" vertical="center" textRotation="90"/>
      <protection locked="0"/>
    </xf>
    <xf numFmtId="0" fontId="23" fillId="0" borderId="196" xfId="0" applyFont="1" applyBorder="1" applyAlignment="1" applyProtection="1">
      <alignment horizontal="center" vertical="center" textRotation="90"/>
      <protection locked="0"/>
    </xf>
    <xf numFmtId="0" fontId="23" fillId="0" borderId="229" xfId="0" applyFont="1" applyBorder="1" applyAlignment="1" applyProtection="1">
      <alignment horizontal="center" vertical="center" textRotation="90"/>
      <protection locked="0"/>
    </xf>
    <xf numFmtId="0" fontId="23" fillId="0" borderId="70" xfId="0" applyFont="1" applyBorder="1" applyAlignment="1" applyProtection="1">
      <alignment horizontal="center" vertical="center" textRotation="90"/>
      <protection locked="0"/>
    </xf>
    <xf numFmtId="0" fontId="25" fillId="9" borderId="20" xfId="0" applyFont="1" applyFill="1" applyBorder="1" applyAlignment="1" applyProtection="1">
      <alignment horizontal="left" vertical="center"/>
      <protection locked="0"/>
    </xf>
    <xf numFmtId="0" fontId="25" fillId="9" borderId="7" xfId="0" applyFont="1" applyFill="1" applyBorder="1" applyAlignment="1" applyProtection="1">
      <alignment horizontal="left" vertical="center"/>
      <protection locked="0"/>
    </xf>
    <xf numFmtId="0" fontId="25" fillId="9" borderId="65" xfId="0" applyFont="1" applyFill="1" applyBorder="1" applyAlignment="1" applyProtection="1">
      <alignment horizontal="left" vertical="center"/>
      <protection locked="0"/>
    </xf>
    <xf numFmtId="3" fontId="240" fillId="9" borderId="5" xfId="2" applyNumberFormat="1" applyFont="1" applyFill="1" applyBorder="1" applyAlignment="1" applyProtection="1">
      <alignment vertical="center"/>
      <protection locked="0"/>
    </xf>
    <xf numFmtId="3" fontId="240" fillId="9" borderId="7" xfId="2" applyNumberFormat="1" applyFont="1" applyFill="1" applyBorder="1" applyAlignment="1" applyProtection="1">
      <alignment vertical="center"/>
      <protection locked="0"/>
    </xf>
    <xf numFmtId="3" fontId="240" fillId="9" borderId="81" xfId="2" applyNumberFormat="1" applyFont="1" applyFill="1" applyBorder="1" applyAlignment="1" applyProtection="1">
      <alignment vertical="center"/>
      <protection locked="0"/>
    </xf>
    <xf numFmtId="0" fontId="25" fillId="44" borderId="1" xfId="0" applyFont="1" applyFill="1" applyBorder="1" applyAlignment="1" applyProtection="1">
      <alignment horizontal="justify" vertical="center" wrapText="1"/>
      <protection locked="0"/>
    </xf>
    <xf numFmtId="0" fontId="25" fillId="44" borderId="13" xfId="0" applyFont="1" applyFill="1" applyBorder="1" applyAlignment="1" applyProtection="1">
      <alignment horizontal="justify" vertical="center" wrapText="1"/>
      <protection locked="0"/>
    </xf>
    <xf numFmtId="3" fontId="240" fillId="44" borderId="235" xfId="2" applyNumberFormat="1" applyFont="1" applyFill="1" applyBorder="1" applyAlignment="1" applyProtection="1">
      <alignment horizontal="right" vertical="center"/>
      <protection locked="0"/>
    </xf>
    <xf numFmtId="3" fontId="240" fillId="44" borderId="1" xfId="2" applyNumberFormat="1" applyFont="1" applyFill="1" applyBorder="1" applyAlignment="1" applyProtection="1">
      <alignment horizontal="right" vertical="center"/>
      <protection locked="0"/>
    </xf>
    <xf numFmtId="3" fontId="240" fillId="44" borderId="82" xfId="2" applyNumberFormat="1" applyFont="1" applyFill="1" applyBorder="1" applyAlignment="1" applyProtection="1">
      <alignment horizontal="right" vertical="center"/>
      <protection locked="0"/>
    </xf>
    <xf numFmtId="0" fontId="23" fillId="9" borderId="22" xfId="0" applyFont="1" applyFill="1" applyBorder="1" applyAlignment="1" applyProtection="1">
      <alignment horizontal="center" vertical="center" textRotation="90" wrapText="1"/>
      <protection locked="0"/>
    </xf>
    <xf numFmtId="0" fontId="23" fillId="9" borderId="24" xfId="0" applyFont="1" applyFill="1" applyBorder="1" applyAlignment="1" applyProtection="1">
      <alignment horizontal="center" vertical="center" textRotation="90" wrapText="1"/>
      <protection locked="0"/>
    </xf>
    <xf numFmtId="0" fontId="23" fillId="9" borderId="175" xfId="0" applyFont="1" applyFill="1" applyBorder="1" applyAlignment="1" applyProtection="1">
      <alignment horizontal="center" vertical="center" textRotation="90" wrapText="1"/>
      <protection locked="0"/>
    </xf>
    <xf numFmtId="0" fontId="23" fillId="9" borderId="0" xfId="0" applyFont="1" applyFill="1" applyAlignment="1" applyProtection="1">
      <alignment horizontal="center" vertical="center" textRotation="90" wrapText="1"/>
      <protection locked="0"/>
    </xf>
    <xf numFmtId="0" fontId="23" fillId="37" borderId="28" xfId="0" applyFont="1" applyFill="1" applyBorder="1" applyAlignment="1" applyProtection="1">
      <alignment horizontal="center" vertical="center"/>
      <protection locked="0"/>
    </xf>
    <xf numFmtId="0" fontId="23" fillId="37" borderId="66" xfId="0" applyFont="1" applyFill="1" applyBorder="1" applyAlignment="1" applyProtection="1">
      <alignment horizontal="center" vertical="center"/>
      <protection locked="0"/>
    </xf>
    <xf numFmtId="0" fontId="23" fillId="37" borderId="67" xfId="0" applyFont="1" applyFill="1" applyBorder="1" applyAlignment="1" applyProtection="1">
      <alignment horizontal="center" vertical="center"/>
      <protection locked="0"/>
    </xf>
    <xf numFmtId="0" fontId="121" fillId="37" borderId="34" xfId="0" applyFont="1" applyFill="1" applyBorder="1" applyAlignment="1" applyProtection="1">
      <alignment horizontal="center" vertical="center"/>
      <protection locked="0"/>
    </xf>
    <xf numFmtId="0" fontId="121" fillId="37" borderId="66" xfId="0" applyFont="1" applyFill="1" applyBorder="1" applyAlignment="1" applyProtection="1">
      <alignment horizontal="center" vertical="center"/>
      <protection locked="0"/>
    </xf>
    <xf numFmtId="0" fontId="121" fillId="37" borderId="67" xfId="0" applyFont="1" applyFill="1" applyBorder="1" applyAlignment="1" applyProtection="1">
      <alignment horizontal="center" vertical="center"/>
      <protection locked="0"/>
    </xf>
    <xf numFmtId="3" fontId="158" fillId="21" borderId="34" xfId="0" applyNumberFormat="1" applyFont="1" applyFill="1" applyBorder="1" applyAlignment="1">
      <alignment horizontal="center" vertical="center" wrapText="1"/>
    </xf>
    <xf numFmtId="3" fontId="158" fillId="21" borderId="66" xfId="0" applyNumberFormat="1" applyFont="1" applyFill="1" applyBorder="1" applyAlignment="1">
      <alignment horizontal="center" vertical="center" wrapText="1"/>
    </xf>
    <xf numFmtId="3" fontId="158" fillId="21" borderId="67" xfId="0" applyNumberFormat="1" applyFont="1" applyFill="1" applyBorder="1" applyAlignment="1">
      <alignment horizontal="center" vertical="center" wrapText="1"/>
    </xf>
    <xf numFmtId="0" fontId="159" fillId="0" borderId="34" xfId="0" applyFont="1" applyBorder="1" applyAlignment="1" applyProtection="1">
      <alignment horizontal="center" vertical="center"/>
      <protection locked="0"/>
    </xf>
    <xf numFmtId="0" fontId="159" fillId="0" borderId="66" xfId="0" applyFont="1" applyBorder="1" applyAlignment="1" applyProtection="1">
      <alignment horizontal="center" vertical="center"/>
      <protection locked="0"/>
    </xf>
    <xf numFmtId="0" fontId="159" fillId="0" borderId="67" xfId="0" applyFont="1" applyBorder="1" applyAlignment="1" applyProtection="1">
      <alignment horizontal="center" vertical="center"/>
      <protection locked="0"/>
    </xf>
    <xf numFmtId="0" fontId="160" fillId="0" borderId="34" xfId="0" applyFont="1" applyBorder="1" applyAlignment="1" applyProtection="1">
      <alignment horizontal="center" vertical="center"/>
      <protection locked="0"/>
    </xf>
    <xf numFmtId="0" fontId="160" fillId="0" borderId="66" xfId="0" applyFont="1" applyBorder="1" applyAlignment="1" applyProtection="1">
      <alignment horizontal="center" vertical="center"/>
      <protection locked="0"/>
    </xf>
    <xf numFmtId="0" fontId="160" fillId="0" borderId="85" xfId="0" applyFont="1" applyBorder="1" applyAlignment="1" applyProtection="1">
      <alignment horizontal="center" vertical="center"/>
      <protection locked="0"/>
    </xf>
    <xf numFmtId="0" fontId="23" fillId="44" borderId="16" xfId="0" applyFont="1" applyFill="1" applyBorder="1" applyAlignment="1" applyProtection="1">
      <alignment horizontal="left" vertical="center"/>
      <protection locked="0"/>
    </xf>
    <xf numFmtId="3" fontId="161" fillId="57" borderId="37" xfId="3" applyNumberFormat="1" applyFont="1" applyFill="1" applyBorder="1" applyAlignment="1" applyProtection="1">
      <alignment vertical="center"/>
      <protection locked="0"/>
    </xf>
    <xf numFmtId="3" fontId="161" fillId="57" borderId="18" xfId="3" applyNumberFormat="1" applyFont="1" applyFill="1" applyBorder="1" applyAlignment="1" applyProtection="1">
      <alignment vertical="center"/>
      <protection locked="0"/>
    </xf>
    <xf numFmtId="3" fontId="161" fillId="57" borderId="68" xfId="3" applyNumberFormat="1" applyFont="1" applyFill="1" applyBorder="1" applyAlignment="1" applyProtection="1">
      <alignment vertical="center"/>
      <protection locked="0"/>
    </xf>
    <xf numFmtId="0" fontId="25" fillId="21" borderId="66" xfId="0" applyFont="1" applyFill="1" applyBorder="1" applyAlignment="1" applyProtection="1">
      <alignment horizontal="justify" vertical="center"/>
      <protection locked="0"/>
    </xf>
    <xf numFmtId="0" fontId="25" fillId="21" borderId="156" xfId="0" applyFont="1" applyFill="1" applyBorder="1" applyAlignment="1" applyProtection="1">
      <alignment horizontal="justify" vertical="center"/>
      <protection locked="0"/>
    </xf>
    <xf numFmtId="177" fontId="240" fillId="21" borderId="242" xfId="3" applyNumberFormat="1" applyFont="1" applyFill="1" applyBorder="1" applyAlignment="1" applyProtection="1">
      <alignment vertical="center"/>
      <protection locked="0"/>
    </xf>
    <xf numFmtId="177" fontId="240" fillId="21" borderId="24" xfId="3" applyNumberFormat="1" applyFont="1" applyFill="1" applyBorder="1" applyAlignment="1" applyProtection="1">
      <alignment vertical="center"/>
      <protection locked="0"/>
    </xf>
    <xf numFmtId="177" fontId="240" fillId="21" borderId="69" xfId="3" applyNumberFormat="1" applyFont="1" applyFill="1" applyBorder="1" applyAlignment="1" applyProtection="1">
      <alignment vertical="center"/>
      <protection locked="0"/>
    </xf>
    <xf numFmtId="0" fontId="23" fillId="0" borderId="1" xfId="0" applyFont="1" applyBorder="1" applyAlignment="1" applyProtection="1">
      <alignment horizontal="justify" vertical="center" wrapText="1"/>
      <protection locked="0"/>
    </xf>
    <xf numFmtId="0" fontId="23" fillId="0" borderId="13" xfId="0" applyFont="1" applyBorder="1" applyAlignment="1" applyProtection="1">
      <alignment horizontal="justify" vertical="center" wrapText="1"/>
      <protection locked="0"/>
    </xf>
    <xf numFmtId="3" fontId="241" fillId="0" borderId="235" xfId="2" applyNumberFormat="1" applyFont="1" applyFill="1" applyBorder="1" applyAlignment="1" applyProtection="1">
      <alignment horizontal="right" vertical="center"/>
      <protection locked="0"/>
    </xf>
    <xf numFmtId="3" fontId="241" fillId="0" borderId="1" xfId="2" applyNumberFormat="1" applyFont="1" applyFill="1" applyBorder="1" applyAlignment="1" applyProtection="1">
      <alignment horizontal="right" vertical="center"/>
      <protection locked="0"/>
    </xf>
    <xf numFmtId="3" fontId="241" fillId="0" borderId="82" xfId="2" applyNumberFormat="1" applyFont="1" applyFill="1" applyBorder="1" applyAlignment="1" applyProtection="1">
      <alignment horizontal="right" vertical="center"/>
      <protection locked="0"/>
    </xf>
    <xf numFmtId="0" fontId="25" fillId="44" borderId="1" xfId="0" applyFont="1" applyFill="1" applyBorder="1" applyAlignment="1" applyProtection="1">
      <alignment horizontal="justify" vertical="center"/>
      <protection locked="0"/>
    </xf>
    <xf numFmtId="0" fontId="25" fillId="44" borderId="149" xfId="0" applyFont="1" applyFill="1" applyBorder="1" applyAlignment="1" applyProtection="1">
      <alignment horizontal="justify" vertical="center"/>
      <protection locked="0"/>
    </xf>
    <xf numFmtId="177" fontId="240" fillId="22" borderId="158" xfId="3" applyNumberFormat="1" applyFont="1" applyFill="1" applyBorder="1" applyAlignment="1" applyProtection="1">
      <alignment vertical="center"/>
      <protection locked="0"/>
    </xf>
    <xf numFmtId="177" fontId="240" fillId="22" borderId="19" xfId="3" applyNumberFormat="1" applyFont="1" applyFill="1" applyBorder="1" applyAlignment="1" applyProtection="1">
      <alignment vertical="center"/>
      <protection locked="0"/>
    </xf>
    <xf numFmtId="177" fontId="240" fillId="22" borderId="86" xfId="3" applyNumberFormat="1" applyFont="1" applyFill="1" applyBorder="1" applyAlignment="1" applyProtection="1">
      <alignment vertical="center"/>
      <protection locked="0"/>
    </xf>
    <xf numFmtId="0" fontId="23" fillId="37" borderId="175" xfId="0" applyFont="1" applyFill="1" applyBorder="1" applyAlignment="1" applyProtection="1">
      <alignment horizontal="center" vertical="center" textRotation="90"/>
      <protection locked="0"/>
    </xf>
    <xf numFmtId="0" fontId="23" fillId="21" borderId="29" xfId="0" applyFont="1" applyFill="1" applyBorder="1" applyAlignment="1" applyProtection="1">
      <alignment horizontal="center" vertical="distributed" textRotation="90"/>
      <protection locked="0"/>
    </xf>
    <xf numFmtId="0" fontId="23" fillId="21" borderId="198" xfId="0" applyFont="1" applyFill="1" applyBorder="1" applyAlignment="1" applyProtection="1">
      <alignment horizontal="center" vertical="distributed" textRotation="90"/>
      <protection locked="0"/>
    </xf>
    <xf numFmtId="0" fontId="23" fillId="21" borderId="54" xfId="0" applyFont="1" applyFill="1" applyBorder="1" applyAlignment="1" applyProtection="1">
      <alignment horizontal="center" vertical="distributed" textRotation="90"/>
      <protection locked="0"/>
    </xf>
    <xf numFmtId="3" fontId="240" fillId="61" borderId="33" xfId="2" applyNumberFormat="1" applyFont="1" applyFill="1" applyBorder="1" applyAlignment="1" applyProtection="1">
      <alignment horizontal="right" vertical="center"/>
      <protection locked="0"/>
    </xf>
    <xf numFmtId="3" fontId="240" fillId="61" borderId="32" xfId="2" applyNumberFormat="1" applyFont="1" applyFill="1" applyBorder="1" applyAlignment="1" applyProtection="1">
      <alignment horizontal="right" vertical="center"/>
      <protection locked="0"/>
    </xf>
    <xf numFmtId="3" fontId="240" fillId="61" borderId="72" xfId="2" applyNumberFormat="1" applyFont="1" applyFill="1" applyBorder="1" applyAlignment="1" applyProtection="1">
      <alignment horizontal="right" vertical="center"/>
      <protection locked="0"/>
    </xf>
    <xf numFmtId="0" fontId="25" fillId="37" borderId="1" xfId="0" applyFont="1" applyFill="1" applyBorder="1" applyAlignment="1" applyProtection="1">
      <alignment horizontal="left" vertical="center" wrapText="1"/>
      <protection locked="0"/>
    </xf>
    <xf numFmtId="0" fontId="240" fillId="37" borderId="235" xfId="0" applyFont="1" applyFill="1" applyBorder="1" applyAlignment="1" applyProtection="1">
      <alignment vertical="center"/>
      <protection locked="0"/>
    </xf>
    <xf numFmtId="0" fontId="240" fillId="37" borderId="1" xfId="0" applyFont="1" applyFill="1" applyBorder="1" applyAlignment="1" applyProtection="1">
      <alignment vertical="center"/>
      <protection locked="0"/>
    </xf>
    <xf numFmtId="0" fontId="240" fillId="37" borderId="149" xfId="0" applyFont="1" applyFill="1" applyBorder="1" applyAlignment="1" applyProtection="1">
      <alignment vertical="center"/>
      <protection locked="0"/>
    </xf>
    <xf numFmtId="0" fontId="25" fillId="21" borderId="148" xfId="0" applyFont="1" applyFill="1" applyBorder="1" applyAlignment="1" applyProtection="1">
      <alignment horizontal="left" vertical="center" wrapText="1"/>
      <protection locked="0"/>
    </xf>
    <xf numFmtId="0" fontId="25" fillId="21" borderId="1" xfId="0" applyFont="1" applyFill="1" applyBorder="1" applyAlignment="1" applyProtection="1">
      <alignment horizontal="left" vertical="center" wrapText="1"/>
      <protection locked="0"/>
    </xf>
    <xf numFmtId="177" fontId="240" fillId="21" borderId="235" xfId="3" applyNumberFormat="1" applyFont="1" applyFill="1" applyBorder="1" applyAlignment="1" applyProtection="1">
      <alignment vertical="center"/>
      <protection locked="0"/>
    </xf>
    <xf numFmtId="177" fontId="240" fillId="21" borderId="1" xfId="3" applyNumberFormat="1" applyFont="1" applyFill="1" applyBorder="1" applyAlignment="1" applyProtection="1">
      <alignment vertical="center"/>
      <protection locked="0"/>
    </xf>
    <xf numFmtId="177" fontId="240" fillId="21" borderId="82" xfId="3" applyNumberFormat="1" applyFont="1" applyFill="1" applyBorder="1" applyAlignment="1" applyProtection="1">
      <alignment vertical="center"/>
      <protection locked="0"/>
    </xf>
    <xf numFmtId="177" fontId="240" fillId="22" borderId="162" xfId="3" applyNumberFormat="1" applyFont="1" applyFill="1" applyBorder="1" applyAlignment="1" applyProtection="1">
      <alignment horizontal="right" vertical="center"/>
      <protection locked="0"/>
    </xf>
    <xf numFmtId="177" fontId="240" fillId="22" borderId="163" xfId="3" applyNumberFormat="1" applyFont="1" applyFill="1" applyBorder="1" applyAlignment="1" applyProtection="1">
      <alignment horizontal="right" vertical="center"/>
      <protection locked="0"/>
    </xf>
    <xf numFmtId="177" fontId="240" fillId="22" borderId="164" xfId="3" applyNumberFormat="1" applyFont="1" applyFill="1" applyBorder="1" applyAlignment="1" applyProtection="1">
      <alignment horizontal="right" vertical="center"/>
      <protection locked="0"/>
    </xf>
    <xf numFmtId="0" fontId="25" fillId="22" borderId="148" xfId="0" applyFont="1" applyFill="1" applyBorder="1" applyAlignment="1" applyProtection="1">
      <alignment horizontal="left" vertical="center" wrapText="1"/>
      <protection locked="0"/>
    </xf>
    <xf numFmtId="0" fontId="25" fillId="22" borderId="1" xfId="0" applyFont="1" applyFill="1" applyBorder="1" applyAlignment="1" applyProtection="1">
      <alignment horizontal="left" vertical="center" wrapText="1"/>
      <protection locked="0"/>
    </xf>
    <xf numFmtId="177" fontId="240" fillId="22" borderId="235" xfId="3" applyNumberFormat="1" applyFont="1" applyFill="1" applyBorder="1" applyAlignment="1" applyProtection="1">
      <alignment vertical="center"/>
      <protection locked="0"/>
    </xf>
    <xf numFmtId="177" fontId="240" fillId="22" borderId="1" xfId="3" applyNumberFormat="1" applyFont="1" applyFill="1" applyBorder="1" applyAlignment="1" applyProtection="1">
      <alignment vertical="center"/>
      <protection locked="0"/>
    </xf>
    <xf numFmtId="177" fontId="240" fillId="22" borderId="82" xfId="3" applyNumberFormat="1" applyFont="1" applyFill="1" applyBorder="1" applyAlignment="1" applyProtection="1">
      <alignment vertical="center"/>
      <protection locked="0"/>
    </xf>
    <xf numFmtId="0" fontId="25" fillId="22" borderId="18" xfId="0" applyFont="1" applyFill="1" applyBorder="1" applyAlignment="1" applyProtection="1">
      <alignment horizontal="justify" vertical="center"/>
      <protection locked="0"/>
    </xf>
    <xf numFmtId="0" fontId="25" fillId="22" borderId="68" xfId="0" applyFont="1" applyFill="1" applyBorder="1" applyAlignment="1" applyProtection="1">
      <alignment horizontal="justify" vertical="center"/>
      <protection locked="0"/>
    </xf>
    <xf numFmtId="3" fontId="240" fillId="22" borderId="37" xfId="2" applyNumberFormat="1" applyFont="1" applyFill="1" applyBorder="1" applyAlignment="1" applyProtection="1">
      <alignment horizontal="right" vertical="center"/>
      <protection locked="0"/>
    </xf>
    <xf numFmtId="3" fontId="240" fillId="22" borderId="18" xfId="2" applyNumberFormat="1" applyFont="1" applyFill="1" applyBorder="1" applyAlignment="1" applyProtection="1">
      <alignment horizontal="right" vertical="center"/>
      <protection locked="0"/>
    </xf>
    <xf numFmtId="3" fontId="240" fillId="22" borderId="57" xfId="2" applyNumberFormat="1" applyFont="1" applyFill="1" applyBorder="1" applyAlignment="1" applyProtection="1">
      <alignment horizontal="right" vertical="center"/>
      <protection locked="0"/>
    </xf>
    <xf numFmtId="0" fontId="25" fillId="37" borderId="167" xfId="0" applyFont="1" applyFill="1" applyBorder="1" applyAlignment="1" applyProtection="1">
      <alignment horizontal="justify" vertical="center"/>
      <protection locked="0"/>
    </xf>
    <xf numFmtId="0" fontId="25" fillId="37" borderId="1" xfId="0" applyFont="1" applyFill="1" applyBorder="1" applyAlignment="1" applyProtection="1">
      <alignment horizontal="justify" vertical="center"/>
      <protection locked="0"/>
    </xf>
    <xf numFmtId="0" fontId="25" fillId="37" borderId="168" xfId="0" applyFont="1" applyFill="1" applyBorder="1" applyAlignment="1" applyProtection="1">
      <alignment horizontal="justify" vertical="center"/>
      <protection locked="0"/>
    </xf>
    <xf numFmtId="0" fontId="25" fillId="37" borderId="149" xfId="0" applyFont="1" applyFill="1" applyBorder="1" applyAlignment="1" applyProtection="1">
      <alignment horizontal="justify" vertical="center"/>
      <protection locked="0"/>
    </xf>
    <xf numFmtId="177" fontId="240" fillId="21" borderId="158" xfId="3" applyNumberFormat="1" applyFont="1" applyFill="1" applyBorder="1" applyAlignment="1" applyProtection="1">
      <alignment vertical="center"/>
      <protection locked="0"/>
    </xf>
    <xf numFmtId="177" fontId="240" fillId="21" borderId="19" xfId="3" applyNumberFormat="1" applyFont="1" applyFill="1" applyBorder="1" applyAlignment="1" applyProtection="1">
      <alignment vertical="center"/>
      <protection locked="0"/>
    </xf>
    <xf numFmtId="177" fontId="240" fillId="21" borderId="86" xfId="3" applyNumberFormat="1" applyFont="1" applyFill="1" applyBorder="1" applyAlignment="1" applyProtection="1">
      <alignment vertical="center"/>
      <protection locked="0"/>
    </xf>
    <xf numFmtId="0" fontId="25" fillId="0" borderId="1" xfId="0" applyFont="1" applyBorder="1" applyAlignment="1" applyProtection="1">
      <alignment horizontal="justify" vertical="center"/>
      <protection locked="0"/>
    </xf>
    <xf numFmtId="0" fontId="25" fillId="0" borderId="13" xfId="0" applyFont="1" applyBorder="1" applyAlignment="1" applyProtection="1">
      <alignment horizontal="justify" vertical="center"/>
      <protection locked="0"/>
    </xf>
    <xf numFmtId="3" fontId="240" fillId="0" borderId="5" xfId="2" applyNumberFormat="1" applyFont="1" applyFill="1" applyBorder="1" applyAlignment="1" applyProtection="1">
      <alignment horizontal="right" vertical="center"/>
      <protection locked="0"/>
    </xf>
    <xf numFmtId="3" fontId="240" fillId="0" borderId="7" xfId="2" applyNumberFormat="1" applyFont="1" applyFill="1" applyBorder="1" applyAlignment="1" applyProtection="1">
      <alignment horizontal="right" vertical="center"/>
      <protection locked="0"/>
    </xf>
    <xf numFmtId="3" fontId="240" fillId="0" borderId="81" xfId="2" applyNumberFormat="1" applyFont="1" applyFill="1" applyBorder="1" applyAlignment="1" applyProtection="1">
      <alignment horizontal="right" vertical="center"/>
      <protection locked="0"/>
    </xf>
    <xf numFmtId="0" fontId="23" fillId="22" borderId="1" xfId="0" applyFont="1" applyFill="1" applyBorder="1" applyAlignment="1" applyProtection="1">
      <alignment horizontal="justify" vertical="center"/>
      <protection locked="0"/>
    </xf>
    <xf numFmtId="0" fontId="23" fillId="22" borderId="149" xfId="0" applyFont="1" applyFill="1" applyBorder="1" applyAlignment="1" applyProtection="1">
      <alignment horizontal="justify" vertical="center"/>
      <protection locked="0"/>
    </xf>
    <xf numFmtId="177" fontId="241" fillId="22" borderId="148" xfId="3" applyNumberFormat="1" applyFont="1" applyFill="1" applyBorder="1" applyAlignment="1" applyProtection="1">
      <alignment vertical="center"/>
      <protection locked="0"/>
    </xf>
    <xf numFmtId="177" fontId="241" fillId="22" borderId="1" xfId="3" applyNumberFormat="1" applyFont="1" applyFill="1" applyBorder="1" applyAlignment="1" applyProtection="1">
      <alignment vertical="center"/>
      <protection locked="0"/>
    </xf>
    <xf numFmtId="177" fontId="241" fillId="22" borderId="82" xfId="3" applyNumberFormat="1" applyFont="1" applyFill="1" applyBorder="1" applyAlignment="1" applyProtection="1">
      <alignment vertical="center"/>
      <protection locked="0"/>
    </xf>
    <xf numFmtId="0" fontId="23" fillId="22" borderId="13" xfId="0" applyFont="1" applyFill="1" applyBorder="1" applyAlignment="1" applyProtection="1">
      <alignment horizontal="justify" vertical="center"/>
      <protection locked="0"/>
    </xf>
    <xf numFmtId="0" fontId="25" fillId="22" borderId="1" xfId="0" applyFont="1" applyFill="1" applyBorder="1" applyAlignment="1" applyProtection="1">
      <alignment horizontal="justify" vertical="center"/>
      <protection locked="0"/>
    </xf>
    <xf numFmtId="0" fontId="25" fillId="22" borderId="13" xfId="0" applyFont="1" applyFill="1" applyBorder="1" applyAlignment="1" applyProtection="1">
      <alignment horizontal="justify" vertical="center"/>
      <protection locked="0"/>
    </xf>
    <xf numFmtId="3" fontId="240" fillId="22" borderId="235" xfId="2" applyNumberFormat="1" applyFont="1" applyFill="1" applyBorder="1" applyAlignment="1" applyProtection="1">
      <alignment horizontal="right" vertical="center"/>
      <protection locked="0"/>
    </xf>
    <xf numFmtId="3" fontId="240" fillId="22" borderId="1" xfId="2" applyNumberFormat="1" applyFont="1" applyFill="1" applyBorder="1" applyAlignment="1" applyProtection="1">
      <alignment horizontal="right" vertical="center"/>
      <protection locked="0"/>
    </xf>
    <xf numFmtId="3" fontId="240" fillId="22" borderId="82" xfId="2" applyNumberFormat="1" applyFont="1" applyFill="1" applyBorder="1" applyAlignment="1" applyProtection="1">
      <alignment horizontal="right" vertical="center"/>
      <protection locked="0"/>
    </xf>
    <xf numFmtId="0" fontId="23" fillId="37" borderId="169" xfId="0" applyFont="1" applyFill="1" applyBorder="1" applyAlignment="1" applyProtection="1">
      <alignment vertical="center"/>
      <protection locked="0"/>
    </xf>
    <xf numFmtId="0" fontId="23" fillId="37" borderId="7" xfId="0" applyFont="1" applyFill="1" applyBorder="1" applyAlignment="1" applyProtection="1">
      <alignment vertical="center"/>
      <protection locked="0"/>
    </xf>
    <xf numFmtId="0" fontId="23" fillId="37" borderId="170" xfId="0" applyFont="1" applyFill="1" applyBorder="1" applyAlignment="1" applyProtection="1">
      <alignment vertical="center"/>
      <protection locked="0"/>
    </xf>
    <xf numFmtId="177" fontId="241" fillId="21" borderId="157" xfId="3" applyNumberFormat="1" applyFont="1" applyFill="1" applyBorder="1" applyAlignment="1" applyProtection="1">
      <alignment vertical="center"/>
      <protection locked="0"/>
    </xf>
    <xf numFmtId="177" fontId="241" fillId="21" borderId="0" xfId="3" applyNumberFormat="1" applyFont="1" applyFill="1" applyBorder="1" applyAlignment="1" applyProtection="1">
      <alignment vertical="center"/>
      <protection locked="0"/>
    </xf>
    <xf numFmtId="177" fontId="241" fillId="21" borderId="196" xfId="3" applyNumberFormat="1" applyFont="1" applyFill="1" applyBorder="1" applyAlignment="1" applyProtection="1">
      <alignment vertical="center"/>
      <protection locked="0"/>
    </xf>
    <xf numFmtId="0" fontId="23" fillId="22" borderId="167" xfId="0" applyFont="1" applyFill="1" applyBorder="1" applyAlignment="1">
      <alignment vertical="center" wrapText="1"/>
    </xf>
    <xf numFmtId="0" fontId="23" fillId="22" borderId="1" xfId="0" applyFont="1" applyFill="1" applyBorder="1" applyAlignment="1">
      <alignment vertical="center" wrapText="1"/>
    </xf>
    <xf numFmtId="0" fontId="23" fillId="22" borderId="168" xfId="0" applyFont="1" applyFill="1" applyBorder="1" applyAlignment="1">
      <alignment vertical="center" wrapText="1"/>
    </xf>
    <xf numFmtId="177" fontId="241" fillId="22" borderId="158" xfId="3" applyNumberFormat="1" applyFont="1" applyFill="1" applyBorder="1" applyAlignment="1" applyProtection="1">
      <alignment vertical="center"/>
      <protection locked="0"/>
    </xf>
    <xf numFmtId="177" fontId="241" fillId="22" borderId="19" xfId="3" applyNumberFormat="1" applyFont="1" applyFill="1" applyBorder="1" applyAlignment="1" applyProtection="1">
      <alignment vertical="center"/>
      <protection locked="0"/>
    </xf>
    <xf numFmtId="177" fontId="241" fillId="22" borderId="86" xfId="3" applyNumberFormat="1" applyFont="1" applyFill="1" applyBorder="1" applyAlignment="1" applyProtection="1">
      <alignment vertical="center"/>
      <protection locked="0"/>
    </xf>
    <xf numFmtId="3" fontId="240" fillId="37" borderId="235" xfId="2" applyNumberFormat="1" applyFont="1" applyFill="1" applyBorder="1" applyAlignment="1" applyProtection="1">
      <alignment horizontal="right" vertical="center"/>
      <protection locked="0"/>
    </xf>
    <xf numFmtId="3" fontId="240" fillId="37" borderId="1" xfId="2" applyNumberFormat="1" applyFont="1" applyFill="1" applyBorder="1" applyAlignment="1" applyProtection="1">
      <alignment horizontal="right" vertical="center"/>
      <protection locked="0"/>
    </xf>
    <xf numFmtId="3" fontId="240" fillId="37" borderId="82" xfId="2" applyNumberFormat="1" applyFont="1" applyFill="1" applyBorder="1" applyAlignment="1" applyProtection="1">
      <alignment horizontal="right" vertical="center"/>
      <protection locked="0"/>
    </xf>
    <xf numFmtId="0" fontId="25" fillId="44" borderId="1" xfId="0" applyFont="1" applyFill="1" applyBorder="1" applyAlignment="1" applyProtection="1">
      <alignment horizontal="left" vertical="center" wrapText="1"/>
      <protection locked="0"/>
    </xf>
    <xf numFmtId="0" fontId="240" fillId="44" borderId="235" xfId="0" applyFont="1" applyFill="1" applyBorder="1" applyAlignment="1" applyProtection="1">
      <alignment vertical="center"/>
      <protection locked="0"/>
    </xf>
    <xf numFmtId="0" fontId="240" fillId="44" borderId="1" xfId="0" applyFont="1" applyFill="1" applyBorder="1" applyAlignment="1" applyProtection="1">
      <alignment vertical="center"/>
      <protection locked="0"/>
    </xf>
    <xf numFmtId="0" fontId="240" fillId="44" borderId="149" xfId="0" applyFont="1" applyFill="1" applyBorder="1" applyAlignment="1" applyProtection="1">
      <alignment vertical="center"/>
      <protection locked="0"/>
    </xf>
    <xf numFmtId="0" fontId="23" fillId="0" borderId="229" xfId="0" applyFont="1" applyBorder="1" applyAlignment="1" applyProtection="1">
      <alignment horizontal="justify" vertical="center"/>
      <protection locked="0"/>
    </xf>
    <xf numFmtId="0" fontId="23" fillId="0" borderId="6" xfId="0" applyFont="1" applyBorder="1" applyAlignment="1" applyProtection="1">
      <alignment horizontal="justify" vertical="center"/>
      <protection locked="0"/>
    </xf>
    <xf numFmtId="0" fontId="23" fillId="0" borderId="115" xfId="0" applyFont="1" applyBorder="1" applyAlignment="1" applyProtection="1">
      <alignment horizontal="justify" vertical="center"/>
      <protection locked="0"/>
    </xf>
    <xf numFmtId="3" fontId="241" fillId="0" borderId="4" xfId="2" applyNumberFormat="1" applyFont="1" applyFill="1" applyBorder="1" applyAlignment="1" applyProtection="1">
      <alignment horizontal="right" vertical="center"/>
      <protection locked="0"/>
    </xf>
    <xf numFmtId="3" fontId="241" fillId="0" borderId="6" xfId="2" applyNumberFormat="1" applyFont="1" applyFill="1" applyBorder="1" applyAlignment="1" applyProtection="1">
      <alignment horizontal="right" vertical="center"/>
      <protection locked="0"/>
    </xf>
    <xf numFmtId="3" fontId="241" fillId="0" borderId="70" xfId="2" applyNumberFormat="1" applyFont="1" applyFill="1" applyBorder="1" applyAlignment="1" applyProtection="1">
      <alignment horizontal="right" vertical="center"/>
      <protection locked="0"/>
    </xf>
    <xf numFmtId="177" fontId="240" fillId="0" borderId="158" xfId="3" applyNumberFormat="1" applyFont="1" applyFill="1" applyBorder="1" applyAlignment="1" applyProtection="1">
      <alignment vertical="center"/>
      <protection locked="0"/>
    </xf>
    <xf numFmtId="177" fontId="240" fillId="0" borderId="19" xfId="3" applyNumberFormat="1" applyFont="1" applyFill="1" applyBorder="1" applyAlignment="1" applyProtection="1">
      <alignment vertical="center"/>
      <protection locked="0"/>
    </xf>
    <xf numFmtId="177" fontId="240" fillId="0" borderId="86" xfId="3" applyNumberFormat="1" applyFont="1" applyFill="1" applyBorder="1" applyAlignment="1" applyProtection="1">
      <alignment vertical="center"/>
      <protection locked="0"/>
    </xf>
    <xf numFmtId="168" fontId="241" fillId="22" borderId="235" xfId="3" applyFont="1" applyFill="1" applyBorder="1" applyAlignment="1" applyProtection="1">
      <alignment horizontal="right" vertical="center"/>
      <protection locked="0"/>
    </xf>
    <xf numFmtId="168" fontId="241" fillId="22" borderId="1" xfId="3" applyFont="1" applyFill="1" applyBorder="1" applyAlignment="1" applyProtection="1">
      <alignment horizontal="right" vertical="center"/>
      <protection locked="0"/>
    </xf>
    <xf numFmtId="168" fontId="241" fillId="22" borderId="82" xfId="3" applyFont="1" applyFill="1" applyBorder="1" applyAlignment="1" applyProtection="1">
      <alignment horizontal="right" vertical="center"/>
      <protection locked="0"/>
    </xf>
    <xf numFmtId="3" fontId="242" fillId="21" borderId="34" xfId="2" applyNumberFormat="1" applyFont="1" applyFill="1" applyBorder="1" applyAlignment="1" applyProtection="1">
      <alignment vertical="center"/>
      <protection locked="0"/>
    </xf>
    <xf numFmtId="3" fontId="242" fillId="21" borderId="66" xfId="2" applyNumberFormat="1" applyFont="1" applyFill="1" applyBorder="1" applyAlignment="1" applyProtection="1">
      <alignment vertical="center"/>
      <protection locked="0"/>
    </xf>
    <xf numFmtId="3" fontId="242" fillId="21" borderId="85" xfId="2" applyNumberFormat="1" applyFont="1" applyFill="1" applyBorder="1" applyAlignment="1" applyProtection="1">
      <alignment vertical="center"/>
      <protection locked="0"/>
    </xf>
    <xf numFmtId="0" fontId="23" fillId="9" borderId="196" xfId="0" applyFont="1" applyFill="1" applyBorder="1" applyAlignment="1" applyProtection="1">
      <alignment horizontal="center" vertical="center" textRotation="90" wrapText="1"/>
      <protection locked="0"/>
    </xf>
    <xf numFmtId="0" fontId="23" fillId="9" borderId="229" xfId="0" applyFont="1" applyFill="1" applyBorder="1" applyAlignment="1" applyProtection="1">
      <alignment horizontal="center" vertical="center" textRotation="90" wrapText="1"/>
      <protection locked="0"/>
    </xf>
    <xf numFmtId="0" fontId="23" fillId="9" borderId="6" xfId="0" applyFont="1" applyFill="1" applyBorder="1" applyAlignment="1" applyProtection="1">
      <alignment horizontal="center" vertical="center" textRotation="90" wrapText="1"/>
      <protection locked="0"/>
    </xf>
    <xf numFmtId="0" fontId="23" fillId="9" borderId="70" xfId="0" applyFont="1" applyFill="1" applyBorder="1" applyAlignment="1" applyProtection="1">
      <alignment horizontal="center" vertical="center" textRotation="90" wrapText="1"/>
      <protection locked="0"/>
    </xf>
    <xf numFmtId="0" fontId="23" fillId="9" borderId="0" xfId="0" applyFont="1" applyFill="1" applyAlignment="1" applyProtection="1">
      <alignment horizontal="left" wrapText="1"/>
      <protection locked="0"/>
    </xf>
    <xf numFmtId="0" fontId="25" fillId="22" borderId="175" xfId="0" applyFont="1" applyFill="1" applyBorder="1" applyAlignment="1" applyProtection="1">
      <alignment horizontal="left" vertical="center" wrapText="1"/>
      <protection locked="0"/>
    </xf>
    <xf numFmtId="0" fontId="25" fillId="22" borderId="0" xfId="0" applyFont="1" applyFill="1" applyAlignment="1" applyProtection="1">
      <alignment horizontal="left" vertical="center" wrapText="1"/>
      <protection locked="0"/>
    </xf>
    <xf numFmtId="3" fontId="23" fillId="21" borderId="235" xfId="2" applyNumberFormat="1" applyFont="1" applyFill="1" applyBorder="1" applyAlignment="1" applyProtection="1">
      <alignment horizontal="right"/>
      <protection locked="0"/>
    </xf>
    <xf numFmtId="3" fontId="23" fillId="21" borderId="1" xfId="2" applyNumberFormat="1" applyFont="1" applyFill="1" applyBorder="1" applyAlignment="1" applyProtection="1">
      <alignment horizontal="right"/>
      <protection locked="0"/>
    </xf>
    <xf numFmtId="3" fontId="23" fillId="21" borderId="13" xfId="2" applyNumberFormat="1" applyFont="1" applyFill="1" applyBorder="1" applyAlignment="1" applyProtection="1">
      <alignment horizontal="right"/>
      <protection locked="0"/>
    </xf>
    <xf numFmtId="0" fontId="25" fillId="44" borderId="28" xfId="0" applyFont="1" applyFill="1" applyBorder="1" applyAlignment="1" applyProtection="1">
      <alignment horizontal="left" vertical="center" wrapText="1"/>
      <protection locked="0"/>
    </xf>
    <xf numFmtId="0" fontId="25" fillId="44" borderId="66" xfId="0" applyFont="1" applyFill="1" applyBorder="1" applyAlignment="1" applyProtection="1">
      <alignment horizontal="left" vertical="center" wrapText="1"/>
      <protection locked="0"/>
    </xf>
    <xf numFmtId="177" fontId="243" fillId="21" borderId="34" xfId="3" applyNumberFormat="1" applyFont="1" applyFill="1" applyBorder="1" applyAlignment="1" applyProtection="1">
      <alignment horizontal="right" vertical="center" wrapText="1"/>
      <protection locked="0"/>
    </xf>
    <xf numFmtId="177" fontId="243" fillId="21" borderId="66" xfId="3" applyNumberFormat="1" applyFont="1" applyFill="1" applyBorder="1" applyAlignment="1" applyProtection="1">
      <alignment horizontal="right" vertical="center" wrapText="1"/>
      <protection locked="0"/>
    </xf>
    <xf numFmtId="0" fontId="25" fillId="44" borderId="34" xfId="0" applyFont="1" applyFill="1" applyBorder="1" applyAlignment="1" applyProtection="1">
      <alignment horizontal="center" vertical="center" wrapText="1"/>
      <protection locked="0"/>
    </xf>
    <xf numFmtId="0" fontId="25" fillId="44" borderId="66" xfId="0" applyFont="1" applyFill="1" applyBorder="1" applyAlignment="1" applyProtection="1">
      <alignment horizontal="center" vertical="center" wrapText="1"/>
      <protection locked="0"/>
    </xf>
    <xf numFmtId="0" fontId="25" fillId="44" borderId="67" xfId="0" applyFont="1" applyFill="1" applyBorder="1" applyAlignment="1" applyProtection="1">
      <alignment horizontal="center" vertical="center" wrapText="1"/>
      <protection locked="0"/>
    </xf>
    <xf numFmtId="0" fontId="23" fillId="22" borderId="34" xfId="0" applyFont="1" applyFill="1" applyBorder="1" applyAlignment="1">
      <alignment horizontal="center" vertical="center" wrapText="1"/>
    </xf>
    <xf numFmtId="0" fontId="23" fillId="22" borderId="66" xfId="0" applyFont="1" applyFill="1" applyBorder="1" applyAlignment="1">
      <alignment horizontal="center" vertical="center" wrapText="1"/>
    </xf>
    <xf numFmtId="0" fontId="23" fillId="22" borderId="67" xfId="0" applyFont="1" applyFill="1" applyBorder="1" applyAlignment="1">
      <alignment horizontal="center" vertical="center" wrapText="1"/>
    </xf>
    <xf numFmtId="168" fontId="242" fillId="37" borderId="66" xfId="3" applyFont="1" applyFill="1" applyBorder="1" applyAlignment="1" applyProtection="1">
      <alignment vertical="center"/>
      <protection locked="0"/>
    </xf>
    <xf numFmtId="0" fontId="25" fillId="22" borderId="26" xfId="0" applyFont="1" applyFill="1" applyBorder="1" applyAlignment="1" applyProtection="1">
      <alignment horizontal="justify" vertical="center"/>
      <protection locked="0"/>
    </xf>
    <xf numFmtId="0" fontId="243" fillId="61" borderId="235" xfId="0" applyFont="1" applyFill="1" applyBorder="1" applyAlignment="1" applyProtection="1">
      <alignment horizontal="right" vertical="center"/>
      <protection locked="0"/>
    </xf>
    <xf numFmtId="0" fontId="243" fillId="61" borderId="1" xfId="0" applyFont="1" applyFill="1" applyBorder="1" applyAlignment="1" applyProtection="1">
      <alignment horizontal="right" vertical="center"/>
      <protection locked="0"/>
    </xf>
    <xf numFmtId="0" fontId="243" fillId="61" borderId="13" xfId="0" applyFont="1" applyFill="1" applyBorder="1" applyAlignment="1" applyProtection="1">
      <alignment horizontal="right" vertical="center"/>
      <protection locked="0"/>
    </xf>
    <xf numFmtId="177" fontId="243" fillId="61" borderId="235" xfId="3" applyNumberFormat="1" applyFont="1" applyFill="1" applyBorder="1" applyAlignment="1" applyProtection="1">
      <alignment horizontal="right" vertical="center"/>
      <protection locked="0"/>
    </xf>
    <xf numFmtId="177" fontId="243" fillId="61" borderId="1" xfId="3" applyNumberFormat="1" applyFont="1" applyFill="1" applyBorder="1" applyAlignment="1" applyProtection="1">
      <alignment horizontal="right" vertical="center"/>
      <protection locked="0"/>
    </xf>
    <xf numFmtId="0" fontId="25" fillId="22" borderId="235" xfId="0" applyFont="1" applyFill="1" applyBorder="1" applyAlignment="1" applyProtection="1">
      <alignment horizontal="justify" vertical="center"/>
      <protection locked="0"/>
    </xf>
    <xf numFmtId="0" fontId="244" fillId="62" borderId="235" xfId="0" applyFont="1" applyFill="1" applyBorder="1" applyAlignment="1" applyProtection="1">
      <alignment horizontal="right" vertical="center"/>
      <protection locked="0"/>
    </xf>
    <xf numFmtId="0" fontId="244" fillId="62" borderId="1" xfId="0" applyFont="1" applyFill="1" applyBorder="1" applyAlignment="1" applyProtection="1">
      <alignment horizontal="right" vertical="center"/>
      <protection locked="0"/>
    </xf>
    <xf numFmtId="0" fontId="25" fillId="44" borderId="235" xfId="0" applyFont="1" applyFill="1" applyBorder="1" applyAlignment="1" applyProtection="1">
      <alignment horizontal="justify" vertical="center"/>
      <protection locked="0"/>
    </xf>
    <xf numFmtId="0" fontId="25" fillId="44" borderId="13" xfId="0" applyFont="1" applyFill="1" applyBorder="1" applyAlignment="1" applyProtection="1">
      <alignment horizontal="justify" vertical="center"/>
      <protection locked="0"/>
    </xf>
    <xf numFmtId="168" fontId="243" fillId="62" borderId="148" xfId="3" applyFont="1" applyFill="1" applyBorder="1" applyAlignment="1" applyProtection="1">
      <alignment horizontal="right" vertical="center"/>
      <protection locked="0"/>
    </xf>
    <xf numFmtId="168" fontId="243" fillId="62" borderId="1" xfId="3" applyFont="1" applyFill="1" applyBorder="1" applyAlignment="1" applyProtection="1">
      <alignment horizontal="right" vertical="center"/>
      <protection locked="0"/>
    </xf>
    <xf numFmtId="168" fontId="243" fillId="62" borderId="82" xfId="3" applyFont="1" applyFill="1" applyBorder="1" applyAlignment="1" applyProtection="1">
      <alignment horizontal="right" vertical="center"/>
      <protection locked="0"/>
    </xf>
    <xf numFmtId="0" fontId="25" fillId="61" borderId="10" xfId="0" applyFont="1" applyFill="1" applyBorder="1" applyAlignment="1" applyProtection="1">
      <alignment horizontal="justify" vertical="center"/>
      <protection locked="0"/>
    </xf>
    <xf numFmtId="0" fontId="25" fillId="61" borderId="32" xfId="0" applyFont="1" applyFill="1" applyBorder="1" applyAlignment="1" applyProtection="1">
      <alignment horizontal="justify" vertical="center"/>
      <protection locked="0"/>
    </xf>
    <xf numFmtId="0" fontId="25" fillId="61" borderId="112" xfId="0" applyFont="1" applyFill="1" applyBorder="1" applyAlignment="1" applyProtection="1">
      <alignment horizontal="justify" vertical="center"/>
      <protection locked="0"/>
    </xf>
    <xf numFmtId="0" fontId="23" fillId="21" borderId="0" xfId="0" applyFont="1" applyFill="1" applyAlignment="1" applyProtection="1">
      <alignment horizontal="justify" vertical="center"/>
      <protection locked="0"/>
    </xf>
    <xf numFmtId="0" fontId="23" fillId="21" borderId="74" xfId="0" applyFont="1" applyFill="1" applyBorder="1" applyAlignment="1" applyProtection="1">
      <alignment horizontal="justify" vertical="center"/>
      <protection locked="0"/>
    </xf>
    <xf numFmtId="3" fontId="241" fillId="0" borderId="3" xfId="2" applyNumberFormat="1" applyFont="1" applyFill="1" applyBorder="1" applyAlignment="1" applyProtection="1">
      <alignment horizontal="right" vertical="center"/>
      <protection locked="0"/>
    </xf>
    <xf numFmtId="3" fontId="241" fillId="0" borderId="0" xfId="2" applyNumberFormat="1" applyFont="1" applyFill="1" applyBorder="1" applyAlignment="1" applyProtection="1">
      <alignment horizontal="right" vertical="center"/>
      <protection locked="0"/>
    </xf>
    <xf numFmtId="3" fontId="241" fillId="0" borderId="196" xfId="2" applyNumberFormat="1" applyFont="1" applyFill="1" applyBorder="1" applyAlignment="1" applyProtection="1">
      <alignment horizontal="right" vertical="center"/>
      <protection locked="0"/>
    </xf>
    <xf numFmtId="0" fontId="23" fillId="37" borderId="58" xfId="0" applyFont="1" applyFill="1" applyBorder="1" applyAlignment="1" applyProtection="1">
      <alignment horizontal="justify" vertical="center" textRotation="90"/>
      <protection locked="0"/>
    </xf>
    <xf numFmtId="0" fontId="23" fillId="37" borderId="54" xfId="0" applyFont="1" applyFill="1" applyBorder="1" applyAlignment="1" applyProtection="1">
      <alignment horizontal="justify" vertical="center" textRotation="90"/>
      <protection locked="0"/>
    </xf>
    <xf numFmtId="177" fontId="243" fillId="21" borderId="34" xfId="3" applyNumberFormat="1" applyFont="1" applyFill="1" applyBorder="1" applyAlignment="1" applyProtection="1">
      <alignment horizontal="right" vertical="center"/>
      <protection locked="0"/>
    </xf>
    <xf numFmtId="177" fontId="243" fillId="21" borderId="66" xfId="3" applyNumberFormat="1" applyFont="1" applyFill="1" applyBorder="1" applyAlignment="1" applyProtection="1">
      <alignment horizontal="right" vertical="center"/>
      <protection locked="0"/>
    </xf>
    <xf numFmtId="177" fontId="243" fillId="21" borderId="67" xfId="3" applyNumberFormat="1" applyFont="1" applyFill="1" applyBorder="1" applyAlignment="1" applyProtection="1">
      <alignment horizontal="right" vertical="center"/>
      <protection locked="0"/>
    </xf>
    <xf numFmtId="0" fontId="25" fillId="9" borderId="6" xfId="0" applyFont="1" applyFill="1" applyBorder="1" applyAlignment="1" applyProtection="1">
      <alignment horizontal="center" vertical="center" wrapText="1"/>
      <protection locked="0"/>
    </xf>
    <xf numFmtId="0" fontId="25" fillId="0" borderId="6" xfId="0" applyFont="1" applyBorder="1" applyAlignment="1">
      <alignment horizontal="center" vertical="center"/>
    </xf>
    <xf numFmtId="0" fontId="23" fillId="44" borderId="34" xfId="0" applyFont="1" applyFill="1" applyBorder="1" applyAlignment="1" applyProtection="1">
      <alignment horizontal="justify" vertical="center"/>
      <protection locked="0"/>
    </xf>
    <xf numFmtId="0" fontId="23" fillId="44" borderId="66" xfId="0" applyFont="1" applyFill="1" applyBorder="1" applyAlignment="1" applyProtection="1">
      <alignment horizontal="justify" vertical="center"/>
      <protection locked="0"/>
    </xf>
    <xf numFmtId="0" fontId="23" fillId="44" borderId="67" xfId="0" applyFont="1" applyFill="1" applyBorder="1" applyAlignment="1" applyProtection="1">
      <alignment horizontal="justify" vertical="center"/>
      <protection locked="0"/>
    </xf>
    <xf numFmtId="0" fontId="25" fillId="22" borderId="7" xfId="0" applyFont="1" applyFill="1" applyBorder="1" applyAlignment="1" applyProtection="1">
      <alignment horizontal="justify" vertical="center"/>
      <protection locked="0"/>
    </xf>
    <xf numFmtId="0" fontId="25" fillId="22" borderId="65" xfId="0" applyFont="1" applyFill="1" applyBorder="1" applyAlignment="1" applyProtection="1">
      <alignment horizontal="justify" vertical="center"/>
      <protection locked="0"/>
    </xf>
    <xf numFmtId="3" fontId="240" fillId="44" borderId="5" xfId="2" applyNumberFormat="1" applyFont="1" applyFill="1" applyBorder="1" applyAlignment="1" applyProtection="1">
      <alignment horizontal="right" vertical="center"/>
      <protection locked="0"/>
    </xf>
    <xf numFmtId="3" fontId="240" fillId="44" borderId="7" xfId="2" applyNumberFormat="1" applyFont="1" applyFill="1" applyBorder="1" applyAlignment="1" applyProtection="1">
      <alignment horizontal="right" vertical="center"/>
      <protection locked="0"/>
    </xf>
    <xf numFmtId="3" fontId="240" fillId="44" borderId="81" xfId="2" applyNumberFormat="1" applyFont="1" applyFill="1" applyBorder="1" applyAlignment="1" applyProtection="1">
      <alignment horizontal="right" vertical="center"/>
      <protection locked="0"/>
    </xf>
    <xf numFmtId="0" fontId="23" fillId="44" borderId="169" xfId="0" applyFont="1" applyFill="1" applyBorder="1" applyAlignment="1" applyProtection="1">
      <alignment vertical="center"/>
      <protection locked="0"/>
    </xf>
    <xf numFmtId="0" fontId="23" fillId="44" borderId="7" xfId="0" applyFont="1" applyFill="1" applyBorder="1" applyAlignment="1" applyProtection="1">
      <alignment vertical="center"/>
      <protection locked="0"/>
    </xf>
    <xf numFmtId="0" fontId="23" fillId="44" borderId="170" xfId="0" applyFont="1" applyFill="1" applyBorder="1" applyAlignment="1" applyProtection="1">
      <alignment vertical="center"/>
      <protection locked="0"/>
    </xf>
    <xf numFmtId="0" fontId="25" fillId="21" borderId="1" xfId="0" applyFont="1" applyFill="1" applyBorder="1" applyAlignment="1" applyProtection="1">
      <alignment horizontal="justify" vertical="center"/>
      <protection locked="0"/>
    </xf>
    <xf numFmtId="0" fontId="25" fillId="21" borderId="13" xfId="0" applyFont="1" applyFill="1" applyBorder="1" applyAlignment="1" applyProtection="1">
      <alignment horizontal="justify" vertical="center"/>
      <protection locked="0"/>
    </xf>
    <xf numFmtId="3" fontId="240" fillId="21" borderId="235" xfId="2" applyNumberFormat="1" applyFont="1" applyFill="1" applyBorder="1" applyAlignment="1" applyProtection="1">
      <alignment horizontal="right" vertical="center"/>
      <protection locked="0"/>
    </xf>
    <xf numFmtId="3" fontId="240" fillId="21" borderId="1" xfId="2" applyNumberFormat="1" applyFont="1" applyFill="1" applyBorder="1" applyAlignment="1" applyProtection="1">
      <alignment horizontal="right" vertical="center"/>
      <protection locked="0"/>
    </xf>
    <xf numFmtId="3" fontId="240" fillId="21" borderId="82" xfId="2" applyNumberFormat="1" applyFont="1" applyFill="1" applyBorder="1" applyAlignment="1" applyProtection="1">
      <alignment horizontal="right" vertical="center"/>
      <protection locked="0"/>
    </xf>
    <xf numFmtId="0" fontId="25" fillId="21" borderId="167" xfId="0" applyFont="1" applyFill="1" applyBorder="1" applyAlignment="1" applyProtection="1">
      <alignment horizontal="justify" vertical="center"/>
      <protection locked="0"/>
    </xf>
    <xf numFmtId="0" fontId="25" fillId="21" borderId="168" xfId="0" applyFont="1" applyFill="1" applyBorder="1" applyAlignment="1" applyProtection="1">
      <alignment horizontal="justify" vertical="center"/>
      <protection locked="0"/>
    </xf>
    <xf numFmtId="177" fontId="240" fillId="37" borderId="162" xfId="3" applyNumberFormat="1" applyFont="1" applyFill="1" applyBorder="1" applyAlignment="1" applyProtection="1">
      <alignment horizontal="right" vertical="center"/>
      <protection locked="0"/>
    </xf>
    <xf numFmtId="177" fontId="240" fillId="37" borderId="163" xfId="3" applyNumberFormat="1" applyFont="1" applyFill="1" applyBorder="1" applyAlignment="1" applyProtection="1">
      <alignment horizontal="right" vertical="center"/>
      <protection locked="0"/>
    </xf>
    <xf numFmtId="177" fontId="240" fillId="37" borderId="164" xfId="3" applyNumberFormat="1" applyFont="1" applyFill="1" applyBorder="1" applyAlignment="1" applyProtection="1">
      <alignment horizontal="right" vertical="center"/>
      <protection locked="0"/>
    </xf>
    <xf numFmtId="0" fontId="25" fillId="44" borderId="173" xfId="0" applyFont="1" applyFill="1" applyBorder="1" applyAlignment="1" applyProtection="1">
      <alignment vertical="center"/>
      <protection locked="0"/>
    </xf>
    <xf numFmtId="0" fontId="25" fillId="44" borderId="160" xfId="0" applyFont="1" applyFill="1" applyBorder="1" applyAlignment="1" applyProtection="1">
      <alignment vertical="center"/>
      <protection locked="0"/>
    </xf>
    <xf numFmtId="0" fontId="25" fillId="44" borderId="174" xfId="0" applyFont="1" applyFill="1" applyBorder="1" applyAlignment="1" applyProtection="1">
      <alignment vertical="center"/>
      <protection locked="0"/>
    </xf>
    <xf numFmtId="177" fontId="240" fillId="22" borderId="239" xfId="3" applyNumberFormat="1" applyFont="1" applyFill="1" applyBorder="1" applyAlignment="1" applyProtection="1">
      <alignment horizontal="right" vertical="center"/>
      <protection locked="0"/>
    </xf>
    <xf numFmtId="0" fontId="25" fillId="21" borderId="167" xfId="0" applyFont="1" applyFill="1" applyBorder="1" applyAlignment="1" applyProtection="1">
      <alignment vertical="center"/>
      <protection locked="0"/>
    </xf>
    <xf numFmtId="0" fontId="25" fillId="21" borderId="1" xfId="0" applyFont="1" applyFill="1" applyBorder="1" applyAlignment="1" applyProtection="1">
      <alignment vertical="center"/>
      <protection locked="0"/>
    </xf>
    <xf numFmtId="0" fontId="25" fillId="21" borderId="168" xfId="0" applyFont="1" applyFill="1" applyBorder="1" applyAlignment="1" applyProtection="1">
      <alignment vertical="center"/>
      <protection locked="0"/>
    </xf>
    <xf numFmtId="177" fontId="240" fillId="21" borderId="159" xfId="3" applyNumberFormat="1" applyFont="1" applyFill="1" applyBorder="1" applyAlignment="1" applyProtection="1">
      <alignment vertical="center"/>
      <protection locked="0"/>
    </xf>
    <xf numFmtId="177" fontId="240" fillId="21" borderId="160" xfId="3" applyNumberFormat="1" applyFont="1" applyFill="1" applyBorder="1" applyAlignment="1" applyProtection="1">
      <alignment vertical="center"/>
      <protection locked="0"/>
    </xf>
    <xf numFmtId="177" fontId="240" fillId="21" borderId="161" xfId="3" applyNumberFormat="1" applyFont="1" applyFill="1" applyBorder="1" applyAlignment="1" applyProtection="1">
      <alignment vertical="center"/>
      <protection locked="0"/>
    </xf>
    <xf numFmtId="0" fontId="25" fillId="22" borderId="167" xfId="0" applyFont="1" applyFill="1" applyBorder="1" applyAlignment="1" applyProtection="1">
      <alignment horizontal="justify" vertical="center"/>
      <protection locked="0"/>
    </xf>
    <xf numFmtId="0" fontId="25" fillId="22" borderId="168" xfId="0" applyFont="1" applyFill="1" applyBorder="1" applyAlignment="1" applyProtection="1">
      <alignment horizontal="justify" vertical="center"/>
      <protection locked="0"/>
    </xf>
    <xf numFmtId="0" fontId="23" fillId="9" borderId="69" xfId="0" applyFont="1" applyFill="1" applyBorder="1" applyAlignment="1" applyProtection="1">
      <alignment horizontal="center" vertical="center" textRotation="90" wrapText="1"/>
      <protection locked="0"/>
    </xf>
    <xf numFmtId="0" fontId="25" fillId="22" borderId="66" xfId="0" applyFont="1" applyFill="1" applyBorder="1" applyAlignment="1" applyProtection="1">
      <alignment horizontal="justify" vertical="center"/>
      <protection locked="0"/>
    </xf>
    <xf numFmtId="0" fontId="25" fillId="22" borderId="67" xfId="0" applyFont="1" applyFill="1" applyBorder="1" applyAlignment="1" applyProtection="1">
      <alignment horizontal="justify" vertical="center"/>
      <protection locked="0"/>
    </xf>
    <xf numFmtId="3" fontId="240" fillId="44" borderId="34" xfId="2" applyNumberFormat="1" applyFont="1" applyFill="1" applyBorder="1" applyAlignment="1" applyProtection="1">
      <alignment horizontal="right" vertical="center"/>
      <protection locked="0"/>
    </xf>
    <xf numFmtId="3" fontId="240" fillId="44" borderId="66" xfId="2" applyNumberFormat="1" applyFont="1" applyFill="1" applyBorder="1" applyAlignment="1" applyProtection="1">
      <alignment horizontal="right" vertical="center"/>
      <protection locked="0"/>
    </xf>
    <xf numFmtId="3" fontId="240" fillId="44" borderId="85" xfId="2" applyNumberFormat="1" applyFont="1" applyFill="1" applyBorder="1" applyAlignment="1" applyProtection="1">
      <alignment horizontal="right" vertical="center"/>
      <protection locked="0"/>
    </xf>
    <xf numFmtId="0" fontId="2" fillId="0" borderId="0" xfId="0" applyFont="1" applyAlignment="1">
      <alignment horizontal="justify" vertical="center"/>
    </xf>
    <xf numFmtId="0" fontId="0" fillId="0" borderId="0" xfId="0" applyAlignment="1">
      <alignment horizontal="justify" vertical="center"/>
    </xf>
    <xf numFmtId="0" fontId="2" fillId="21" borderId="26" xfId="0" applyFont="1" applyFill="1" applyBorder="1" applyAlignment="1">
      <alignment horizontal="justify" vertical="center" wrapText="1"/>
    </xf>
    <xf numFmtId="0" fontId="2" fillId="21" borderId="82" xfId="0" applyFont="1" applyFill="1" applyBorder="1" applyAlignment="1">
      <alignment horizontal="justify" vertical="center" wrapText="1"/>
    </xf>
    <xf numFmtId="0" fontId="4" fillId="0" borderId="0" xfId="8" applyAlignment="1">
      <alignment horizontal="justify" vertical="center"/>
    </xf>
    <xf numFmtId="0" fontId="2" fillId="0" borderId="0" xfId="8" applyFont="1" applyAlignment="1">
      <alignment horizontal="justify" vertical="center"/>
    </xf>
    <xf numFmtId="173" fontId="50" fillId="22" borderId="0" xfId="0" applyNumberFormat="1" applyFont="1" applyFill="1" applyAlignment="1">
      <alignment horizontal="justify" vertical="top"/>
    </xf>
    <xf numFmtId="173" fontId="50" fillId="22" borderId="196" xfId="0" applyNumberFormat="1" applyFont="1" applyFill="1" applyBorder="1" applyAlignment="1">
      <alignment horizontal="justify" vertical="top"/>
    </xf>
    <xf numFmtId="173" fontId="50" fillId="22" borderId="7" xfId="0" applyNumberFormat="1" applyFont="1" applyFill="1" applyBorder="1" applyAlignment="1">
      <alignment horizontal="justify" vertical="top"/>
    </xf>
    <xf numFmtId="173" fontId="50" fillId="22" borderId="81" xfId="0" applyNumberFormat="1" applyFont="1" applyFill="1" applyBorder="1" applyAlignment="1">
      <alignment horizontal="justify" vertical="top"/>
    </xf>
    <xf numFmtId="173" fontId="50" fillId="0" borderId="8" xfId="0" applyNumberFormat="1" applyFont="1" applyBorder="1" applyAlignment="1">
      <alignment horizontal="justify" vertical="top"/>
    </xf>
    <xf numFmtId="173" fontId="50" fillId="0" borderId="19" xfId="0" applyNumberFormat="1" applyFont="1" applyBorder="1" applyAlignment="1">
      <alignment horizontal="justify" vertical="top"/>
    </xf>
    <xf numFmtId="173" fontId="50" fillId="0" borderId="86" xfId="0" applyNumberFormat="1" applyFont="1" applyBorder="1" applyAlignment="1">
      <alignment horizontal="justify" vertical="top"/>
    </xf>
    <xf numFmtId="173" fontId="50" fillId="0" borderId="175" xfId="0" applyNumberFormat="1" applyFont="1" applyBorder="1" applyAlignment="1">
      <alignment horizontal="justify" vertical="top"/>
    </xf>
    <xf numFmtId="173" fontId="50" fillId="0" borderId="0" xfId="0" applyNumberFormat="1" applyFont="1" applyAlignment="1">
      <alignment horizontal="justify" vertical="top"/>
    </xf>
    <xf numFmtId="173" fontId="50" fillId="0" borderId="196" xfId="0" applyNumberFormat="1" applyFont="1" applyBorder="1" applyAlignment="1">
      <alignment horizontal="justify" vertical="top"/>
    </xf>
    <xf numFmtId="0" fontId="2" fillId="22" borderId="26" xfId="0" applyFont="1" applyFill="1" applyBorder="1" applyAlignment="1">
      <alignment horizontal="justify" vertical="top"/>
    </xf>
    <xf numFmtId="0" fontId="0" fillId="22" borderId="82" xfId="0" applyFill="1" applyBorder="1" applyAlignment="1">
      <alignment horizontal="justify" vertical="top"/>
    </xf>
    <xf numFmtId="173" fontId="114" fillId="21" borderId="22" xfId="0" applyNumberFormat="1" applyFont="1" applyFill="1" applyBorder="1" applyAlignment="1">
      <alignment horizontal="justify" vertical="top"/>
    </xf>
    <xf numFmtId="173" fontId="114" fillId="21" borderId="24" xfId="0" applyNumberFormat="1" applyFont="1" applyFill="1" applyBorder="1" applyAlignment="1">
      <alignment horizontal="justify" vertical="top"/>
    </xf>
    <xf numFmtId="173" fontId="114" fillId="21" borderId="69" xfId="0" applyNumberFormat="1" applyFont="1" applyFill="1" applyBorder="1" applyAlignment="1">
      <alignment horizontal="justify" vertical="top"/>
    </xf>
    <xf numFmtId="173" fontId="114" fillId="21" borderId="175" xfId="0" applyNumberFormat="1" applyFont="1" applyFill="1" applyBorder="1" applyAlignment="1">
      <alignment horizontal="justify" vertical="top"/>
    </xf>
    <xf numFmtId="173" fontId="114" fillId="21" borderId="0" xfId="0" applyNumberFormat="1" applyFont="1" applyFill="1" applyAlignment="1">
      <alignment horizontal="justify" vertical="top"/>
    </xf>
    <xf numFmtId="173" fontId="114" fillId="21" borderId="196" xfId="0" applyNumberFormat="1" applyFont="1" applyFill="1" applyBorder="1" applyAlignment="1">
      <alignment horizontal="justify" vertical="top"/>
    </xf>
    <xf numFmtId="173" fontId="114" fillId="21" borderId="229" xfId="0" applyNumberFormat="1" applyFont="1" applyFill="1" applyBorder="1" applyAlignment="1">
      <alignment horizontal="justify" vertical="top"/>
    </xf>
    <xf numFmtId="173" fontId="114" fillId="21" borderId="6" xfId="0" applyNumberFormat="1" applyFont="1" applyFill="1" applyBorder="1" applyAlignment="1">
      <alignment horizontal="justify" vertical="top"/>
    </xf>
    <xf numFmtId="173" fontId="114" fillId="21" borderId="70" xfId="0" applyNumberFormat="1" applyFont="1" applyFill="1" applyBorder="1" applyAlignment="1">
      <alignment horizontal="justify" vertical="top"/>
    </xf>
    <xf numFmtId="173" fontId="114" fillId="22" borderId="22" xfId="0" applyNumberFormat="1" applyFont="1" applyFill="1" applyBorder="1" applyAlignment="1">
      <alignment horizontal="justify" vertical="top"/>
    </xf>
    <xf numFmtId="173" fontId="114" fillId="22" borderId="24" xfId="0" applyNumberFormat="1" applyFont="1" applyFill="1" applyBorder="1" applyAlignment="1">
      <alignment horizontal="justify" vertical="top"/>
    </xf>
    <xf numFmtId="173" fontId="114" fillId="22" borderId="69" xfId="0" applyNumberFormat="1" applyFont="1" applyFill="1" applyBorder="1" applyAlignment="1">
      <alignment horizontal="justify" vertical="top"/>
    </xf>
    <xf numFmtId="173" fontId="114" fillId="22" borderId="175" xfId="0" applyNumberFormat="1" applyFont="1" applyFill="1" applyBorder="1" applyAlignment="1">
      <alignment horizontal="justify" vertical="top"/>
    </xf>
    <xf numFmtId="173" fontId="114" fillId="22" borderId="0" xfId="0" applyNumberFormat="1" applyFont="1" applyFill="1" applyAlignment="1">
      <alignment horizontal="justify" vertical="top"/>
    </xf>
    <xf numFmtId="173" fontId="114" fillId="22" borderId="196" xfId="0" applyNumberFormat="1" applyFont="1" applyFill="1" applyBorder="1" applyAlignment="1">
      <alignment horizontal="justify" vertical="top"/>
    </xf>
    <xf numFmtId="173" fontId="114" fillId="22" borderId="229" xfId="0" applyNumberFormat="1" applyFont="1" applyFill="1" applyBorder="1" applyAlignment="1">
      <alignment horizontal="justify" vertical="top"/>
    </xf>
    <xf numFmtId="173" fontId="114" fillId="22" borderId="6" xfId="0" applyNumberFormat="1" applyFont="1" applyFill="1" applyBorder="1" applyAlignment="1">
      <alignment horizontal="justify" vertical="top"/>
    </xf>
    <xf numFmtId="173" fontId="114" fillId="22" borderId="70" xfId="0" applyNumberFormat="1" applyFont="1" applyFill="1" applyBorder="1" applyAlignment="1">
      <alignment horizontal="justify" vertical="top"/>
    </xf>
    <xf numFmtId="173" fontId="114" fillId="22" borderId="63" xfId="0" applyNumberFormat="1" applyFont="1" applyFill="1" applyBorder="1" applyAlignment="1">
      <alignment horizontal="justify" vertical="top"/>
    </xf>
    <xf numFmtId="173" fontId="50" fillId="21" borderId="175" xfId="0" applyNumberFormat="1" applyFont="1" applyFill="1" applyBorder="1" applyAlignment="1">
      <alignment horizontal="justify" vertical="top"/>
    </xf>
    <xf numFmtId="173" fontId="50" fillId="21" borderId="0" xfId="0" applyNumberFormat="1" applyFont="1" applyFill="1" applyAlignment="1">
      <alignment horizontal="justify" vertical="top"/>
    </xf>
    <xf numFmtId="173" fontId="50" fillId="21" borderId="196" xfId="0" applyNumberFormat="1" applyFont="1" applyFill="1" applyBorder="1" applyAlignment="1">
      <alignment horizontal="justify" vertical="top"/>
    </xf>
    <xf numFmtId="173" fontId="114" fillId="22" borderId="32" xfId="0" applyNumberFormat="1" applyFont="1" applyFill="1" applyBorder="1" applyAlignment="1">
      <alignment horizontal="justify" vertical="center"/>
    </xf>
    <xf numFmtId="173" fontId="114" fillId="22" borderId="112" xfId="0" applyNumberFormat="1" applyFont="1" applyFill="1" applyBorder="1" applyAlignment="1">
      <alignment horizontal="justify" vertical="center"/>
    </xf>
    <xf numFmtId="0" fontId="6" fillId="23" borderId="252" xfId="0" applyFont="1" applyFill="1" applyBorder="1" applyAlignment="1">
      <alignment horizontal="justify" vertical="top"/>
    </xf>
    <xf numFmtId="0" fontId="6" fillId="23" borderId="253" xfId="0" applyFont="1" applyFill="1" applyBorder="1" applyAlignment="1">
      <alignment horizontal="justify" vertical="top"/>
    </xf>
    <xf numFmtId="0" fontId="6" fillId="23" borderId="254" xfId="0" applyFont="1" applyFill="1" applyBorder="1" applyAlignment="1">
      <alignment horizontal="justify" vertical="top"/>
    </xf>
    <xf numFmtId="173" fontId="114" fillId="22" borderId="8" xfId="0" applyNumberFormat="1" applyFont="1" applyFill="1" applyBorder="1" applyAlignment="1">
      <alignment horizontal="justify" vertical="top"/>
    </xf>
    <xf numFmtId="173" fontId="114" fillId="22" borderId="19" xfId="0" applyNumberFormat="1" applyFont="1" applyFill="1" applyBorder="1" applyAlignment="1">
      <alignment horizontal="justify" vertical="top"/>
    </xf>
    <xf numFmtId="173" fontId="114" fillId="22" borderId="86" xfId="0" applyNumberFormat="1" applyFont="1" applyFill="1" applyBorder="1" applyAlignment="1">
      <alignment horizontal="justify" vertical="top"/>
    </xf>
    <xf numFmtId="173" fontId="12" fillId="22" borderId="22" xfId="0" applyNumberFormat="1" applyFont="1" applyFill="1" applyBorder="1" applyAlignment="1">
      <alignment horizontal="justify" vertical="top"/>
    </xf>
    <xf numFmtId="173" fontId="12" fillId="22" borderId="24" xfId="0" applyNumberFormat="1" applyFont="1" applyFill="1" applyBorder="1" applyAlignment="1">
      <alignment horizontal="justify" vertical="top"/>
    </xf>
    <xf numFmtId="173" fontId="12" fillId="22" borderId="69" xfId="0" applyNumberFormat="1" applyFont="1" applyFill="1" applyBorder="1" applyAlignment="1">
      <alignment horizontal="justify" vertical="top"/>
    </xf>
    <xf numFmtId="173" fontId="12" fillId="22" borderId="175" xfId="0" applyNumberFormat="1" applyFont="1" applyFill="1" applyBorder="1" applyAlignment="1">
      <alignment horizontal="justify" vertical="top"/>
    </xf>
    <xf numFmtId="173" fontId="12" fillId="22" borderId="0" xfId="0" applyNumberFormat="1" applyFont="1" applyFill="1" applyAlignment="1">
      <alignment horizontal="justify" vertical="top"/>
    </xf>
    <xf numFmtId="173" fontId="12" fillId="22" borderId="196" xfId="0" applyNumberFormat="1" applyFont="1" applyFill="1" applyBorder="1" applyAlignment="1">
      <alignment horizontal="justify" vertical="top"/>
    </xf>
    <xf numFmtId="173" fontId="12" fillId="22" borderId="270" xfId="0" applyNumberFormat="1" applyFont="1" applyFill="1" applyBorder="1" applyAlignment="1">
      <alignment horizontal="justify" vertical="top"/>
    </xf>
    <xf numFmtId="173" fontId="12" fillId="22" borderId="271" xfId="0" applyNumberFormat="1" applyFont="1" applyFill="1" applyBorder="1" applyAlignment="1">
      <alignment horizontal="justify" vertical="top"/>
    </xf>
    <xf numFmtId="173" fontId="12" fillId="22" borderId="272" xfId="0" applyNumberFormat="1" applyFont="1" applyFill="1" applyBorder="1" applyAlignment="1">
      <alignment horizontal="justify" vertical="top"/>
    </xf>
    <xf numFmtId="173" fontId="114" fillId="6" borderId="22" xfId="0" applyNumberFormat="1" applyFont="1" applyFill="1" applyBorder="1" applyAlignment="1">
      <alignment horizontal="justify" vertical="top"/>
    </xf>
    <xf numFmtId="173" fontId="114" fillId="6" borderId="24" xfId="0" applyNumberFormat="1" applyFont="1" applyFill="1" applyBorder="1" applyAlignment="1">
      <alignment horizontal="justify" vertical="top"/>
    </xf>
    <xf numFmtId="173" fontId="114" fillId="6" borderId="69" xfId="0" applyNumberFormat="1" applyFont="1" applyFill="1" applyBorder="1" applyAlignment="1">
      <alignment horizontal="justify" vertical="top"/>
    </xf>
    <xf numFmtId="0" fontId="6" fillId="23" borderId="229" xfId="0" applyFont="1" applyFill="1" applyBorder="1" applyAlignment="1">
      <alignment horizontal="justify" vertical="top"/>
    </xf>
    <xf numFmtId="0" fontId="6" fillId="23" borderId="6" xfId="0" applyFont="1" applyFill="1" applyBorder="1" applyAlignment="1">
      <alignment horizontal="justify" vertical="top"/>
    </xf>
    <xf numFmtId="0" fontId="6" fillId="23" borderId="70" xfId="0" applyFont="1" applyFill="1" applyBorder="1" applyAlignment="1">
      <alignment horizontal="justify" vertical="top"/>
    </xf>
    <xf numFmtId="173" fontId="114" fillId="6" borderId="229" xfId="0" applyNumberFormat="1" applyFont="1" applyFill="1" applyBorder="1" applyAlignment="1">
      <alignment horizontal="justify" vertical="top"/>
    </xf>
    <xf numFmtId="173" fontId="114" fillId="6" borderId="6" xfId="0" applyNumberFormat="1" applyFont="1" applyFill="1" applyBorder="1" applyAlignment="1">
      <alignment horizontal="justify" vertical="top"/>
    </xf>
    <xf numFmtId="173" fontId="114" fillId="6" borderId="70" xfId="0" applyNumberFormat="1" applyFont="1" applyFill="1" applyBorder="1" applyAlignment="1">
      <alignment horizontal="justify" vertical="top"/>
    </xf>
    <xf numFmtId="173" fontId="50" fillId="22" borderId="19" xfId="0" applyNumberFormat="1" applyFont="1" applyFill="1" applyBorder="1" applyAlignment="1">
      <alignment horizontal="justify" vertical="top"/>
    </xf>
    <xf numFmtId="173" fontId="50" fillId="22" borderId="86" xfId="0" applyNumberFormat="1" applyFont="1" applyFill="1" applyBorder="1" applyAlignment="1">
      <alignment horizontal="justify" vertical="top"/>
    </xf>
    <xf numFmtId="0" fontId="0" fillId="22" borderId="26" xfId="0" applyFill="1" applyBorder="1" applyAlignment="1">
      <alignment horizontal="justify" vertical="top"/>
    </xf>
    <xf numFmtId="0" fontId="6" fillId="23" borderId="22" xfId="0" applyFont="1" applyFill="1" applyBorder="1" applyAlignment="1">
      <alignment horizontal="justify" vertical="top"/>
    </xf>
    <xf numFmtId="0" fontId="6" fillId="23" borderId="24" xfId="0" applyFont="1" applyFill="1" applyBorder="1" applyAlignment="1">
      <alignment horizontal="justify" vertical="top"/>
    </xf>
    <xf numFmtId="0" fontId="135" fillId="23" borderId="26" xfId="0" applyFont="1" applyFill="1" applyBorder="1" applyAlignment="1">
      <alignment horizontal="justify" vertical="top"/>
    </xf>
    <xf numFmtId="0" fontId="135" fillId="23" borderId="1" xfId="0" applyFont="1" applyFill="1" applyBorder="1" applyAlignment="1">
      <alignment horizontal="justify" vertical="top"/>
    </xf>
    <xf numFmtId="0" fontId="135" fillId="23" borderId="82" xfId="0" applyFont="1" applyFill="1" applyBorder="1" applyAlignment="1">
      <alignment horizontal="justify" vertical="top"/>
    </xf>
    <xf numFmtId="0" fontId="136" fillId="23" borderId="26" xfId="0" applyFont="1" applyFill="1" applyBorder="1" applyAlignment="1">
      <alignment horizontal="justify" vertical="center" wrapText="1"/>
    </xf>
    <xf numFmtId="0" fontId="136" fillId="23" borderId="1" xfId="0" applyFont="1" applyFill="1" applyBorder="1" applyAlignment="1">
      <alignment horizontal="justify" vertical="center" wrapText="1"/>
    </xf>
    <xf numFmtId="0" fontId="136" fillId="23" borderId="82" xfId="0" applyFont="1" applyFill="1" applyBorder="1" applyAlignment="1">
      <alignment horizontal="justify" vertical="center" wrapText="1"/>
    </xf>
    <xf numFmtId="0" fontId="0" fillId="23" borderId="16" xfId="0" applyFill="1" applyBorder="1" applyAlignment="1">
      <alignment horizontal="justify" vertical="top"/>
    </xf>
    <xf numFmtId="0" fontId="0" fillId="23" borderId="18" xfId="0" applyFill="1" applyBorder="1" applyAlignment="1">
      <alignment horizontal="justify" vertical="top"/>
    </xf>
    <xf numFmtId="0" fontId="0" fillId="23" borderId="57" xfId="0" applyFill="1" applyBorder="1" applyAlignment="1">
      <alignment horizontal="justify" vertical="top"/>
    </xf>
    <xf numFmtId="0" fontId="2" fillId="21" borderId="26" xfId="0" applyFont="1" applyFill="1" applyBorder="1" applyAlignment="1">
      <alignment horizontal="justify" vertical="top"/>
    </xf>
    <xf numFmtId="0" fontId="0" fillId="21" borderId="1" xfId="0" applyFill="1" applyBorder="1" applyAlignment="1">
      <alignment horizontal="justify" vertical="top"/>
    </xf>
    <xf numFmtId="0" fontId="114" fillId="0" borderId="22" xfId="0" applyFont="1" applyBorder="1" applyAlignment="1">
      <alignment horizontal="justify" vertical="top"/>
    </xf>
    <xf numFmtId="0" fontId="114" fillId="0" borderId="24" xfId="0" applyFont="1" applyBorder="1" applyAlignment="1">
      <alignment horizontal="justify" vertical="top"/>
    </xf>
    <xf numFmtId="0" fontId="114" fillId="0" borderId="69" xfId="0" applyFont="1" applyBorder="1" applyAlignment="1">
      <alignment horizontal="justify" vertical="top"/>
    </xf>
    <xf numFmtId="0" fontId="114" fillId="0" borderId="175" xfId="0" applyFont="1" applyBorder="1" applyAlignment="1">
      <alignment horizontal="justify" vertical="top"/>
    </xf>
    <xf numFmtId="0" fontId="114" fillId="0" borderId="0" xfId="0" applyFont="1" applyAlignment="1">
      <alignment horizontal="justify" vertical="top"/>
    </xf>
    <xf numFmtId="0" fontId="114" fillId="0" borderId="196" xfId="0" applyFont="1" applyBorder="1" applyAlignment="1">
      <alignment horizontal="justify" vertical="top"/>
    </xf>
    <xf numFmtId="0" fontId="114" fillId="0" borderId="229" xfId="0" applyFont="1" applyBorder="1" applyAlignment="1">
      <alignment horizontal="justify" vertical="top"/>
    </xf>
    <xf numFmtId="0" fontId="114" fillId="0" borderId="6" xfId="0" applyFont="1" applyBorder="1" applyAlignment="1">
      <alignment horizontal="justify" vertical="top"/>
    </xf>
    <xf numFmtId="0" fontId="114" fillId="0" borderId="70" xfId="0" applyFont="1" applyBorder="1" applyAlignment="1">
      <alignment horizontal="justify" vertical="top"/>
    </xf>
    <xf numFmtId="173" fontId="50" fillId="22" borderId="22" xfId="0" applyNumberFormat="1" applyFont="1" applyFill="1" applyBorder="1" applyAlignment="1">
      <alignment horizontal="justify" vertical="top"/>
    </xf>
    <xf numFmtId="173" fontId="50" fillId="22" borderId="24" xfId="0" applyNumberFormat="1" applyFont="1" applyFill="1" applyBorder="1" applyAlignment="1">
      <alignment horizontal="justify" vertical="top"/>
    </xf>
    <xf numFmtId="173" fontId="50" fillId="22" borderId="69" xfId="0" applyNumberFormat="1" applyFont="1" applyFill="1" applyBorder="1" applyAlignment="1">
      <alignment horizontal="justify" vertical="top"/>
    </xf>
    <xf numFmtId="173" fontId="50" fillId="22" borderId="175" xfId="0" applyNumberFormat="1" applyFont="1" applyFill="1" applyBorder="1" applyAlignment="1">
      <alignment horizontal="justify" vertical="top"/>
    </xf>
    <xf numFmtId="173" fontId="50" fillId="22" borderId="229" xfId="0" applyNumberFormat="1" applyFont="1" applyFill="1" applyBorder="1" applyAlignment="1">
      <alignment horizontal="justify" vertical="top"/>
    </xf>
    <xf numFmtId="173" fontId="50" fillId="22" borderId="6" xfId="0" applyNumberFormat="1" applyFont="1" applyFill="1" applyBorder="1" applyAlignment="1">
      <alignment horizontal="justify" vertical="top"/>
    </xf>
    <xf numFmtId="173" fontId="50" fillId="22" borderId="70" xfId="0" applyNumberFormat="1" applyFont="1" applyFill="1" applyBorder="1" applyAlignment="1">
      <alignment horizontal="justify" vertical="top"/>
    </xf>
    <xf numFmtId="173" fontId="114" fillId="21" borderId="8" xfId="0" applyNumberFormat="1" applyFont="1" applyFill="1" applyBorder="1" applyAlignment="1">
      <alignment horizontal="justify" vertical="top"/>
    </xf>
    <xf numFmtId="173" fontId="114" fillId="21" borderId="19" xfId="0" applyNumberFormat="1" applyFont="1" applyFill="1" applyBorder="1" applyAlignment="1">
      <alignment horizontal="justify" vertical="top"/>
    </xf>
    <xf numFmtId="173" fontId="114" fillId="21" borderId="86" xfId="0" applyNumberFormat="1" applyFont="1" applyFill="1" applyBorder="1" applyAlignment="1">
      <alignment horizontal="justify" vertical="top"/>
    </xf>
    <xf numFmtId="0" fontId="6" fillId="23" borderId="69" xfId="0" applyFont="1" applyFill="1" applyBorder="1" applyAlignment="1">
      <alignment horizontal="justify" vertical="top"/>
    </xf>
    <xf numFmtId="0" fontId="2" fillId="0" borderId="0" xfId="0" applyFont="1" applyAlignment="1">
      <alignment horizontal="justify" vertical="center" wrapText="1"/>
    </xf>
    <xf numFmtId="0" fontId="6" fillId="31" borderId="29" xfId="0" applyFont="1" applyFill="1" applyBorder="1" applyAlignment="1">
      <alignment horizontal="center" vertical="center" wrapText="1"/>
    </xf>
    <xf numFmtId="0" fontId="6" fillId="31" borderId="193" xfId="0" applyFont="1" applyFill="1" applyBorder="1" applyAlignment="1">
      <alignment horizontal="center" vertical="center" wrapText="1"/>
    </xf>
    <xf numFmtId="173" fontId="6" fillId="31" borderId="22" xfId="8" applyNumberFormat="1" applyFont="1" applyFill="1" applyBorder="1" applyAlignment="1">
      <alignment horizontal="center" vertical="center"/>
    </xf>
    <xf numFmtId="173" fontId="6" fillId="31" borderId="24" xfId="8" applyNumberFormat="1" applyFont="1" applyFill="1" applyBorder="1" applyAlignment="1">
      <alignment horizontal="center" vertical="center"/>
    </xf>
    <xf numFmtId="173" fontId="6" fillId="31" borderId="69" xfId="8" applyNumberFormat="1" applyFont="1" applyFill="1" applyBorder="1" applyAlignment="1">
      <alignment horizontal="center" vertical="center"/>
    </xf>
    <xf numFmtId="173" fontId="6" fillId="31" borderId="229" xfId="8" applyNumberFormat="1" applyFont="1" applyFill="1" applyBorder="1" applyAlignment="1">
      <alignment horizontal="center" vertical="center"/>
    </xf>
    <xf numFmtId="173" fontId="6" fillId="31" borderId="6" xfId="8" applyNumberFormat="1" applyFont="1" applyFill="1" applyBorder="1" applyAlignment="1">
      <alignment horizontal="center" vertical="center"/>
    </xf>
    <xf numFmtId="173" fontId="6" fillId="31" borderId="70" xfId="8" applyNumberFormat="1" applyFont="1" applyFill="1" applyBorder="1" applyAlignment="1">
      <alignment horizontal="center" vertical="center"/>
    </xf>
    <xf numFmtId="0" fontId="0" fillId="0" borderId="0" xfId="0" applyAlignment="1">
      <alignment horizontal="justify" vertical="center" wrapText="1"/>
    </xf>
    <xf numFmtId="0" fontId="12" fillId="22" borderId="22" xfId="0" applyFont="1" applyFill="1" applyBorder="1" applyAlignment="1">
      <alignment horizontal="justify" vertical="top"/>
    </xf>
    <xf numFmtId="0" fontId="12" fillId="22" borderId="24" xfId="0" applyFont="1" applyFill="1" applyBorder="1" applyAlignment="1">
      <alignment horizontal="justify" vertical="top"/>
    </xf>
    <xf numFmtId="0" fontId="12" fillId="22" borderId="69" xfId="0" applyFont="1" applyFill="1" applyBorder="1" applyAlignment="1">
      <alignment horizontal="justify" vertical="top"/>
    </xf>
    <xf numFmtId="0" fontId="12" fillId="22" borderId="175" xfId="0" applyFont="1" applyFill="1" applyBorder="1" applyAlignment="1">
      <alignment horizontal="justify" vertical="top"/>
    </xf>
    <xf numFmtId="0" fontId="12" fillId="22" borderId="0" xfId="0" applyFont="1" applyFill="1" applyAlignment="1">
      <alignment horizontal="justify" vertical="top"/>
    </xf>
    <xf numFmtId="0" fontId="12" fillId="22" borderId="196" xfId="0" applyFont="1" applyFill="1" applyBorder="1" applyAlignment="1">
      <alignment horizontal="justify" vertical="top"/>
    </xf>
    <xf numFmtId="0" fontId="12" fillId="22" borderId="229" xfId="0" applyFont="1" applyFill="1" applyBorder="1" applyAlignment="1">
      <alignment horizontal="justify" vertical="top"/>
    </xf>
    <xf numFmtId="0" fontId="12" fillId="22" borderId="6" xfId="0" applyFont="1" applyFill="1" applyBorder="1" applyAlignment="1">
      <alignment horizontal="justify" vertical="top"/>
    </xf>
    <xf numFmtId="0" fontId="12" fillId="22" borderId="70" xfId="0" applyFont="1" applyFill="1" applyBorder="1" applyAlignment="1">
      <alignment horizontal="justify" vertical="top"/>
    </xf>
    <xf numFmtId="0" fontId="6" fillId="0" borderId="29" xfId="0" applyFont="1" applyBorder="1" applyAlignment="1">
      <alignment horizontal="center" vertical="top" wrapText="1"/>
    </xf>
    <xf numFmtId="0" fontId="6" fillId="0" borderId="198" xfId="0" applyFont="1" applyBorder="1" applyAlignment="1">
      <alignment horizontal="center" vertical="top" wrapText="1"/>
    </xf>
    <xf numFmtId="173" fontId="50" fillId="21" borderId="8" xfId="0" applyNumberFormat="1" applyFont="1" applyFill="1" applyBorder="1" applyAlignment="1">
      <alignment horizontal="justify" vertical="top"/>
    </xf>
    <xf numFmtId="173" fontId="50" fillId="21" borderId="19" xfId="0" applyNumberFormat="1" applyFont="1" applyFill="1" applyBorder="1" applyAlignment="1">
      <alignment horizontal="justify" vertical="top"/>
    </xf>
    <xf numFmtId="173" fontId="50" fillId="21" borderId="86" xfId="0" applyNumberFormat="1" applyFont="1" applyFill="1" applyBorder="1" applyAlignment="1">
      <alignment horizontal="justify" vertical="top"/>
    </xf>
    <xf numFmtId="173" fontId="12" fillId="5" borderId="8" xfId="5" applyNumberFormat="1" applyFont="1" applyFill="1" applyBorder="1" applyAlignment="1">
      <alignment horizontal="center" vertical="top"/>
    </xf>
    <xf numFmtId="173" fontId="50" fillId="5" borderId="19" xfId="5" applyNumberFormat="1" applyFont="1" applyFill="1" applyBorder="1" applyAlignment="1">
      <alignment horizontal="center" vertical="top"/>
    </xf>
    <xf numFmtId="173" fontId="50" fillId="5" borderId="86" xfId="5" applyNumberFormat="1" applyFont="1" applyFill="1" applyBorder="1" applyAlignment="1">
      <alignment horizontal="center" vertical="top"/>
    </xf>
    <xf numFmtId="173" fontId="50" fillId="5" borderId="175" xfId="5" applyNumberFormat="1" applyFont="1" applyFill="1" applyBorder="1" applyAlignment="1">
      <alignment horizontal="center" vertical="top"/>
    </xf>
    <xf numFmtId="173" fontId="50" fillId="5" borderId="0" xfId="5" applyNumberFormat="1" applyFont="1" applyFill="1" applyBorder="1" applyAlignment="1">
      <alignment horizontal="center" vertical="top"/>
    </xf>
    <xf numFmtId="173" fontId="50" fillId="5" borderId="196" xfId="5" applyNumberFormat="1" applyFont="1" applyFill="1" applyBorder="1" applyAlignment="1">
      <alignment horizontal="center" vertical="top"/>
    </xf>
    <xf numFmtId="0" fontId="10" fillId="22" borderId="82" xfId="0" applyFont="1" applyFill="1" applyBorder="1" applyAlignment="1">
      <alignment horizontal="justify" vertical="top"/>
    </xf>
    <xf numFmtId="0" fontId="114" fillId="22" borderId="22" xfId="0" applyFont="1" applyFill="1" applyBorder="1" applyAlignment="1">
      <alignment horizontal="justify" vertical="top"/>
    </xf>
    <xf numFmtId="0" fontId="114" fillId="22" borderId="24" xfId="0" applyFont="1" applyFill="1" applyBorder="1" applyAlignment="1">
      <alignment horizontal="justify" vertical="top"/>
    </xf>
    <xf numFmtId="0" fontId="114" fillId="22" borderId="69" xfId="0" applyFont="1" applyFill="1" applyBorder="1" applyAlignment="1">
      <alignment horizontal="justify" vertical="top"/>
    </xf>
    <xf numFmtId="0" fontId="114" fillId="22" borderId="175" xfId="0" applyFont="1" applyFill="1" applyBorder="1" applyAlignment="1">
      <alignment horizontal="justify" vertical="top"/>
    </xf>
    <xf numFmtId="0" fontId="114" fillId="22" borderId="0" xfId="0" applyFont="1" applyFill="1" applyAlignment="1">
      <alignment horizontal="justify" vertical="top"/>
    </xf>
    <xf numFmtId="0" fontId="114" fillId="22" borderId="196" xfId="0" applyFont="1" applyFill="1" applyBorder="1" applyAlignment="1">
      <alignment horizontal="justify" vertical="top"/>
    </xf>
    <xf numFmtId="0" fontId="114" fillId="22" borderId="229" xfId="0" applyFont="1" applyFill="1" applyBorder="1" applyAlignment="1">
      <alignment horizontal="justify" vertical="top"/>
    </xf>
    <xf numFmtId="0" fontId="114" fillId="22" borderId="6" xfId="0" applyFont="1" applyFill="1" applyBorder="1" applyAlignment="1">
      <alignment horizontal="justify" vertical="top"/>
    </xf>
    <xf numFmtId="0" fontId="114" fillId="22" borderId="70" xfId="0" applyFont="1" applyFill="1" applyBorder="1" applyAlignment="1">
      <alignment horizontal="justify" vertical="top"/>
    </xf>
    <xf numFmtId="0" fontId="6" fillId="0" borderId="229" xfId="0" applyFont="1" applyBorder="1" applyAlignment="1">
      <alignment horizontal="left" vertical="top" wrapText="1"/>
    </xf>
    <xf numFmtId="0" fontId="6" fillId="0" borderId="70" xfId="0" applyFont="1" applyBorder="1" applyAlignment="1">
      <alignment horizontal="left" vertical="top" wrapText="1"/>
    </xf>
    <xf numFmtId="0" fontId="6" fillId="5" borderId="22" xfId="0" applyFont="1" applyFill="1" applyBorder="1" applyAlignment="1">
      <alignment horizontal="justify" vertical="top"/>
    </xf>
    <xf numFmtId="0" fontId="6" fillId="5" borderId="69" xfId="0" applyFont="1" applyFill="1" applyBorder="1" applyAlignment="1">
      <alignment horizontal="justify" vertical="top"/>
    </xf>
    <xf numFmtId="0" fontId="6" fillId="5" borderId="28" xfId="0" applyFont="1" applyFill="1" applyBorder="1" applyAlignment="1">
      <alignment horizontal="justify" vertical="top"/>
    </xf>
    <xf numFmtId="0" fontId="6" fillId="5" borderId="85" xfId="0" applyFont="1" applyFill="1" applyBorder="1" applyAlignment="1">
      <alignment horizontal="justify" vertical="top"/>
    </xf>
    <xf numFmtId="0" fontId="6" fillId="23" borderId="22" xfId="0" applyFont="1" applyFill="1" applyBorder="1" applyAlignment="1">
      <alignment horizontal="justify" vertical="center"/>
    </xf>
    <xf numFmtId="0" fontId="6" fillId="23" borderId="69" xfId="0" applyFont="1" applyFill="1" applyBorder="1" applyAlignment="1">
      <alignment horizontal="justify" vertical="center"/>
    </xf>
    <xf numFmtId="0" fontId="2" fillId="23" borderId="175" xfId="0" applyFont="1" applyFill="1" applyBorder="1" applyAlignment="1">
      <alignment horizontal="justify" vertical="center"/>
    </xf>
    <xf numFmtId="0" fontId="2" fillId="23" borderId="74" xfId="0" applyFont="1" applyFill="1" applyBorder="1" applyAlignment="1">
      <alignment horizontal="justify" vertical="center"/>
    </xf>
    <xf numFmtId="173" fontId="131" fillId="21" borderId="22" xfId="0" applyNumberFormat="1" applyFont="1" applyFill="1" applyBorder="1" applyAlignment="1">
      <alignment horizontal="justify" vertical="top"/>
    </xf>
    <xf numFmtId="173" fontId="131" fillId="21" borderId="24" xfId="0" applyNumberFormat="1" applyFont="1" applyFill="1" applyBorder="1" applyAlignment="1">
      <alignment horizontal="justify" vertical="top"/>
    </xf>
    <xf numFmtId="173" fontId="131" fillId="21" borderId="69" xfId="0" applyNumberFormat="1" applyFont="1" applyFill="1" applyBorder="1" applyAlignment="1">
      <alignment horizontal="justify" vertical="top"/>
    </xf>
    <xf numFmtId="173" fontId="131" fillId="21" borderId="175" xfId="0" applyNumberFormat="1" applyFont="1" applyFill="1" applyBorder="1" applyAlignment="1">
      <alignment horizontal="justify" vertical="top"/>
    </xf>
    <xf numFmtId="173" fontId="131" fillId="21" borderId="0" xfId="0" applyNumberFormat="1" applyFont="1" applyFill="1" applyAlignment="1">
      <alignment horizontal="justify" vertical="top"/>
    </xf>
    <xf numFmtId="173" fontId="131" fillId="21" borderId="196" xfId="0" applyNumberFormat="1" applyFont="1" applyFill="1" applyBorder="1" applyAlignment="1">
      <alignment horizontal="justify" vertical="top"/>
    </xf>
    <xf numFmtId="173" fontId="131" fillId="21" borderId="229" xfId="0" applyNumberFormat="1" applyFont="1" applyFill="1" applyBorder="1" applyAlignment="1">
      <alignment horizontal="justify" vertical="top"/>
    </xf>
    <xf numFmtId="173" fontId="131" fillId="21" borderId="6" xfId="0" applyNumberFormat="1" applyFont="1" applyFill="1" applyBorder="1" applyAlignment="1">
      <alignment horizontal="justify" vertical="top"/>
    </xf>
    <xf numFmtId="173" fontId="131" fillId="21" borderId="70" xfId="0" applyNumberFormat="1" applyFont="1" applyFill="1" applyBorder="1" applyAlignment="1">
      <alignment horizontal="justify" vertical="top"/>
    </xf>
    <xf numFmtId="173" fontId="12" fillId="22" borderId="229" xfId="0" applyNumberFormat="1" applyFont="1" applyFill="1" applyBorder="1" applyAlignment="1">
      <alignment horizontal="justify" vertical="top"/>
    </xf>
    <xf numFmtId="173" fontId="12" fillId="22" borderId="6" xfId="0" applyNumberFormat="1" applyFont="1" applyFill="1" applyBorder="1" applyAlignment="1">
      <alignment horizontal="justify" vertical="top"/>
    </xf>
    <xf numFmtId="173" fontId="12" fillId="22" borderId="70" xfId="0" applyNumberFormat="1" applyFont="1" applyFill="1" applyBorder="1" applyAlignment="1">
      <alignment horizontal="justify" vertical="top"/>
    </xf>
    <xf numFmtId="0" fontId="2" fillId="0" borderId="26" xfId="0" applyFont="1" applyBorder="1" applyAlignment="1">
      <alignment horizontal="justify" vertical="center"/>
    </xf>
    <xf numFmtId="0" fontId="0" fillId="0" borderId="187" xfId="0" applyBorder="1" applyAlignment="1">
      <alignment horizontal="justify" vertical="center"/>
    </xf>
    <xf numFmtId="173" fontId="12" fillId="21" borderId="22" xfId="0" applyNumberFormat="1" applyFont="1" applyFill="1" applyBorder="1" applyAlignment="1">
      <alignment horizontal="justify" vertical="top"/>
    </xf>
    <xf numFmtId="173" fontId="12" fillId="21" borderId="24" xfId="0" applyNumberFormat="1" applyFont="1" applyFill="1" applyBorder="1" applyAlignment="1">
      <alignment horizontal="justify" vertical="top"/>
    </xf>
    <xf numFmtId="173" fontId="12" fillId="21" borderId="69" xfId="0" applyNumberFormat="1" applyFont="1" applyFill="1" applyBorder="1" applyAlignment="1">
      <alignment horizontal="justify" vertical="top"/>
    </xf>
    <xf numFmtId="173" fontId="12" fillId="21" borderId="175" xfId="0" applyNumberFormat="1" applyFont="1" applyFill="1" applyBorder="1" applyAlignment="1">
      <alignment horizontal="justify" vertical="top"/>
    </xf>
    <xf numFmtId="173" fontId="12" fillId="21" borderId="0" xfId="0" applyNumberFormat="1" applyFont="1" applyFill="1" applyAlignment="1">
      <alignment horizontal="justify" vertical="top"/>
    </xf>
    <xf numFmtId="173" fontId="12" fillId="21" borderId="196" xfId="0" applyNumberFormat="1" applyFont="1" applyFill="1" applyBorder="1" applyAlignment="1">
      <alignment horizontal="justify" vertical="top"/>
    </xf>
    <xf numFmtId="0" fontId="6" fillId="31" borderId="29" xfId="0" applyFont="1" applyFill="1" applyBorder="1" applyAlignment="1">
      <alignment horizontal="justify" vertical="top"/>
    </xf>
    <xf numFmtId="0" fontId="6" fillId="31" borderId="198" xfId="0" applyFont="1" applyFill="1" applyBorder="1" applyAlignment="1">
      <alignment horizontal="justify" vertical="top"/>
    </xf>
    <xf numFmtId="0" fontId="6" fillId="47" borderId="29" xfId="0" applyFont="1" applyFill="1" applyBorder="1" applyAlignment="1">
      <alignment horizontal="justify" vertical="top"/>
    </xf>
    <xf numFmtId="0" fontId="6" fillId="47" borderId="198" xfId="0" applyFont="1" applyFill="1" applyBorder="1" applyAlignment="1">
      <alignment horizontal="justify" vertical="top"/>
    </xf>
    <xf numFmtId="0" fontId="6" fillId="47" borderId="228" xfId="0" applyFont="1" applyFill="1" applyBorder="1" applyAlignment="1">
      <alignment horizontal="justify" vertical="top"/>
    </xf>
    <xf numFmtId="0" fontId="6" fillId="27" borderId="198" xfId="0" applyFont="1" applyFill="1" applyBorder="1" applyAlignment="1">
      <alignment horizontal="justify" vertical="top"/>
    </xf>
    <xf numFmtId="0" fontId="6" fillId="27" borderId="228" xfId="0" applyFont="1" applyFill="1" applyBorder="1" applyAlignment="1">
      <alignment horizontal="justify" vertical="top"/>
    </xf>
    <xf numFmtId="0" fontId="6" fillId="20" borderId="29" xfId="0" applyFont="1" applyFill="1" applyBorder="1" applyAlignment="1">
      <alignment horizontal="justify" vertical="top"/>
    </xf>
    <xf numFmtId="0" fontId="6" fillId="20" borderId="198" xfId="0" applyFont="1" applyFill="1" applyBorder="1" applyAlignment="1">
      <alignment horizontal="justify" vertical="top"/>
    </xf>
    <xf numFmtId="0" fontId="6" fillId="20" borderId="193" xfId="0" applyFont="1" applyFill="1" applyBorder="1" applyAlignment="1">
      <alignment horizontal="justify" vertical="top"/>
    </xf>
    <xf numFmtId="0" fontId="6" fillId="21" borderId="22" xfId="0" applyFont="1" applyFill="1" applyBorder="1" applyAlignment="1">
      <alignment horizontal="justify" vertical="top"/>
    </xf>
    <xf numFmtId="0" fontId="6" fillId="21" borderId="24" xfId="0" applyFont="1" applyFill="1" applyBorder="1" applyAlignment="1">
      <alignment horizontal="justify" vertical="top"/>
    </xf>
    <xf numFmtId="0" fontId="0" fillId="21" borderId="229" xfId="0" applyFill="1" applyBorder="1" applyAlignment="1">
      <alignment horizontal="justify" vertical="top"/>
    </xf>
    <xf numFmtId="0" fontId="0" fillId="21" borderId="6" xfId="0" applyFill="1" applyBorder="1" applyAlignment="1">
      <alignment horizontal="justify" vertical="top"/>
    </xf>
    <xf numFmtId="0" fontId="6" fillId="22" borderId="22" xfId="0" applyFont="1" applyFill="1" applyBorder="1" applyAlignment="1">
      <alignment horizontal="justify" vertical="top"/>
    </xf>
    <xf numFmtId="0" fontId="6" fillId="22" borderId="24" xfId="0" applyFont="1" applyFill="1" applyBorder="1" applyAlignment="1">
      <alignment horizontal="justify" vertical="top"/>
    </xf>
    <xf numFmtId="0" fontId="139" fillId="23" borderId="26" xfId="0" applyFont="1" applyFill="1" applyBorder="1" applyAlignment="1">
      <alignment horizontal="justify" vertical="top" wrapText="1"/>
    </xf>
    <xf numFmtId="0" fontId="139" fillId="23" borderId="1" xfId="0" applyFont="1" applyFill="1" applyBorder="1" applyAlignment="1">
      <alignment horizontal="justify" vertical="top"/>
    </xf>
    <xf numFmtId="0" fontId="139" fillId="23" borderId="82" xfId="0" applyFont="1" applyFill="1" applyBorder="1" applyAlignment="1">
      <alignment horizontal="justify" vertical="top"/>
    </xf>
    <xf numFmtId="0" fontId="6" fillId="31" borderId="22" xfId="0" applyFont="1" applyFill="1" applyBorder="1" applyAlignment="1">
      <alignment horizontal="center" vertical="center" wrapText="1"/>
    </xf>
    <xf numFmtId="0" fontId="6" fillId="31" borderId="69" xfId="0" applyFont="1" applyFill="1" applyBorder="1" applyAlignment="1">
      <alignment horizontal="center" vertical="center" wrapText="1"/>
    </xf>
    <xf numFmtId="0" fontId="6" fillId="31" borderId="229" xfId="0" applyFont="1" applyFill="1" applyBorder="1" applyAlignment="1">
      <alignment horizontal="center" vertical="center" wrapText="1"/>
    </xf>
    <xf numFmtId="0" fontId="6" fillId="31" borderId="70" xfId="0" applyFont="1" applyFill="1" applyBorder="1" applyAlignment="1">
      <alignment horizontal="center" vertical="center" wrapText="1"/>
    </xf>
    <xf numFmtId="0" fontId="6" fillId="0" borderId="270" xfId="0" applyFont="1" applyBorder="1" applyAlignment="1">
      <alignment horizontal="left" vertical="top" wrapText="1"/>
    </xf>
    <xf numFmtId="0" fontId="6" fillId="0" borderId="272" xfId="0" applyFont="1" applyBorder="1" applyAlignment="1">
      <alignment horizontal="left" vertical="top" wrapText="1"/>
    </xf>
    <xf numFmtId="0" fontId="6" fillId="21" borderId="22" xfId="0" applyFont="1" applyFill="1" applyBorder="1" applyAlignment="1">
      <alignment horizontal="center" vertical="center" wrapText="1"/>
    </xf>
    <xf numFmtId="0" fontId="6" fillId="21" borderId="69" xfId="0" applyFont="1" applyFill="1" applyBorder="1" applyAlignment="1">
      <alignment horizontal="center" vertical="center" wrapText="1"/>
    </xf>
    <xf numFmtId="0" fontId="6" fillId="21" borderId="22" xfId="0" applyFont="1" applyFill="1" applyBorder="1" applyAlignment="1">
      <alignment horizontal="left" vertical="center" wrapText="1"/>
    </xf>
    <xf numFmtId="0" fontId="6" fillId="21" borderId="24" xfId="0" applyFont="1" applyFill="1" applyBorder="1" applyAlignment="1">
      <alignment horizontal="left" vertical="center" wrapText="1"/>
    </xf>
    <xf numFmtId="0" fontId="114" fillId="21" borderId="175" xfId="0" applyFont="1" applyFill="1" applyBorder="1" applyAlignment="1">
      <alignment horizontal="justify" vertical="top" wrapText="1"/>
    </xf>
    <xf numFmtId="0" fontId="114" fillId="21" borderId="0" xfId="0" applyFont="1" applyFill="1" applyAlignment="1">
      <alignment horizontal="justify" vertical="top" wrapText="1"/>
    </xf>
    <xf numFmtId="0" fontId="6" fillId="2" borderId="175" xfId="0" applyFont="1" applyFill="1" applyBorder="1" applyAlignment="1">
      <alignment horizontal="center" vertical="top"/>
    </xf>
    <xf numFmtId="0" fontId="6" fillId="2" borderId="196" xfId="0" applyFont="1" applyFill="1" applyBorder="1" applyAlignment="1">
      <alignment horizontal="center" vertical="top"/>
    </xf>
    <xf numFmtId="0" fontId="6" fillId="2" borderId="63" xfId="0" applyFont="1" applyFill="1" applyBorder="1" applyAlignment="1">
      <alignment horizontal="center" vertical="top"/>
    </xf>
    <xf numFmtId="0" fontId="6" fillId="2" borderId="70" xfId="0" applyFont="1" applyFill="1" applyBorder="1" applyAlignment="1">
      <alignment horizontal="center" vertical="top"/>
    </xf>
    <xf numFmtId="0" fontId="6" fillId="40" borderId="29" xfId="0" applyFont="1" applyFill="1" applyBorder="1" applyAlignment="1">
      <alignment horizontal="justify" vertical="top"/>
    </xf>
    <xf numFmtId="0" fontId="6" fillId="40" borderId="198" xfId="0" applyFont="1" applyFill="1" applyBorder="1" applyAlignment="1">
      <alignment horizontal="justify" vertical="top"/>
    </xf>
    <xf numFmtId="0" fontId="6" fillId="40" borderId="228" xfId="0" applyFont="1" applyFill="1" applyBorder="1" applyAlignment="1">
      <alignment horizontal="justify" vertical="top"/>
    </xf>
    <xf numFmtId="0" fontId="6" fillId="27" borderId="29" xfId="0" applyFont="1" applyFill="1" applyBorder="1" applyAlignment="1">
      <alignment horizontal="justify" vertical="top"/>
    </xf>
    <xf numFmtId="0" fontId="6" fillId="22" borderId="69" xfId="0" applyFont="1" applyFill="1" applyBorder="1" applyAlignment="1">
      <alignment horizontal="justify" vertical="top"/>
    </xf>
    <xf numFmtId="0" fontId="2" fillId="21" borderId="1" xfId="0" applyFont="1" applyFill="1" applyBorder="1" applyAlignment="1">
      <alignment horizontal="justify" vertical="center" wrapText="1"/>
    </xf>
    <xf numFmtId="0" fontId="2" fillId="21" borderId="26" xfId="0" quotePrefix="1" applyFont="1" applyFill="1" applyBorder="1" applyAlignment="1">
      <alignment horizontal="justify" vertical="top"/>
    </xf>
    <xf numFmtId="0" fontId="2" fillId="22" borderId="26" xfId="0" applyFont="1" applyFill="1" applyBorder="1" applyAlignment="1">
      <alignment horizontal="justify" vertical="center" wrapText="1"/>
    </xf>
    <xf numFmtId="0" fontId="2" fillId="22" borderId="1" xfId="0" applyFont="1" applyFill="1" applyBorder="1" applyAlignment="1">
      <alignment horizontal="justify" vertical="center" wrapText="1"/>
    </xf>
    <xf numFmtId="0" fontId="2" fillId="22" borderId="82" xfId="0" applyFont="1" applyFill="1" applyBorder="1" applyAlignment="1">
      <alignment horizontal="justify" vertical="center" wrapText="1"/>
    </xf>
    <xf numFmtId="0" fontId="6" fillId="6" borderId="229" xfId="0" applyFont="1" applyFill="1" applyBorder="1" applyAlignment="1">
      <alignment horizontal="left" vertical="top" wrapText="1"/>
    </xf>
    <xf numFmtId="0" fontId="6" fillId="6" borderId="6" xfId="0" applyFont="1" applyFill="1" applyBorder="1" applyAlignment="1">
      <alignment horizontal="left" vertical="top" wrapText="1"/>
    </xf>
    <xf numFmtId="0" fontId="6" fillId="6" borderId="70" xfId="0" applyFont="1" applyFill="1" applyBorder="1" applyAlignment="1">
      <alignment horizontal="left" vertical="top" wrapText="1"/>
    </xf>
    <xf numFmtId="0" fontId="6" fillId="6" borderId="22" xfId="0" applyFont="1" applyFill="1" applyBorder="1" applyAlignment="1">
      <alignment horizontal="left" vertical="top"/>
    </xf>
    <xf numFmtId="0" fontId="6" fillId="6" borderId="24" xfId="0" applyFont="1" applyFill="1" applyBorder="1" applyAlignment="1">
      <alignment horizontal="left" vertical="top"/>
    </xf>
    <xf numFmtId="0" fontId="6" fillId="6" borderId="69" xfId="0" applyFont="1" applyFill="1" applyBorder="1" applyAlignment="1">
      <alignment horizontal="left" vertical="top"/>
    </xf>
    <xf numFmtId="0" fontId="10" fillId="22" borderId="275" xfId="0" applyFont="1" applyFill="1" applyBorder="1" applyAlignment="1">
      <alignment horizontal="justify" vertical="top"/>
    </xf>
    <xf numFmtId="0" fontId="10" fillId="22" borderId="262" xfId="0" applyFont="1" applyFill="1" applyBorder="1" applyAlignment="1">
      <alignment horizontal="justify" vertical="top"/>
    </xf>
    <xf numFmtId="0" fontId="2" fillId="22" borderId="26" xfId="0" applyFont="1" applyFill="1" applyBorder="1" applyAlignment="1">
      <alignment horizontal="justify" vertical="center"/>
    </xf>
    <xf numFmtId="0" fontId="0" fillId="22" borderId="187" xfId="0" applyFill="1" applyBorder="1" applyAlignment="1">
      <alignment horizontal="justify" vertical="center"/>
    </xf>
    <xf numFmtId="0" fontId="0" fillId="21" borderId="187" xfId="0" applyFill="1" applyBorder="1" applyAlignment="1">
      <alignment horizontal="justify" vertical="top"/>
    </xf>
    <xf numFmtId="0" fontId="2" fillId="21" borderId="26" xfId="0" applyFont="1" applyFill="1" applyBorder="1" applyAlignment="1">
      <alignment horizontal="justify"/>
    </xf>
    <xf numFmtId="0" fontId="0" fillId="21" borderId="82" xfId="0" applyFill="1" applyBorder="1" applyAlignment="1">
      <alignment horizontal="justify"/>
    </xf>
    <xf numFmtId="0" fontId="0" fillId="5" borderId="26" xfId="0" applyFill="1" applyBorder="1" applyAlignment="1">
      <alignment horizontal="justify"/>
    </xf>
    <xf numFmtId="0" fontId="0" fillId="5" borderId="82" xfId="0" applyFill="1" applyBorder="1" applyAlignment="1">
      <alignment horizontal="justify"/>
    </xf>
    <xf numFmtId="0" fontId="6" fillId="0" borderId="16" xfId="0" applyFont="1" applyBorder="1" applyAlignment="1">
      <alignment horizontal="left" vertical="top" wrapText="1"/>
    </xf>
    <xf numFmtId="0" fontId="6" fillId="0" borderId="57" xfId="0" applyFont="1" applyBorder="1" applyAlignment="1">
      <alignment horizontal="left" vertical="top" wrapText="1"/>
    </xf>
    <xf numFmtId="0" fontId="2" fillId="50" borderId="26" xfId="0" applyFont="1" applyFill="1" applyBorder="1" applyAlignment="1">
      <alignment horizontal="justify" vertical="top"/>
    </xf>
    <xf numFmtId="0" fontId="0" fillId="50" borderId="82" xfId="0" applyFill="1" applyBorder="1" applyAlignment="1">
      <alignment horizontal="justify" vertical="top"/>
    </xf>
    <xf numFmtId="0" fontId="0" fillId="22" borderId="187" xfId="0" applyFill="1" applyBorder="1" applyAlignment="1">
      <alignment horizontal="justify" vertical="top"/>
    </xf>
    <xf numFmtId="0" fontId="2" fillId="21" borderId="26" xfId="0" applyFont="1" applyFill="1" applyBorder="1" applyAlignment="1">
      <alignment horizontal="justify" vertical="center"/>
    </xf>
    <xf numFmtId="0" fontId="0" fillId="21" borderId="187" xfId="0" applyFill="1" applyBorder="1" applyAlignment="1">
      <alignment horizontal="justify" vertical="center"/>
    </xf>
    <xf numFmtId="0" fontId="0" fillId="22" borderId="229" xfId="0" applyFill="1" applyBorder="1" applyAlignment="1">
      <alignment horizontal="left" vertical="top"/>
    </xf>
    <xf numFmtId="0" fontId="0" fillId="22" borderId="70" xfId="0" applyFill="1" applyBorder="1" applyAlignment="1">
      <alignment horizontal="left" vertical="top"/>
    </xf>
    <xf numFmtId="0" fontId="0" fillId="5" borderId="26" xfId="0" applyFill="1" applyBorder="1" applyAlignment="1">
      <alignment horizontal="justify" vertical="top"/>
    </xf>
    <xf numFmtId="0" fontId="0" fillId="5" borderId="82" xfId="0" applyFill="1" applyBorder="1" applyAlignment="1">
      <alignment horizontal="justify" vertical="top"/>
    </xf>
    <xf numFmtId="0" fontId="6" fillId="5" borderId="22" xfId="0" applyFont="1" applyFill="1" applyBorder="1" applyAlignment="1">
      <alignment horizontal="left" vertical="top"/>
    </xf>
    <xf numFmtId="0" fontId="6" fillId="5" borderId="69" xfId="0" applyFont="1" applyFill="1" applyBorder="1" applyAlignment="1">
      <alignment horizontal="left" vertical="top"/>
    </xf>
    <xf numFmtId="0" fontId="10" fillId="22" borderId="26" xfId="0" applyFont="1" applyFill="1" applyBorder="1" applyAlignment="1">
      <alignment horizontal="justify" vertical="top"/>
    </xf>
    <xf numFmtId="0" fontId="6" fillId="50" borderId="28" xfId="0" applyFont="1" applyFill="1" applyBorder="1" applyAlignment="1">
      <alignment horizontal="justify" vertical="top"/>
    </xf>
    <xf numFmtId="0" fontId="6" fillId="50" borderId="85" xfId="0" applyFont="1" applyFill="1" applyBorder="1" applyAlignment="1">
      <alignment horizontal="justify" vertical="top"/>
    </xf>
    <xf numFmtId="0" fontId="0" fillId="22" borderId="26" xfId="0" applyFill="1" applyBorder="1" applyAlignment="1">
      <alignment horizontal="left"/>
    </xf>
    <xf numFmtId="0" fontId="0" fillId="22" borderId="82" xfId="0" applyFill="1" applyBorder="1" applyAlignment="1">
      <alignment horizontal="left"/>
    </xf>
    <xf numFmtId="0" fontId="6" fillId="22" borderId="229" xfId="0" applyFont="1" applyFill="1" applyBorder="1" applyAlignment="1">
      <alignment horizontal="justify" vertical="top" wrapText="1"/>
    </xf>
    <xf numFmtId="0" fontId="6" fillId="22" borderId="70" xfId="0" applyFont="1" applyFill="1" applyBorder="1" applyAlignment="1">
      <alignment horizontal="justify" vertical="top" wrapText="1"/>
    </xf>
    <xf numFmtId="0" fontId="6" fillId="23" borderId="26" xfId="0" applyFont="1" applyFill="1" applyBorder="1" applyAlignment="1">
      <alignment horizontal="justify" vertical="top"/>
    </xf>
    <xf numFmtId="0" fontId="6" fillId="23" borderId="1" xfId="0" applyFont="1" applyFill="1" applyBorder="1" applyAlignment="1">
      <alignment horizontal="justify" vertical="top"/>
    </xf>
    <xf numFmtId="0" fontId="6" fillId="23" borderId="82" xfId="0" applyFont="1" applyFill="1" applyBorder="1" applyAlignment="1">
      <alignment horizontal="justify" vertical="top"/>
    </xf>
    <xf numFmtId="0" fontId="0" fillId="21" borderId="26" xfId="0" applyFill="1" applyBorder="1" applyAlignment="1">
      <alignment horizontal="justify" vertical="top"/>
    </xf>
    <xf numFmtId="0" fontId="6" fillId="22" borderId="10" xfId="0" applyFont="1" applyFill="1" applyBorder="1" applyAlignment="1">
      <alignment horizontal="justify" vertical="center"/>
    </xf>
    <xf numFmtId="0" fontId="6" fillId="22" borderId="32" xfId="0" applyFont="1" applyFill="1" applyBorder="1" applyAlignment="1">
      <alignment horizontal="justify" vertical="center"/>
    </xf>
    <xf numFmtId="0" fontId="6" fillId="21" borderId="175" xfId="0" applyFont="1" applyFill="1" applyBorder="1" applyAlignment="1">
      <alignment horizontal="justify" vertical="top"/>
    </xf>
    <xf numFmtId="0" fontId="6" fillId="21" borderId="0" xfId="0" applyFont="1" applyFill="1" applyAlignment="1">
      <alignment horizontal="justify" vertical="top"/>
    </xf>
    <xf numFmtId="0" fontId="0" fillId="21" borderId="82" xfId="0" applyFill="1" applyBorder="1" applyAlignment="1">
      <alignment horizontal="justify" vertical="top"/>
    </xf>
    <xf numFmtId="0" fontId="0" fillId="23" borderId="229" xfId="0" applyFill="1" applyBorder="1" applyAlignment="1">
      <alignment horizontal="justify" vertical="top"/>
    </xf>
    <xf numFmtId="0" fontId="0" fillId="23" borderId="6" xfId="0" applyFill="1" applyBorder="1" applyAlignment="1">
      <alignment horizontal="justify" vertical="top"/>
    </xf>
    <xf numFmtId="0" fontId="0" fillId="23" borderId="70" xfId="0" applyFill="1" applyBorder="1" applyAlignment="1">
      <alignment horizontal="justify" vertical="top"/>
    </xf>
    <xf numFmtId="0" fontId="2" fillId="22" borderId="45" xfId="0" applyFont="1" applyFill="1" applyBorder="1" applyAlignment="1">
      <alignment horizontal="justify" vertical="top"/>
    </xf>
    <xf numFmtId="0" fontId="0" fillId="22" borderId="237" xfId="0" applyFill="1" applyBorder="1" applyAlignment="1">
      <alignment horizontal="justify" vertical="top"/>
    </xf>
    <xf numFmtId="0" fontId="2" fillId="0" borderId="0" xfId="8" applyFont="1" applyAlignment="1">
      <alignment vertical="center"/>
    </xf>
    <xf numFmtId="173" fontId="12" fillId="22" borderId="210" xfId="5" applyNumberFormat="1" applyFont="1" applyFill="1" applyBorder="1" applyAlignment="1">
      <alignment horizontal="justify" vertical="center"/>
    </xf>
    <xf numFmtId="0" fontId="230" fillId="0" borderId="0" xfId="0" applyFont="1" applyAlignment="1">
      <alignment horizontal="center" vertical="center" wrapText="1"/>
    </xf>
    <xf numFmtId="0" fontId="6" fillId="31" borderId="29" xfId="0" applyFont="1" applyFill="1" applyBorder="1" applyAlignment="1">
      <alignment horizontal="center" vertical="center"/>
    </xf>
    <xf numFmtId="0" fontId="6" fillId="31" borderId="228" xfId="0" applyFont="1" applyFill="1" applyBorder="1" applyAlignment="1">
      <alignment horizontal="center" vertical="center"/>
    </xf>
    <xf numFmtId="0" fontId="6" fillId="31" borderId="22" xfId="0" applyFont="1" applyFill="1" applyBorder="1" applyAlignment="1">
      <alignment horizontal="center" vertical="center"/>
    </xf>
    <xf numFmtId="0" fontId="6" fillId="31" borderId="24" xfId="0" applyFont="1" applyFill="1" applyBorder="1" applyAlignment="1">
      <alignment horizontal="center" vertical="center"/>
    </xf>
    <xf numFmtId="0" fontId="6" fillId="31" borderId="69" xfId="0" applyFont="1" applyFill="1" applyBorder="1" applyAlignment="1">
      <alignment horizontal="center" vertical="center"/>
    </xf>
    <xf numFmtId="0" fontId="12" fillId="0" borderId="0" xfId="0" applyFont="1" applyAlignment="1">
      <alignment horizontal="justify" vertical="center"/>
    </xf>
    <xf numFmtId="0" fontId="50" fillId="0" borderId="0" xfId="0" applyFont="1" applyAlignment="1">
      <alignment horizontal="justify" vertical="center"/>
    </xf>
    <xf numFmtId="173" fontId="12" fillId="22" borderId="8" xfId="5" applyNumberFormat="1" applyFont="1" applyFill="1" applyBorder="1" applyAlignment="1">
      <alignment horizontal="center" vertical="top"/>
    </xf>
    <xf numFmtId="173" fontId="50" fillId="22" borderId="19" xfId="5" applyNumberFormat="1" applyFont="1" applyFill="1" applyBorder="1" applyAlignment="1">
      <alignment horizontal="center" vertical="top"/>
    </xf>
    <xf numFmtId="173" fontId="50" fillId="22" borderId="86" xfId="5" applyNumberFormat="1" applyFont="1" applyFill="1" applyBorder="1" applyAlignment="1">
      <alignment horizontal="center" vertical="top"/>
    </xf>
    <xf numFmtId="173" fontId="50" fillId="22" borderId="175" xfId="5" applyNumberFormat="1" applyFont="1" applyFill="1" applyBorder="1" applyAlignment="1">
      <alignment horizontal="center" vertical="top"/>
    </xf>
    <xf numFmtId="173" fontId="50" fillId="22" borderId="0" xfId="5" applyNumberFormat="1" applyFont="1" applyFill="1" applyBorder="1" applyAlignment="1">
      <alignment horizontal="center" vertical="top"/>
    </xf>
    <xf numFmtId="173" fontId="50" fillId="22" borderId="196" xfId="5" applyNumberFormat="1" applyFont="1" applyFill="1" applyBorder="1" applyAlignment="1">
      <alignment horizontal="center" vertical="top"/>
    </xf>
    <xf numFmtId="173" fontId="50" fillId="22" borderId="20" xfId="5" applyNumberFormat="1" applyFont="1" applyFill="1" applyBorder="1" applyAlignment="1">
      <alignment horizontal="center" vertical="top"/>
    </xf>
    <xf numFmtId="173" fontId="50" fillId="22" borderId="7" xfId="5" applyNumberFormat="1" applyFont="1" applyFill="1" applyBorder="1" applyAlignment="1">
      <alignment horizontal="center" vertical="top"/>
    </xf>
    <xf numFmtId="173" fontId="50" fillId="22" borderId="81" xfId="5" applyNumberFormat="1" applyFont="1" applyFill="1" applyBorder="1" applyAlignment="1">
      <alignment horizontal="center" vertical="top"/>
    </xf>
    <xf numFmtId="0" fontId="0" fillId="23" borderId="26" xfId="0" applyFill="1" applyBorder="1" applyAlignment="1">
      <alignment horizontal="justify" vertical="top"/>
    </xf>
    <xf numFmtId="0" fontId="0" fillId="23" borderId="1" xfId="0" applyFill="1" applyBorder="1" applyAlignment="1">
      <alignment horizontal="justify" vertical="top"/>
    </xf>
    <xf numFmtId="0" fontId="0" fillId="23" borderId="82" xfId="0" applyFill="1" applyBorder="1" applyAlignment="1">
      <alignment horizontal="justify" vertical="top"/>
    </xf>
    <xf numFmtId="0" fontId="2" fillId="23" borderId="26" xfId="0" applyFont="1" applyFill="1" applyBorder="1" applyAlignment="1">
      <alignment horizontal="justify" vertical="top"/>
    </xf>
    <xf numFmtId="0" fontId="2" fillId="23" borderId="1" xfId="0" applyFont="1" applyFill="1" applyBorder="1" applyAlignment="1">
      <alignment horizontal="justify" vertical="top"/>
    </xf>
    <xf numFmtId="0" fontId="2" fillId="23" borderId="82" xfId="0" applyFont="1" applyFill="1" applyBorder="1" applyAlignment="1">
      <alignment horizontal="justify" vertical="top"/>
    </xf>
    <xf numFmtId="0" fontId="10" fillId="22" borderId="1" xfId="0" applyFont="1" applyFill="1" applyBorder="1" applyAlignment="1">
      <alignment horizontal="justify" vertical="top"/>
    </xf>
    <xf numFmtId="0" fontId="2" fillId="22" borderId="187" xfId="0" applyFont="1" applyFill="1" applyBorder="1" applyAlignment="1">
      <alignment horizontal="left"/>
    </xf>
    <xf numFmtId="173" fontId="114" fillId="4" borderId="22" xfId="0" applyNumberFormat="1" applyFont="1" applyFill="1" applyBorder="1" applyAlignment="1">
      <alignment horizontal="justify" vertical="top"/>
    </xf>
    <xf numFmtId="173" fontId="114" fillId="4" borderId="24" xfId="0" applyNumberFormat="1" applyFont="1" applyFill="1" applyBorder="1" applyAlignment="1">
      <alignment horizontal="justify" vertical="top"/>
    </xf>
    <xf numFmtId="173" fontId="114" fillId="4" borderId="69" xfId="0" applyNumberFormat="1" applyFont="1" applyFill="1" applyBorder="1" applyAlignment="1">
      <alignment horizontal="justify" vertical="top"/>
    </xf>
    <xf numFmtId="0" fontId="6" fillId="6" borderId="229" xfId="0" applyFont="1" applyFill="1" applyBorder="1" applyAlignment="1">
      <alignment horizontal="justify" vertical="top"/>
    </xf>
    <xf numFmtId="0" fontId="6" fillId="6" borderId="6" xfId="0" applyFont="1" applyFill="1" applyBorder="1" applyAlignment="1">
      <alignment horizontal="justify" vertical="top"/>
    </xf>
    <xf numFmtId="0" fontId="6" fillId="6" borderId="70" xfId="0" applyFont="1" applyFill="1" applyBorder="1" applyAlignment="1">
      <alignment horizontal="justify" vertical="top"/>
    </xf>
    <xf numFmtId="173" fontId="12" fillId="22" borderId="8" xfId="0" applyNumberFormat="1" applyFont="1" applyFill="1" applyBorder="1" applyAlignment="1">
      <alignment horizontal="justify" vertical="top"/>
    </xf>
    <xf numFmtId="173" fontId="50" fillId="21" borderId="20" xfId="0" applyNumberFormat="1" applyFont="1" applyFill="1" applyBorder="1" applyAlignment="1">
      <alignment horizontal="justify" vertical="top"/>
    </xf>
    <xf numFmtId="173" fontId="50" fillId="21" borderId="7" xfId="0" applyNumberFormat="1" applyFont="1" applyFill="1" applyBorder="1" applyAlignment="1">
      <alignment horizontal="justify" vertical="top"/>
    </xf>
    <xf numFmtId="0" fontId="10" fillId="0" borderId="0" xfId="0" applyFont="1" applyAlignment="1">
      <alignment horizontal="justify" vertical="center"/>
    </xf>
    <xf numFmtId="49" fontId="11" fillId="0" borderId="0" xfId="8" applyNumberFormat="1" applyFont="1" applyAlignment="1">
      <alignment horizontal="left"/>
    </xf>
    <xf numFmtId="0" fontId="2" fillId="0" borderId="0" xfId="8" applyFont="1" applyAlignment="1">
      <alignment horizontal="justify" vertical="center" wrapText="1"/>
    </xf>
    <xf numFmtId="0" fontId="10" fillId="0" borderId="0" xfId="0" applyFont="1" applyAlignment="1">
      <alignment horizontal="justify" vertical="center" wrapText="1"/>
    </xf>
    <xf numFmtId="0" fontId="0" fillId="0" borderId="0" xfId="8" applyFont="1" applyAlignment="1">
      <alignment horizontal="justify" vertical="center"/>
    </xf>
    <xf numFmtId="0" fontId="6" fillId="0" borderId="29" xfId="0" applyFont="1" applyBorder="1" applyAlignment="1">
      <alignment horizontal="justify" vertical="top"/>
    </xf>
    <xf numFmtId="0" fontId="6" fillId="0" borderId="198" xfId="0" applyFont="1" applyBorder="1" applyAlignment="1">
      <alignment horizontal="justify" vertical="top"/>
    </xf>
    <xf numFmtId="0" fontId="6" fillId="0" borderId="228" xfId="0" applyFont="1" applyBorder="1" applyAlignment="1">
      <alignment horizontal="justify" vertical="top"/>
    </xf>
    <xf numFmtId="0" fontId="6" fillId="21" borderId="16" xfId="0" applyFont="1" applyFill="1" applyBorder="1" applyAlignment="1">
      <alignment horizontal="left"/>
    </xf>
    <xf numFmtId="0" fontId="6" fillId="21" borderId="18" xfId="0" applyFont="1" applyFill="1" applyBorder="1" applyAlignment="1">
      <alignment horizontal="left"/>
    </xf>
    <xf numFmtId="0" fontId="6" fillId="21" borderId="57" xfId="0" applyFont="1" applyFill="1" applyBorder="1" applyAlignment="1">
      <alignment horizontal="left"/>
    </xf>
    <xf numFmtId="0" fontId="136" fillId="22" borderId="26" xfId="0" applyFont="1" applyFill="1" applyBorder="1" applyAlignment="1">
      <alignment horizontal="justify" vertical="top"/>
    </xf>
    <xf numFmtId="0" fontId="136" fillId="22" borderId="187" xfId="0" applyFont="1" applyFill="1" applyBorder="1" applyAlignment="1">
      <alignment horizontal="justify" vertical="top"/>
    </xf>
    <xf numFmtId="0" fontId="2" fillId="6" borderId="26" xfId="0" applyFont="1" applyFill="1" applyBorder="1" applyAlignment="1">
      <alignment horizontal="justify" vertical="top" wrapText="1"/>
    </xf>
    <xf numFmtId="0" fontId="10" fillId="6" borderId="1" xfId="0" applyFont="1" applyFill="1" applyBorder="1" applyAlignment="1">
      <alignment horizontal="justify" vertical="top" wrapText="1"/>
    </xf>
    <xf numFmtId="0" fontId="10" fillId="6" borderId="82" xfId="0" applyFont="1" applyFill="1" applyBorder="1" applyAlignment="1">
      <alignment horizontal="justify" vertical="top" wrapText="1"/>
    </xf>
    <xf numFmtId="0" fontId="6" fillId="6" borderId="10" xfId="0" applyFont="1" applyFill="1" applyBorder="1" applyAlignment="1">
      <alignment horizontal="justify" vertical="top"/>
    </xf>
    <xf numFmtId="0" fontId="6" fillId="6" borderId="32" xfId="0" applyFont="1" applyFill="1" applyBorder="1" applyAlignment="1">
      <alignment horizontal="justify" vertical="top"/>
    </xf>
    <xf numFmtId="0" fontId="6" fillId="6" borderId="72" xfId="0" applyFont="1" applyFill="1" applyBorder="1" applyAlignment="1">
      <alignment horizontal="justify" vertical="top"/>
    </xf>
    <xf numFmtId="0" fontId="6" fillId="6" borderId="22" xfId="0" applyFont="1" applyFill="1" applyBorder="1" applyAlignment="1">
      <alignment horizontal="justify" vertical="top"/>
    </xf>
    <xf numFmtId="0" fontId="6" fillId="6" borderId="24" xfId="0" applyFont="1" applyFill="1" applyBorder="1" applyAlignment="1">
      <alignment horizontal="justify" vertical="top"/>
    </xf>
    <xf numFmtId="0" fontId="6" fillId="6" borderId="69" xfId="0" applyFont="1" applyFill="1" applyBorder="1" applyAlignment="1">
      <alignment horizontal="justify" vertical="top"/>
    </xf>
    <xf numFmtId="0" fontId="10" fillId="6" borderId="26" xfId="0" applyFont="1" applyFill="1" applyBorder="1" applyAlignment="1">
      <alignment horizontal="justify" vertical="top"/>
    </xf>
    <xf numFmtId="0" fontId="10" fillId="6" borderId="1" xfId="0" applyFont="1" applyFill="1" applyBorder="1" applyAlignment="1">
      <alignment horizontal="justify" vertical="top"/>
    </xf>
    <xf numFmtId="0" fontId="10" fillId="6" borderId="82" xfId="0" applyFont="1" applyFill="1" applyBorder="1" applyAlignment="1">
      <alignment horizontal="justify" vertical="top"/>
    </xf>
    <xf numFmtId="0" fontId="0" fillId="22" borderId="263" xfId="0" applyFill="1" applyBorder="1" applyAlignment="1">
      <alignment horizontal="justify" vertical="center" wrapText="1"/>
    </xf>
    <xf numFmtId="0" fontId="0" fillId="22" borderId="277" xfId="0" applyFill="1" applyBorder="1" applyAlignment="1">
      <alignment horizontal="justify" vertical="center" wrapText="1"/>
    </xf>
    <xf numFmtId="0" fontId="6" fillId="6" borderId="10" xfId="0" applyFont="1" applyFill="1" applyBorder="1" applyAlignment="1">
      <alignment horizontal="left" vertical="top"/>
    </xf>
    <xf numFmtId="0" fontId="6" fillId="6" borderId="72" xfId="0" applyFont="1" applyFill="1" applyBorder="1" applyAlignment="1">
      <alignment horizontal="left" vertical="top"/>
    </xf>
    <xf numFmtId="0" fontId="6" fillId="23" borderId="20" xfId="0" applyFont="1" applyFill="1" applyBorder="1" applyAlignment="1">
      <alignment horizontal="justify" vertical="top"/>
    </xf>
    <xf numFmtId="0" fontId="6" fillId="23" borderId="81" xfId="0" applyFont="1" applyFill="1" applyBorder="1" applyAlignment="1">
      <alignment horizontal="justify" vertical="top"/>
    </xf>
    <xf numFmtId="0" fontId="6" fillId="22" borderId="16" xfId="0" applyFont="1" applyFill="1" applyBorder="1" applyAlignment="1">
      <alignment horizontal="left" vertical="top"/>
    </xf>
    <xf numFmtId="0" fontId="6" fillId="22" borderId="57" xfId="0" applyFont="1" applyFill="1" applyBorder="1" applyAlignment="1">
      <alignment horizontal="left" vertical="top"/>
    </xf>
    <xf numFmtId="173" fontId="50" fillId="21" borderId="10" xfId="0" applyNumberFormat="1" applyFont="1" applyFill="1" applyBorder="1" applyAlignment="1">
      <alignment horizontal="justify" vertical="top"/>
    </xf>
    <xf numFmtId="173" fontId="50" fillId="21" borderId="32" xfId="0" applyNumberFormat="1" applyFont="1" applyFill="1" applyBorder="1" applyAlignment="1">
      <alignment horizontal="justify" vertical="top"/>
    </xf>
    <xf numFmtId="173" fontId="50" fillId="21" borderId="72" xfId="0" applyNumberFormat="1" applyFont="1" applyFill="1" applyBorder="1" applyAlignment="1">
      <alignment horizontal="justify" vertical="top"/>
    </xf>
    <xf numFmtId="0" fontId="6" fillId="23" borderId="28" xfId="0" applyFont="1" applyFill="1" applyBorder="1" applyAlignment="1">
      <alignment horizontal="justify" vertical="top"/>
    </xf>
    <xf numFmtId="0" fontId="6" fillId="23" borderId="85" xfId="0" applyFont="1" applyFill="1" applyBorder="1" applyAlignment="1">
      <alignment horizontal="justify" vertical="top"/>
    </xf>
    <xf numFmtId="0" fontId="10" fillId="22" borderId="229" xfId="0" applyFont="1" applyFill="1" applyBorder="1" applyAlignment="1">
      <alignment horizontal="left" vertical="top"/>
    </xf>
    <xf numFmtId="0" fontId="10" fillId="22" borderId="6" xfId="0" applyFont="1" applyFill="1" applyBorder="1" applyAlignment="1">
      <alignment horizontal="left" vertical="top"/>
    </xf>
    <xf numFmtId="0" fontId="10" fillId="22" borderId="70" xfId="0" applyFont="1" applyFill="1" applyBorder="1" applyAlignment="1">
      <alignment horizontal="left" vertical="top"/>
    </xf>
    <xf numFmtId="0" fontId="2" fillId="21" borderId="10" xfId="0" applyFont="1" applyFill="1" applyBorder="1" applyAlignment="1">
      <alignment horizontal="left" vertical="center"/>
    </xf>
    <xf numFmtId="0" fontId="0" fillId="21" borderId="32" xfId="0" applyFill="1" applyBorder="1" applyAlignment="1">
      <alignment horizontal="left" vertical="center"/>
    </xf>
    <xf numFmtId="0" fontId="0" fillId="21" borderId="72" xfId="0" applyFill="1" applyBorder="1" applyAlignment="1">
      <alignment horizontal="left" vertical="center"/>
    </xf>
    <xf numFmtId="0" fontId="6" fillId="23" borderId="10" xfId="0" applyFont="1" applyFill="1" applyBorder="1" applyAlignment="1">
      <alignment horizontal="left" vertical="top"/>
    </xf>
    <xf numFmtId="0" fontId="6" fillId="23" borderId="32" xfId="0" applyFont="1" applyFill="1" applyBorder="1" applyAlignment="1">
      <alignment horizontal="left" vertical="top"/>
    </xf>
    <xf numFmtId="0" fontId="6" fillId="23" borderId="72" xfId="0" applyFont="1" applyFill="1" applyBorder="1" applyAlignment="1">
      <alignment horizontal="left" vertical="top"/>
    </xf>
    <xf numFmtId="0" fontId="6" fillId="21" borderId="175" xfId="0" applyFont="1" applyFill="1" applyBorder="1" applyAlignment="1">
      <alignment horizontal="left" vertical="top"/>
    </xf>
    <xf numFmtId="0" fontId="6" fillId="21" borderId="0" xfId="0" applyFont="1" applyFill="1" applyAlignment="1">
      <alignment horizontal="left" vertical="top"/>
    </xf>
    <xf numFmtId="0" fontId="6" fillId="21" borderId="196" xfId="0" applyFont="1" applyFill="1" applyBorder="1" applyAlignment="1">
      <alignment horizontal="left" vertical="top"/>
    </xf>
    <xf numFmtId="0" fontId="0" fillId="0" borderId="0" xfId="8" applyFont="1" applyAlignment="1">
      <alignment vertical="center"/>
    </xf>
    <xf numFmtId="0" fontId="136" fillId="0" borderId="0" xfId="0" applyFont="1" applyAlignment="1">
      <alignment horizontal="justify" vertical="top"/>
    </xf>
    <xf numFmtId="173" fontId="114" fillId="22" borderId="28" xfId="0" applyNumberFormat="1" applyFont="1" applyFill="1" applyBorder="1" applyAlignment="1">
      <alignment horizontal="justify" vertical="top"/>
    </xf>
    <xf numFmtId="173" fontId="114" fillId="22" borderId="66" xfId="0" applyNumberFormat="1" applyFont="1" applyFill="1" applyBorder="1" applyAlignment="1">
      <alignment horizontal="justify" vertical="top"/>
    </xf>
    <xf numFmtId="173" fontId="114" fillId="22" borderId="85" xfId="0" applyNumberFormat="1" applyFont="1" applyFill="1" applyBorder="1" applyAlignment="1">
      <alignment horizontal="justify" vertical="top"/>
    </xf>
    <xf numFmtId="0" fontId="2" fillId="22" borderId="229" xfId="0" applyFont="1" applyFill="1" applyBorder="1" applyAlignment="1">
      <alignment horizontal="justify" vertical="top" wrapText="1"/>
    </xf>
    <xf numFmtId="0" fontId="2" fillId="22" borderId="6" xfId="0" applyFont="1" applyFill="1" applyBorder="1" applyAlignment="1">
      <alignment horizontal="justify" vertical="top"/>
    </xf>
    <xf numFmtId="0" fontId="2" fillId="21" borderId="270" xfId="0" applyFont="1" applyFill="1" applyBorder="1" applyAlignment="1">
      <alignment horizontal="justify" vertical="top" wrapText="1"/>
    </xf>
    <xf numFmtId="0" fontId="2" fillId="21" borderId="271" xfId="0" applyFont="1" applyFill="1" applyBorder="1" applyAlignment="1">
      <alignment horizontal="justify" vertical="top"/>
    </xf>
    <xf numFmtId="0" fontId="2" fillId="21" borderId="175" xfId="0" applyFont="1" applyFill="1" applyBorder="1" applyAlignment="1">
      <alignment horizontal="justify" vertical="center" wrapText="1"/>
    </xf>
    <xf numFmtId="0" fontId="2" fillId="21" borderId="0" xfId="0" applyFont="1" applyFill="1" applyAlignment="1">
      <alignment horizontal="justify" vertical="center" wrapText="1"/>
    </xf>
    <xf numFmtId="0" fontId="2" fillId="21" borderId="196" xfId="0" applyFont="1" applyFill="1" applyBorder="1" applyAlignment="1">
      <alignment horizontal="justify" vertical="center" wrapText="1"/>
    </xf>
    <xf numFmtId="0" fontId="2" fillId="22" borderId="6" xfId="0" applyFont="1" applyFill="1" applyBorder="1" applyAlignment="1">
      <alignment horizontal="justify" vertical="top" wrapText="1"/>
    </xf>
    <xf numFmtId="0" fontId="2" fillId="22" borderId="70" xfId="0" applyFont="1" applyFill="1" applyBorder="1" applyAlignment="1">
      <alignment horizontal="justify" vertical="top" wrapText="1"/>
    </xf>
    <xf numFmtId="0" fontId="2" fillId="21" borderId="263" xfId="0" applyFont="1" applyFill="1" applyBorder="1" applyAlignment="1">
      <alignment horizontal="justify" vertical="center" wrapText="1"/>
    </xf>
    <xf numFmtId="0" fontId="2" fillId="21" borderId="268" xfId="0" applyFont="1" applyFill="1" applyBorder="1" applyAlignment="1">
      <alignment horizontal="justify" vertical="center" wrapText="1"/>
    </xf>
    <xf numFmtId="0" fontId="2" fillId="21" borderId="277" xfId="0" applyFont="1" applyFill="1" applyBorder="1" applyAlignment="1">
      <alignment horizontal="justify" vertical="center" wrapText="1"/>
    </xf>
    <xf numFmtId="0" fontId="2" fillId="0" borderId="0" xfId="8" applyFont="1" applyAlignment="1">
      <alignment horizontal="left" vertical="center"/>
    </xf>
    <xf numFmtId="173" fontId="50" fillId="21" borderId="24" xfId="0" applyNumberFormat="1" applyFont="1" applyFill="1" applyBorder="1" applyAlignment="1">
      <alignment horizontal="justify" vertical="top"/>
    </xf>
    <xf numFmtId="173" fontId="50" fillId="21" borderId="69" xfId="0" applyNumberFormat="1" applyFont="1" applyFill="1" applyBorder="1" applyAlignment="1">
      <alignment horizontal="justify" vertical="top"/>
    </xf>
    <xf numFmtId="0" fontId="6" fillId="21" borderId="28" xfId="0" applyFont="1" applyFill="1" applyBorder="1" applyAlignment="1">
      <alignment horizontal="left" vertical="top"/>
    </xf>
    <xf numFmtId="0" fontId="6" fillId="21" borderId="85" xfId="0" applyFont="1" applyFill="1" applyBorder="1" applyAlignment="1">
      <alignment horizontal="left" vertical="top"/>
    </xf>
    <xf numFmtId="0" fontId="6" fillId="21" borderId="26" xfId="0" applyFont="1" applyFill="1" applyBorder="1" applyAlignment="1">
      <alignment horizontal="justify" vertical="top" wrapText="1"/>
    </xf>
    <xf numFmtId="0" fontId="6" fillId="21" borderId="82" xfId="0" applyFont="1" applyFill="1" applyBorder="1" applyAlignment="1">
      <alignment horizontal="justify" vertical="top" wrapText="1"/>
    </xf>
    <xf numFmtId="0" fontId="6" fillId="21" borderId="16" xfId="0" applyFont="1" applyFill="1" applyBorder="1" applyAlignment="1">
      <alignment horizontal="left" vertical="center" wrapText="1"/>
    </xf>
    <xf numFmtId="0" fontId="6" fillId="21" borderId="57" xfId="0" applyFont="1" applyFill="1" applyBorder="1" applyAlignment="1">
      <alignment horizontal="left" vertical="center" wrapText="1"/>
    </xf>
    <xf numFmtId="0" fontId="6" fillId="22" borderId="22" xfId="0" applyFont="1" applyFill="1" applyBorder="1" applyAlignment="1">
      <alignment horizontal="left" vertical="top"/>
    </xf>
    <xf numFmtId="0" fontId="6" fillId="22" borderId="69" xfId="0" applyFont="1" applyFill="1" applyBorder="1" applyAlignment="1">
      <alignment horizontal="left" vertical="top"/>
    </xf>
    <xf numFmtId="0" fontId="2" fillId="32" borderId="26" xfId="0" applyFont="1" applyFill="1" applyBorder="1" applyAlignment="1">
      <alignment horizontal="justify" vertical="top"/>
    </xf>
    <xf numFmtId="0" fontId="0" fillId="32" borderId="82" xfId="0" applyFill="1" applyBorder="1" applyAlignment="1">
      <alignment horizontal="justify" vertical="top"/>
    </xf>
    <xf numFmtId="0" fontId="6" fillId="23" borderId="229" xfId="0" applyFont="1" applyFill="1" applyBorder="1" applyAlignment="1">
      <alignment horizontal="left" vertical="top"/>
    </xf>
    <xf numFmtId="0" fontId="6" fillId="23" borderId="6" xfId="0" applyFont="1" applyFill="1" applyBorder="1" applyAlignment="1">
      <alignment horizontal="left" vertical="top"/>
    </xf>
    <xf numFmtId="0" fontId="6" fillId="23" borderId="70" xfId="0" applyFont="1" applyFill="1" applyBorder="1" applyAlignment="1">
      <alignment horizontal="left" vertical="top"/>
    </xf>
    <xf numFmtId="0" fontId="6" fillId="22" borderId="22" xfId="0" applyFont="1" applyFill="1" applyBorder="1" applyAlignment="1">
      <alignment horizontal="justify"/>
    </xf>
    <xf numFmtId="0" fontId="6" fillId="22" borderId="24" xfId="0" applyFont="1" applyFill="1" applyBorder="1" applyAlignment="1">
      <alignment horizontal="justify"/>
    </xf>
    <xf numFmtId="0" fontId="6" fillId="22" borderId="69" xfId="0" applyFont="1" applyFill="1" applyBorder="1" applyAlignment="1">
      <alignment horizontal="justify"/>
    </xf>
    <xf numFmtId="0" fontId="0" fillId="21" borderId="10" xfId="0" applyFill="1" applyBorder="1" applyAlignment="1">
      <alignment horizontal="justify" vertical="top" wrapText="1"/>
    </xf>
    <xf numFmtId="0" fontId="0" fillId="21" borderId="32" xfId="0" applyFill="1" applyBorder="1" applyAlignment="1">
      <alignment horizontal="justify" vertical="top" wrapText="1"/>
    </xf>
    <xf numFmtId="0" fontId="0" fillId="21" borderId="72" xfId="0" applyFill="1" applyBorder="1" applyAlignment="1">
      <alignment horizontal="justify" vertical="top" wrapText="1"/>
    </xf>
    <xf numFmtId="0" fontId="2" fillId="21" borderId="20" xfId="0" applyFont="1" applyFill="1" applyBorder="1" applyAlignment="1">
      <alignment horizontal="left"/>
    </xf>
    <xf numFmtId="0" fontId="0" fillId="21" borderId="81" xfId="0" applyFill="1" applyBorder="1" applyAlignment="1">
      <alignment horizontal="left"/>
    </xf>
    <xf numFmtId="0" fontId="2" fillId="21" borderId="20" xfId="0" applyFont="1" applyFill="1" applyBorder="1" applyAlignment="1">
      <alignment horizontal="justify" vertical="top"/>
    </xf>
    <xf numFmtId="0" fontId="10" fillId="21" borderId="81" xfId="0" applyFont="1" applyFill="1" applyBorder="1" applyAlignment="1">
      <alignment horizontal="justify" vertical="top"/>
    </xf>
    <xf numFmtId="0" fontId="6" fillId="21" borderId="16" xfId="0" applyFont="1" applyFill="1" applyBorder="1" applyAlignment="1">
      <alignment horizontal="justify" vertical="top" wrapText="1"/>
    </xf>
    <xf numFmtId="0" fontId="6" fillId="21" borderId="57" xfId="0" applyFont="1" applyFill="1" applyBorder="1" applyAlignment="1">
      <alignment horizontal="justify" vertical="top" wrapText="1"/>
    </xf>
    <xf numFmtId="0" fontId="6" fillId="32" borderId="22" xfId="0" applyFont="1" applyFill="1" applyBorder="1" applyAlignment="1">
      <alignment horizontal="left" vertical="top"/>
    </xf>
    <xf numFmtId="0" fontId="6" fillId="32" borderId="69" xfId="0" applyFont="1" applyFill="1" applyBorder="1" applyAlignment="1">
      <alignment horizontal="left" vertical="top"/>
    </xf>
    <xf numFmtId="0" fontId="2" fillId="22" borderId="82" xfId="0" applyFont="1" applyFill="1" applyBorder="1" applyAlignment="1">
      <alignment horizontal="justify" vertical="top"/>
    </xf>
    <xf numFmtId="0" fontId="2" fillId="22" borderId="26" xfId="0" applyFont="1" applyFill="1" applyBorder="1" applyAlignment="1">
      <alignment horizontal="justify" vertical="top" wrapText="1"/>
    </xf>
    <xf numFmtId="0" fontId="2" fillId="22" borderId="82" xfId="0" applyFont="1" applyFill="1" applyBorder="1" applyAlignment="1">
      <alignment horizontal="justify" vertical="top" wrapText="1"/>
    </xf>
    <xf numFmtId="0" fontId="6" fillId="6" borderId="10" xfId="0" applyFont="1" applyFill="1" applyBorder="1" applyAlignment="1">
      <alignment horizontal="justify" vertical="top" wrapText="1"/>
    </xf>
    <xf numFmtId="0" fontId="6" fillId="6" borderId="32" xfId="0" applyFont="1" applyFill="1" applyBorder="1" applyAlignment="1">
      <alignment horizontal="justify" vertical="top" wrapText="1"/>
    </xf>
    <xf numFmtId="0" fontId="6" fillId="6" borderId="72" xfId="0" applyFont="1" applyFill="1" applyBorder="1" applyAlignment="1">
      <alignment horizontal="justify" vertical="top" wrapText="1"/>
    </xf>
    <xf numFmtId="0" fontId="6" fillId="22" borderId="10" xfId="0" applyFont="1" applyFill="1" applyBorder="1" applyAlignment="1">
      <alignment horizontal="justify" wrapText="1"/>
    </xf>
    <xf numFmtId="0" fontId="6" fillId="22" borderId="32" xfId="0" applyFont="1" applyFill="1" applyBorder="1" applyAlignment="1">
      <alignment horizontal="justify" wrapText="1"/>
    </xf>
    <xf numFmtId="0" fontId="6" fillId="22" borderId="72" xfId="0" applyFont="1" applyFill="1" applyBorder="1" applyAlignment="1">
      <alignment horizontal="justify" wrapText="1"/>
    </xf>
    <xf numFmtId="0" fontId="6" fillId="21" borderId="10" xfId="0" applyFont="1" applyFill="1" applyBorder="1" applyAlignment="1">
      <alignment horizontal="justify"/>
    </xf>
    <xf numFmtId="0" fontId="6" fillId="21" borderId="32" xfId="0" applyFont="1" applyFill="1" applyBorder="1" applyAlignment="1">
      <alignment horizontal="justify"/>
    </xf>
    <xf numFmtId="0" fontId="6" fillId="21" borderId="72" xfId="0" applyFont="1" applyFill="1" applyBorder="1" applyAlignment="1">
      <alignment horizontal="justify"/>
    </xf>
    <xf numFmtId="0" fontId="6" fillId="21" borderId="28" xfId="0" applyFont="1" applyFill="1" applyBorder="1" applyAlignment="1">
      <alignment horizontal="left"/>
    </xf>
    <xf numFmtId="0" fontId="6" fillId="21" borderId="85" xfId="0" applyFont="1" applyFill="1" applyBorder="1" applyAlignment="1">
      <alignment horizontal="left"/>
    </xf>
    <xf numFmtId="0" fontId="0" fillId="22" borderId="26" xfId="0" applyFill="1" applyBorder="1" applyAlignment="1">
      <alignment horizontal="justify" vertical="top" wrapText="1"/>
    </xf>
    <xf numFmtId="0" fontId="10" fillId="22" borderId="82" xfId="0" applyFont="1" applyFill="1" applyBorder="1" applyAlignment="1">
      <alignment horizontal="justify" vertical="top" wrapText="1"/>
    </xf>
    <xf numFmtId="0" fontId="6" fillId="22" borderId="22" xfId="0" applyFont="1" applyFill="1" applyBorder="1" applyAlignment="1">
      <alignment horizontal="left"/>
    </xf>
    <xf numFmtId="0" fontId="6" fillId="22" borderId="69" xfId="0" applyFont="1" applyFill="1" applyBorder="1" applyAlignment="1">
      <alignment horizontal="left"/>
    </xf>
    <xf numFmtId="0" fontId="2" fillId="22" borderId="229" xfId="0" applyFont="1" applyFill="1" applyBorder="1" applyAlignment="1">
      <alignment horizontal="left" vertical="center" wrapText="1"/>
    </xf>
    <xf numFmtId="0" fontId="6" fillId="22" borderId="70" xfId="0" applyFont="1" applyFill="1" applyBorder="1" applyAlignment="1">
      <alignment horizontal="left" vertical="center" wrapText="1"/>
    </xf>
    <xf numFmtId="0" fontId="135" fillId="4" borderId="24" xfId="0" applyFont="1" applyFill="1" applyBorder="1" applyAlignment="1">
      <alignment horizontal="left" vertical="top" wrapText="1"/>
    </xf>
    <xf numFmtId="0" fontId="135" fillId="4" borderId="69" xfId="0" applyFont="1" applyFill="1" applyBorder="1" applyAlignment="1">
      <alignment horizontal="left" vertical="top" wrapText="1"/>
    </xf>
    <xf numFmtId="0" fontId="2" fillId="22" borderId="187" xfId="0" applyFont="1" applyFill="1" applyBorder="1" applyAlignment="1">
      <alignment horizontal="justify" vertical="top" wrapText="1"/>
    </xf>
    <xf numFmtId="0" fontId="6" fillId="21" borderId="29" xfId="0" applyFont="1" applyFill="1" applyBorder="1" applyAlignment="1">
      <alignment horizontal="center" vertical="center"/>
    </xf>
    <xf numFmtId="0" fontId="6" fillId="21" borderId="198" xfId="0" applyFont="1" applyFill="1" applyBorder="1" applyAlignment="1">
      <alignment horizontal="center" vertical="center"/>
    </xf>
    <xf numFmtId="0" fontId="6" fillId="21" borderId="228" xfId="0" applyFont="1" applyFill="1" applyBorder="1" applyAlignment="1">
      <alignment horizontal="center" vertical="center"/>
    </xf>
    <xf numFmtId="0" fontId="10" fillId="22" borderId="26" xfId="0" applyFont="1" applyFill="1" applyBorder="1" applyAlignment="1">
      <alignment horizontal="justify" vertical="top" wrapText="1"/>
    </xf>
    <xf numFmtId="0" fontId="10" fillId="22" borderId="16" xfId="0" applyFont="1" applyFill="1" applyBorder="1" applyAlignment="1">
      <alignment horizontal="left" vertical="center" wrapText="1"/>
    </xf>
    <xf numFmtId="0" fontId="10" fillId="22" borderId="57" xfId="0" applyFont="1" applyFill="1" applyBorder="1" applyAlignment="1">
      <alignment horizontal="left" vertical="center" wrapText="1"/>
    </xf>
    <xf numFmtId="0" fontId="0" fillId="21" borderId="26" xfId="0" applyFill="1" applyBorder="1" applyAlignment="1">
      <alignment horizontal="justify" vertical="top" wrapText="1"/>
    </xf>
    <xf numFmtId="0" fontId="0" fillId="21" borderId="82" xfId="0" applyFill="1" applyBorder="1" applyAlignment="1">
      <alignment horizontal="justify" vertical="top" wrapText="1"/>
    </xf>
    <xf numFmtId="0" fontId="114" fillId="22" borderId="263" xfId="0" applyFont="1" applyFill="1" applyBorder="1" applyAlignment="1">
      <alignment horizontal="justify" vertical="center" wrapText="1"/>
    </xf>
    <xf numFmtId="0" fontId="114" fillId="22" borderId="277" xfId="0" applyFont="1" applyFill="1" applyBorder="1" applyAlignment="1">
      <alignment horizontal="justify" vertical="center" wrapText="1"/>
    </xf>
    <xf numFmtId="0" fontId="265" fillId="0" borderId="0" xfId="0" applyFont="1" applyAlignment="1">
      <alignment horizontal="center" wrapText="1"/>
    </xf>
    <xf numFmtId="0" fontId="6" fillId="30" borderId="29" xfId="0" applyFont="1" applyFill="1" applyBorder="1" applyAlignment="1">
      <alignment horizontal="center" vertical="center" wrapText="1"/>
    </xf>
    <xf numFmtId="0" fontId="6" fillId="30" borderId="198" xfId="0" applyFont="1" applyFill="1" applyBorder="1" applyAlignment="1">
      <alignment horizontal="center" vertical="center" wrapText="1"/>
    </xf>
    <xf numFmtId="0" fontId="6" fillId="30" borderId="227" xfId="0" applyFont="1" applyFill="1" applyBorder="1" applyAlignment="1">
      <alignment horizontal="center" vertical="center" wrapText="1"/>
    </xf>
    <xf numFmtId="0" fontId="0" fillId="21" borderId="0" xfId="0" applyFill="1" applyAlignment="1">
      <alignment horizontal="justify" vertical="center" wrapText="1"/>
    </xf>
    <xf numFmtId="0" fontId="12" fillId="21" borderId="0" xfId="0" applyFont="1" applyFill="1" applyAlignment="1">
      <alignment horizontal="justify" vertical="top"/>
    </xf>
    <xf numFmtId="0" fontId="48" fillId="21" borderId="0" xfId="0" applyFont="1" applyFill="1" applyAlignment="1">
      <alignment horizontal="justify" vertical="top"/>
    </xf>
    <xf numFmtId="0" fontId="6" fillId="30" borderId="197" xfId="0" applyFont="1" applyFill="1" applyBorder="1" applyAlignment="1">
      <alignment horizontal="center" vertical="center"/>
    </xf>
    <xf numFmtId="0" fontId="6" fillId="30" borderId="198" xfId="0" applyFont="1" applyFill="1" applyBorder="1" applyAlignment="1">
      <alignment horizontal="center" vertical="center"/>
    </xf>
    <xf numFmtId="0" fontId="6" fillId="30" borderId="227" xfId="0" applyFont="1" applyFill="1" applyBorder="1" applyAlignment="1">
      <alignment horizontal="center" vertical="center"/>
    </xf>
    <xf numFmtId="0" fontId="6" fillId="30" borderId="188" xfId="0" applyFont="1" applyFill="1" applyBorder="1" applyAlignment="1">
      <alignment horizontal="center" vertical="center"/>
    </xf>
    <xf numFmtId="0" fontId="6" fillId="30" borderId="178" xfId="0" applyFont="1" applyFill="1" applyBorder="1" applyAlignment="1">
      <alignment horizontal="center" vertical="center"/>
    </xf>
    <xf numFmtId="0" fontId="6" fillId="30" borderId="194" xfId="0" applyFont="1" applyFill="1" applyBorder="1" applyAlignment="1">
      <alignment horizontal="center" vertical="center"/>
    </xf>
    <xf numFmtId="0" fontId="6" fillId="30" borderId="226" xfId="0" applyFont="1" applyFill="1" applyBorder="1" applyAlignment="1">
      <alignment horizontal="center" vertical="center"/>
    </xf>
    <xf numFmtId="0" fontId="6" fillId="30" borderId="0" xfId="0" applyFont="1" applyFill="1" applyAlignment="1">
      <alignment horizontal="center" vertical="center"/>
    </xf>
    <xf numFmtId="0" fontId="6" fillId="30" borderId="196" xfId="0" applyFont="1" applyFill="1" applyBorder="1" applyAlignment="1">
      <alignment horizontal="center" vertical="center"/>
    </xf>
    <xf numFmtId="0" fontId="6" fillId="30" borderId="116" xfId="0" applyFont="1" applyFill="1" applyBorder="1" applyAlignment="1">
      <alignment horizontal="center" vertical="center"/>
    </xf>
    <xf numFmtId="0" fontId="268" fillId="21" borderId="0" xfId="0" applyFont="1" applyFill="1" applyAlignment="1">
      <alignment horizontal="center" vertical="center" wrapText="1"/>
    </xf>
    <xf numFmtId="0" fontId="2" fillId="21" borderId="0" xfId="0" applyFont="1" applyFill="1" applyAlignment="1">
      <alignment horizontal="justify" vertical="top" wrapText="1"/>
    </xf>
    <xf numFmtId="0" fontId="0" fillId="21" borderId="0" xfId="0" applyFill="1" applyAlignment="1">
      <alignment horizontal="justify" vertical="top" wrapText="1"/>
    </xf>
    <xf numFmtId="0" fontId="20" fillId="0" borderId="0" xfId="0" applyFont="1" applyAlignment="1">
      <alignment horizontal="center" vertical="top" wrapText="1"/>
    </xf>
    <xf numFmtId="0" fontId="2" fillId="0" borderId="0" xfId="0" applyFont="1" applyAlignment="1">
      <alignment horizontal="center" vertical="top" wrapText="1"/>
    </xf>
    <xf numFmtId="0" fontId="6" fillId="0" borderId="0" xfId="0" applyFont="1" applyAlignment="1">
      <alignment horizontal="center" vertical="top" wrapText="1"/>
    </xf>
    <xf numFmtId="0" fontId="20" fillId="0" borderId="213" xfId="0" applyFont="1" applyBorder="1" applyAlignment="1">
      <alignment horizontal="center" vertical="top" wrapText="1"/>
    </xf>
    <xf numFmtId="0" fontId="20" fillId="0" borderId="214" xfId="0" applyFont="1" applyBorder="1" applyAlignment="1">
      <alignment horizontal="center" vertical="top" wrapText="1"/>
    </xf>
    <xf numFmtId="0" fontId="20" fillId="0" borderId="197" xfId="0" applyFont="1" applyBorder="1" applyAlignment="1">
      <alignment horizontal="center" vertical="top" wrapText="1"/>
    </xf>
    <xf numFmtId="0" fontId="2" fillId="0" borderId="193" xfId="0" applyFont="1" applyBorder="1" applyAlignment="1">
      <alignment horizontal="center" vertical="top" wrapText="1"/>
    </xf>
    <xf numFmtId="0" fontId="6" fillId="0" borderId="197" xfId="0" applyFont="1" applyBorder="1" applyAlignment="1">
      <alignment horizontal="center" vertical="top" wrapText="1"/>
    </xf>
    <xf numFmtId="0" fontId="20" fillId="0" borderId="29" xfId="0" applyFont="1" applyBorder="1" applyAlignment="1">
      <alignment horizontal="center" vertical="top" wrapText="1"/>
    </xf>
    <xf numFmtId="0" fontId="2" fillId="0" borderId="31" xfId="0" applyFont="1" applyBorder="1" applyAlignment="1">
      <alignment horizontal="center" vertical="top" wrapText="1"/>
    </xf>
    <xf numFmtId="0" fontId="20" fillId="0" borderId="39" xfId="0" applyFont="1" applyBorder="1" applyAlignment="1">
      <alignment horizontal="center" vertical="top" wrapText="1"/>
    </xf>
    <xf numFmtId="0" fontId="20" fillId="0" borderId="117" xfId="0" applyFont="1" applyBorder="1" applyAlignment="1">
      <alignment horizontal="center" vertical="top" wrapText="1"/>
    </xf>
    <xf numFmtId="0" fontId="2" fillId="0" borderId="269" xfId="0" applyFont="1" applyBorder="1" applyAlignment="1">
      <alignment horizontal="center" vertical="top" wrapText="1"/>
    </xf>
    <xf numFmtId="37" fontId="138" fillId="0" borderId="0" xfId="0" applyNumberFormat="1" applyFont="1" applyAlignment="1">
      <alignment horizontal="left" vertical="center" wrapText="1"/>
    </xf>
    <xf numFmtId="37" fontId="2" fillId="0" borderId="0" xfId="0" applyNumberFormat="1" applyFont="1" applyAlignment="1">
      <alignment horizontal="justify" vertical="center" wrapText="1"/>
    </xf>
    <xf numFmtId="0" fontId="70" fillId="0" borderId="118" xfId="0" applyFont="1" applyBorder="1" applyAlignment="1">
      <alignment vertical="center" wrapText="1"/>
    </xf>
    <xf numFmtId="0" fontId="53" fillId="0" borderId="119" xfId="0" applyFont="1" applyBorder="1" applyAlignment="1">
      <alignment vertical="center" wrapText="1"/>
    </xf>
    <xf numFmtId="0" fontId="53" fillId="0" borderId="119" xfId="0" applyFont="1" applyBorder="1" applyAlignment="1">
      <alignment horizontal="left" vertical="center"/>
    </xf>
    <xf numFmtId="0" fontId="53" fillId="0" borderId="120" xfId="0" applyFont="1" applyBorder="1" applyAlignment="1">
      <alignment horizontal="left" vertical="center"/>
    </xf>
    <xf numFmtId="0" fontId="70" fillId="22" borderId="118" xfId="7" applyFont="1" applyFill="1" applyBorder="1" applyAlignment="1">
      <alignment horizontal="left" vertical="center"/>
    </xf>
    <xf numFmtId="0" fontId="53" fillId="22" borderId="119" xfId="0" applyFont="1" applyFill="1" applyBorder="1" applyAlignment="1">
      <alignment horizontal="left" vertical="center"/>
    </xf>
    <xf numFmtId="0" fontId="71" fillId="22" borderId="119" xfId="7" applyFont="1" applyFill="1" applyBorder="1" applyAlignment="1">
      <alignment horizontal="left" vertical="center"/>
    </xf>
    <xf numFmtId="0" fontId="53" fillId="22" borderId="120" xfId="0" applyFont="1" applyFill="1" applyBorder="1" applyAlignment="1">
      <alignment horizontal="left" vertical="center"/>
    </xf>
    <xf numFmtId="0" fontId="68" fillId="21" borderId="0" xfId="7" applyFont="1" applyFill="1" applyAlignment="1">
      <alignment horizontal="left" vertical="center" wrapText="1"/>
    </xf>
    <xf numFmtId="183" fontId="83" fillId="21" borderId="0" xfId="4" applyNumberFormat="1" applyFont="1" applyFill="1" applyBorder="1" applyAlignment="1">
      <alignment horizontal="center"/>
    </xf>
    <xf numFmtId="0" fontId="70" fillId="21" borderId="118" xfId="0" applyFont="1" applyFill="1" applyBorder="1" applyAlignment="1">
      <alignment vertical="center" wrapText="1"/>
    </xf>
    <xf numFmtId="0" fontId="53" fillId="21" borderId="119" xfId="0" applyFont="1" applyFill="1" applyBorder="1" applyAlignment="1">
      <alignment vertical="center" wrapText="1"/>
    </xf>
    <xf numFmtId="0" fontId="71" fillId="22" borderId="118" xfId="7" applyFont="1" applyFill="1" applyBorder="1" applyAlignment="1">
      <alignment horizontal="left" vertical="center"/>
    </xf>
    <xf numFmtId="0" fontId="53" fillId="0" borderId="121" xfId="0" applyFont="1" applyBorder="1" applyAlignment="1">
      <alignment vertical="center" wrapText="1"/>
    </xf>
    <xf numFmtId="0" fontId="53" fillId="0" borderId="120" xfId="0" applyFont="1" applyBorder="1" applyAlignment="1">
      <alignment vertical="center" wrapText="1"/>
    </xf>
    <xf numFmtId="0" fontId="68" fillId="0" borderId="94" xfId="7" applyFont="1" applyBorder="1" applyAlignment="1">
      <alignment horizontal="center" vertical="center" wrapText="1"/>
    </xf>
    <xf numFmtId="0" fontId="0" fillId="0" borderId="95" xfId="0" applyBorder="1" applyAlignment="1">
      <alignment wrapText="1"/>
    </xf>
    <xf numFmtId="0" fontId="0" fillId="0" borderId="103" xfId="0" applyBorder="1" applyAlignment="1">
      <alignment wrapText="1"/>
    </xf>
    <xf numFmtId="0" fontId="81" fillId="5" borderId="144" xfId="7" applyFont="1" applyFill="1" applyBorder="1" applyAlignment="1">
      <alignment horizontal="center" vertical="center" wrapText="1"/>
    </xf>
    <xf numFmtId="0" fontId="82" fillId="0" borderId="0" xfId="0" applyFont="1" applyAlignment="1">
      <alignment horizontal="center" vertical="center" wrapText="1"/>
    </xf>
    <xf numFmtId="0" fontId="82" fillId="0" borderId="138" xfId="0" applyFont="1" applyBorder="1" applyAlignment="1">
      <alignment horizontal="center" vertical="center" wrapText="1"/>
    </xf>
    <xf numFmtId="0" fontId="82" fillId="0" borderId="144" xfId="0" applyFont="1" applyBorder="1" applyAlignment="1">
      <alignment horizontal="center" vertical="center" wrapText="1"/>
    </xf>
    <xf numFmtId="0" fontId="82" fillId="0" borderId="145" xfId="0" applyFont="1" applyBorder="1" applyAlignment="1">
      <alignment horizontal="center" vertical="center" wrapText="1"/>
    </xf>
    <xf numFmtId="0" fontId="82" fillId="0" borderId="140" xfId="0" applyFont="1" applyBorder="1" applyAlignment="1">
      <alignment horizontal="center" vertical="center" wrapText="1"/>
    </xf>
    <xf numFmtId="0" fontId="82" fillId="0" borderId="142" xfId="0" applyFont="1" applyBorder="1" applyAlignment="1">
      <alignment horizontal="center" vertical="center" wrapText="1"/>
    </xf>
    <xf numFmtId="0" fontId="68" fillId="0" borderId="96" xfId="7" applyFont="1" applyBorder="1" applyAlignment="1">
      <alignment horizontal="center" vertical="center" textRotation="90" wrapText="1"/>
    </xf>
    <xf numFmtId="0" fontId="0" fillId="0" borderId="96" xfId="0" applyBorder="1" applyAlignment="1">
      <alignment horizontal="center" vertical="center" textRotation="90"/>
    </xf>
    <xf numFmtId="0" fontId="68" fillId="22" borderId="278" xfId="7" applyFont="1" applyFill="1" applyBorder="1" applyAlignment="1">
      <alignment horizontal="left"/>
    </xf>
    <xf numFmtId="0" fontId="68" fillId="22" borderId="279" xfId="7" applyFont="1" applyFill="1" applyBorder="1" applyAlignment="1">
      <alignment horizontal="left"/>
    </xf>
    <xf numFmtId="0" fontId="68" fillId="22" borderId="280" xfId="7" applyFont="1" applyFill="1" applyBorder="1" applyAlignment="1">
      <alignment horizontal="left"/>
    </xf>
    <xf numFmtId="0" fontId="68" fillId="22" borderId="281" xfId="7" applyFont="1" applyFill="1" applyBorder="1" applyAlignment="1">
      <alignment horizontal="left"/>
    </xf>
    <xf numFmtId="183" fontId="83" fillId="0" borderId="122" xfId="4" applyNumberFormat="1" applyFont="1" applyFill="1" applyBorder="1" applyAlignment="1">
      <alignment horizontal="right"/>
    </xf>
    <xf numFmtId="0" fontId="83" fillId="0" borderId="122" xfId="7" applyFont="1" applyBorder="1" applyAlignment="1">
      <alignment horizontal="center"/>
    </xf>
    <xf numFmtId="0" fontId="83" fillId="0" borderId="122" xfId="7" applyFont="1" applyBorder="1" applyAlignment="1">
      <alignment horizontal="left"/>
    </xf>
    <xf numFmtId="0" fontId="83" fillId="0" borderId="123" xfId="7" applyFont="1" applyBorder="1" applyAlignment="1">
      <alignment horizontal="left"/>
    </xf>
    <xf numFmtId="0" fontId="68" fillId="22" borderId="124" xfId="7" applyFont="1" applyFill="1" applyBorder="1" applyAlignment="1">
      <alignment horizontal="left" vertical="top" wrapText="1"/>
    </xf>
    <xf numFmtId="0" fontId="0" fillId="22" borderId="125" xfId="0" applyFill="1" applyBorder="1" applyAlignment="1">
      <alignment vertical="top"/>
    </xf>
    <xf numFmtId="0" fontId="213" fillId="27" borderId="124" xfId="7" applyFont="1" applyFill="1" applyBorder="1" applyAlignment="1">
      <alignment horizontal="left" vertical="top" wrapText="1"/>
    </xf>
    <xf numFmtId="0" fontId="214" fillId="27" borderId="125" xfId="0" applyFont="1" applyFill="1" applyBorder="1" applyAlignment="1">
      <alignment vertical="top"/>
    </xf>
    <xf numFmtId="0" fontId="214" fillId="27" borderId="110" xfId="0" applyFont="1" applyFill="1" applyBorder="1" applyAlignment="1">
      <alignment vertical="top"/>
    </xf>
    <xf numFmtId="0" fontId="108" fillId="0" borderId="126" xfId="7" applyBorder="1" applyAlignment="1">
      <alignment horizontal="center"/>
    </xf>
    <xf numFmtId="0" fontId="108" fillId="0" borderId="126" xfId="7" applyBorder="1"/>
    <xf numFmtId="0" fontId="108" fillId="0" borderId="133" xfId="7" applyBorder="1"/>
    <xf numFmtId="0" fontId="108" fillId="0" borderId="127" xfId="7" applyBorder="1"/>
    <xf numFmtId="0" fontId="108" fillId="0" borderId="118" xfId="7" applyBorder="1"/>
    <xf numFmtId="0" fontId="108" fillId="0" borderId="128" xfId="7" applyBorder="1"/>
    <xf numFmtId="0" fontId="108" fillId="0" borderId="124" xfId="7" applyBorder="1"/>
    <xf numFmtId="0" fontId="63" fillId="0" borderId="165" xfId="7" applyFont="1" applyBorder="1" applyAlignment="1">
      <alignment horizontal="center" vertical="center" wrapText="1"/>
    </xf>
    <xf numFmtId="0" fontId="78" fillId="0" borderId="135" xfId="7" applyFont="1" applyBorder="1" applyAlignment="1">
      <alignment horizontal="center" vertical="center" wrapText="1"/>
    </xf>
    <xf numFmtId="0" fontId="78" fillId="0" borderId="136" xfId="7" applyFont="1" applyBorder="1" applyAlignment="1">
      <alignment horizontal="center" vertical="center" wrapText="1"/>
    </xf>
    <xf numFmtId="0" fontId="78" fillId="0" borderId="144" xfId="7" applyFont="1" applyBorder="1" applyAlignment="1">
      <alignment horizontal="center" vertical="center" wrapText="1"/>
    </xf>
    <xf numFmtId="0" fontId="78" fillId="0" borderId="0" xfId="7" applyFont="1" applyAlignment="1">
      <alignment horizontal="center" vertical="center" wrapText="1"/>
    </xf>
    <xf numFmtId="0" fontId="78" fillId="0" borderId="105" xfId="7" applyFont="1" applyBorder="1" applyAlignment="1">
      <alignment horizontal="center" vertical="center" wrapText="1"/>
    </xf>
    <xf numFmtId="0" fontId="78" fillId="0" borderId="145" xfId="7" applyFont="1" applyBorder="1" applyAlignment="1">
      <alignment horizontal="center" vertical="center" wrapText="1"/>
    </xf>
    <xf numFmtId="0" fontId="78" fillId="0" borderId="140" xfId="7" applyFont="1" applyBorder="1" applyAlignment="1">
      <alignment horizontal="center" vertical="center" wrapText="1"/>
    </xf>
    <xf numFmtId="0" fontId="78" fillId="0" borderId="141" xfId="7" applyFont="1" applyBorder="1" applyAlignment="1">
      <alignment horizontal="center" vertical="center" wrapText="1"/>
    </xf>
    <xf numFmtId="0" fontId="79" fillId="24" borderId="134" xfId="7" applyFont="1" applyFill="1" applyBorder="1" applyAlignment="1">
      <alignment horizontal="center" vertical="center"/>
    </xf>
    <xf numFmtId="0" fontId="79" fillId="24" borderId="135" xfId="7" applyFont="1" applyFill="1" applyBorder="1" applyAlignment="1">
      <alignment horizontal="center" vertical="center"/>
    </xf>
    <xf numFmtId="0" fontId="79" fillId="24" borderId="136" xfId="7" applyFont="1" applyFill="1" applyBorder="1" applyAlignment="1">
      <alignment horizontal="center" vertical="center"/>
    </xf>
    <xf numFmtId="0" fontId="79" fillId="24" borderId="96" xfId="7" applyFont="1" applyFill="1" applyBorder="1" applyAlignment="1">
      <alignment horizontal="center" vertical="center"/>
    </xf>
    <xf numFmtId="0" fontId="79" fillId="24" borderId="0" xfId="7" applyFont="1" applyFill="1" applyAlignment="1">
      <alignment horizontal="center" vertical="center"/>
    </xf>
    <xf numFmtId="0" fontId="79" fillId="24" borderId="105" xfId="7" applyFont="1" applyFill="1" applyBorder="1" applyAlignment="1">
      <alignment horizontal="center" vertical="center"/>
    </xf>
    <xf numFmtId="0" fontId="79" fillId="24" borderId="139" xfId="7" applyFont="1" applyFill="1" applyBorder="1" applyAlignment="1">
      <alignment horizontal="center" vertical="center"/>
    </xf>
    <xf numFmtId="0" fontId="79" fillId="24" borderId="140" xfId="7" applyFont="1" applyFill="1" applyBorder="1" applyAlignment="1">
      <alignment horizontal="center" vertical="center"/>
    </xf>
    <xf numFmtId="0" fontId="79" fillId="24" borderId="141" xfId="7" applyFont="1" applyFill="1" applyBorder="1" applyAlignment="1">
      <alignment horizontal="center" vertical="center"/>
    </xf>
    <xf numFmtId="0" fontId="80" fillId="43" borderId="134" xfId="7" applyFont="1" applyFill="1" applyBorder="1" applyAlignment="1">
      <alignment horizontal="center" vertical="center"/>
    </xf>
    <xf numFmtId="0" fontId="80" fillId="43" borderId="135" xfId="7" applyFont="1" applyFill="1" applyBorder="1" applyAlignment="1">
      <alignment horizontal="center" vertical="center"/>
    </xf>
    <xf numFmtId="0" fontId="80" fillId="43" borderId="137" xfId="7" applyFont="1" applyFill="1" applyBorder="1" applyAlignment="1">
      <alignment horizontal="center" vertical="center"/>
    </xf>
    <xf numFmtId="0" fontId="80" fillId="43" borderId="96" xfId="7" applyFont="1" applyFill="1" applyBorder="1" applyAlignment="1">
      <alignment horizontal="center" vertical="center"/>
    </xf>
    <xf numFmtId="0" fontId="80" fillId="43" borderId="0" xfId="7" applyFont="1" applyFill="1" applyAlignment="1">
      <alignment horizontal="center" vertical="center"/>
    </xf>
    <xf numFmtId="0" fontId="80" fillId="43" borderId="138" xfId="7" applyFont="1" applyFill="1" applyBorder="1" applyAlignment="1">
      <alignment horizontal="center" vertical="center"/>
    </xf>
    <xf numFmtId="0" fontId="80" fillId="43" borderId="139" xfId="7" applyFont="1" applyFill="1" applyBorder="1" applyAlignment="1">
      <alignment horizontal="center" vertical="center"/>
    </xf>
    <xf numFmtId="0" fontId="80" fillId="43" borderId="140" xfId="7" applyFont="1" applyFill="1" applyBorder="1" applyAlignment="1">
      <alignment horizontal="center" vertical="center"/>
    </xf>
    <xf numFmtId="0" fontId="80" fillId="43" borderId="142" xfId="7" applyFont="1" applyFill="1" applyBorder="1" applyAlignment="1">
      <alignment horizontal="center" vertical="center"/>
    </xf>
    <xf numFmtId="0" fontId="68" fillId="22" borderId="143" xfId="7" applyFont="1" applyFill="1" applyBorder="1" applyAlignment="1">
      <alignment horizontal="center"/>
    </xf>
    <xf numFmtId="0" fontId="68" fillId="22" borderId="129" xfId="7" applyFont="1" applyFill="1" applyBorder="1" applyAlignment="1">
      <alignment horizontal="center"/>
    </xf>
    <xf numFmtId="0" fontId="108" fillId="22" borderId="102" xfId="7" applyFill="1" applyBorder="1" applyAlignment="1">
      <alignment horizontal="center"/>
    </xf>
    <xf numFmtId="0" fontId="108" fillId="22" borderId="95" xfId="7" applyFill="1" applyBorder="1" applyAlignment="1">
      <alignment horizontal="center"/>
    </xf>
    <xf numFmtId="0" fontId="108" fillId="22" borderId="0" xfId="7" applyFill="1" applyAlignment="1">
      <alignment horizontal="center"/>
    </xf>
    <xf numFmtId="0" fontId="108" fillId="22" borderId="91" xfId="7" applyFill="1" applyBorder="1" applyAlignment="1">
      <alignment horizontal="center"/>
    </xf>
    <xf numFmtId="0" fontId="68" fillId="5" borderId="0" xfId="7" applyFont="1" applyFill="1" applyAlignment="1">
      <alignment horizontal="right" vertical="top"/>
    </xf>
    <xf numFmtId="0" fontId="68" fillId="5" borderId="138" xfId="7" applyFont="1" applyFill="1" applyBorder="1" applyAlignment="1">
      <alignment horizontal="right" vertical="top"/>
    </xf>
    <xf numFmtId="173" fontId="109" fillId="38" borderId="186" xfId="0" applyNumberFormat="1" applyFont="1" applyFill="1" applyBorder="1" applyAlignment="1">
      <alignment horizontal="left"/>
    </xf>
    <xf numFmtId="173" fontId="109" fillId="38" borderId="17" xfId="0" applyNumberFormat="1" applyFont="1" applyFill="1" applyBorder="1" applyAlignment="1">
      <alignment horizontal="left"/>
    </xf>
    <xf numFmtId="173" fontId="109" fillId="39" borderId="36" xfId="0" applyNumberFormat="1" applyFont="1" applyFill="1" applyBorder="1" applyAlignment="1">
      <alignment horizontal="center" vertical="center" textRotation="90" wrapText="1"/>
    </xf>
    <xf numFmtId="173" fontId="109" fillId="39" borderId="64" xfId="0" applyNumberFormat="1" applyFont="1" applyFill="1" applyBorder="1" applyAlignment="1">
      <alignment horizontal="center" vertical="center" textRotation="90" wrapText="1"/>
    </xf>
    <xf numFmtId="173" fontId="109" fillId="39" borderId="3" xfId="0" applyNumberFormat="1" applyFont="1" applyFill="1" applyBorder="1" applyAlignment="1">
      <alignment horizontal="center" vertical="center" textRotation="90" wrapText="1"/>
    </xf>
    <xf numFmtId="173" fontId="109" fillId="39" borderId="74" xfId="0" applyNumberFormat="1" applyFont="1" applyFill="1" applyBorder="1" applyAlignment="1">
      <alignment horizontal="center" vertical="center" textRotation="90" wrapText="1"/>
    </xf>
    <xf numFmtId="173" fontId="109" fillId="39" borderId="5" xfId="0" applyNumberFormat="1" applyFont="1" applyFill="1" applyBorder="1" applyAlignment="1">
      <alignment horizontal="center" vertical="center" textRotation="90" wrapText="1"/>
    </xf>
    <xf numFmtId="173" fontId="109" fillId="39" borderId="65" xfId="0" applyNumberFormat="1" applyFont="1" applyFill="1" applyBorder="1" applyAlignment="1">
      <alignment horizontal="center" vertical="center" textRotation="90" wrapText="1"/>
    </xf>
    <xf numFmtId="0" fontId="54" fillId="0" borderId="154" xfId="0" applyFont="1" applyBorder="1" applyAlignment="1">
      <alignment horizontal="left" vertical="center" wrapText="1"/>
    </xf>
    <xf numFmtId="0" fontId="54" fillId="0" borderId="35" xfId="0" applyFont="1" applyBorder="1" applyAlignment="1">
      <alignment horizontal="left" vertical="center" wrapText="1"/>
    </xf>
    <xf numFmtId="0" fontId="53" fillId="0" borderId="187" xfId="0" applyFont="1" applyBorder="1" applyAlignment="1">
      <alignment horizontal="left" vertical="center" wrapText="1"/>
    </xf>
    <xf numFmtId="0" fontId="92" fillId="0" borderId="35" xfId="0" applyFont="1" applyBorder="1" applyAlignment="1">
      <alignment vertical="center" wrapText="1"/>
    </xf>
    <xf numFmtId="0" fontId="93" fillId="0" borderId="1" xfId="0" applyFont="1" applyBorder="1" applyAlignment="1">
      <alignment vertical="center" wrapText="1"/>
    </xf>
    <xf numFmtId="0" fontId="93" fillId="0" borderId="187" xfId="0" applyFont="1" applyBorder="1" applyAlignment="1">
      <alignment vertical="center" wrapText="1"/>
    </xf>
    <xf numFmtId="0" fontId="56" fillId="16" borderId="186" xfId="0" applyFont="1" applyFill="1" applyBorder="1" applyAlignment="1">
      <alignment horizontal="left"/>
    </xf>
    <xf numFmtId="0" fontId="53" fillId="16" borderId="17" xfId="0" applyFont="1" applyFill="1" applyBorder="1" applyAlignment="1">
      <alignment horizontal="left"/>
    </xf>
    <xf numFmtId="0" fontId="56" fillId="0" borderId="35" xfId="0" applyFont="1" applyBorder="1" applyAlignment="1">
      <alignment vertical="center" wrapText="1"/>
    </xf>
    <xf numFmtId="0" fontId="53" fillId="0" borderId="1" xfId="0" applyFont="1" applyBorder="1" applyAlignment="1">
      <alignment vertical="center" wrapText="1"/>
    </xf>
    <xf numFmtId="0" fontId="53" fillId="0" borderId="187" xfId="0" applyFont="1" applyBorder="1" applyAlignment="1">
      <alignment vertical="center" wrapText="1"/>
    </xf>
    <xf numFmtId="0" fontId="59" fillId="23" borderId="1" xfId="0" applyFont="1" applyFill="1" applyBorder="1" applyAlignment="1">
      <alignment horizontal="center" vertical="center" wrapText="1"/>
    </xf>
    <xf numFmtId="0" fontId="53" fillId="23" borderId="1" xfId="0" applyFont="1" applyFill="1" applyBorder="1" applyAlignment="1">
      <alignment horizontal="center" vertical="center" wrapText="1"/>
    </xf>
    <xf numFmtId="0" fontId="53" fillId="23" borderId="187" xfId="0" applyFont="1" applyFill="1" applyBorder="1" applyAlignment="1">
      <alignment horizontal="center" vertical="center" wrapText="1"/>
    </xf>
    <xf numFmtId="173" fontId="109" fillId="38" borderId="36" xfId="0" applyNumberFormat="1" applyFont="1" applyFill="1" applyBorder="1" applyAlignment="1">
      <alignment horizontal="center"/>
    </xf>
    <xf numFmtId="173" fontId="109" fillId="38" borderId="19" xfId="0" applyNumberFormat="1" applyFont="1" applyFill="1" applyBorder="1" applyAlignment="1">
      <alignment horizontal="center"/>
    </xf>
    <xf numFmtId="173" fontId="109" fillId="38" borderId="64" xfId="0" applyNumberFormat="1" applyFont="1" applyFill="1" applyBorder="1" applyAlignment="1">
      <alignment horizontal="center"/>
    </xf>
    <xf numFmtId="0" fontId="57" fillId="6" borderId="36" xfId="0" applyFont="1" applyFill="1" applyBorder="1" applyAlignment="1">
      <alignment vertical="center" wrapText="1"/>
    </xf>
    <xf numFmtId="0" fontId="53" fillId="6" borderId="19" xfId="0" applyFont="1" applyFill="1" applyBorder="1" applyAlignment="1">
      <alignment vertical="center" wrapText="1"/>
    </xf>
    <xf numFmtId="0" fontId="53" fillId="6" borderId="64" xfId="0" applyFont="1" applyFill="1" applyBorder="1" applyAlignment="1">
      <alignment vertical="center" wrapText="1"/>
    </xf>
    <xf numFmtId="0" fontId="59" fillId="6" borderId="154" xfId="0" applyFont="1" applyFill="1" applyBorder="1" applyAlignment="1">
      <alignment horizontal="center" vertical="center" wrapText="1"/>
    </xf>
    <xf numFmtId="0" fontId="53" fillId="6" borderId="154" xfId="0" applyFont="1" applyFill="1" applyBorder="1" applyAlignment="1">
      <alignment horizontal="center" vertical="center" wrapText="1"/>
    </xf>
    <xf numFmtId="0" fontId="84" fillId="51" borderId="36" xfId="0" applyFont="1" applyFill="1" applyBorder="1" applyAlignment="1">
      <alignment horizontal="center" vertical="center" wrapText="1"/>
    </xf>
    <xf numFmtId="0" fontId="53" fillId="51" borderId="19" xfId="0" applyFont="1" applyFill="1" applyBorder="1" applyAlignment="1">
      <alignment horizontal="center" vertical="center" wrapText="1"/>
    </xf>
    <xf numFmtId="0" fontId="53" fillId="51" borderId="64" xfId="0" applyFont="1" applyFill="1" applyBorder="1" applyAlignment="1">
      <alignment horizontal="center" vertical="center" wrapText="1"/>
    </xf>
    <xf numFmtId="0" fontId="53" fillId="51" borderId="3" xfId="0" applyFont="1" applyFill="1" applyBorder="1" applyAlignment="1">
      <alignment horizontal="center" vertical="center" wrapText="1"/>
    </xf>
    <xf numFmtId="0" fontId="53" fillId="51" borderId="0" xfId="0" applyFont="1" applyFill="1" applyAlignment="1">
      <alignment horizontal="center" vertical="center" wrapText="1"/>
    </xf>
    <xf numFmtId="0" fontId="53" fillId="51" borderId="74" xfId="0" applyFont="1" applyFill="1" applyBorder="1" applyAlignment="1">
      <alignment horizontal="center" vertical="center" wrapText="1"/>
    </xf>
    <xf numFmtId="183" fontId="84" fillId="51" borderId="35" xfId="2" applyNumberFormat="1" applyFont="1" applyFill="1" applyBorder="1" applyAlignment="1">
      <alignment horizontal="center" vertical="center" wrapText="1"/>
    </xf>
    <xf numFmtId="183" fontId="84" fillId="51" borderId="21" xfId="2" applyNumberFormat="1" applyFont="1" applyFill="1" applyBorder="1" applyAlignment="1">
      <alignment horizontal="center" vertical="center" wrapText="1"/>
    </xf>
    <xf numFmtId="0" fontId="53" fillId="51" borderId="17" xfId="0" applyFont="1" applyFill="1" applyBorder="1" applyAlignment="1">
      <alignment horizontal="center" vertical="center" wrapText="1"/>
    </xf>
    <xf numFmtId="0" fontId="57" fillId="6" borderId="186" xfId="0" applyFont="1" applyFill="1" applyBorder="1" applyAlignment="1">
      <alignment horizontal="left" vertical="center"/>
    </xf>
    <xf numFmtId="0" fontId="53" fillId="6" borderId="186" xfId="0" applyFont="1" applyFill="1" applyBorder="1" applyAlignment="1">
      <alignment horizontal="left"/>
    </xf>
    <xf numFmtId="0" fontId="53" fillId="6" borderId="5" xfId="0" applyFont="1" applyFill="1" applyBorder="1" applyAlignment="1">
      <alignment horizontal="left"/>
    </xf>
    <xf numFmtId="0" fontId="57" fillId="16" borderId="186" xfId="0" applyFont="1" applyFill="1" applyBorder="1" applyAlignment="1">
      <alignment horizontal="left" vertical="center"/>
    </xf>
    <xf numFmtId="0" fontId="53" fillId="16" borderId="186" xfId="0" applyFont="1" applyFill="1" applyBorder="1" applyAlignment="1">
      <alignment horizontal="left" vertical="center"/>
    </xf>
    <xf numFmtId="0" fontId="53" fillId="16" borderId="186" xfId="0" applyFont="1" applyFill="1" applyBorder="1" applyAlignment="1">
      <alignment horizontal="left"/>
    </xf>
    <xf numFmtId="0" fontId="121" fillId="0" borderId="35" xfId="0" applyFont="1" applyBorder="1" applyAlignment="1">
      <alignment vertical="center" wrapText="1"/>
    </xf>
    <xf numFmtId="0" fontId="122" fillId="0" borderId="1" xfId="0" applyFont="1" applyBorder="1" applyAlignment="1">
      <alignment vertical="center" wrapText="1"/>
    </xf>
    <xf numFmtId="0" fontId="122" fillId="0" borderId="187" xfId="0" applyFont="1" applyBorder="1" applyAlignment="1">
      <alignment vertical="center" wrapText="1"/>
    </xf>
    <xf numFmtId="0" fontId="57" fillId="6" borderId="35" xfId="0" applyFont="1" applyFill="1" applyBorder="1" applyAlignment="1">
      <alignment vertical="center" wrapText="1"/>
    </xf>
    <xf numFmtId="0" fontId="53" fillId="6" borderId="1" xfId="0" applyFont="1" applyFill="1" applyBorder="1" applyAlignment="1">
      <alignment vertical="center" wrapText="1"/>
    </xf>
    <xf numFmtId="0" fontId="53" fillId="6" borderId="187" xfId="0" applyFont="1" applyFill="1" applyBorder="1" applyAlignment="1">
      <alignment vertical="center" wrapText="1"/>
    </xf>
    <xf numFmtId="0" fontId="57" fillId="16" borderId="21" xfId="0" applyFont="1" applyFill="1" applyBorder="1" applyAlignment="1">
      <alignment horizontal="left" vertical="center"/>
    </xf>
    <xf numFmtId="0" fontId="53" fillId="16" borderId="17" xfId="0" applyFont="1" applyFill="1" applyBorder="1" applyAlignment="1">
      <alignment horizontal="left" vertical="center"/>
    </xf>
    <xf numFmtId="0" fontId="57" fillId="0" borderId="35" xfId="0" applyFont="1" applyBorder="1" applyAlignment="1">
      <alignment vertical="center" wrapText="1"/>
    </xf>
    <xf numFmtId="0" fontId="63" fillId="0" borderId="1" xfId="0" applyFont="1" applyBorder="1" applyAlignment="1">
      <alignment vertical="center" wrapText="1"/>
    </xf>
    <xf numFmtId="0" fontId="63" fillId="0" borderId="187" xfId="0" applyFont="1" applyBorder="1" applyAlignment="1">
      <alignment vertical="center" wrapText="1"/>
    </xf>
    <xf numFmtId="0" fontId="57" fillId="16" borderId="186" xfId="0" applyFont="1" applyFill="1" applyBorder="1" applyAlignment="1">
      <alignment horizontal="left"/>
    </xf>
    <xf numFmtId="0" fontId="56" fillId="0" borderId="35" xfId="0" applyFont="1" applyBorder="1" applyAlignment="1">
      <alignment horizontal="left" vertical="center" wrapText="1"/>
    </xf>
    <xf numFmtId="0" fontId="53" fillId="0" borderId="1" xfId="0" applyFont="1" applyBorder="1" applyAlignment="1">
      <alignment horizontal="left" vertical="center" wrapText="1"/>
    </xf>
    <xf numFmtId="0" fontId="0" fillId="0" borderId="1" xfId="0" applyBorder="1" applyAlignment="1">
      <alignment horizontal="left" vertical="center" wrapText="1"/>
    </xf>
    <xf numFmtId="0" fontId="0" fillId="0" borderId="187" xfId="0" applyBorder="1" applyAlignment="1">
      <alignment horizontal="left" vertical="center" wrapText="1"/>
    </xf>
    <xf numFmtId="0" fontId="57" fillId="6" borderId="21" xfId="0" applyFont="1" applyFill="1" applyBorder="1" applyAlignment="1">
      <alignment vertical="center" wrapText="1"/>
    </xf>
    <xf numFmtId="0" fontId="53" fillId="6" borderId="21" xfId="0" applyFont="1" applyFill="1" applyBorder="1" applyAlignment="1">
      <alignment vertical="center" wrapText="1"/>
    </xf>
    <xf numFmtId="0" fontId="51" fillId="0" borderId="35" xfId="0" applyFont="1" applyBorder="1" applyAlignment="1">
      <alignment horizontal="left" vertical="center" wrapText="1"/>
    </xf>
    <xf numFmtId="0" fontId="57" fillId="0" borderId="21" xfId="0" applyFont="1" applyBorder="1" applyAlignment="1">
      <alignment horizontal="left" vertical="center"/>
    </xf>
    <xf numFmtId="0" fontId="53" fillId="0" borderId="186" xfId="0" applyFont="1" applyBorder="1" applyAlignment="1">
      <alignment horizontal="left" vertical="center"/>
    </xf>
    <xf numFmtId="0" fontId="53" fillId="0" borderId="17" xfId="0" applyFont="1" applyBorder="1" applyAlignment="1">
      <alignment horizontal="left" vertical="center"/>
    </xf>
    <xf numFmtId="0" fontId="56" fillId="0" borderId="187" xfId="0" applyFont="1" applyBorder="1" applyAlignment="1">
      <alignment horizontal="left" vertical="center" wrapText="1"/>
    </xf>
    <xf numFmtId="0" fontId="92" fillId="0" borderId="35" xfId="0" applyFont="1" applyBorder="1" applyAlignment="1">
      <alignment horizontal="left" vertical="center" wrapText="1"/>
    </xf>
    <xf numFmtId="0" fontId="93" fillId="0" borderId="187" xfId="0" applyFont="1" applyBorder="1" applyAlignment="1">
      <alignment horizontal="left" vertical="center" wrapText="1"/>
    </xf>
    <xf numFmtId="0" fontId="57" fillId="2" borderId="21" xfId="0" applyFont="1" applyFill="1" applyBorder="1" applyAlignment="1">
      <alignment vertical="center" wrapText="1"/>
    </xf>
    <xf numFmtId="0" fontId="53" fillId="0" borderId="21" xfId="0" applyFont="1" applyBorder="1" applyAlignment="1">
      <alignment vertical="center" wrapText="1"/>
    </xf>
    <xf numFmtId="0" fontId="92" fillId="0" borderId="187" xfId="0" applyFont="1" applyBorder="1" applyAlignment="1">
      <alignment horizontal="left" vertical="center" wrapText="1"/>
    </xf>
    <xf numFmtId="0" fontId="92" fillId="0" borderId="187" xfId="0" applyFont="1" applyBorder="1" applyAlignment="1">
      <alignment vertical="center" wrapText="1"/>
    </xf>
    <xf numFmtId="0" fontId="56" fillId="0" borderId="36" xfId="0" applyFont="1" applyBorder="1" applyAlignment="1">
      <alignment horizontal="left" vertical="center" wrapText="1"/>
    </xf>
    <xf numFmtId="0" fontId="56" fillId="0" borderId="64" xfId="0" applyFont="1" applyBorder="1" applyAlignment="1">
      <alignment horizontal="left" vertical="center" wrapText="1"/>
    </xf>
    <xf numFmtId="0" fontId="60" fillId="0" borderId="1" xfId="0" applyFont="1" applyBorder="1" applyAlignment="1">
      <alignment vertical="center" wrapText="1"/>
    </xf>
    <xf numFmtId="0" fontId="60" fillId="0" borderId="187" xfId="0" applyFont="1" applyBorder="1" applyAlignment="1">
      <alignment vertical="center" wrapText="1"/>
    </xf>
    <xf numFmtId="0" fontId="57" fillId="2" borderId="186" xfId="0" applyFont="1" applyFill="1" applyBorder="1" applyAlignment="1">
      <alignment horizontal="left" vertical="center"/>
    </xf>
    <xf numFmtId="0" fontId="57" fillId="2" borderId="36" xfId="0" applyFont="1" applyFill="1" applyBorder="1" applyAlignment="1">
      <alignment vertical="center" wrapText="1"/>
    </xf>
    <xf numFmtId="0" fontId="53" fillId="0" borderId="19" xfId="0" applyFont="1" applyBorder="1" applyAlignment="1">
      <alignment vertical="center" wrapText="1"/>
    </xf>
    <xf numFmtId="0" fontId="53" fillId="0" borderId="64" xfId="0" applyFont="1" applyBorder="1" applyAlignment="1">
      <alignment vertical="center" wrapText="1"/>
    </xf>
    <xf numFmtId="0" fontId="56" fillId="0" borderId="154" xfId="0" applyFont="1" applyBorder="1" applyAlignment="1">
      <alignment vertical="center" wrapText="1"/>
    </xf>
    <xf numFmtId="0" fontId="53" fillId="0" borderId="154" xfId="0" applyFont="1" applyBorder="1" applyAlignment="1">
      <alignment vertical="center" wrapText="1"/>
    </xf>
    <xf numFmtId="0" fontId="123" fillId="0" borderId="1" xfId="0" applyFont="1" applyBorder="1" applyAlignment="1">
      <alignment vertical="center" wrapText="1"/>
    </xf>
    <xf numFmtId="0" fontId="123" fillId="0" borderId="187" xfId="0" applyFont="1" applyBorder="1" applyAlignment="1">
      <alignment vertical="center" wrapText="1"/>
    </xf>
    <xf numFmtId="0" fontId="56" fillId="16" borderId="186" xfId="0" applyFont="1" applyFill="1" applyBorder="1" applyAlignment="1">
      <alignment horizontal="left" vertical="center"/>
    </xf>
    <xf numFmtId="0" fontId="56" fillId="0" borderId="21" xfId="0" applyFont="1" applyBorder="1" applyAlignment="1">
      <alignment horizontal="left" vertical="center" wrapText="1"/>
    </xf>
    <xf numFmtId="0" fontId="53" fillId="0" borderId="17" xfId="0" applyFont="1" applyBorder="1" applyAlignment="1">
      <alignment horizontal="left" vertical="center" wrapText="1"/>
    </xf>
    <xf numFmtId="0" fontId="24" fillId="0" borderId="35" xfId="0" applyFont="1" applyBorder="1" applyAlignment="1">
      <alignment horizontal="left" vertical="center" wrapText="1"/>
    </xf>
    <xf numFmtId="0" fontId="53" fillId="0" borderId="186" xfId="0" applyFont="1" applyBorder="1" applyAlignment="1">
      <alignment horizontal="left"/>
    </xf>
    <xf numFmtId="0" fontId="53" fillId="0" borderId="17" xfId="0" applyFont="1" applyBorder="1" applyAlignment="1">
      <alignment horizontal="left"/>
    </xf>
    <xf numFmtId="0" fontId="57" fillId="16" borderId="36" xfId="0" applyFont="1" applyFill="1" applyBorder="1" applyAlignment="1">
      <alignment vertical="center" wrapText="1"/>
    </xf>
    <xf numFmtId="0" fontId="56" fillId="0" borderId="17" xfId="0" applyFont="1" applyBorder="1" applyAlignment="1">
      <alignment horizontal="left" vertical="center" wrapText="1"/>
    </xf>
    <xf numFmtId="0" fontId="56" fillId="0" borderId="36" xfId="0" applyFont="1" applyBorder="1" applyAlignment="1">
      <alignment vertical="center" wrapText="1"/>
    </xf>
    <xf numFmtId="0" fontId="53" fillId="0" borderId="5" xfId="0" applyFont="1" applyBorder="1" applyAlignment="1">
      <alignment vertical="center" wrapText="1"/>
    </xf>
    <xf numFmtId="0" fontId="53" fillId="0" borderId="65" xfId="0" applyFont="1" applyBorder="1" applyAlignment="1">
      <alignment vertical="center" wrapText="1"/>
    </xf>
    <xf numFmtId="0" fontId="56" fillId="0" borderId="187" xfId="0" applyFont="1" applyBorder="1" applyAlignment="1">
      <alignment vertical="center" wrapText="1"/>
    </xf>
    <xf numFmtId="0" fontId="92" fillId="2" borderId="36" xfId="0" applyFont="1" applyFill="1" applyBorder="1" applyAlignment="1">
      <alignment vertical="center" wrapText="1"/>
    </xf>
    <xf numFmtId="0" fontId="60" fillId="0" borderId="19" xfId="0" applyFont="1" applyBorder="1" applyAlignment="1">
      <alignment vertical="center" wrapText="1"/>
    </xf>
    <xf numFmtId="0" fontId="60" fillId="0" borderId="64" xfId="0" applyFont="1" applyBorder="1" applyAlignment="1">
      <alignment vertical="center" wrapText="1"/>
    </xf>
    <xf numFmtId="0" fontId="83" fillId="0" borderId="21" xfId="0" applyFont="1" applyBorder="1" applyAlignment="1">
      <alignment horizontal="center" vertical="center" wrapText="1"/>
    </xf>
    <xf numFmtId="0" fontId="285" fillId="0" borderId="186" xfId="0" applyFont="1" applyBorder="1" applyAlignment="1">
      <alignment horizontal="center" vertical="center" wrapText="1"/>
    </xf>
    <xf numFmtId="0" fontId="285" fillId="0" borderId="17" xfId="0" applyFont="1" applyBorder="1" applyAlignment="1">
      <alignment horizontal="center" vertical="center" wrapText="1"/>
    </xf>
    <xf numFmtId="0" fontId="53" fillId="6" borderId="19" xfId="0" applyFont="1" applyFill="1" applyBorder="1" applyAlignment="1">
      <alignment wrapText="1"/>
    </xf>
    <xf numFmtId="0" fontId="53" fillId="6" borderId="64" xfId="0" applyFont="1" applyFill="1" applyBorder="1" applyAlignment="1">
      <alignment wrapText="1"/>
    </xf>
    <xf numFmtId="0" fontId="57" fillId="6" borderId="19" xfId="0" applyFont="1" applyFill="1" applyBorder="1" applyAlignment="1">
      <alignment vertical="center" wrapText="1"/>
    </xf>
    <xf numFmtId="0" fontId="57" fillId="6" borderId="64" xfId="0" applyFont="1" applyFill="1" applyBorder="1" applyAlignment="1">
      <alignment vertical="center" wrapText="1"/>
    </xf>
    <xf numFmtId="0" fontId="56" fillId="6" borderId="186" xfId="0" applyFont="1" applyFill="1" applyBorder="1" applyAlignment="1">
      <alignment horizontal="left" vertical="center"/>
    </xf>
    <xf numFmtId="0" fontId="56" fillId="16" borderId="186" xfId="0" applyFont="1" applyFill="1" applyBorder="1"/>
    <xf numFmtId="0" fontId="53" fillId="16" borderId="186" xfId="0" applyFont="1" applyFill="1" applyBorder="1"/>
    <xf numFmtId="0" fontId="56" fillId="0" borderId="36" xfId="0" applyFont="1" applyBorder="1" applyAlignment="1">
      <alignment horizontal="center" vertical="center" wrapText="1"/>
    </xf>
    <xf numFmtId="0" fontId="0" fillId="0" borderId="64" xfId="0" applyBorder="1" applyAlignment="1">
      <alignment horizontal="center" vertical="center" wrapText="1"/>
    </xf>
    <xf numFmtId="0" fontId="0" fillId="0" borderId="3" xfId="0" applyBorder="1" applyAlignment="1">
      <alignment horizontal="center" vertical="center" wrapText="1"/>
    </xf>
    <xf numFmtId="0" fontId="0" fillId="0" borderId="74" xfId="0" applyBorder="1" applyAlignment="1">
      <alignment horizontal="center" vertical="center" wrapText="1"/>
    </xf>
    <xf numFmtId="0" fontId="0" fillId="0" borderId="5" xfId="0" applyBorder="1" applyAlignment="1">
      <alignment horizontal="center" vertical="center" wrapText="1"/>
    </xf>
    <xf numFmtId="0" fontId="0" fillId="0" borderId="65" xfId="0" applyBorder="1" applyAlignment="1">
      <alignment horizontal="center" vertical="center" wrapText="1"/>
    </xf>
    <xf numFmtId="0" fontId="57" fillId="16" borderId="186" xfId="0" applyFont="1" applyFill="1" applyBorder="1" applyAlignment="1">
      <alignment vertical="center" wrapText="1"/>
    </xf>
    <xf numFmtId="0" fontId="53" fillId="0" borderId="186" xfId="0" applyFont="1" applyBorder="1" applyAlignment="1">
      <alignment vertical="center" wrapText="1"/>
    </xf>
    <xf numFmtId="0" fontId="53" fillId="0" borderId="17" xfId="0" applyFont="1" applyBorder="1" applyAlignment="1">
      <alignment vertical="center" wrapText="1"/>
    </xf>
    <xf numFmtId="0" fontId="92" fillId="2" borderId="36" xfId="0" applyFont="1" applyFill="1" applyBorder="1" applyAlignment="1">
      <alignment horizontal="left" vertical="center" wrapText="1"/>
    </xf>
    <xf numFmtId="0" fontId="60" fillId="0" borderId="19" xfId="0" applyFont="1" applyBorder="1" applyAlignment="1">
      <alignment horizontal="left" vertical="center" wrapText="1"/>
    </xf>
    <xf numFmtId="0" fontId="60" fillId="0" borderId="64" xfId="0" applyFont="1" applyBorder="1" applyAlignment="1">
      <alignment horizontal="left" vertical="center" wrapText="1"/>
    </xf>
    <xf numFmtId="0" fontId="226" fillId="0" borderId="22" xfId="0" applyFont="1" applyBorder="1" applyAlignment="1">
      <alignment horizontal="center" vertical="center" wrapText="1"/>
    </xf>
    <xf numFmtId="0" fontId="226" fillId="0" borderId="24" xfId="0" applyFont="1" applyBorder="1" applyAlignment="1">
      <alignment horizontal="center" vertical="center" wrapText="1"/>
    </xf>
    <xf numFmtId="0" fontId="226" fillId="0" borderId="69" xfId="0" applyFont="1" applyBorder="1" applyAlignment="1">
      <alignment horizontal="center" vertical="center" wrapText="1"/>
    </xf>
    <xf numFmtId="0" fontId="226" fillId="0" borderId="25" xfId="0" applyFont="1" applyBorder="1" applyAlignment="1">
      <alignment horizontal="center" vertical="center" wrapText="1"/>
    </xf>
    <xf numFmtId="0" fontId="226" fillId="0" borderId="0" xfId="0" applyFont="1" applyAlignment="1">
      <alignment horizontal="center" vertical="center" wrapText="1"/>
    </xf>
    <xf numFmtId="0" fontId="226" fillId="0" borderId="62" xfId="0" applyFont="1" applyBorder="1" applyAlignment="1">
      <alignment horizontal="center" vertical="center" wrapText="1"/>
    </xf>
    <xf numFmtId="0" fontId="226" fillId="0" borderId="63" xfId="0" applyFont="1" applyBorder="1" applyAlignment="1">
      <alignment horizontal="center" vertical="center" wrapText="1"/>
    </xf>
    <xf numFmtId="0" fontId="226" fillId="0" borderId="6" xfId="0" applyFont="1" applyBorder="1" applyAlignment="1">
      <alignment horizontal="center" vertical="center" wrapText="1"/>
    </xf>
    <xf numFmtId="0" fontId="226" fillId="0" borderId="70" xfId="0" applyFont="1" applyBorder="1" applyAlignment="1">
      <alignment horizontal="center" vertical="center" wrapText="1"/>
    </xf>
    <xf numFmtId="0" fontId="84" fillId="51" borderId="154" xfId="0" applyFont="1" applyFill="1" applyBorder="1" applyAlignment="1">
      <alignment horizontal="center" vertical="center"/>
    </xf>
    <xf numFmtId="0" fontId="53" fillId="51" borderId="5" xfId="0" applyFont="1" applyFill="1" applyBorder="1" applyAlignment="1">
      <alignment horizontal="center" vertical="center" wrapText="1"/>
    </xf>
    <xf numFmtId="0" fontId="53" fillId="51" borderId="7" xfId="0" applyFont="1" applyFill="1" applyBorder="1" applyAlignment="1">
      <alignment horizontal="center" vertical="center" wrapText="1"/>
    </xf>
    <xf numFmtId="0" fontId="53" fillId="51" borderId="65" xfId="0" applyFont="1" applyFill="1" applyBorder="1" applyAlignment="1">
      <alignment horizontal="center" vertical="center" wrapText="1"/>
    </xf>
    <xf numFmtId="2" fontId="110" fillId="51" borderId="21" xfId="2" applyNumberFormat="1" applyFont="1" applyFill="1" applyBorder="1" applyAlignment="1">
      <alignment horizontal="center" vertical="center" wrapText="1"/>
    </xf>
    <xf numFmtId="2" fontId="110" fillId="51" borderId="17" xfId="2" applyNumberFormat="1" applyFont="1" applyFill="1" applyBorder="1" applyAlignment="1">
      <alignment horizontal="center" vertical="center" wrapText="1"/>
    </xf>
    <xf numFmtId="173" fontId="115" fillId="53" borderId="21" xfId="0" applyNumberFormat="1" applyFont="1" applyFill="1" applyBorder="1" applyAlignment="1">
      <alignment horizontal="center" vertical="center" wrapText="1"/>
    </xf>
    <xf numFmtId="173" fontId="115" fillId="53" borderId="17" xfId="0" applyNumberFormat="1" applyFont="1" applyFill="1" applyBorder="1" applyAlignment="1">
      <alignment horizontal="center" vertical="center" wrapText="1"/>
    </xf>
    <xf numFmtId="0" fontId="84" fillId="51" borderId="21" xfId="0" applyFont="1" applyFill="1" applyBorder="1" applyAlignment="1">
      <alignment horizontal="center" vertical="center" wrapText="1"/>
    </xf>
    <xf numFmtId="183" fontId="84" fillId="51" borderId="154" xfId="2" applyNumberFormat="1" applyFont="1" applyFill="1" applyBorder="1" applyAlignment="1">
      <alignment horizontal="center" vertical="center" wrapText="1"/>
    </xf>
    <xf numFmtId="0" fontId="89" fillId="28" borderId="36" xfId="0" applyFont="1" applyFill="1" applyBorder="1" applyAlignment="1">
      <alignment horizontal="center" vertical="center" wrapText="1"/>
    </xf>
    <xf numFmtId="0" fontId="89" fillId="28" borderId="19" xfId="0" applyFont="1" applyFill="1" applyBorder="1" applyAlignment="1">
      <alignment horizontal="center" vertical="center" wrapText="1"/>
    </xf>
    <xf numFmtId="0" fontId="89" fillId="28" borderId="64" xfId="0" applyFont="1" applyFill="1" applyBorder="1" applyAlignment="1">
      <alignment horizontal="center" vertical="center" wrapText="1"/>
    </xf>
    <xf numFmtId="0" fontId="37" fillId="21" borderId="35" xfId="0" applyFont="1" applyFill="1" applyBorder="1" applyAlignment="1">
      <alignment vertical="center" wrapText="1"/>
    </xf>
    <xf numFmtId="0" fontId="54" fillId="21" borderId="1" xfId="0" applyFont="1" applyFill="1" applyBorder="1" applyAlignment="1">
      <alignment vertical="center" wrapText="1"/>
    </xf>
    <xf numFmtId="0" fontId="54" fillId="21" borderId="187" xfId="0" applyFont="1" applyFill="1" applyBorder="1" applyAlignment="1">
      <alignment vertical="center" wrapText="1"/>
    </xf>
    <xf numFmtId="0" fontId="53" fillId="21" borderId="1" xfId="0" applyFont="1" applyFill="1" applyBorder="1" applyAlignment="1">
      <alignment vertical="center" wrapText="1"/>
    </xf>
    <xf numFmtId="0" fontId="53" fillId="21" borderId="187" xfId="0" applyFont="1" applyFill="1" applyBorder="1" applyAlignment="1">
      <alignment vertical="center" wrapText="1"/>
    </xf>
    <xf numFmtId="0" fontId="54" fillId="5" borderId="36" xfId="0" applyFont="1" applyFill="1" applyBorder="1" applyAlignment="1">
      <alignment horizontal="center" vertical="center" wrapText="1"/>
    </xf>
    <xf numFmtId="0" fontId="53" fillId="0" borderId="64" xfId="0" applyFont="1" applyBorder="1" applyAlignment="1">
      <alignment horizontal="center" vertical="center" wrapText="1"/>
    </xf>
    <xf numFmtId="0" fontId="53" fillId="0" borderId="3" xfId="0" applyFont="1" applyBorder="1" applyAlignment="1">
      <alignment horizontal="center" vertical="center" wrapText="1"/>
    </xf>
    <xf numFmtId="0" fontId="53" fillId="0" borderId="74" xfId="0" applyFont="1" applyBorder="1" applyAlignment="1">
      <alignment horizontal="center" vertical="center" wrapText="1"/>
    </xf>
    <xf numFmtId="0" fontId="53" fillId="0" borderId="5" xfId="0" applyFont="1" applyBorder="1" applyAlignment="1">
      <alignment horizontal="center" vertical="center" wrapText="1"/>
    </xf>
    <xf numFmtId="0" fontId="53" fillId="0" borderId="65" xfId="0" applyFont="1" applyBorder="1" applyAlignment="1">
      <alignment horizontal="center" vertical="center" wrapText="1"/>
    </xf>
    <xf numFmtId="0" fontId="54" fillId="24" borderId="36" xfId="0" applyFont="1" applyFill="1" applyBorder="1" applyAlignment="1">
      <alignment horizontal="center" vertical="center" textRotation="90" wrapText="1"/>
    </xf>
    <xf numFmtId="0" fontId="53" fillId="24" borderId="64" xfId="0" applyFont="1" applyFill="1" applyBorder="1" applyAlignment="1">
      <alignment horizontal="center" vertical="center" textRotation="90" wrapText="1"/>
    </xf>
    <xf numFmtId="0" fontId="53" fillId="24" borderId="3" xfId="0" applyFont="1" applyFill="1" applyBorder="1" applyAlignment="1">
      <alignment horizontal="center" vertical="center" textRotation="90" wrapText="1"/>
    </xf>
    <xf numFmtId="0" fontId="53" fillId="24" borderId="74" xfId="0" applyFont="1" applyFill="1" applyBorder="1" applyAlignment="1">
      <alignment horizontal="center" vertical="center" textRotation="90" wrapText="1"/>
    </xf>
    <xf numFmtId="0" fontId="53" fillId="24" borderId="3" xfId="0" applyFont="1" applyFill="1" applyBorder="1"/>
    <xf numFmtId="0" fontId="53" fillId="24" borderId="74" xfId="0" applyFont="1" applyFill="1" applyBorder="1"/>
    <xf numFmtId="0" fontId="53" fillId="24" borderId="5" xfId="0" applyFont="1" applyFill="1" applyBorder="1"/>
    <xf numFmtId="0" fontId="53" fillId="24" borderId="65" xfId="0" applyFont="1" applyFill="1" applyBorder="1"/>
    <xf numFmtId="0" fontId="54" fillId="0" borderId="35" xfId="0" applyFont="1" applyBorder="1" applyAlignment="1">
      <alignment vertical="center" wrapText="1"/>
    </xf>
    <xf numFmtId="0" fontId="37" fillId="0" borderId="35" xfId="0" applyFont="1" applyBorder="1" applyAlignment="1">
      <alignment vertical="center" wrapText="1"/>
    </xf>
    <xf numFmtId="0" fontId="59" fillId="28" borderId="154" xfId="0" applyFont="1" applyFill="1" applyBorder="1" applyAlignment="1">
      <alignment horizontal="center" vertical="center" wrapText="1"/>
    </xf>
    <xf numFmtId="0" fontId="63" fillId="28" borderId="154" xfId="0" applyFont="1" applyFill="1" applyBorder="1" applyAlignment="1">
      <alignment horizontal="center" vertical="center" wrapText="1"/>
    </xf>
    <xf numFmtId="0" fontId="59" fillId="28" borderId="36" xfId="0" applyFont="1" applyFill="1" applyBorder="1" applyAlignment="1">
      <alignment vertical="center" wrapText="1"/>
    </xf>
    <xf numFmtId="0" fontId="53" fillId="28" borderId="1" xfId="0" applyFont="1" applyFill="1" applyBorder="1" applyAlignment="1">
      <alignment vertical="center" wrapText="1"/>
    </xf>
    <xf numFmtId="0" fontId="54" fillId="0" borderId="154" xfId="0" applyFont="1" applyBorder="1" applyAlignment="1">
      <alignment horizontal="center" vertical="center" wrapText="1"/>
    </xf>
    <xf numFmtId="0" fontId="54" fillId="0" borderId="154" xfId="0" applyFont="1" applyBorder="1" applyAlignment="1">
      <alignment vertical="center" wrapText="1"/>
    </xf>
    <xf numFmtId="0" fontId="59" fillId="28" borderId="154" xfId="0" applyFont="1" applyFill="1" applyBorder="1" applyAlignment="1">
      <alignment vertical="center" wrapText="1"/>
    </xf>
    <xf numFmtId="0" fontId="59" fillId="28" borderId="36" xfId="0" applyFont="1" applyFill="1" applyBorder="1" applyAlignment="1">
      <alignment horizontal="center" vertical="center" wrapText="1"/>
    </xf>
    <xf numFmtId="0" fontId="63" fillId="28" borderId="19" xfId="0" applyFont="1" applyFill="1" applyBorder="1" applyAlignment="1">
      <alignment horizontal="center" vertical="center" wrapText="1"/>
    </xf>
    <xf numFmtId="0" fontId="53" fillId="28" borderId="17" xfId="0" applyFont="1" applyFill="1" applyBorder="1"/>
    <xf numFmtId="0" fontId="53" fillId="28" borderId="154" xfId="0" applyFont="1" applyFill="1" applyBorder="1"/>
    <xf numFmtId="0" fontId="54" fillId="24" borderId="154" xfId="0" applyFont="1" applyFill="1" applyBorder="1" applyAlignment="1">
      <alignment horizontal="center" vertical="center" textRotation="90" wrapText="1"/>
    </xf>
    <xf numFmtId="0" fontId="53" fillId="24" borderId="154" xfId="0" applyFont="1" applyFill="1" applyBorder="1" applyAlignment="1">
      <alignment horizontal="center" vertical="center" textRotation="90" wrapText="1"/>
    </xf>
    <xf numFmtId="0" fontId="61" fillId="28" borderId="154" xfId="0" applyFont="1" applyFill="1" applyBorder="1" applyAlignment="1">
      <alignment horizontal="center" vertical="center" wrapText="1"/>
    </xf>
    <xf numFmtId="0" fontId="53" fillId="28" borderId="154" xfId="0" applyFont="1" applyFill="1" applyBorder="1" applyAlignment="1">
      <alignment horizontal="center" vertical="center" wrapText="1"/>
    </xf>
    <xf numFmtId="0" fontId="54" fillId="28" borderId="17" xfId="0" applyFont="1" applyFill="1" applyBorder="1"/>
    <xf numFmtId="0" fontId="53" fillId="28" borderId="35" xfId="0" applyFont="1" applyFill="1" applyBorder="1"/>
    <xf numFmtId="0" fontId="54" fillId="0" borderId="154" xfId="0" applyFont="1" applyBorder="1" applyAlignment="1">
      <alignment horizontal="center" vertical="center" textRotation="90" wrapText="1"/>
    </xf>
    <xf numFmtId="0" fontId="59" fillId="28" borderId="187" xfId="0" applyFont="1" applyFill="1" applyBorder="1" applyAlignment="1">
      <alignment horizontal="center" vertical="center" wrapText="1"/>
    </xf>
    <xf numFmtId="0" fontId="39" fillId="28" borderId="154" xfId="0" applyFont="1" applyFill="1" applyBorder="1" applyAlignment="1">
      <alignment horizontal="center" vertical="center" wrapText="1"/>
    </xf>
    <xf numFmtId="0" fontId="53" fillId="28" borderId="21" xfId="0" applyFont="1" applyFill="1" applyBorder="1" applyAlignment="1">
      <alignment horizontal="center" vertical="center" wrapText="1"/>
    </xf>
    <xf numFmtId="0" fontId="54" fillId="0" borderId="36" xfId="0" applyFont="1" applyBorder="1" applyAlignment="1">
      <alignment vertical="center" wrapText="1"/>
    </xf>
    <xf numFmtId="0" fontId="53" fillId="0" borderId="3" xfId="0" applyFont="1" applyBorder="1" applyAlignment="1">
      <alignment vertical="center" wrapText="1"/>
    </xf>
    <xf numFmtId="0" fontId="53" fillId="0" borderId="0" xfId="0" applyFont="1" applyAlignment="1">
      <alignment vertical="center" wrapText="1"/>
    </xf>
    <xf numFmtId="0" fontId="53" fillId="0" borderId="7" xfId="0" applyFont="1" applyBorder="1" applyAlignment="1">
      <alignment vertical="center" wrapText="1"/>
    </xf>
    <xf numFmtId="0" fontId="54" fillId="0" borderId="187" xfId="0" applyFont="1" applyBorder="1" applyAlignment="1">
      <alignment vertical="center" wrapText="1"/>
    </xf>
    <xf numFmtId="0" fontId="59" fillId="0" borderId="35" xfId="0" applyFont="1" applyBorder="1" applyAlignment="1">
      <alignment vertical="center" wrapText="1"/>
    </xf>
    <xf numFmtId="0" fontId="59" fillId="0" borderId="1" xfId="0" applyFont="1" applyBorder="1" applyAlignment="1">
      <alignment vertical="center" wrapText="1"/>
    </xf>
    <xf numFmtId="0" fontId="59" fillId="0" borderId="187" xfId="0" applyFont="1" applyBorder="1" applyAlignment="1">
      <alignment vertical="center" wrapText="1"/>
    </xf>
    <xf numFmtId="0" fontId="54" fillId="0" borderId="1" xfId="0" applyFont="1" applyBorder="1" applyAlignment="1">
      <alignment vertical="center" wrapText="1"/>
    </xf>
    <xf numFmtId="0" fontId="54" fillId="0" borderId="19" xfId="0" applyFont="1" applyBorder="1" applyAlignment="1">
      <alignment vertical="center" wrapText="1"/>
    </xf>
    <xf numFmtId="0" fontId="54" fillId="0" borderId="64" xfId="0" applyFont="1" applyBorder="1" applyAlignment="1">
      <alignment vertical="center" wrapText="1"/>
    </xf>
    <xf numFmtId="0" fontId="54" fillId="0" borderId="3" xfId="0" applyFont="1" applyBorder="1" applyAlignment="1">
      <alignment vertical="center" wrapText="1"/>
    </xf>
    <xf numFmtId="0" fontId="54" fillId="0" borderId="0" xfId="0" applyFont="1" applyAlignment="1">
      <alignment vertical="center" wrapText="1"/>
    </xf>
    <xf numFmtId="0" fontId="54" fillId="0" borderId="74" xfId="0" applyFont="1" applyBorder="1" applyAlignment="1">
      <alignment vertical="center" wrapText="1"/>
    </xf>
    <xf numFmtId="0" fontId="54" fillId="0" borderId="5" xfId="0" applyFont="1" applyBorder="1" applyAlignment="1">
      <alignment vertical="center" wrapText="1"/>
    </xf>
    <xf numFmtId="0" fontId="54" fillId="0" borderId="7" xfId="0" applyFont="1" applyBorder="1" applyAlignment="1">
      <alignment vertical="center" wrapText="1"/>
    </xf>
    <xf numFmtId="0" fontId="54" fillId="0" borderId="65" xfId="0" applyFont="1" applyBorder="1" applyAlignment="1">
      <alignment vertical="center" wrapText="1"/>
    </xf>
    <xf numFmtId="0" fontId="59" fillId="16" borderId="21" xfId="0" applyFont="1" applyFill="1" applyBorder="1" applyAlignment="1">
      <alignment vertical="center" wrapText="1"/>
    </xf>
    <xf numFmtId="0" fontId="53" fillId="16" borderId="21" xfId="0" applyFont="1" applyFill="1" applyBorder="1" applyAlignment="1">
      <alignment vertical="center" wrapText="1"/>
    </xf>
    <xf numFmtId="0" fontId="54" fillId="16" borderId="186" xfId="0" applyFont="1" applyFill="1" applyBorder="1" applyAlignment="1">
      <alignment horizontal="center" vertical="center"/>
    </xf>
    <xf numFmtId="0" fontId="54" fillId="16" borderId="17" xfId="0" applyFont="1" applyFill="1" applyBorder="1" applyAlignment="1">
      <alignment horizontal="center" vertical="center"/>
    </xf>
    <xf numFmtId="0" fontId="59" fillId="16" borderId="186" xfId="0" applyFont="1" applyFill="1" applyBorder="1" applyAlignment="1">
      <alignment horizontal="center" vertical="center"/>
    </xf>
    <xf numFmtId="0" fontId="59" fillId="16" borderId="17" xfId="0" applyFont="1" applyFill="1" applyBorder="1" applyAlignment="1">
      <alignment horizontal="center" vertical="center"/>
    </xf>
    <xf numFmtId="0" fontId="54" fillId="0" borderId="187" xfId="0" applyFont="1" applyBorder="1" applyAlignment="1">
      <alignment horizontal="left" vertical="center" wrapText="1"/>
    </xf>
    <xf numFmtId="0" fontId="59" fillId="17" borderId="35" xfId="0" applyFont="1" applyFill="1" applyBorder="1" applyAlignment="1">
      <alignment horizontal="center" vertical="center" wrapText="1"/>
    </xf>
    <xf numFmtId="0" fontId="59" fillId="17" borderId="1" xfId="0" applyFont="1" applyFill="1" applyBorder="1" applyAlignment="1">
      <alignment horizontal="center" vertical="center" wrapText="1"/>
    </xf>
    <xf numFmtId="0" fontId="59" fillId="23" borderId="35" xfId="0" applyFont="1" applyFill="1" applyBorder="1" applyAlignment="1">
      <alignment horizontal="left" vertical="center" wrapText="1"/>
    </xf>
    <xf numFmtId="0" fontId="63" fillId="23" borderId="1" xfId="0" applyFont="1" applyFill="1" applyBorder="1" applyAlignment="1">
      <alignment horizontal="left" vertical="center" wrapText="1"/>
    </xf>
    <xf numFmtId="0" fontId="59" fillId="28" borderId="35" xfId="0" applyFont="1" applyFill="1" applyBorder="1" applyAlignment="1">
      <alignment vertical="center"/>
    </xf>
    <xf numFmtId="0" fontId="59" fillId="28" borderId="1" xfId="0" applyFont="1" applyFill="1" applyBorder="1" applyAlignment="1">
      <alignment vertical="center"/>
    </xf>
    <xf numFmtId="0" fontId="63" fillId="16" borderId="21" xfId="0" applyFont="1" applyFill="1" applyBorder="1" applyAlignment="1">
      <alignment vertical="center" wrapText="1"/>
    </xf>
    <xf numFmtId="0" fontId="54" fillId="0" borderId="36" xfId="0" applyFont="1" applyBorder="1" applyAlignment="1">
      <alignment horizontal="center" vertical="center" wrapText="1"/>
    </xf>
    <xf numFmtId="0" fontId="53" fillId="0" borderId="19" xfId="0" applyFont="1" applyBorder="1" applyAlignment="1">
      <alignment horizontal="center" vertical="center" wrapText="1"/>
    </xf>
    <xf numFmtId="0" fontId="53" fillId="0" borderId="0" xfId="0" applyFont="1" applyAlignment="1">
      <alignment horizontal="center" vertical="center" wrapText="1"/>
    </xf>
    <xf numFmtId="0" fontId="53" fillId="0" borderId="7" xfId="0" applyFont="1" applyBorder="1" applyAlignment="1">
      <alignment horizontal="center" vertical="center" wrapText="1"/>
    </xf>
    <xf numFmtId="3" fontId="59" fillId="28" borderId="35" xfId="2" applyNumberFormat="1" applyFont="1" applyFill="1" applyBorder="1" applyAlignment="1" applyProtection="1">
      <alignment horizontal="center" vertical="center" wrapText="1"/>
    </xf>
    <xf numFmtId="0" fontId="53" fillId="28" borderId="187" xfId="0" applyFont="1" applyFill="1" applyBorder="1" applyAlignment="1">
      <alignment horizontal="center" vertical="center" wrapText="1"/>
    </xf>
    <xf numFmtId="0" fontId="54" fillId="24" borderId="186" xfId="0" applyFont="1" applyFill="1" applyBorder="1" applyAlignment="1">
      <alignment horizontal="left" vertical="center"/>
    </xf>
    <xf numFmtId="0" fontId="53" fillId="24" borderId="186" xfId="0" applyFont="1" applyFill="1" applyBorder="1" applyAlignment="1">
      <alignment horizontal="left" vertical="center"/>
    </xf>
    <xf numFmtId="0" fontId="53" fillId="24" borderId="5" xfId="0" applyFont="1" applyFill="1" applyBorder="1" applyAlignment="1">
      <alignment horizontal="left" vertical="center"/>
    </xf>
    <xf numFmtId="0" fontId="53" fillId="0" borderId="154" xfId="0" applyFont="1" applyBorder="1" applyAlignment="1">
      <alignment horizontal="center" vertical="center" wrapText="1"/>
    </xf>
    <xf numFmtId="0" fontId="59" fillId="28" borderId="1" xfId="0" applyFont="1" applyFill="1" applyBorder="1" applyAlignment="1">
      <alignment horizontal="center" vertical="center" wrapText="1"/>
    </xf>
    <xf numFmtId="0" fontId="35" fillId="28" borderId="36" xfId="0" applyFont="1" applyFill="1" applyBorder="1" applyAlignment="1">
      <alignment vertical="center" wrapText="1"/>
    </xf>
    <xf numFmtId="0" fontId="35" fillId="28" borderId="19" xfId="0" applyFont="1" applyFill="1" applyBorder="1" applyAlignment="1">
      <alignment vertical="center" wrapText="1"/>
    </xf>
    <xf numFmtId="0" fontId="53" fillId="28" borderId="19" xfId="0" applyFont="1" applyFill="1" applyBorder="1" applyAlignment="1">
      <alignment vertical="center" wrapText="1"/>
    </xf>
    <xf numFmtId="0" fontId="53" fillId="28" borderId="64" xfId="0" applyFont="1" applyFill="1" applyBorder="1" applyAlignment="1">
      <alignment vertical="center" wrapText="1"/>
    </xf>
    <xf numFmtId="0" fontId="53" fillId="28" borderId="3" xfId="0" applyFont="1" applyFill="1" applyBorder="1" applyAlignment="1">
      <alignment vertical="center" wrapText="1"/>
    </xf>
    <xf numFmtId="0" fontId="53" fillId="28" borderId="0" xfId="0" applyFont="1" applyFill="1" applyAlignment="1">
      <alignment vertical="center" wrapText="1"/>
    </xf>
    <xf numFmtId="0" fontId="53" fillId="28" borderId="74" xfId="0" applyFont="1" applyFill="1" applyBorder="1" applyAlignment="1">
      <alignment vertical="center" wrapText="1"/>
    </xf>
    <xf numFmtId="0" fontId="35" fillId="28" borderId="35" xfId="0" applyFont="1" applyFill="1" applyBorder="1" applyAlignment="1">
      <alignment horizontal="center" vertical="center" wrapText="1"/>
    </xf>
    <xf numFmtId="0" fontId="35" fillId="28" borderId="1" xfId="0" applyFont="1" applyFill="1" applyBorder="1" applyAlignment="1">
      <alignment horizontal="center" vertical="center" wrapText="1"/>
    </xf>
    <xf numFmtId="0" fontId="35" fillId="28" borderId="36" xfId="0" applyFont="1" applyFill="1" applyBorder="1" applyAlignment="1">
      <alignment horizontal="left" vertical="center" wrapText="1"/>
    </xf>
    <xf numFmtId="0" fontId="35" fillId="28" borderId="19" xfId="0" applyFont="1" applyFill="1" applyBorder="1" applyAlignment="1">
      <alignment horizontal="left" vertical="center" wrapText="1"/>
    </xf>
    <xf numFmtId="0" fontId="124" fillId="28" borderId="19" xfId="0" applyFont="1" applyFill="1" applyBorder="1" applyAlignment="1">
      <alignment horizontal="left" vertical="center" wrapText="1"/>
    </xf>
    <xf numFmtId="0" fontId="124" fillId="28" borderId="64" xfId="0" applyFont="1" applyFill="1" applyBorder="1" applyAlignment="1">
      <alignment horizontal="left" vertical="center" wrapText="1"/>
    </xf>
    <xf numFmtId="0" fontId="54" fillId="0" borderId="1" xfId="0" applyFont="1" applyBorder="1" applyAlignment="1">
      <alignment horizontal="left" vertical="center" wrapText="1"/>
    </xf>
    <xf numFmtId="0" fontId="53" fillId="28" borderId="1" xfId="0" applyFont="1" applyFill="1" applyBorder="1" applyAlignment="1">
      <alignment horizontal="center" vertical="center" wrapText="1"/>
    </xf>
    <xf numFmtId="0" fontId="35" fillId="28" borderId="186" xfId="0" applyFont="1" applyFill="1" applyBorder="1" applyAlignment="1">
      <alignment horizontal="left" vertical="center" wrapText="1"/>
    </xf>
    <xf numFmtId="0" fontId="53" fillId="28" borderId="186" xfId="0" applyFont="1" applyFill="1" applyBorder="1" applyAlignment="1">
      <alignment horizontal="left" vertical="center"/>
    </xf>
    <xf numFmtId="0" fontId="53" fillId="28" borderId="17" xfId="0" applyFont="1" applyFill="1" applyBorder="1" applyAlignment="1">
      <alignment horizontal="left" vertical="center"/>
    </xf>
    <xf numFmtId="0" fontId="35" fillId="28" borderId="21" xfId="0" applyFont="1" applyFill="1" applyBorder="1" applyAlignment="1">
      <alignment horizontal="left" vertical="center" wrapText="1"/>
    </xf>
    <xf numFmtId="0" fontId="124" fillId="28" borderId="21" xfId="0" applyFont="1" applyFill="1" applyBorder="1" applyAlignment="1">
      <alignment horizontal="left" vertical="center" wrapText="1"/>
    </xf>
    <xf numFmtId="0" fontId="59" fillId="24" borderId="186" xfId="0" applyFont="1" applyFill="1" applyBorder="1" applyAlignment="1">
      <alignment horizontal="left" vertical="center"/>
    </xf>
    <xf numFmtId="0" fontId="85" fillId="0" borderId="154" xfId="0" applyFont="1" applyBorder="1" applyAlignment="1">
      <alignment horizontal="center" vertical="center" textRotation="90" wrapText="1"/>
    </xf>
    <xf numFmtId="0" fontId="86" fillId="0" borderId="154" xfId="0" applyFont="1" applyBorder="1" applyAlignment="1">
      <alignment horizontal="center" vertical="center" textRotation="90" wrapText="1"/>
    </xf>
    <xf numFmtId="0" fontId="54" fillId="0" borderId="36" xfId="0" applyFont="1" applyBorder="1" applyAlignment="1">
      <alignment horizontal="left" vertical="center" wrapText="1"/>
    </xf>
    <xf numFmtId="0" fontId="54" fillId="0" borderId="19" xfId="0" applyFont="1" applyBorder="1" applyAlignment="1">
      <alignment horizontal="left" vertical="center" wrapText="1"/>
    </xf>
    <xf numFmtId="0" fontId="54" fillId="0" borderId="64" xfId="0" applyFont="1" applyBorder="1" applyAlignment="1">
      <alignment horizontal="left" vertical="center" wrapText="1"/>
    </xf>
    <xf numFmtId="0" fontId="54" fillId="0" borderId="3" xfId="0" applyFont="1" applyBorder="1" applyAlignment="1">
      <alignment horizontal="left" vertical="center" wrapText="1"/>
    </xf>
    <xf numFmtId="0" fontId="54" fillId="0" borderId="0" xfId="0" applyFont="1" applyAlignment="1">
      <alignment horizontal="left" vertical="center" wrapText="1"/>
    </xf>
    <xf numFmtId="0" fontId="54" fillId="0" borderId="74" xfId="0" applyFont="1" applyBorder="1" applyAlignment="1">
      <alignment horizontal="left" vertical="center" wrapText="1"/>
    </xf>
    <xf numFmtId="0" fontId="54" fillId="0" borderId="5" xfId="0" applyFont="1" applyBorder="1" applyAlignment="1">
      <alignment horizontal="left" vertical="center" wrapText="1"/>
    </xf>
    <xf numFmtId="0" fontId="54" fillId="0" borderId="7" xfId="0" applyFont="1" applyBorder="1" applyAlignment="1">
      <alignment horizontal="left" vertical="center" wrapText="1"/>
    </xf>
    <xf numFmtId="0" fontId="54" fillId="0" borderId="65" xfId="0" applyFont="1" applyBorder="1" applyAlignment="1">
      <alignment horizontal="left" vertical="center" wrapText="1"/>
    </xf>
    <xf numFmtId="0" fontId="85" fillId="0" borderId="36" xfId="0" applyFont="1" applyBorder="1" applyAlignment="1">
      <alignment horizontal="center" vertical="center" textRotation="90" wrapText="1"/>
    </xf>
    <xf numFmtId="0" fontId="86" fillId="0" borderId="64" xfId="0" applyFont="1" applyBorder="1" applyAlignment="1">
      <alignment horizontal="center" vertical="center" textRotation="90"/>
    </xf>
    <xf numFmtId="0" fontId="86" fillId="0" borderId="3" xfId="0" applyFont="1" applyBorder="1" applyAlignment="1">
      <alignment horizontal="center" vertical="center" textRotation="90" wrapText="1"/>
    </xf>
    <xf numFmtId="0" fontId="86" fillId="0" borderId="74" xfId="0" applyFont="1" applyBorder="1" applyAlignment="1">
      <alignment horizontal="center" vertical="center" textRotation="90"/>
    </xf>
    <xf numFmtId="0" fontId="86" fillId="0" borderId="5" xfId="0" applyFont="1" applyBorder="1" applyAlignment="1">
      <alignment horizontal="center" vertical="center" textRotation="90" wrapText="1"/>
    </xf>
    <xf numFmtId="0" fontId="86" fillId="0" borderId="65" xfId="0" applyFont="1" applyBorder="1" applyAlignment="1">
      <alignment horizontal="center" vertical="center" textRotation="90"/>
    </xf>
    <xf numFmtId="0" fontId="87" fillId="28" borderId="35" xfId="0" applyFont="1" applyFill="1" applyBorder="1" applyAlignment="1">
      <alignment horizontal="center" vertical="center" wrapText="1"/>
    </xf>
    <xf numFmtId="0" fontId="88" fillId="28" borderId="1" xfId="0" applyFont="1" applyFill="1" applyBorder="1" applyAlignment="1">
      <alignment horizontal="center" vertical="center" wrapText="1"/>
    </xf>
    <xf numFmtId="0" fontId="88" fillId="28" borderId="187" xfId="0" applyFont="1" applyFill="1" applyBorder="1" applyAlignment="1">
      <alignment horizontal="center" vertical="center" wrapText="1"/>
    </xf>
    <xf numFmtId="0" fontId="53" fillId="28" borderId="19" xfId="0" applyFont="1" applyFill="1" applyBorder="1" applyAlignment="1">
      <alignment vertical="center"/>
    </xf>
    <xf numFmtId="0" fontId="53" fillId="28" borderId="64" xfId="0" applyFont="1" applyFill="1" applyBorder="1" applyAlignment="1">
      <alignment vertical="center"/>
    </xf>
    <xf numFmtId="0" fontId="53" fillId="28" borderId="5" xfId="0" applyFont="1" applyFill="1" applyBorder="1" applyAlignment="1">
      <alignment horizontal="left" vertical="center"/>
    </xf>
    <xf numFmtId="0" fontId="53" fillId="28" borderId="21" xfId="0" applyFont="1" applyFill="1" applyBorder="1" applyAlignment="1">
      <alignment horizontal="left" vertical="center" wrapText="1"/>
    </xf>
    <xf numFmtId="0" fontId="53" fillId="24" borderId="17" xfId="0" applyFont="1" applyFill="1" applyBorder="1" applyAlignment="1">
      <alignment horizontal="left" vertical="center"/>
    </xf>
    <xf numFmtId="0" fontId="53" fillId="0" borderId="64" xfId="0" applyFont="1" applyBorder="1" applyAlignment="1">
      <alignment horizontal="center" vertical="center" textRotation="90" wrapText="1"/>
    </xf>
    <xf numFmtId="0" fontId="53" fillId="0" borderId="3" xfId="0" applyFont="1" applyBorder="1" applyAlignment="1">
      <alignment horizontal="center" vertical="center" textRotation="90" wrapText="1"/>
    </xf>
    <xf numFmtId="0" fontId="53" fillId="0" borderId="74" xfId="0" applyFont="1" applyBorder="1" applyAlignment="1">
      <alignment horizontal="center" vertical="center" textRotation="90" wrapText="1"/>
    </xf>
    <xf numFmtId="0" fontId="53" fillId="0" borderId="5" xfId="0" applyFont="1" applyBorder="1" applyAlignment="1">
      <alignment horizontal="center" vertical="center" textRotation="90" wrapText="1"/>
    </xf>
    <xf numFmtId="0" fontId="53" fillId="0" borderId="65" xfId="0" applyFont="1" applyBorder="1" applyAlignment="1">
      <alignment horizontal="center" vertical="center" textRotation="90" wrapText="1"/>
    </xf>
    <xf numFmtId="0" fontId="53" fillId="28" borderId="19" xfId="0" applyFont="1" applyFill="1" applyBorder="1" applyAlignment="1">
      <alignment horizontal="left" vertical="center" wrapText="1"/>
    </xf>
    <xf numFmtId="0" fontId="53" fillId="28" borderId="64" xfId="0" applyFont="1" applyFill="1" applyBorder="1" applyAlignment="1">
      <alignment horizontal="left" vertical="center" wrapText="1"/>
    </xf>
    <xf numFmtId="0" fontId="86" fillId="0" borderId="64" xfId="0" applyFont="1" applyBorder="1" applyAlignment="1">
      <alignment horizontal="center" vertical="center" textRotation="90" wrapText="1"/>
    </xf>
    <xf numFmtId="0" fontId="85" fillId="0" borderId="3" xfId="0" applyFont="1" applyBorder="1" applyAlignment="1">
      <alignment horizontal="center" vertical="center" textRotation="90" wrapText="1"/>
    </xf>
    <xf numFmtId="0" fontId="86" fillId="0" borderId="74" xfId="0" applyFont="1" applyBorder="1" applyAlignment="1">
      <alignment horizontal="center" vertical="center" textRotation="90" wrapText="1"/>
    </xf>
    <xf numFmtId="0" fontId="85" fillId="0" borderId="5" xfId="0" applyFont="1" applyBorder="1" applyAlignment="1">
      <alignment horizontal="center" vertical="center" textRotation="90" wrapText="1"/>
    </xf>
    <xf numFmtId="0" fontId="86" fillId="0" borderId="65" xfId="0" applyFont="1" applyBorder="1" applyAlignment="1">
      <alignment horizontal="center" vertical="center" textRotation="90" wrapText="1"/>
    </xf>
    <xf numFmtId="0" fontId="57" fillId="29" borderId="36" xfId="0" applyFont="1" applyFill="1" applyBorder="1" applyAlignment="1">
      <alignment vertical="center" wrapText="1"/>
    </xf>
    <xf numFmtId="0" fontId="53" fillId="29" borderId="19" xfId="0" applyFont="1" applyFill="1" applyBorder="1" applyAlignment="1">
      <alignment vertical="center" wrapText="1"/>
    </xf>
    <xf numFmtId="0" fontId="53" fillId="29" borderId="64" xfId="0" applyFont="1" applyFill="1" applyBorder="1" applyAlignment="1">
      <alignment vertical="center" wrapText="1"/>
    </xf>
    <xf numFmtId="0" fontId="61" fillId="16" borderId="186" xfId="0" applyFont="1" applyFill="1" applyBorder="1" applyAlignment="1">
      <alignment horizontal="left" vertical="center" wrapText="1"/>
    </xf>
    <xf numFmtId="0" fontId="53" fillId="16" borderId="186" xfId="0" applyFont="1" applyFill="1" applyBorder="1" applyAlignment="1">
      <alignment horizontal="left" vertical="center" wrapText="1"/>
    </xf>
    <xf numFmtId="0" fontId="53" fillId="16" borderId="17" xfId="0" applyFont="1" applyFill="1" applyBorder="1" applyAlignment="1">
      <alignment horizontal="left" vertical="center" wrapText="1"/>
    </xf>
    <xf numFmtId="0" fontId="37" fillId="27" borderId="35" xfId="0" applyFont="1" applyFill="1" applyBorder="1" applyAlignment="1">
      <alignment vertical="center" wrapText="1"/>
    </xf>
    <xf numFmtId="0" fontId="53" fillId="27" borderId="1" xfId="0" applyFont="1" applyFill="1" applyBorder="1" applyAlignment="1">
      <alignment vertical="center" wrapText="1"/>
    </xf>
    <xf numFmtId="0" fontId="53" fillId="27" borderId="187" xfId="0" applyFont="1" applyFill="1" applyBorder="1" applyAlignment="1">
      <alignment vertical="center" wrapText="1"/>
    </xf>
    <xf numFmtId="0" fontId="59" fillId="16" borderId="1" xfId="0" applyFont="1" applyFill="1" applyBorder="1" applyAlignment="1">
      <alignment horizontal="center" vertical="center" wrapText="1"/>
    </xf>
    <xf numFmtId="0" fontId="53" fillId="0" borderId="1" xfId="0" applyFont="1" applyBorder="1" applyAlignment="1">
      <alignment horizontal="center" vertical="center" wrapText="1"/>
    </xf>
    <xf numFmtId="0" fontId="53" fillId="0" borderId="187" xfId="0" applyFont="1" applyBorder="1" applyAlignment="1">
      <alignment horizontal="center" vertical="center" wrapText="1"/>
    </xf>
    <xf numFmtId="0" fontId="37" fillId="54" borderId="35" xfId="0" applyFont="1" applyFill="1" applyBorder="1" applyAlignment="1">
      <alignment vertical="center" wrapText="1"/>
    </xf>
    <xf numFmtId="0" fontId="53" fillId="54" borderId="1" xfId="0" applyFont="1" applyFill="1" applyBorder="1" applyAlignment="1">
      <alignment vertical="center" wrapText="1"/>
    </xf>
    <xf numFmtId="0" fontId="53" fillId="54" borderId="187" xfId="0" applyFont="1" applyFill="1" applyBorder="1" applyAlignment="1">
      <alignment vertical="center" wrapText="1"/>
    </xf>
    <xf numFmtId="0" fontId="59" fillId="0" borderId="36" xfId="0" applyFont="1" applyBorder="1" applyAlignment="1">
      <alignment horizontal="center" vertical="center" wrapText="1"/>
    </xf>
    <xf numFmtId="0" fontId="61" fillId="24" borderId="186" xfId="0" applyFont="1" applyFill="1" applyBorder="1" applyAlignment="1">
      <alignment horizontal="center" vertical="center" wrapText="1"/>
    </xf>
    <xf numFmtId="0" fontId="61" fillId="24" borderId="17" xfId="0" applyFont="1" applyFill="1" applyBorder="1" applyAlignment="1">
      <alignment horizontal="center" vertical="center" wrapText="1"/>
    </xf>
    <xf numFmtId="0" fontId="54" fillId="2" borderId="35" xfId="0" applyFont="1" applyFill="1" applyBorder="1" applyAlignment="1">
      <alignment horizontal="left" vertical="center" wrapText="1"/>
    </xf>
    <xf numFmtId="0" fontId="37" fillId="2" borderId="35" xfId="0" applyFont="1" applyFill="1" applyBorder="1" applyAlignment="1">
      <alignment horizontal="left" vertical="center" wrapText="1"/>
    </xf>
    <xf numFmtId="0" fontId="59" fillId="24" borderId="36" xfId="0" applyFont="1" applyFill="1" applyBorder="1" applyAlignment="1">
      <alignment vertical="center" wrapText="1"/>
    </xf>
    <xf numFmtId="0" fontId="53" fillId="24" borderId="19" xfId="0" applyFont="1" applyFill="1" applyBorder="1" applyAlignment="1">
      <alignment vertical="center" wrapText="1"/>
    </xf>
    <xf numFmtId="0" fontId="53" fillId="24" borderId="64" xfId="0" applyFont="1" applyFill="1" applyBorder="1" applyAlignment="1">
      <alignment vertical="center" wrapText="1"/>
    </xf>
    <xf numFmtId="0" fontId="59" fillId="2" borderId="186" xfId="0" applyFont="1" applyFill="1" applyBorder="1" applyAlignment="1">
      <alignment vertical="center" wrapText="1"/>
    </xf>
    <xf numFmtId="0" fontId="53" fillId="24" borderId="186" xfId="0" applyFont="1" applyFill="1" applyBorder="1" applyAlignment="1">
      <alignment vertical="center" wrapText="1"/>
    </xf>
    <xf numFmtId="0" fontId="53" fillId="24" borderId="17" xfId="0" applyFont="1" applyFill="1" applyBorder="1" applyAlignment="1">
      <alignment vertical="center" wrapText="1"/>
    </xf>
    <xf numFmtId="0" fontId="73" fillId="0" borderId="35" xfId="0" applyFont="1" applyBorder="1" applyAlignment="1">
      <alignment vertical="center" wrapText="1"/>
    </xf>
    <xf numFmtId="0" fontId="59" fillId="24" borderId="35" xfId="0" applyFont="1" applyFill="1" applyBorder="1" applyAlignment="1">
      <alignment vertical="center" wrapText="1"/>
    </xf>
    <xf numFmtId="0" fontId="53" fillId="24" borderId="187" xfId="0" applyFont="1" applyFill="1" applyBorder="1" applyAlignment="1">
      <alignment vertical="center" wrapText="1"/>
    </xf>
    <xf numFmtId="0" fontId="59" fillId="0" borderId="36" xfId="0" applyFont="1" applyBorder="1" applyAlignment="1">
      <alignment vertical="center" wrapText="1"/>
    </xf>
    <xf numFmtId="0" fontId="53" fillId="24" borderId="1" xfId="0" applyFont="1" applyFill="1" applyBorder="1" applyAlignment="1">
      <alignment vertical="center" wrapText="1"/>
    </xf>
    <xf numFmtId="0" fontId="59" fillId="24" borderId="36" xfId="0" applyFont="1" applyFill="1" applyBorder="1" applyAlignment="1">
      <alignment horizontal="left" vertical="center" wrapText="1"/>
    </xf>
    <xf numFmtId="0" fontId="59" fillId="24" borderId="19" xfId="0" applyFont="1" applyFill="1" applyBorder="1" applyAlignment="1">
      <alignment vertical="center" wrapText="1"/>
    </xf>
    <xf numFmtId="0" fontId="59" fillId="24" borderId="64" xfId="0" applyFont="1" applyFill="1" applyBorder="1" applyAlignment="1">
      <alignment vertical="center" wrapText="1"/>
    </xf>
    <xf numFmtId="0" fontId="54" fillId="24" borderId="186" xfId="0" applyFont="1" applyFill="1" applyBorder="1" applyAlignment="1">
      <alignment horizontal="center" vertical="center" textRotation="90" wrapText="1"/>
    </xf>
    <xf numFmtId="0" fontId="53" fillId="24" borderId="186" xfId="0" applyFont="1" applyFill="1" applyBorder="1" applyAlignment="1">
      <alignment horizontal="center" vertical="center" textRotation="90" wrapText="1"/>
    </xf>
    <xf numFmtId="0" fontId="53" fillId="0" borderId="154" xfId="0" applyFont="1" applyBorder="1" applyAlignment="1">
      <alignment horizontal="center" vertical="center" textRotation="90" wrapText="1"/>
    </xf>
    <xf numFmtId="0" fontId="59" fillId="28" borderId="186" xfId="0" applyFont="1" applyFill="1" applyBorder="1" applyAlignment="1">
      <alignment horizontal="left" vertical="center" wrapText="1"/>
    </xf>
    <xf numFmtId="0" fontId="53" fillId="28" borderId="186" xfId="0" applyFont="1" applyFill="1" applyBorder="1" applyAlignment="1">
      <alignment horizontal="left" vertical="center" wrapText="1"/>
    </xf>
    <xf numFmtId="0" fontId="53" fillId="28" borderId="17" xfId="0" applyFont="1" applyFill="1" applyBorder="1" applyAlignment="1">
      <alignment horizontal="left" vertical="center" wrapText="1"/>
    </xf>
    <xf numFmtId="0" fontId="53" fillId="28" borderId="19" xfId="0" applyFont="1" applyFill="1" applyBorder="1" applyAlignment="1">
      <alignment horizontal="center" vertical="center" wrapText="1"/>
    </xf>
    <xf numFmtId="0" fontId="53" fillId="28" borderId="64" xfId="0" applyFont="1" applyFill="1" applyBorder="1" applyAlignment="1">
      <alignment horizontal="center" vertical="center" wrapText="1"/>
    </xf>
    <xf numFmtId="0" fontId="61" fillId="28" borderId="186" xfId="0" applyFont="1" applyFill="1" applyBorder="1" applyAlignment="1">
      <alignment horizontal="left" vertical="center" wrapText="1"/>
    </xf>
    <xf numFmtId="0" fontId="53" fillId="28" borderId="5" xfId="0" applyFont="1" applyFill="1" applyBorder="1" applyAlignment="1">
      <alignment horizontal="left" vertical="center" wrapText="1"/>
    </xf>
    <xf numFmtId="0" fontId="59" fillId="24" borderId="35" xfId="0" applyFont="1" applyFill="1" applyBorder="1" applyAlignment="1">
      <alignment horizontal="left" vertical="center" wrapText="1"/>
    </xf>
    <xf numFmtId="0" fontId="53" fillId="24" borderId="1" xfId="0" applyFont="1" applyFill="1" applyBorder="1" applyAlignment="1">
      <alignment horizontal="left" vertical="center" wrapText="1"/>
    </xf>
    <xf numFmtId="0" fontId="53" fillId="24" borderId="187" xfId="0" applyFont="1" applyFill="1" applyBorder="1" applyAlignment="1">
      <alignment horizontal="left" vertical="center" wrapText="1"/>
    </xf>
    <xf numFmtId="0" fontId="59" fillId="0" borderId="3" xfId="0" applyFont="1" applyBorder="1" applyAlignment="1">
      <alignment vertical="center" wrapText="1"/>
    </xf>
    <xf numFmtId="0" fontId="53" fillId="0" borderId="74" xfId="0" applyFont="1" applyBorder="1" applyAlignment="1">
      <alignment vertical="center" wrapText="1"/>
    </xf>
    <xf numFmtId="0" fontId="59" fillId="24" borderId="35" xfId="0" applyFont="1" applyFill="1" applyBorder="1" applyAlignment="1">
      <alignment horizontal="center" vertical="center" wrapText="1"/>
    </xf>
    <xf numFmtId="0" fontId="53" fillId="24" borderId="1" xfId="0" applyFont="1" applyFill="1" applyBorder="1" applyAlignment="1">
      <alignment horizontal="center" vertical="center" wrapText="1"/>
    </xf>
    <xf numFmtId="0" fontId="53" fillId="24" borderId="187" xfId="0" applyFont="1" applyFill="1" applyBorder="1" applyAlignment="1">
      <alignment horizontal="center" vertical="center" wrapText="1"/>
    </xf>
    <xf numFmtId="0" fontId="53" fillId="24" borderId="19" xfId="0" applyFont="1" applyFill="1" applyBorder="1" applyAlignment="1">
      <alignment horizontal="left" vertical="center" wrapText="1"/>
    </xf>
    <xf numFmtId="0" fontId="53" fillId="24" borderId="64" xfId="0" applyFont="1" applyFill="1" applyBorder="1" applyAlignment="1">
      <alignment horizontal="left" vertical="center" wrapText="1"/>
    </xf>
    <xf numFmtId="0" fontId="61" fillId="24" borderId="186" xfId="0" applyFont="1" applyFill="1" applyBorder="1" applyAlignment="1">
      <alignment horizontal="left" vertical="center" wrapText="1"/>
    </xf>
    <xf numFmtId="0" fontId="53" fillId="24" borderId="186" xfId="0" applyFont="1" applyFill="1" applyBorder="1" applyAlignment="1">
      <alignment horizontal="left" vertical="center" wrapText="1"/>
    </xf>
    <xf numFmtId="0" fontId="53" fillId="24" borderId="17" xfId="0" applyFont="1" applyFill="1" applyBorder="1" applyAlignment="1">
      <alignment horizontal="left" vertical="center" wrapText="1"/>
    </xf>
    <xf numFmtId="0" fontId="37" fillId="0" borderId="35" xfId="0" applyFont="1" applyBorder="1" applyAlignment="1">
      <alignment horizontal="left" vertical="center" wrapText="1"/>
    </xf>
    <xf numFmtId="0" fontId="59" fillId="16" borderId="154" xfId="0" applyFont="1" applyFill="1" applyBorder="1" applyAlignment="1">
      <alignment vertical="center" wrapText="1"/>
    </xf>
    <xf numFmtId="0" fontId="59" fillId="23" borderId="35" xfId="0" applyFont="1" applyFill="1" applyBorder="1" applyAlignment="1">
      <alignment vertical="center" wrapText="1"/>
    </xf>
    <xf numFmtId="0" fontId="59" fillId="23" borderId="1" xfId="0" applyFont="1" applyFill="1" applyBorder="1" applyAlignment="1">
      <alignment vertical="center" wrapText="1"/>
    </xf>
    <xf numFmtId="0" fontId="59" fillId="23" borderId="187" xfId="0" applyFont="1" applyFill="1" applyBorder="1" applyAlignment="1">
      <alignment vertical="center" wrapText="1"/>
    </xf>
    <xf numFmtId="0" fontId="125" fillId="23" borderId="35" xfId="0" applyFont="1" applyFill="1" applyBorder="1" applyAlignment="1">
      <alignment vertical="center" wrapText="1"/>
    </xf>
    <xf numFmtId="0" fontId="123" fillId="23" borderId="1" xfId="0" applyFont="1" applyFill="1" applyBorder="1" applyAlignment="1">
      <alignment vertical="center" wrapText="1"/>
    </xf>
    <xf numFmtId="0" fontId="123" fillId="23" borderId="187" xfId="0" applyFont="1" applyFill="1" applyBorder="1" applyAlignment="1">
      <alignment vertical="center" wrapText="1"/>
    </xf>
    <xf numFmtId="0" fontId="59" fillId="23" borderId="154" xfId="0" applyFont="1" applyFill="1" applyBorder="1" applyAlignment="1">
      <alignment horizontal="left" vertical="center" wrapText="1"/>
    </xf>
    <xf numFmtId="0" fontId="53" fillId="23" borderId="154" xfId="0" applyFont="1" applyFill="1" applyBorder="1" applyAlignment="1">
      <alignment wrapText="1"/>
    </xf>
    <xf numFmtId="0" fontId="59" fillId="23" borderId="36" xfId="0" applyFont="1" applyFill="1" applyBorder="1" applyAlignment="1">
      <alignment vertical="center" wrapText="1"/>
    </xf>
    <xf numFmtId="0" fontId="56" fillId="23" borderId="19" xfId="0" applyFont="1" applyFill="1" applyBorder="1" applyAlignment="1">
      <alignment vertical="center" wrapText="1"/>
    </xf>
    <xf numFmtId="0" fontId="59" fillId="23" borderId="17" xfId="0" applyFont="1" applyFill="1" applyBorder="1" applyAlignment="1">
      <alignment horizontal="left" vertical="center" wrapText="1"/>
    </xf>
    <xf numFmtId="0" fontId="56" fillId="23" borderId="154" xfId="0" applyFont="1" applyFill="1" applyBorder="1" applyAlignment="1">
      <alignment horizontal="left" vertical="center" wrapText="1"/>
    </xf>
    <xf numFmtId="0" fontId="59" fillId="0" borderId="154" xfId="0" applyFont="1" applyBorder="1" applyAlignment="1">
      <alignment horizontal="center" vertical="center" textRotation="90" wrapText="1"/>
    </xf>
    <xf numFmtId="0" fontId="59" fillId="23" borderId="36" xfId="0" applyFont="1" applyFill="1" applyBorder="1" applyAlignment="1">
      <alignment horizontal="left" vertical="center" wrapText="1"/>
    </xf>
    <xf numFmtId="0" fontId="59" fillId="23" borderId="19" xfId="0" applyFont="1" applyFill="1" applyBorder="1" applyAlignment="1">
      <alignment horizontal="left" vertical="center" wrapText="1"/>
    </xf>
    <xf numFmtId="0" fontId="53" fillId="23" borderId="19" xfId="0" applyFont="1" applyFill="1" applyBorder="1" applyAlignment="1">
      <alignment horizontal="left" vertical="center" wrapText="1"/>
    </xf>
    <xf numFmtId="0" fontId="53" fillId="23" borderId="64" xfId="0" applyFont="1" applyFill="1" applyBorder="1" applyAlignment="1">
      <alignment horizontal="left" vertical="center" wrapText="1"/>
    </xf>
    <xf numFmtId="0" fontId="54" fillId="24" borderId="186" xfId="0" applyFont="1" applyFill="1" applyBorder="1"/>
    <xf numFmtId="0" fontId="53" fillId="24" borderId="186" xfId="0" applyFont="1" applyFill="1" applyBorder="1"/>
    <xf numFmtId="0" fontId="53" fillId="24" borderId="17" xfId="0" applyFont="1" applyFill="1" applyBorder="1"/>
    <xf numFmtId="0" fontId="59" fillId="23" borderId="19" xfId="0" applyFont="1" applyFill="1" applyBorder="1" applyAlignment="1">
      <alignment vertical="center" wrapText="1"/>
    </xf>
    <xf numFmtId="0" fontId="53" fillId="23" borderId="19" xfId="0" applyFont="1" applyFill="1" applyBorder="1" applyAlignment="1">
      <alignment vertical="center" wrapText="1"/>
    </xf>
    <xf numFmtId="0" fontId="53" fillId="23" borderId="64" xfId="0" applyFont="1" applyFill="1" applyBorder="1" applyAlignment="1">
      <alignment vertical="center" wrapText="1"/>
    </xf>
    <xf numFmtId="0" fontId="59" fillId="24" borderId="3" xfId="0" applyFont="1" applyFill="1" applyBorder="1" applyAlignment="1">
      <alignment vertical="center" wrapText="1"/>
    </xf>
    <xf numFmtId="0" fontId="53" fillId="24" borderId="3" xfId="0" applyFont="1" applyFill="1" applyBorder="1" applyAlignment="1">
      <alignment vertical="center"/>
    </xf>
    <xf numFmtId="0" fontId="53" fillId="24" borderId="5" xfId="0" applyFont="1" applyFill="1" applyBorder="1" applyAlignment="1">
      <alignment vertical="center"/>
    </xf>
    <xf numFmtId="0" fontId="63" fillId="24" borderId="19" xfId="0" applyFont="1" applyFill="1" applyBorder="1" applyAlignment="1">
      <alignment vertical="center" wrapText="1"/>
    </xf>
    <xf numFmtId="0" fontId="63" fillId="24" borderId="64" xfId="0" applyFont="1" applyFill="1" applyBorder="1" applyAlignment="1">
      <alignment vertical="center" wrapText="1"/>
    </xf>
    <xf numFmtId="0" fontId="126" fillId="2" borderId="36" xfId="0" applyFont="1" applyFill="1" applyBorder="1" applyAlignment="1">
      <alignment vertical="center" wrapText="1"/>
    </xf>
    <xf numFmtId="0" fontId="127" fillId="0" borderId="19" xfId="0" applyFont="1" applyBorder="1" applyAlignment="1">
      <alignment vertical="center" wrapText="1"/>
    </xf>
    <xf numFmtId="0" fontId="127" fillId="0" borderId="64" xfId="0" applyFont="1" applyBorder="1" applyAlignment="1">
      <alignment vertical="center" wrapText="1"/>
    </xf>
    <xf numFmtId="0" fontId="125" fillId="23" borderId="5" xfId="0" applyFont="1" applyFill="1" applyBorder="1" applyAlignment="1">
      <alignment vertical="center" wrapText="1"/>
    </xf>
    <xf numFmtId="0" fontId="125" fillId="23" borderId="7" xfId="0" applyFont="1" applyFill="1" applyBorder="1" applyAlignment="1">
      <alignment vertical="center" wrapText="1"/>
    </xf>
    <xf numFmtId="0" fontId="125" fillId="23" borderId="65" xfId="0" applyFont="1" applyFill="1" applyBorder="1" applyAlignment="1">
      <alignment vertical="center" wrapText="1"/>
    </xf>
    <xf numFmtId="1" fontId="59" fillId="23" borderId="36" xfId="0" applyNumberFormat="1" applyFont="1" applyFill="1" applyBorder="1" applyAlignment="1">
      <alignment vertical="center" wrapText="1"/>
    </xf>
    <xf numFmtId="1" fontId="59" fillId="23" borderId="186" xfId="0" applyNumberFormat="1" applyFont="1" applyFill="1" applyBorder="1" applyAlignment="1">
      <alignment horizontal="left" vertical="center" wrapText="1"/>
    </xf>
    <xf numFmtId="0" fontId="53" fillId="23" borderId="186" xfId="0" applyFont="1" applyFill="1" applyBorder="1" applyAlignment="1">
      <alignment vertical="center"/>
    </xf>
    <xf numFmtId="0" fontId="53" fillId="23" borderId="5" xfId="0" applyFont="1" applyFill="1" applyBorder="1" applyAlignment="1">
      <alignment vertical="center"/>
    </xf>
    <xf numFmtId="1" fontId="61" fillId="24" borderId="186" xfId="0" applyNumberFormat="1" applyFont="1" applyFill="1" applyBorder="1" applyAlignment="1">
      <alignment horizontal="left" vertical="center" wrapText="1"/>
    </xf>
    <xf numFmtId="1" fontId="54" fillId="0" borderId="35" xfId="0" applyNumberFormat="1" applyFont="1" applyBorder="1" applyAlignment="1">
      <alignment vertical="center" wrapText="1"/>
    </xf>
    <xf numFmtId="1" fontId="37" fillId="0" borderId="35" xfId="0" applyNumberFormat="1" applyFont="1" applyBorder="1" applyAlignment="1">
      <alignment vertical="center" wrapText="1"/>
    </xf>
    <xf numFmtId="1" fontId="37" fillId="21" borderId="35" xfId="0" applyNumberFormat="1" applyFont="1" applyFill="1" applyBorder="1" applyAlignment="1">
      <alignment vertical="center" wrapText="1"/>
    </xf>
    <xf numFmtId="0" fontId="63" fillId="24" borderId="19" xfId="0" applyFont="1" applyFill="1" applyBorder="1" applyAlignment="1">
      <alignment horizontal="left" vertical="center" wrapText="1"/>
    </xf>
    <xf numFmtId="0" fontId="63" fillId="24" borderId="64" xfId="0" applyFont="1" applyFill="1" applyBorder="1" applyAlignment="1">
      <alignment horizontal="left" vertical="center" wrapText="1"/>
    </xf>
    <xf numFmtId="0" fontId="54" fillId="24" borderId="186" xfId="0" applyFont="1" applyFill="1" applyBorder="1" applyAlignment="1">
      <alignment horizontal="left"/>
    </xf>
    <xf numFmtId="0" fontId="90" fillId="0" borderId="36" xfId="0" applyFont="1" applyBorder="1" applyAlignment="1">
      <alignment horizontal="center" vertical="center" textRotation="90" wrapText="1"/>
    </xf>
    <xf numFmtId="0" fontId="91" fillId="0" borderId="64" xfId="0" applyFont="1" applyBorder="1" applyAlignment="1">
      <alignment horizontal="center" vertical="center" textRotation="90" wrapText="1"/>
    </xf>
    <xf numFmtId="0" fontId="91" fillId="0" borderId="3" xfId="0" applyFont="1" applyBorder="1" applyAlignment="1">
      <alignment horizontal="center" vertical="center" textRotation="90" wrapText="1"/>
    </xf>
    <xf numFmtId="0" fontId="91" fillId="0" borderId="74" xfId="0" applyFont="1" applyBorder="1" applyAlignment="1">
      <alignment horizontal="center" vertical="center" textRotation="90" wrapText="1"/>
    </xf>
    <xf numFmtId="0" fontId="91" fillId="0" borderId="5" xfId="0" applyFont="1" applyBorder="1" applyAlignment="1">
      <alignment horizontal="center" vertical="center" textRotation="90" wrapText="1"/>
    </xf>
    <xf numFmtId="0" fontId="91" fillId="0" borderId="65" xfId="0" applyFont="1" applyBorder="1" applyAlignment="1">
      <alignment horizontal="center" vertical="center" textRotation="90" wrapText="1"/>
    </xf>
    <xf numFmtId="0" fontId="37" fillId="0" borderId="154" xfId="0" applyFont="1" applyBorder="1" applyAlignment="1">
      <alignment vertical="center" wrapText="1"/>
    </xf>
    <xf numFmtId="0" fontId="59" fillId="23" borderId="5" xfId="0" applyFont="1" applyFill="1" applyBorder="1" applyAlignment="1">
      <alignment vertical="center" wrapText="1"/>
    </xf>
    <xf numFmtId="0" fontId="63" fillId="23" borderId="7" xfId="0" applyFont="1" applyFill="1" applyBorder="1" applyAlignment="1">
      <alignment vertical="center" wrapText="1"/>
    </xf>
    <xf numFmtId="0" fontId="63" fillId="23" borderId="65" xfId="0" applyFont="1" applyFill="1" applyBorder="1" applyAlignment="1">
      <alignment vertical="center" wrapText="1"/>
    </xf>
    <xf numFmtId="0" fontId="59" fillId="23" borderId="186" xfId="0" applyFont="1" applyFill="1" applyBorder="1" applyAlignment="1">
      <alignment horizontal="left" vertical="center"/>
    </xf>
    <xf numFmtId="0" fontId="53" fillId="23" borderId="186" xfId="0" applyFont="1" applyFill="1" applyBorder="1" applyAlignment="1">
      <alignment horizontal="left" vertical="center"/>
    </xf>
    <xf numFmtId="0" fontId="53" fillId="23" borderId="5" xfId="0" applyFont="1" applyFill="1" applyBorder="1" applyAlignment="1">
      <alignment horizontal="left" vertical="center"/>
    </xf>
    <xf numFmtId="0" fontId="59" fillId="23" borderId="21" xfId="0" applyFont="1" applyFill="1" applyBorder="1" applyAlignment="1">
      <alignment vertical="center" wrapText="1"/>
    </xf>
    <xf numFmtId="0" fontId="53" fillId="23" borderId="21" xfId="0" applyFont="1" applyFill="1" applyBorder="1" applyAlignment="1">
      <alignment vertical="center" wrapText="1"/>
    </xf>
    <xf numFmtId="0" fontId="126" fillId="23" borderId="36" xfId="0" applyFont="1" applyFill="1" applyBorder="1" applyAlignment="1">
      <alignment horizontal="left" vertical="center" wrapText="1"/>
    </xf>
    <xf numFmtId="0" fontId="127" fillId="23" borderId="19" xfId="0" applyFont="1" applyFill="1" applyBorder="1" applyAlignment="1">
      <alignment horizontal="left" vertical="center" wrapText="1"/>
    </xf>
    <xf numFmtId="0" fontId="127" fillId="23" borderId="64" xfId="0" applyFont="1" applyFill="1" applyBorder="1" applyAlignment="1">
      <alignment horizontal="left" vertical="center" wrapText="1"/>
    </xf>
    <xf numFmtId="0" fontId="37" fillId="0" borderId="154" xfId="0" applyFont="1" applyBorder="1" applyAlignment="1">
      <alignment horizontal="left" vertical="center" wrapText="1"/>
    </xf>
    <xf numFmtId="0" fontId="54" fillId="0" borderId="19" xfId="0" applyFont="1" applyBorder="1" applyAlignment="1">
      <alignment horizontal="center" vertical="center" wrapText="1"/>
    </xf>
    <xf numFmtId="0" fontId="54" fillId="0" borderId="64"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0" xfId="0" applyFont="1" applyAlignment="1">
      <alignment horizontal="center" vertical="center" wrapText="1"/>
    </xf>
    <xf numFmtId="0" fontId="54" fillId="0" borderId="74" xfId="0" applyFont="1" applyBorder="1" applyAlignment="1">
      <alignment horizontal="center" vertical="center" wrapText="1"/>
    </xf>
    <xf numFmtId="0" fontId="37" fillId="21" borderId="36" xfId="0" applyFont="1" applyFill="1" applyBorder="1" applyAlignment="1">
      <alignment horizontal="center" vertical="center" wrapText="1"/>
    </xf>
    <xf numFmtId="0" fontId="54" fillId="21" borderId="19" xfId="0" applyFont="1" applyFill="1" applyBorder="1" applyAlignment="1">
      <alignment horizontal="center" vertical="center" wrapText="1"/>
    </xf>
    <xf numFmtId="0" fontId="54" fillId="21" borderId="64" xfId="0" applyFont="1" applyFill="1" applyBorder="1" applyAlignment="1">
      <alignment horizontal="center" vertical="center" wrapText="1"/>
    </xf>
    <xf numFmtId="0" fontId="54" fillId="21" borderId="3" xfId="0" applyFont="1" applyFill="1" applyBorder="1" applyAlignment="1">
      <alignment horizontal="center" vertical="center" wrapText="1"/>
    </xf>
    <xf numFmtId="0" fontId="54" fillId="21" borderId="0" xfId="0" applyFont="1" applyFill="1" applyAlignment="1">
      <alignment horizontal="center" vertical="center" wrapText="1"/>
    </xf>
    <xf numFmtId="0" fontId="54" fillId="21" borderId="74" xfId="0" applyFont="1" applyFill="1" applyBorder="1" applyAlignment="1">
      <alignment horizontal="center" vertical="center" wrapText="1"/>
    </xf>
    <xf numFmtId="0" fontId="37" fillId="21" borderId="19" xfId="0" applyFont="1" applyFill="1" applyBorder="1" applyAlignment="1">
      <alignment horizontal="center" vertical="center" wrapText="1"/>
    </xf>
    <xf numFmtId="0" fontId="37" fillId="21" borderId="64" xfId="0" applyFont="1" applyFill="1" applyBorder="1" applyAlignment="1">
      <alignment horizontal="center" vertical="center" wrapText="1"/>
    </xf>
    <xf numFmtId="0" fontId="37" fillId="21" borderId="3" xfId="0" applyFont="1" applyFill="1" applyBorder="1" applyAlignment="1">
      <alignment horizontal="center" vertical="center" wrapText="1"/>
    </xf>
    <xf numFmtId="0" fontId="37" fillId="21" borderId="0" xfId="0" applyFont="1" applyFill="1" applyAlignment="1">
      <alignment horizontal="center" vertical="center" wrapText="1"/>
    </xf>
    <xf numFmtId="0" fontId="37" fillId="21" borderId="74" xfId="0" applyFont="1" applyFill="1" applyBorder="1" applyAlignment="1">
      <alignment horizontal="center" vertical="center" wrapText="1"/>
    </xf>
    <xf numFmtId="0" fontId="37" fillId="21" borderId="5" xfId="0" applyFont="1" applyFill="1" applyBorder="1" applyAlignment="1">
      <alignment horizontal="center" vertical="center" wrapText="1"/>
    </xf>
    <xf numFmtId="0" fontId="37" fillId="21" borderId="7" xfId="0" applyFont="1" applyFill="1" applyBorder="1" applyAlignment="1">
      <alignment horizontal="center" vertical="center" wrapText="1"/>
    </xf>
    <xf numFmtId="0" fontId="37" fillId="21" borderId="65" xfId="0" applyFont="1" applyFill="1" applyBorder="1" applyAlignment="1">
      <alignment horizontal="center" vertical="center" wrapText="1"/>
    </xf>
    <xf numFmtId="0" fontId="59" fillId="24" borderId="21" xfId="0" applyFont="1" applyFill="1" applyBorder="1" applyAlignment="1">
      <alignment vertical="center" wrapText="1"/>
    </xf>
    <xf numFmtId="0" fontId="53" fillId="24" borderId="21" xfId="0" applyFont="1" applyFill="1" applyBorder="1" applyAlignment="1">
      <alignment vertical="center" wrapText="1"/>
    </xf>
    <xf numFmtId="0" fontId="125" fillId="24" borderId="36" xfId="0" applyFont="1" applyFill="1" applyBorder="1" applyAlignment="1">
      <alignment horizontal="left" vertical="center"/>
    </xf>
    <xf numFmtId="0" fontId="123" fillId="24" borderId="19" xfId="0" applyFont="1" applyFill="1" applyBorder="1" applyAlignment="1">
      <alignment horizontal="left" vertical="center"/>
    </xf>
    <xf numFmtId="0" fontId="123" fillId="24" borderId="64" xfId="0" applyFont="1" applyFill="1" applyBorder="1" applyAlignment="1">
      <alignment horizontal="left" vertical="center"/>
    </xf>
    <xf numFmtId="0" fontId="53" fillId="24" borderId="186" xfId="0" applyFont="1" applyFill="1" applyBorder="1" applyAlignment="1">
      <alignment horizontal="left"/>
    </xf>
    <xf numFmtId="0" fontId="53" fillId="24" borderId="17" xfId="0" applyFont="1" applyFill="1" applyBorder="1" applyAlignment="1">
      <alignment horizontal="left"/>
    </xf>
    <xf numFmtId="0" fontId="37" fillId="27" borderId="1" xfId="0" applyFont="1" applyFill="1" applyBorder="1" applyAlignment="1">
      <alignment vertical="center" wrapText="1"/>
    </xf>
    <xf numFmtId="0" fontId="54" fillId="27" borderId="1" xfId="0" applyFont="1" applyFill="1" applyBorder="1" applyAlignment="1">
      <alignment vertical="center" wrapText="1"/>
    </xf>
    <xf numFmtId="0" fontId="54" fillId="27" borderId="187" xfId="0" applyFont="1" applyFill="1" applyBorder="1" applyAlignment="1">
      <alignment vertical="center" wrapText="1"/>
    </xf>
    <xf numFmtId="0" fontId="226" fillId="21" borderId="29" xfId="0" applyFont="1" applyFill="1" applyBorder="1" applyAlignment="1">
      <alignment horizontal="center" vertical="center" wrapText="1"/>
    </xf>
    <xf numFmtId="0" fontId="91" fillId="21" borderId="29" xfId="0" applyFont="1" applyFill="1" applyBorder="1"/>
    <xf numFmtId="0" fontId="226" fillId="21" borderId="30" xfId="0" applyFont="1" applyFill="1" applyBorder="1" applyAlignment="1">
      <alignment horizontal="center" vertical="center" wrapText="1"/>
    </xf>
    <xf numFmtId="0" fontId="91" fillId="21" borderId="30" xfId="0" applyFont="1" applyFill="1" applyBorder="1"/>
    <xf numFmtId="0" fontId="226" fillId="21" borderId="31" xfId="0" applyFont="1" applyFill="1" applyBorder="1" applyAlignment="1">
      <alignment horizontal="center" vertical="center" wrapText="1"/>
    </xf>
    <xf numFmtId="0" fontId="91" fillId="21" borderId="31" xfId="0" applyFont="1" applyFill="1" applyBorder="1"/>
    <xf numFmtId="2" fontId="110" fillId="51" borderId="35" xfId="0" applyNumberFormat="1" applyFont="1" applyFill="1" applyBorder="1" applyAlignment="1">
      <alignment horizontal="center" vertical="center" wrapText="1"/>
    </xf>
    <xf numFmtId="0" fontId="128" fillId="51" borderId="1" xfId="0" applyFont="1" applyFill="1" applyBorder="1" applyAlignment="1">
      <alignment vertical="center" wrapText="1"/>
    </xf>
    <xf numFmtId="0" fontId="128" fillId="51" borderId="187" xfId="0" applyFont="1" applyFill="1" applyBorder="1" applyAlignment="1">
      <alignment vertical="center" wrapText="1"/>
    </xf>
    <xf numFmtId="0" fontId="53" fillId="23" borderId="186" xfId="0" applyFont="1" applyFill="1" applyBorder="1" applyAlignment="1">
      <alignment horizontal="left"/>
    </xf>
    <xf numFmtId="0" fontId="53" fillId="23" borderId="3" xfId="0" applyFont="1" applyFill="1" applyBorder="1" applyAlignment="1">
      <alignment horizontal="left"/>
    </xf>
    <xf numFmtId="0" fontId="53" fillId="23" borderId="5" xfId="0" applyFont="1" applyFill="1" applyBorder="1" applyAlignment="1">
      <alignment horizontal="left"/>
    </xf>
    <xf numFmtId="0" fontId="110" fillId="51" borderId="236" xfId="0" applyFont="1" applyFill="1" applyBorder="1" applyAlignment="1">
      <alignment horizontal="center" vertical="center" wrapText="1"/>
    </xf>
    <xf numFmtId="0" fontId="129" fillId="51" borderId="236" xfId="0" applyFont="1" applyFill="1" applyBorder="1" applyAlignment="1">
      <alignment horizontal="center" vertical="center" wrapText="1"/>
    </xf>
    <xf numFmtId="0" fontId="59" fillId="0" borderId="35" xfId="0" applyFont="1" applyBorder="1" applyAlignment="1">
      <alignment horizontal="center" vertical="center" wrapText="1"/>
    </xf>
    <xf numFmtId="0" fontId="53" fillId="0" borderId="13" xfId="0" applyFont="1" applyBorder="1" applyAlignment="1">
      <alignment horizontal="center" vertical="center" wrapText="1"/>
    </xf>
    <xf numFmtId="0" fontId="59" fillId="5" borderId="35" xfId="0" applyFont="1" applyFill="1" applyBorder="1" applyAlignment="1">
      <alignment horizontal="center" vertical="center" wrapText="1"/>
    </xf>
    <xf numFmtId="0" fontId="110" fillId="51" borderId="2" xfId="0" applyFont="1" applyFill="1" applyBorder="1" applyAlignment="1">
      <alignment horizontal="center" vertical="center" wrapText="1"/>
    </xf>
    <xf numFmtId="0" fontId="129" fillId="51" borderId="2" xfId="0" applyFont="1" applyFill="1" applyBorder="1" applyAlignment="1">
      <alignment horizontal="center" vertical="center" wrapText="1"/>
    </xf>
    <xf numFmtId="0" fontId="59" fillId="0" borderId="21" xfId="0" applyFont="1" applyBorder="1" applyAlignment="1">
      <alignment horizontal="center" vertical="center" wrapText="1"/>
    </xf>
    <xf numFmtId="0" fontId="53" fillId="0" borderId="17" xfId="0" applyFont="1" applyBorder="1" applyAlignment="1">
      <alignment horizontal="center" vertical="center" wrapText="1"/>
    </xf>
    <xf numFmtId="0" fontId="110" fillId="51" borderId="36" xfId="0" applyFont="1" applyFill="1" applyBorder="1" applyAlignment="1">
      <alignment horizontal="center" vertical="center" wrapText="1"/>
    </xf>
    <xf numFmtId="0" fontId="129" fillId="51" borderId="64" xfId="0" applyFont="1" applyFill="1" applyBorder="1" applyAlignment="1">
      <alignment horizontal="center" vertical="center" wrapText="1"/>
    </xf>
    <xf numFmtId="0" fontId="129" fillId="51" borderId="5" xfId="0" applyFont="1" applyFill="1" applyBorder="1" applyAlignment="1">
      <alignment horizontal="center" vertical="center" wrapText="1"/>
    </xf>
    <xf numFmtId="0" fontId="129" fillId="51" borderId="65" xfId="0" applyFont="1" applyFill="1" applyBorder="1" applyAlignment="1">
      <alignment horizontal="center" vertical="center" wrapText="1"/>
    </xf>
    <xf numFmtId="0" fontId="110" fillId="51" borderId="154" xfId="0" applyFont="1" applyFill="1" applyBorder="1" applyAlignment="1">
      <alignment horizontal="center" vertical="center" wrapText="1"/>
    </xf>
    <xf numFmtId="0" fontId="129" fillId="51" borderId="154" xfId="0" applyFont="1" applyFill="1" applyBorder="1" applyAlignment="1">
      <alignment horizontal="center" vertical="center" wrapText="1"/>
    </xf>
    <xf numFmtId="0" fontId="59" fillId="5" borderId="21" xfId="0" applyFont="1" applyFill="1" applyBorder="1" applyAlignment="1">
      <alignment horizontal="center" vertical="center" wrapText="1"/>
    </xf>
    <xf numFmtId="0" fontId="54" fillId="0" borderId="2" xfId="0" applyFont="1" applyBorder="1" applyAlignment="1">
      <alignment horizontal="left" vertical="center" wrapText="1"/>
    </xf>
    <xf numFmtId="0" fontId="53" fillId="0" borderId="2" xfId="0" applyFont="1" applyBorder="1" applyAlignment="1">
      <alignment horizontal="left" vertical="center" wrapText="1"/>
    </xf>
    <xf numFmtId="0" fontId="53" fillId="0" borderId="13" xfId="0" applyFont="1" applyBorder="1" applyAlignment="1">
      <alignment horizontal="left" vertical="center" wrapText="1"/>
    </xf>
    <xf numFmtId="0" fontId="130" fillId="51" borderId="154" xfId="0" applyFont="1" applyFill="1" applyBorder="1" applyAlignment="1">
      <alignment horizontal="center" vertical="center" wrapText="1"/>
    </xf>
    <xf numFmtId="0" fontId="91" fillId="0" borderId="24" xfId="0" applyFont="1" applyBorder="1" applyAlignment="1">
      <alignment wrapText="1"/>
    </xf>
    <xf numFmtId="0" fontId="91" fillId="0" borderId="69" xfId="0" applyFont="1" applyBorder="1" applyAlignment="1">
      <alignment wrapText="1"/>
    </xf>
    <xf numFmtId="0" fontId="91" fillId="0" borderId="175" xfId="0" applyFont="1" applyBorder="1" applyAlignment="1">
      <alignment wrapText="1"/>
    </xf>
    <xf numFmtId="0" fontId="91" fillId="0" borderId="0" xfId="0" applyFont="1" applyAlignment="1">
      <alignment wrapText="1"/>
    </xf>
    <xf numFmtId="0" fontId="91" fillId="0" borderId="196" xfId="0" applyFont="1" applyBorder="1" applyAlignment="1">
      <alignment wrapText="1"/>
    </xf>
    <xf numFmtId="0" fontId="91" fillId="0" borderId="270" xfId="0" applyFont="1" applyBorder="1" applyAlignment="1">
      <alignment wrapText="1"/>
    </xf>
    <xf numFmtId="0" fontId="91" fillId="0" borderId="6" xfId="0" applyFont="1" applyBorder="1" applyAlignment="1">
      <alignment wrapText="1"/>
    </xf>
    <xf numFmtId="0" fontId="91" fillId="0" borderId="70" xfId="0" applyFont="1" applyBorder="1" applyAlignment="1">
      <alignment wrapText="1"/>
    </xf>
    <xf numFmtId="0" fontId="110" fillId="51" borderId="21" xfId="0" applyFont="1" applyFill="1" applyBorder="1" applyAlignment="1">
      <alignment horizontal="center" vertical="center" wrapText="1"/>
    </xf>
    <xf numFmtId="0" fontId="110" fillId="51" borderId="12" xfId="0" applyFont="1" applyFill="1" applyBorder="1" applyAlignment="1">
      <alignment horizontal="center" vertical="center" wrapText="1"/>
    </xf>
    <xf numFmtId="0" fontId="110" fillId="51" borderId="17" xfId="0" applyFont="1" applyFill="1" applyBorder="1" applyAlignment="1">
      <alignment horizontal="center" vertical="center" wrapText="1"/>
    </xf>
    <xf numFmtId="0" fontId="112" fillId="51" borderId="64" xfId="0" applyFont="1" applyFill="1" applyBorder="1" applyAlignment="1">
      <alignment horizontal="center" vertical="center" wrapText="1"/>
    </xf>
    <xf numFmtId="0" fontId="112" fillId="51" borderId="3" xfId="0" applyFont="1" applyFill="1" applyBorder="1" applyAlignment="1">
      <alignment horizontal="center" vertical="center" wrapText="1"/>
    </xf>
    <xf numFmtId="0" fontId="112" fillId="51" borderId="74" xfId="0" applyFont="1" applyFill="1" applyBorder="1" applyAlignment="1">
      <alignment horizontal="center" vertical="center" wrapText="1"/>
    </xf>
    <xf numFmtId="0" fontId="112" fillId="51" borderId="5" xfId="0" applyFont="1" applyFill="1" applyBorder="1" applyAlignment="1">
      <alignment horizontal="center" vertical="center" wrapText="1"/>
    </xf>
    <xf numFmtId="0" fontId="112" fillId="51" borderId="65" xfId="0" applyFont="1" applyFill="1" applyBorder="1" applyAlignment="1">
      <alignment horizontal="center" vertical="center" wrapText="1"/>
    </xf>
    <xf numFmtId="0" fontId="112" fillId="51" borderId="12" xfId="0" applyFont="1" applyFill="1" applyBorder="1" applyAlignment="1">
      <alignment horizontal="center" vertical="center" wrapText="1"/>
    </xf>
    <xf numFmtId="0" fontId="112" fillId="51" borderId="17" xfId="0" applyFont="1" applyFill="1" applyBorder="1" applyAlignment="1">
      <alignment horizontal="center" vertical="center" wrapText="1"/>
    </xf>
    <xf numFmtId="0" fontId="112" fillId="51" borderId="2" xfId="0" applyFont="1" applyFill="1" applyBorder="1" applyAlignment="1">
      <alignment horizontal="center" vertical="center" wrapText="1"/>
    </xf>
    <xf numFmtId="0" fontId="110" fillId="51" borderId="35" xfId="0" applyFont="1" applyFill="1" applyBorder="1" applyAlignment="1">
      <alignment horizontal="center" vertical="center" wrapText="1"/>
    </xf>
    <xf numFmtId="0" fontId="110" fillId="51" borderId="13" xfId="0" applyFont="1" applyFill="1" applyBorder="1" applyAlignment="1">
      <alignment horizontal="center" vertical="center" wrapText="1"/>
    </xf>
    <xf numFmtId="0" fontId="110" fillId="51" borderId="3" xfId="0" applyFont="1" applyFill="1" applyBorder="1" applyAlignment="1">
      <alignment horizontal="center" vertical="center" wrapText="1"/>
    </xf>
    <xf numFmtId="0" fontId="110" fillId="51" borderId="0" xfId="0" applyFont="1" applyFill="1" applyAlignment="1">
      <alignment horizontal="center" vertical="center" wrapText="1"/>
    </xf>
    <xf numFmtId="0" fontId="59" fillId="21" borderId="0" xfId="0" applyFont="1" applyFill="1" applyAlignment="1">
      <alignment horizontal="center" vertical="center" wrapText="1"/>
    </xf>
    <xf numFmtId="0" fontId="63" fillId="21" borderId="0" xfId="0" applyFont="1" applyFill="1" applyAlignment="1">
      <alignment horizontal="center" vertical="center" wrapText="1"/>
    </xf>
    <xf numFmtId="0" fontId="54" fillId="6" borderId="36" xfId="0" applyFont="1" applyFill="1" applyBorder="1" applyAlignment="1">
      <alignment vertical="center" wrapText="1"/>
    </xf>
    <xf numFmtId="0" fontId="0" fillId="6" borderId="19" xfId="0" applyFill="1" applyBorder="1" applyAlignment="1">
      <alignment vertical="center" wrapText="1"/>
    </xf>
    <xf numFmtId="0" fontId="0" fillId="6" borderId="64" xfId="0" applyFill="1" applyBorder="1" applyAlignment="1">
      <alignment vertical="center" wrapText="1"/>
    </xf>
    <xf numFmtId="0" fontId="110" fillId="51" borderId="64" xfId="0" applyFont="1" applyFill="1" applyBorder="1" applyAlignment="1">
      <alignment horizontal="center" vertical="center" wrapText="1"/>
    </xf>
    <xf numFmtId="0" fontId="110" fillId="51" borderId="5" xfId="0" applyFont="1" applyFill="1" applyBorder="1" applyAlignment="1">
      <alignment horizontal="center" vertical="center" wrapText="1"/>
    </xf>
    <xf numFmtId="0" fontId="110" fillId="51" borderId="65" xfId="0" applyFont="1" applyFill="1" applyBorder="1" applyAlignment="1">
      <alignment horizontal="center" vertical="center" wrapText="1"/>
    </xf>
    <xf numFmtId="0" fontId="59" fillId="21" borderId="3" xfId="0" applyFont="1" applyFill="1" applyBorder="1" applyAlignment="1">
      <alignment horizontal="center" vertical="center" wrapText="1"/>
    </xf>
    <xf numFmtId="0" fontId="224" fillId="21" borderId="22" xfId="0" applyFont="1" applyFill="1" applyBorder="1" applyAlignment="1">
      <alignment horizontal="center" vertical="center" wrapText="1"/>
    </xf>
    <xf numFmtId="0" fontId="224" fillId="21" borderId="24" xfId="0" applyFont="1" applyFill="1" applyBorder="1" applyAlignment="1">
      <alignment horizontal="center" vertical="center" wrapText="1"/>
    </xf>
    <xf numFmtId="0" fontId="225" fillId="21" borderId="24" xfId="0" applyFont="1" applyFill="1" applyBorder="1" applyAlignment="1">
      <alignment horizontal="center" vertical="center" wrapText="1"/>
    </xf>
    <xf numFmtId="0" fontId="225" fillId="21" borderId="24" xfId="0" applyFont="1" applyFill="1" applyBorder="1" applyAlignment="1">
      <alignment wrapText="1"/>
    </xf>
    <xf numFmtId="0" fontId="225" fillId="21" borderId="69" xfId="0" applyFont="1" applyFill="1" applyBorder="1" applyAlignment="1">
      <alignment wrapText="1"/>
    </xf>
    <xf numFmtId="0" fontId="225" fillId="21" borderId="25" xfId="0" applyFont="1" applyFill="1" applyBorder="1" applyAlignment="1">
      <alignment horizontal="center" vertical="center" wrapText="1"/>
    </xf>
    <xf numFmtId="0" fontId="225" fillId="21" borderId="0" xfId="0" applyFont="1" applyFill="1" applyAlignment="1">
      <alignment horizontal="center" vertical="center" wrapText="1"/>
    </xf>
    <xf numFmtId="0" fontId="225" fillId="21" borderId="0" xfId="0" applyFont="1" applyFill="1" applyAlignment="1">
      <alignment wrapText="1"/>
    </xf>
    <xf numFmtId="0" fontId="225" fillId="21" borderId="62" xfId="0" applyFont="1" applyFill="1" applyBorder="1" applyAlignment="1">
      <alignment wrapText="1"/>
    </xf>
    <xf numFmtId="0" fontId="225" fillId="21" borderId="63" xfId="0" applyFont="1" applyFill="1" applyBorder="1" applyAlignment="1">
      <alignment horizontal="center" vertical="center" wrapText="1"/>
    </xf>
    <xf numFmtId="0" fontId="225" fillId="21" borderId="6" xfId="0" applyFont="1" applyFill="1" applyBorder="1" applyAlignment="1">
      <alignment horizontal="center" vertical="center" wrapText="1"/>
    </xf>
    <xf numFmtId="0" fontId="225" fillId="21" borderId="6" xfId="0" applyFont="1" applyFill="1" applyBorder="1" applyAlignment="1">
      <alignment wrapText="1"/>
    </xf>
    <xf numFmtId="0" fontId="225" fillId="21" borderId="70" xfId="0" applyFont="1" applyFill="1" applyBorder="1" applyAlignment="1">
      <alignment wrapText="1"/>
    </xf>
    <xf numFmtId="0" fontId="110" fillId="51" borderId="177" xfId="0" applyFont="1" applyFill="1" applyBorder="1" applyAlignment="1">
      <alignment horizontal="center" vertical="center" wrapText="1"/>
    </xf>
    <xf numFmtId="0" fontId="110" fillId="51" borderId="45" xfId="0" applyFont="1" applyFill="1" applyBorder="1" applyAlignment="1">
      <alignment horizontal="center" vertical="center" wrapText="1"/>
    </xf>
    <xf numFmtId="0" fontId="110" fillId="51" borderId="178" xfId="0" applyFont="1" applyFill="1" applyBorder="1" applyAlignment="1">
      <alignment horizontal="center" vertical="center" wrapText="1"/>
    </xf>
    <xf numFmtId="0" fontId="110" fillId="51" borderId="6" xfId="0" applyFont="1" applyFill="1" applyBorder="1" applyAlignment="1">
      <alignment horizontal="center" vertical="center" wrapText="1"/>
    </xf>
    <xf numFmtId="0" fontId="110" fillId="51" borderId="179" xfId="0" applyFont="1" applyFill="1" applyBorder="1" applyAlignment="1">
      <alignment horizontal="center" vertical="center" wrapText="1"/>
    </xf>
    <xf numFmtId="0" fontId="110" fillId="51" borderId="180" xfId="0" applyFont="1" applyFill="1" applyBorder="1" applyAlignment="1">
      <alignment horizontal="center" vertical="center" wrapText="1"/>
    </xf>
    <xf numFmtId="0" fontId="110" fillId="51" borderId="181" xfId="0" applyFont="1" applyFill="1" applyBorder="1" applyAlignment="1">
      <alignment horizontal="center" vertical="center" wrapText="1"/>
    </xf>
    <xf numFmtId="0" fontId="226" fillId="21" borderId="22" xfId="0" applyFont="1" applyFill="1" applyBorder="1" applyAlignment="1">
      <alignment horizontal="center" vertical="center" wrapText="1"/>
    </xf>
    <xf numFmtId="0" fontId="90" fillId="21" borderId="24" xfId="0" applyFont="1" applyFill="1" applyBorder="1"/>
    <xf numFmtId="0" fontId="90" fillId="21" borderId="69" xfId="0" applyFont="1" applyFill="1" applyBorder="1"/>
    <xf numFmtId="0" fontId="90" fillId="21" borderId="25" xfId="0" applyFont="1" applyFill="1" applyBorder="1"/>
    <xf numFmtId="0" fontId="90" fillId="21" borderId="0" xfId="0" applyFont="1" applyFill="1"/>
    <xf numFmtId="0" fontId="90" fillId="21" borderId="62" xfId="0" applyFont="1" applyFill="1" applyBorder="1"/>
    <xf numFmtId="0" fontId="90" fillId="21" borderId="63" xfId="0" applyFont="1" applyFill="1" applyBorder="1"/>
    <xf numFmtId="0" fontId="90" fillId="21" borderId="6" xfId="0" applyFont="1" applyFill="1" applyBorder="1"/>
    <xf numFmtId="0" fontId="90" fillId="21" borderId="70" xfId="0" applyFont="1" applyFill="1" applyBorder="1"/>
    <xf numFmtId="0" fontId="110" fillId="51" borderId="186" xfId="0" applyFont="1" applyFill="1" applyBorder="1" applyAlignment="1">
      <alignment horizontal="center" vertical="center" wrapText="1"/>
    </xf>
    <xf numFmtId="0" fontId="110" fillId="51" borderId="74" xfId="0" applyFont="1" applyFill="1" applyBorder="1" applyAlignment="1">
      <alignment horizontal="center" vertical="center" wrapText="1"/>
    </xf>
    <xf numFmtId="0" fontId="35" fillId="22" borderId="154" xfId="0" applyFont="1" applyFill="1" applyBorder="1" applyAlignment="1">
      <alignment horizontal="center" vertical="center" wrapText="1"/>
    </xf>
    <xf numFmtId="0" fontId="35" fillId="22" borderId="35" xfId="0" applyFont="1" applyFill="1" applyBorder="1" applyAlignment="1">
      <alignment horizontal="center" vertical="center" wrapText="1"/>
    </xf>
    <xf numFmtId="0" fontId="35" fillId="40" borderId="132" xfId="0" applyFont="1" applyFill="1" applyBorder="1" applyAlignment="1">
      <alignment horizontal="center" vertical="center" wrapText="1"/>
    </xf>
    <xf numFmtId="0" fontId="35" fillId="40" borderId="154" xfId="0" applyFont="1" applyFill="1" applyBorder="1" applyAlignment="1">
      <alignment horizontal="center" vertical="center" wrapText="1"/>
    </xf>
    <xf numFmtId="0" fontId="31" fillId="22" borderId="154" xfId="0" applyFont="1" applyFill="1" applyBorder="1" applyAlignment="1">
      <alignment horizontal="center" vertical="center" wrapText="1"/>
    </xf>
    <xf numFmtId="0" fontId="31" fillId="22" borderId="35" xfId="0" applyFont="1" applyFill="1" applyBorder="1" applyAlignment="1">
      <alignment horizontal="center" vertical="center" wrapText="1"/>
    </xf>
    <xf numFmtId="0" fontId="31" fillId="40" borderId="132" xfId="0" applyFont="1" applyFill="1" applyBorder="1" applyAlignment="1">
      <alignment horizontal="center" vertical="center" wrapText="1"/>
    </xf>
    <xf numFmtId="0" fontId="31" fillId="40" borderId="154" xfId="0" applyFont="1" applyFill="1" applyBorder="1" applyAlignment="1">
      <alignment horizontal="center" vertical="center" wrapText="1"/>
    </xf>
    <xf numFmtId="0" fontId="59" fillId="23" borderId="36" xfId="0" applyFont="1" applyFill="1" applyBorder="1" applyAlignment="1">
      <alignment vertical="center"/>
    </xf>
    <xf numFmtId="0" fontId="59" fillId="23" borderId="64" xfId="0" applyFont="1" applyFill="1" applyBorder="1" applyAlignment="1">
      <alignment vertical="center"/>
    </xf>
    <xf numFmtId="0" fontId="37" fillId="23" borderId="186" xfId="0" applyFont="1" applyFill="1" applyBorder="1"/>
    <xf numFmtId="0" fontId="37" fillId="23" borderId="5" xfId="0" applyFont="1" applyFill="1" applyBorder="1"/>
    <xf numFmtId="0" fontId="59" fillId="23" borderId="13" xfId="0" applyFont="1" applyFill="1" applyBorder="1" applyAlignment="1">
      <alignment vertical="center" wrapText="1"/>
    </xf>
    <xf numFmtId="0" fontId="73" fillId="0" borderId="1" xfId="0" applyFont="1" applyBorder="1" applyAlignment="1">
      <alignment vertical="center" wrapText="1"/>
    </xf>
    <xf numFmtId="0" fontId="73" fillId="0" borderId="13" xfId="0" applyFont="1" applyBorder="1" applyAlignment="1">
      <alignment vertical="center" wrapText="1"/>
    </xf>
    <xf numFmtId="0" fontId="76" fillId="15" borderId="35" xfId="0" applyFont="1" applyFill="1" applyBorder="1" applyAlignment="1">
      <alignment horizontal="center" vertical="center" wrapText="1"/>
    </xf>
    <xf numFmtId="0" fontId="76" fillId="15" borderId="1" xfId="0" applyFont="1" applyFill="1" applyBorder="1" applyAlignment="1">
      <alignment horizontal="center" vertical="center" wrapText="1"/>
    </xf>
    <xf numFmtId="0" fontId="76" fillId="15" borderId="187" xfId="0" applyFont="1" applyFill="1" applyBorder="1" applyAlignment="1">
      <alignment horizontal="center" vertical="center" wrapText="1"/>
    </xf>
    <xf numFmtId="0" fontId="76" fillId="12" borderId="35" xfId="0" applyFont="1" applyFill="1" applyBorder="1" applyAlignment="1">
      <alignment horizontal="center" vertical="center" wrapText="1"/>
    </xf>
    <xf numFmtId="0" fontId="76" fillId="12" borderId="1" xfId="0" applyFont="1" applyFill="1" applyBorder="1" applyAlignment="1">
      <alignment horizontal="center" vertical="center" wrapText="1"/>
    </xf>
    <xf numFmtId="0" fontId="76" fillId="12" borderId="13" xfId="0" applyFont="1" applyFill="1" applyBorder="1" applyAlignment="1">
      <alignment horizontal="center" vertical="center" wrapText="1"/>
    </xf>
    <xf numFmtId="0" fontId="76" fillId="12" borderId="36" xfId="0" applyFont="1" applyFill="1" applyBorder="1" applyAlignment="1">
      <alignment vertical="center" wrapText="1"/>
    </xf>
    <xf numFmtId="0" fontId="76" fillId="12" borderId="19" xfId="0" applyFont="1" applyFill="1" applyBorder="1" applyAlignment="1">
      <alignment vertical="center" wrapText="1"/>
    </xf>
    <xf numFmtId="0" fontId="76" fillId="12" borderId="64" xfId="0" applyFont="1" applyFill="1" applyBorder="1" applyAlignment="1">
      <alignment vertical="center" wrapText="1"/>
    </xf>
    <xf numFmtId="0" fontId="76" fillId="24" borderId="35" xfId="0" applyFont="1" applyFill="1" applyBorder="1" applyAlignment="1">
      <alignment horizontal="center" vertical="center" wrapText="1"/>
    </xf>
    <xf numFmtId="0" fontId="76" fillId="24" borderId="187" xfId="0" applyFont="1" applyFill="1" applyBorder="1" applyAlignment="1">
      <alignment horizontal="center" vertical="center" wrapText="1"/>
    </xf>
    <xf numFmtId="0" fontId="73" fillId="0" borderId="130" xfId="0" applyFont="1" applyBorder="1" applyAlignment="1">
      <alignment vertical="center" wrapText="1"/>
    </xf>
    <xf numFmtId="0" fontId="59" fillId="12" borderId="36" xfId="0" applyFont="1" applyFill="1" applyBorder="1" applyAlignment="1">
      <alignment vertical="center" wrapText="1"/>
    </xf>
    <xf numFmtId="0" fontId="59" fillId="12" borderId="19" xfId="0" applyFont="1" applyFill="1" applyBorder="1" applyAlignment="1">
      <alignment vertical="center" wrapText="1"/>
    </xf>
    <xf numFmtId="0" fontId="59" fillId="12" borderId="64" xfId="0" applyFont="1" applyFill="1" applyBorder="1" applyAlignment="1">
      <alignment vertical="center" wrapText="1"/>
    </xf>
    <xf numFmtId="0" fontId="37" fillId="0" borderId="5" xfId="0" applyFont="1" applyBorder="1" applyAlignment="1">
      <alignment vertical="center" wrapText="1"/>
    </xf>
    <xf numFmtId="0" fontId="73" fillId="0" borderId="7" xfId="0" applyFont="1" applyBorder="1" applyAlignment="1">
      <alignment vertical="center" wrapText="1"/>
    </xf>
    <xf numFmtId="0" fontId="73" fillId="0" borderId="65" xfId="0" applyFont="1" applyBorder="1" applyAlignment="1">
      <alignment vertical="center" wrapText="1"/>
    </xf>
    <xf numFmtId="0" fontId="73" fillId="15" borderId="36" xfId="0" applyFont="1" applyFill="1" applyBorder="1" applyAlignment="1">
      <alignment vertical="center" wrapText="1"/>
    </xf>
    <xf numFmtId="0" fontId="73" fillId="15" borderId="19" xfId="0" applyFont="1" applyFill="1" applyBorder="1" applyAlignment="1">
      <alignment vertical="center" wrapText="1"/>
    </xf>
    <xf numFmtId="0" fontId="73" fillId="15" borderId="64" xfId="0" applyFont="1" applyFill="1" applyBorder="1" applyAlignment="1">
      <alignment vertical="center" wrapText="1"/>
    </xf>
    <xf numFmtId="0" fontId="73" fillId="15" borderId="186" xfId="0" applyFont="1" applyFill="1" applyBorder="1"/>
    <xf numFmtId="0" fontId="73" fillId="15" borderId="17" xfId="0" applyFont="1" applyFill="1" applyBorder="1"/>
    <xf numFmtId="0" fontId="73" fillId="12" borderId="186" xfId="0" applyFont="1" applyFill="1" applyBorder="1" applyAlignment="1">
      <alignment horizontal="left" vertical="center" wrapText="1"/>
    </xf>
    <xf numFmtId="0" fontId="73" fillId="12" borderId="17" xfId="0" applyFont="1" applyFill="1" applyBorder="1" applyAlignment="1">
      <alignment horizontal="left" vertical="center" wrapText="1"/>
    </xf>
    <xf numFmtId="0" fontId="51" fillId="12" borderId="21" xfId="0" applyFont="1" applyFill="1" applyBorder="1" applyAlignment="1">
      <alignment horizontal="left" vertical="center" wrapText="1"/>
    </xf>
    <xf numFmtId="0" fontId="51" fillId="12" borderId="186" xfId="0" applyFont="1" applyFill="1" applyBorder="1" applyAlignment="1">
      <alignment horizontal="left" vertical="center" wrapText="1"/>
    </xf>
    <xf numFmtId="0" fontId="51" fillId="12" borderId="131" xfId="0" applyFont="1" applyFill="1" applyBorder="1" applyAlignment="1">
      <alignment horizontal="left" vertical="center" wrapText="1"/>
    </xf>
    <xf numFmtId="0" fontId="117" fillId="0" borderId="35" xfId="0" applyFont="1" applyBorder="1" applyAlignment="1">
      <alignment vertical="center" wrapText="1"/>
    </xf>
    <xf numFmtId="0" fontId="117" fillId="0" borderId="130" xfId="0" applyFont="1" applyBorder="1" applyAlignment="1">
      <alignment vertical="center" wrapText="1"/>
    </xf>
    <xf numFmtId="0" fontId="73" fillId="12" borderId="186" xfId="0" applyFont="1" applyFill="1" applyBorder="1"/>
    <xf numFmtId="0" fontId="73" fillId="12" borderId="17" xfId="0" applyFont="1" applyFill="1" applyBorder="1"/>
    <xf numFmtId="0" fontId="227" fillId="21" borderId="24" xfId="0" applyFont="1" applyFill="1" applyBorder="1" applyAlignment="1">
      <alignment wrapText="1"/>
    </xf>
    <xf numFmtId="0" fontId="227" fillId="21" borderId="69" xfId="0" applyFont="1" applyFill="1" applyBorder="1" applyAlignment="1">
      <alignment wrapText="1"/>
    </xf>
    <xf numFmtId="0" fontId="227" fillId="21" borderId="25" xfId="0" applyFont="1" applyFill="1" applyBorder="1" applyAlignment="1">
      <alignment wrapText="1"/>
    </xf>
    <xf numFmtId="0" fontId="227" fillId="21" borderId="0" xfId="0" applyFont="1" applyFill="1" applyAlignment="1">
      <alignment wrapText="1"/>
    </xf>
    <xf numFmtId="0" fontId="227" fillId="21" borderId="62" xfId="0" applyFont="1" applyFill="1" applyBorder="1" applyAlignment="1">
      <alignment wrapText="1"/>
    </xf>
    <xf numFmtId="0" fontId="227" fillId="21" borderId="63" xfId="0" applyFont="1" applyFill="1" applyBorder="1" applyAlignment="1">
      <alignment wrapText="1"/>
    </xf>
    <xf numFmtId="0" fontId="227" fillId="21" borderId="6" xfId="0" applyFont="1" applyFill="1" applyBorder="1" applyAlignment="1">
      <alignment wrapText="1"/>
    </xf>
    <xf numFmtId="0" fontId="227" fillId="21" borderId="70" xfId="0" applyFont="1" applyFill="1" applyBorder="1" applyAlignment="1">
      <alignment wrapText="1"/>
    </xf>
    <xf numFmtId="0" fontId="76" fillId="41" borderId="36" xfId="0" applyFont="1" applyFill="1" applyBorder="1"/>
    <xf numFmtId="0" fontId="76" fillId="41" borderId="19" xfId="0" applyFont="1" applyFill="1" applyBorder="1"/>
    <xf numFmtId="0" fontId="76" fillId="41" borderId="64" xfId="0" applyFont="1" applyFill="1" applyBorder="1"/>
    <xf numFmtId="0" fontId="59" fillId="41" borderId="36" xfId="0" applyFont="1" applyFill="1" applyBorder="1"/>
    <xf numFmtId="0" fontId="128" fillId="51" borderId="154" xfId="0" applyFont="1" applyFill="1" applyBorder="1" applyAlignment="1">
      <alignment horizontal="center" vertical="center" wrapText="1"/>
    </xf>
    <xf numFmtId="0" fontId="73" fillId="41" borderId="186" xfId="0" applyFont="1" applyFill="1" applyBorder="1"/>
    <xf numFmtId="0" fontId="73" fillId="41" borderId="17" xfId="0" applyFont="1" applyFill="1" applyBorder="1"/>
    <xf numFmtId="0" fontId="6" fillId="0" borderId="201" xfId="0" applyFont="1" applyBorder="1" applyAlignment="1">
      <alignment horizontal="center"/>
    </xf>
    <xf numFmtId="0" fontId="6" fillId="0" borderId="202" xfId="0" applyFont="1" applyBorder="1" applyAlignment="1">
      <alignment horizontal="center"/>
    </xf>
    <xf numFmtId="0" fontId="6" fillId="0" borderId="172" xfId="0" applyFont="1" applyBorder="1" applyAlignment="1">
      <alignment horizontal="center"/>
    </xf>
    <xf numFmtId="173" fontId="6" fillId="25" borderId="201" xfId="0" applyNumberFormat="1" applyFont="1" applyFill="1" applyBorder="1" applyAlignment="1">
      <alignment horizontal="center"/>
    </xf>
    <xf numFmtId="173" fontId="6" fillId="25" borderId="172" xfId="0" applyNumberFormat="1" applyFont="1" applyFill="1" applyBorder="1" applyAlignment="1">
      <alignment horizontal="center"/>
    </xf>
    <xf numFmtId="0" fontId="6" fillId="25" borderId="197" xfId="0" applyFont="1" applyFill="1" applyBorder="1" applyAlignment="1">
      <alignment horizontal="center" vertical="center" wrapText="1"/>
    </xf>
    <xf numFmtId="0" fontId="6" fillId="25" borderId="198" xfId="0" applyFont="1" applyFill="1" applyBorder="1" applyAlignment="1">
      <alignment horizontal="center" vertical="center" wrapText="1"/>
    </xf>
    <xf numFmtId="0" fontId="6" fillId="25" borderId="193" xfId="0" applyFont="1" applyFill="1" applyBorder="1" applyAlignment="1">
      <alignment horizontal="center" vertical="center" wrapText="1"/>
    </xf>
    <xf numFmtId="0" fontId="6" fillId="25" borderId="188" xfId="0" applyFont="1" applyFill="1" applyBorder="1" applyAlignment="1">
      <alignment horizontal="center"/>
    </xf>
    <xf numFmtId="0" fontId="6" fillId="25" borderId="194" xfId="0" applyFont="1" applyFill="1" applyBorder="1" applyAlignment="1">
      <alignment horizontal="center"/>
    </xf>
    <xf numFmtId="0" fontId="6" fillId="25" borderId="197" xfId="0" applyFont="1" applyFill="1" applyBorder="1" applyAlignment="1">
      <alignment horizontal="center" vertical="center"/>
    </xf>
    <xf numFmtId="0" fontId="6" fillId="25" borderId="198" xfId="0" applyFont="1" applyFill="1" applyBorder="1" applyAlignment="1">
      <alignment horizontal="center" vertical="center"/>
    </xf>
    <xf numFmtId="0" fontId="6" fillId="25" borderId="178" xfId="0" applyFont="1" applyFill="1" applyBorder="1" applyAlignment="1">
      <alignment horizontal="center"/>
    </xf>
    <xf numFmtId="176" fontId="6" fillId="25" borderId="198" xfId="0" applyNumberFormat="1" applyFont="1" applyFill="1" applyBorder="1" applyAlignment="1">
      <alignment horizontal="center" vertical="top" wrapText="1"/>
    </xf>
    <xf numFmtId="176" fontId="6" fillId="25" borderId="193" xfId="0" applyNumberFormat="1" applyFont="1" applyFill="1" applyBorder="1" applyAlignment="1">
      <alignment horizontal="center" vertical="top" wrapText="1"/>
    </xf>
    <xf numFmtId="173" fontId="6" fillId="0" borderId="0" xfId="0" applyNumberFormat="1" applyFont="1" applyAlignment="1">
      <alignment horizontal="center"/>
    </xf>
    <xf numFmtId="0" fontId="6" fillId="0" borderId="29" xfId="0" applyFont="1" applyBorder="1" applyAlignment="1">
      <alignment horizontal="center" vertical="center"/>
    </xf>
    <xf numFmtId="0" fontId="6" fillId="0" borderId="198" xfId="0" applyFont="1" applyBorder="1" applyAlignment="1">
      <alignment horizontal="center" vertical="center"/>
    </xf>
    <xf numFmtId="10" fontId="6" fillId="25" borderId="198" xfId="0" applyNumberFormat="1" applyFont="1" applyFill="1" applyBorder="1" applyAlignment="1">
      <alignment horizontal="center" vertical="center" wrapText="1"/>
    </xf>
    <xf numFmtId="10" fontId="6" fillId="25" borderId="193" xfId="0" applyNumberFormat="1" applyFont="1" applyFill="1" applyBorder="1" applyAlignment="1">
      <alignment horizontal="center" vertical="center" wrapText="1"/>
    </xf>
    <xf numFmtId="0" fontId="6" fillId="25" borderId="188" xfId="0" applyFont="1" applyFill="1" applyBorder="1" applyAlignment="1">
      <alignment horizontal="center" vertical="center" wrapText="1"/>
    </xf>
    <xf numFmtId="0" fontId="6" fillId="25" borderId="175" xfId="0" applyFont="1" applyFill="1" applyBorder="1" applyAlignment="1">
      <alignment horizontal="center" vertical="center" wrapText="1"/>
    </xf>
    <xf numFmtId="0" fontId="6" fillId="25" borderId="192" xfId="0" applyFont="1" applyFill="1" applyBorder="1" applyAlignment="1">
      <alignment horizontal="center" vertical="center" wrapText="1"/>
    </xf>
    <xf numFmtId="176" fontId="6" fillId="25" borderId="197" xfId="0" applyNumberFormat="1" applyFont="1" applyFill="1" applyBorder="1" applyAlignment="1">
      <alignment horizontal="center" vertical="center" wrapText="1"/>
    </xf>
    <xf numFmtId="176" fontId="6" fillId="25" borderId="198" xfId="0" applyNumberFormat="1" applyFont="1" applyFill="1" applyBorder="1" applyAlignment="1">
      <alignment horizontal="center" vertical="center" wrapText="1"/>
    </xf>
    <xf numFmtId="0" fontId="6" fillId="25" borderId="201" xfId="0" applyFont="1" applyFill="1" applyBorder="1" applyAlignment="1">
      <alignment horizontal="center"/>
    </xf>
    <xf numFmtId="0" fontId="6" fillId="25" borderId="202" xfId="0" applyFont="1" applyFill="1" applyBorder="1" applyAlignment="1">
      <alignment horizontal="center"/>
    </xf>
    <xf numFmtId="0" fontId="6" fillId="25" borderId="172" xfId="0" applyFont="1" applyFill="1" applyBorder="1" applyAlignment="1">
      <alignment horizontal="center"/>
    </xf>
    <xf numFmtId="0" fontId="6" fillId="0" borderId="193" xfId="0" applyFont="1" applyBorder="1" applyAlignment="1">
      <alignment horizontal="center" vertical="center"/>
    </xf>
    <xf numFmtId="0" fontId="6" fillId="25" borderId="29" xfId="0" applyFont="1" applyFill="1" applyBorder="1" applyAlignment="1">
      <alignment horizontal="center" vertical="center" wrapText="1"/>
    </xf>
    <xf numFmtId="0" fontId="2" fillId="0" borderId="197" xfId="0" applyFont="1" applyBorder="1" applyAlignment="1">
      <alignment horizontal="left" vertical="center" wrapText="1"/>
    </xf>
    <xf numFmtId="0" fontId="2" fillId="0" borderId="198" xfId="0" applyFont="1" applyBorder="1" applyAlignment="1">
      <alignment horizontal="left" vertical="center" wrapText="1"/>
    </xf>
    <xf numFmtId="0" fontId="2" fillId="0" borderId="54" xfId="0" applyFont="1" applyBorder="1" applyAlignment="1">
      <alignment horizontal="left" vertical="center" wrapText="1"/>
    </xf>
    <xf numFmtId="9" fontId="2" fillId="0" borderId="58" xfId="0" applyNumberFormat="1" applyFont="1" applyBorder="1" applyAlignment="1">
      <alignment horizontal="center" vertical="center"/>
    </xf>
    <xf numFmtId="9" fontId="2" fillId="0" borderId="198" xfId="0" applyNumberFormat="1" applyFont="1" applyBorder="1" applyAlignment="1">
      <alignment horizontal="center" vertical="center"/>
    </xf>
    <xf numFmtId="9" fontId="2" fillId="0" borderId="193" xfId="0" applyNumberFormat="1" applyFont="1" applyBorder="1" applyAlignment="1">
      <alignment horizontal="center" vertical="center"/>
    </xf>
    <xf numFmtId="9" fontId="2" fillId="0" borderId="197" xfId="9" applyFont="1" applyFill="1" applyBorder="1" applyAlignment="1">
      <alignment horizontal="center"/>
    </xf>
    <xf numFmtId="9" fontId="2" fillId="0" borderId="198" xfId="9" applyFont="1" applyFill="1" applyBorder="1" applyAlignment="1">
      <alignment horizontal="center"/>
    </xf>
    <xf numFmtId="9" fontId="2" fillId="0" borderId="54" xfId="9" applyFont="1" applyFill="1" applyBorder="1" applyAlignment="1">
      <alignment horizontal="center"/>
    </xf>
    <xf numFmtId="0" fontId="2" fillId="21" borderId="0" xfId="0" applyFont="1" applyFill="1" applyAlignment="1">
      <alignment horizontal="justify" vertical="top"/>
    </xf>
    <xf numFmtId="0" fontId="0" fillId="21" borderId="0" xfId="0" applyFill="1" applyAlignment="1">
      <alignment horizontal="justify" vertical="top"/>
    </xf>
    <xf numFmtId="0" fontId="6" fillId="25" borderId="29" xfId="0" applyFont="1" applyFill="1" applyBorder="1" applyAlignment="1">
      <alignment horizontal="center" vertical="top" wrapText="1"/>
    </xf>
    <xf numFmtId="0" fontId="6" fillId="25" borderId="198" xfId="0" applyFont="1" applyFill="1" applyBorder="1" applyAlignment="1">
      <alignment horizontal="center" vertical="top" wrapText="1"/>
    </xf>
    <xf numFmtId="0" fontId="6" fillId="25" borderId="193" xfId="0" applyFont="1" applyFill="1" applyBorder="1" applyAlignment="1">
      <alignment horizontal="center" vertical="top" wrapText="1"/>
    </xf>
    <xf numFmtId="176" fontId="6" fillId="25" borderId="197" xfId="0" applyNumberFormat="1" applyFont="1" applyFill="1" applyBorder="1" applyAlignment="1">
      <alignment horizontal="center" vertical="top" wrapText="1"/>
    </xf>
    <xf numFmtId="0" fontId="6" fillId="25" borderId="197" xfId="0" applyFont="1" applyFill="1" applyBorder="1" applyAlignment="1">
      <alignment horizontal="center" vertical="top" wrapText="1"/>
    </xf>
    <xf numFmtId="0" fontId="6" fillId="25" borderId="193" xfId="0" applyFont="1" applyFill="1" applyBorder="1" applyAlignment="1">
      <alignment horizontal="center" vertical="center"/>
    </xf>
    <xf numFmtId="0" fontId="6" fillId="21" borderId="197" xfId="0" applyFont="1" applyFill="1" applyBorder="1" applyAlignment="1">
      <alignment horizontal="center" vertical="top"/>
    </xf>
    <xf numFmtId="0" fontId="6" fillId="21" borderId="198" xfId="0" applyFont="1" applyFill="1" applyBorder="1" applyAlignment="1">
      <alignment horizontal="center" vertical="top"/>
    </xf>
    <xf numFmtId="0" fontId="6" fillId="21" borderId="193" xfId="0" applyFont="1" applyFill="1" applyBorder="1" applyAlignment="1">
      <alignment horizontal="center" vertical="top"/>
    </xf>
    <xf numFmtId="0" fontId="6" fillId="42" borderId="197" xfId="0" applyFont="1" applyFill="1" applyBorder="1" applyAlignment="1">
      <alignment horizontal="center" vertical="center" wrapText="1"/>
    </xf>
    <xf numFmtId="0" fontId="6" fillId="42" borderId="198" xfId="0" applyFont="1" applyFill="1" applyBorder="1" applyAlignment="1">
      <alignment horizontal="center" vertical="center" wrapText="1"/>
    </xf>
    <xf numFmtId="0" fontId="6" fillId="42" borderId="193" xfId="0" applyFont="1" applyFill="1" applyBorder="1" applyAlignment="1">
      <alignment horizontal="center" vertical="center" wrapText="1"/>
    </xf>
    <xf numFmtId="173" fontId="10" fillId="0" borderId="198" xfId="0" applyNumberFormat="1" applyFont="1" applyBorder="1" applyAlignment="1">
      <alignment horizontal="right" vertical="center"/>
    </xf>
    <xf numFmtId="173" fontId="10" fillId="0" borderId="54" xfId="0" applyNumberFormat="1" applyFont="1" applyBorder="1" applyAlignment="1">
      <alignment horizontal="right" vertical="center"/>
    </xf>
    <xf numFmtId="173" fontId="10" fillId="0" borderId="29" xfId="0" applyNumberFormat="1" applyFont="1" applyBorder="1" applyAlignment="1">
      <alignment horizontal="right" vertical="center"/>
    </xf>
    <xf numFmtId="173" fontId="10" fillId="0" borderId="243" xfId="0" applyNumberFormat="1" applyFont="1" applyBorder="1" applyAlignment="1">
      <alignment horizontal="right" vertical="center"/>
    </xf>
    <xf numFmtId="173" fontId="10" fillId="0" borderId="197" xfId="0" applyNumberFormat="1" applyFont="1" applyBorder="1" applyAlignment="1">
      <alignment horizontal="right" vertical="center"/>
    </xf>
    <xf numFmtId="168" fontId="10" fillId="0" borderId="58" xfId="3" applyFont="1" applyFill="1" applyBorder="1" applyAlignment="1">
      <alignment horizontal="left" vertical="center" wrapText="1"/>
    </xf>
    <xf numFmtId="168" fontId="10" fillId="0" borderId="198" xfId="3" applyFont="1" applyFill="1" applyBorder="1" applyAlignment="1">
      <alignment horizontal="left" vertical="center" wrapText="1"/>
    </xf>
    <xf numFmtId="168" fontId="10" fillId="0" borderId="193" xfId="3" applyFont="1" applyFill="1" applyBorder="1" applyAlignment="1">
      <alignment horizontal="left" vertical="center" wrapText="1"/>
    </xf>
    <xf numFmtId="3" fontId="10" fillId="0" borderId="198" xfId="3" applyNumberFormat="1" applyFont="1" applyFill="1" applyBorder="1" applyAlignment="1">
      <alignment horizontal="center" vertical="center" wrapText="1"/>
    </xf>
    <xf numFmtId="3" fontId="10" fillId="0" borderId="193" xfId="3" applyNumberFormat="1" applyFont="1" applyFill="1" applyBorder="1" applyAlignment="1">
      <alignment horizontal="center" vertical="center" wrapText="1"/>
    </xf>
    <xf numFmtId="168" fontId="10" fillId="0" borderId="198" xfId="3" applyFont="1" applyFill="1" applyBorder="1" applyAlignment="1">
      <alignment horizontal="right" vertical="center"/>
    </xf>
    <xf numFmtId="168" fontId="10" fillId="0" borderId="54" xfId="3" applyFont="1" applyFill="1" applyBorder="1" applyAlignment="1">
      <alignment horizontal="right" vertical="center"/>
    </xf>
    <xf numFmtId="168" fontId="10" fillId="0" borderId="29" xfId="3" applyFont="1" applyFill="1" applyBorder="1" applyAlignment="1">
      <alignment horizontal="right" vertical="center"/>
    </xf>
    <xf numFmtId="168" fontId="10" fillId="0" borderId="243" xfId="3" applyFont="1" applyFill="1" applyBorder="1" applyAlignment="1">
      <alignment horizontal="right" vertical="center"/>
    </xf>
    <xf numFmtId="177" fontId="10" fillId="0" borderId="198" xfId="3" applyNumberFormat="1" applyFont="1" applyFill="1" applyBorder="1" applyAlignment="1">
      <alignment horizontal="right" vertical="center" wrapText="1"/>
    </xf>
    <xf numFmtId="177" fontId="10" fillId="0" borderId="193" xfId="3" applyNumberFormat="1" applyFont="1" applyFill="1" applyBorder="1" applyAlignment="1">
      <alignment horizontal="right" vertical="center" wrapText="1"/>
    </xf>
    <xf numFmtId="0" fontId="2" fillId="0" borderId="47" xfId="0" applyFont="1" applyBorder="1" applyAlignment="1">
      <alignment horizontal="left" vertical="center" wrapText="1"/>
    </xf>
    <xf numFmtId="0" fontId="10" fillId="0" borderId="210" xfId="0" applyFont="1" applyBorder="1" applyAlignment="1">
      <alignment horizontal="left" vertical="center" wrapText="1"/>
    </xf>
    <xf numFmtId="0" fontId="10" fillId="0" borderId="43" xfId="0" applyFont="1" applyBorder="1" applyAlignment="1">
      <alignment horizontal="left" vertical="center" wrapText="1"/>
    </xf>
    <xf numFmtId="173" fontId="0" fillId="0" borderId="197" xfId="0" applyNumberFormat="1" applyBorder="1" applyAlignment="1">
      <alignment horizontal="center" vertical="center"/>
    </xf>
    <xf numFmtId="173" fontId="10" fillId="0" borderId="198" xfId="0" applyNumberFormat="1" applyFont="1" applyBorder="1" applyAlignment="1">
      <alignment horizontal="center" vertical="center"/>
    </xf>
    <xf numFmtId="173" fontId="10" fillId="0" borderId="54" xfId="0" applyNumberFormat="1" applyFont="1" applyBorder="1" applyAlignment="1">
      <alignment horizontal="center" vertical="center"/>
    </xf>
    <xf numFmtId="0" fontId="6" fillId="0" borderId="197" xfId="0" applyFont="1" applyBorder="1" applyAlignment="1">
      <alignment horizontal="center" vertical="center"/>
    </xf>
    <xf numFmtId="0" fontId="6" fillId="0" borderId="54" xfId="0" applyFont="1" applyBorder="1" applyAlignment="1">
      <alignment horizontal="center" vertical="center"/>
    </xf>
    <xf numFmtId="0" fontId="10" fillId="0" borderId="47" xfId="0" applyFont="1" applyBorder="1" applyAlignment="1">
      <alignment horizontal="center" vertical="center" wrapText="1"/>
    </xf>
    <xf numFmtId="0" fontId="10" fillId="0" borderId="210" xfId="0" applyFont="1" applyBorder="1" applyAlignment="1">
      <alignment horizontal="center" vertical="center" wrapText="1"/>
    </xf>
    <xf numFmtId="0" fontId="10" fillId="0" borderId="43" xfId="0" applyFont="1" applyBorder="1" applyAlignment="1">
      <alignment horizontal="center" vertical="center" wrapText="1"/>
    </xf>
    <xf numFmtId="0" fontId="0" fillId="0" borderId="197" xfId="0" applyBorder="1" applyAlignment="1">
      <alignment horizontal="left" vertical="center" wrapText="1"/>
    </xf>
    <xf numFmtId="0" fontId="10" fillId="0" borderId="198" xfId="0" applyFont="1" applyBorder="1" applyAlignment="1">
      <alignment horizontal="left" vertical="center" wrapText="1"/>
    </xf>
    <xf numFmtId="0" fontId="10" fillId="0" borderId="54" xfId="0" applyFont="1" applyBorder="1" applyAlignment="1">
      <alignment horizontal="left" vertical="center" wrapText="1"/>
    </xf>
    <xf numFmtId="0" fontId="0" fillId="0" borderId="58" xfId="0" applyBorder="1" applyAlignment="1">
      <alignment horizontal="center" vertical="center" wrapText="1"/>
    </xf>
    <xf numFmtId="0" fontId="10" fillId="0" borderId="198" xfId="0" applyFont="1" applyBorder="1" applyAlignment="1">
      <alignment horizontal="center" vertical="center" wrapText="1"/>
    </xf>
    <xf numFmtId="0" fontId="10" fillId="0" borderId="193" xfId="0" applyFont="1" applyBorder="1" applyAlignment="1">
      <alignment horizontal="center" vertical="center" wrapText="1"/>
    </xf>
    <xf numFmtId="4" fontId="10" fillId="0" borderId="29" xfId="3" applyNumberFormat="1" applyFont="1" applyFill="1" applyBorder="1" applyAlignment="1">
      <alignment horizontal="center" vertical="center" wrapText="1"/>
    </xf>
    <xf numFmtId="4" fontId="10" fillId="0" borderId="198" xfId="3" applyNumberFormat="1" applyFont="1" applyFill="1" applyBorder="1" applyAlignment="1">
      <alignment horizontal="center" vertical="center" wrapText="1"/>
    </xf>
    <xf numFmtId="4" fontId="10" fillId="0" borderId="243" xfId="3" applyNumberFormat="1" applyFont="1" applyFill="1" applyBorder="1" applyAlignment="1">
      <alignment horizontal="center" vertical="center" wrapText="1"/>
    </xf>
    <xf numFmtId="173" fontId="23" fillId="68" borderId="252" xfId="0" applyNumberFormat="1" applyFont="1" applyFill="1" applyBorder="1" applyAlignment="1">
      <alignment horizontal="center" vertical="center"/>
    </xf>
    <xf numFmtId="173" fontId="23" fillId="68" borderId="253" xfId="0" applyNumberFormat="1" applyFont="1" applyFill="1" applyBorder="1" applyAlignment="1">
      <alignment horizontal="center" vertical="center"/>
    </xf>
    <xf numFmtId="173" fontId="23" fillId="68" borderId="254" xfId="0" applyNumberFormat="1" applyFont="1" applyFill="1" applyBorder="1" applyAlignment="1">
      <alignment horizontal="center" vertical="center"/>
    </xf>
    <xf numFmtId="173" fontId="2" fillId="21" borderId="45" xfId="0" applyNumberFormat="1" applyFont="1" applyFill="1" applyBorder="1" applyAlignment="1">
      <alignment horizontal="justify" vertical="top" wrapText="1"/>
    </xf>
    <xf numFmtId="173" fontId="2" fillId="21" borderId="2" xfId="0" applyNumberFormat="1" applyFont="1" applyFill="1" applyBorder="1" applyAlignment="1">
      <alignment horizontal="justify" vertical="top"/>
    </xf>
    <xf numFmtId="173" fontId="2" fillId="21" borderId="45" xfId="0" applyNumberFormat="1" applyFont="1" applyFill="1" applyBorder="1" applyAlignment="1">
      <alignment horizontal="justify" vertical="top"/>
    </xf>
    <xf numFmtId="173" fontId="2" fillId="21" borderId="84" xfId="0" applyNumberFormat="1" applyFont="1" applyFill="1" applyBorder="1" applyAlignment="1">
      <alignment horizontal="justify" vertical="top" wrapText="1"/>
    </xf>
    <xf numFmtId="173" fontId="2" fillId="21" borderId="15" xfId="0" applyNumberFormat="1" applyFont="1" applyFill="1" applyBorder="1" applyAlignment="1">
      <alignment horizontal="justify" vertical="top"/>
    </xf>
    <xf numFmtId="3" fontId="277" fillId="5" borderId="0" xfId="0" applyNumberFormat="1" applyFont="1" applyFill="1" applyAlignment="1">
      <alignment horizontal="center" vertical="center" wrapText="1"/>
    </xf>
    <xf numFmtId="0" fontId="22" fillId="21" borderId="0" xfId="0" applyFont="1" applyFill="1" applyAlignment="1">
      <alignment horizontal="left" vertical="top"/>
    </xf>
    <xf numFmtId="0" fontId="2" fillId="0" borderId="0" xfId="0" applyFont="1" applyAlignment="1">
      <alignment horizontal="justify" vertical="top" wrapText="1"/>
    </xf>
    <xf numFmtId="0" fontId="2" fillId="21" borderId="0" xfId="0" applyFont="1" applyFill="1" applyAlignment="1">
      <alignment horizontal="justify" wrapText="1"/>
    </xf>
    <xf numFmtId="0" fontId="2" fillId="21" borderId="83" xfId="0" applyFont="1" applyFill="1" applyBorder="1" applyAlignment="1">
      <alignment horizontal="justify" vertical="top"/>
    </xf>
    <xf numFmtId="0" fontId="2" fillId="21" borderId="14" xfId="0" applyFont="1" applyFill="1" applyBorder="1" applyAlignment="1">
      <alignment horizontal="justify" vertical="top"/>
    </xf>
    <xf numFmtId="0" fontId="6" fillId="0" borderId="204" xfId="0" applyFont="1" applyBorder="1" applyAlignment="1">
      <alignment horizontal="center"/>
    </xf>
    <xf numFmtId="0" fontId="6" fillId="35" borderId="29" xfId="0" applyFont="1" applyFill="1" applyBorder="1" applyAlignment="1">
      <alignment horizontal="center" vertical="top" wrapText="1"/>
    </xf>
    <xf numFmtId="0" fontId="6" fillId="35" borderId="198" xfId="0" applyFont="1" applyFill="1" applyBorder="1" applyAlignment="1">
      <alignment horizontal="center" vertical="top" wrapText="1"/>
    </xf>
    <xf numFmtId="0" fontId="6" fillId="32" borderId="0" xfId="0" applyFont="1" applyFill="1"/>
    <xf numFmtId="0" fontId="6" fillId="35" borderId="197" xfId="0" applyFont="1" applyFill="1" applyBorder="1" applyAlignment="1">
      <alignment horizontal="center" vertical="center"/>
    </xf>
    <xf numFmtId="0" fontId="6" fillId="35" borderId="198" xfId="0" applyFont="1" applyFill="1" applyBorder="1" applyAlignment="1">
      <alignment horizontal="center" vertical="center"/>
    </xf>
    <xf numFmtId="0" fontId="6" fillId="35" borderId="197" xfId="0" applyFont="1" applyFill="1" applyBorder="1" applyAlignment="1">
      <alignment horizontal="center" vertical="top" wrapText="1"/>
    </xf>
    <xf numFmtId="0" fontId="2" fillId="21" borderId="0" xfId="0" applyFont="1" applyFill="1"/>
    <xf numFmtId="0" fontId="0" fillId="21" borderId="0" xfId="0" applyFill="1"/>
    <xf numFmtId="0" fontId="6" fillId="21" borderId="0" xfId="0" applyFont="1" applyFill="1"/>
    <xf numFmtId="0" fontId="0" fillId="21" borderId="0" xfId="0" applyFill="1" applyAlignment="1">
      <alignment vertical="center"/>
    </xf>
    <xf numFmtId="3" fontId="228" fillId="5" borderId="0" xfId="0" applyNumberFormat="1" applyFont="1" applyFill="1" applyAlignment="1">
      <alignment horizontal="center"/>
    </xf>
    <xf numFmtId="0" fontId="2" fillId="21" borderId="0" xfId="0" applyFont="1" applyFill="1" applyAlignment="1">
      <alignment vertical="center"/>
    </xf>
    <xf numFmtId="0" fontId="2" fillId="21" borderId="0" xfId="0" applyFont="1" applyFill="1" applyAlignment="1">
      <alignment horizontal="justify" vertical="center"/>
    </xf>
    <xf numFmtId="0" fontId="0" fillId="21" borderId="0" xfId="0" applyFill="1" applyAlignment="1">
      <alignment horizontal="justify" vertical="center"/>
    </xf>
    <xf numFmtId="0" fontId="103" fillId="32" borderId="0" xfId="0" applyFont="1" applyFill="1"/>
    <xf numFmtId="0" fontId="5" fillId="0" borderId="0" xfId="1" applyAlignment="1" applyProtection="1">
      <alignment horizontal="center" wrapText="1"/>
    </xf>
    <xf numFmtId="0" fontId="26" fillId="21" borderId="0" xfId="0" applyFont="1" applyFill="1" applyAlignment="1">
      <alignment horizontal="justify" vertical="top" wrapText="1"/>
    </xf>
    <xf numFmtId="0" fontId="26" fillId="21" borderId="0" xfId="0" applyFont="1" applyFill="1" applyAlignment="1">
      <alignment horizontal="justify" vertical="top"/>
    </xf>
    <xf numFmtId="0" fontId="0" fillId="21" borderId="0" xfId="0" applyFill="1" applyAlignment="1">
      <alignment horizontal="left" vertical="center" wrapText="1"/>
    </xf>
    <xf numFmtId="0" fontId="2" fillId="21" borderId="0" xfId="0" applyFont="1" applyFill="1" applyAlignment="1">
      <alignment horizontal="left" vertical="center" wrapText="1"/>
    </xf>
    <xf numFmtId="3" fontId="251" fillId="21" borderId="0" xfId="0" applyNumberFormat="1" applyFont="1" applyFill="1" applyAlignment="1">
      <alignment horizontal="center" vertical="center" wrapText="1"/>
    </xf>
    <xf numFmtId="0" fontId="35" fillId="23" borderId="197" xfId="0" applyFont="1" applyFill="1" applyBorder="1" applyAlignment="1">
      <alignment horizontal="center" vertical="center" textRotation="90"/>
    </xf>
    <xf numFmtId="0" fontId="31" fillId="23" borderId="198" xfId="0" applyFont="1" applyFill="1" applyBorder="1" applyAlignment="1">
      <alignment horizontal="center" vertical="center" textRotation="90"/>
    </xf>
    <xf numFmtId="0" fontId="31" fillId="23" borderId="193" xfId="0" applyFont="1" applyFill="1" applyBorder="1" applyAlignment="1">
      <alignment horizontal="center" vertical="center" textRotation="90"/>
    </xf>
    <xf numFmtId="0" fontId="2" fillId="21" borderId="154" xfId="0" applyFont="1" applyFill="1" applyBorder="1" applyAlignment="1">
      <alignment horizontal="justify" vertical="top"/>
    </xf>
    <xf numFmtId="0" fontId="2" fillId="0" borderId="154" xfId="0" applyFont="1" applyBorder="1" applyAlignment="1">
      <alignment horizontal="justify" vertical="top"/>
    </xf>
    <xf numFmtId="0" fontId="2" fillId="0" borderId="35" xfId="0" applyFont="1" applyBorder="1" applyAlignment="1">
      <alignment horizontal="justify" vertical="top"/>
    </xf>
    <xf numFmtId="172" fontId="10" fillId="5" borderId="21" xfId="6" applyNumberFormat="1" applyFont="1" applyFill="1" applyBorder="1" applyAlignment="1">
      <alignment horizontal="right" vertical="center"/>
    </xf>
    <xf numFmtId="172" fontId="10" fillId="0" borderId="12" xfId="6" applyNumberFormat="1" applyFont="1" applyBorder="1" applyAlignment="1">
      <alignment horizontal="right" vertical="center"/>
    </xf>
    <xf numFmtId="172" fontId="10" fillId="0" borderId="17" xfId="6" applyNumberFormat="1" applyFont="1" applyBorder="1" applyAlignment="1">
      <alignment horizontal="right" vertical="center"/>
    </xf>
    <xf numFmtId="0" fontId="2" fillId="0" borderId="36" xfId="0" applyFont="1" applyBorder="1" applyAlignment="1">
      <alignment horizontal="justify" vertical="top"/>
    </xf>
    <xf numFmtId="0" fontId="2" fillId="0" borderId="19" xfId="0" applyFont="1" applyBorder="1" applyAlignment="1">
      <alignment horizontal="justify" vertical="top"/>
    </xf>
    <xf numFmtId="0" fontId="2" fillId="0" borderId="64" xfId="0" applyFont="1" applyBorder="1" applyAlignment="1">
      <alignment horizontal="justify" vertical="top"/>
    </xf>
    <xf numFmtId="0" fontId="2" fillId="0" borderId="3" xfId="0" applyFont="1" applyBorder="1" applyAlignment="1">
      <alignment horizontal="justify" vertical="top"/>
    </xf>
    <xf numFmtId="0" fontId="2" fillId="0" borderId="0" xfId="0" applyFont="1" applyAlignment="1">
      <alignment horizontal="justify" vertical="top"/>
    </xf>
    <xf numFmtId="0" fontId="2" fillId="0" borderId="74" xfId="0" applyFont="1" applyBorder="1" applyAlignment="1">
      <alignment horizontal="justify" vertical="top"/>
    </xf>
    <xf numFmtId="0" fontId="2" fillId="0" borderId="5" xfId="0" applyFont="1" applyBorder="1" applyAlignment="1">
      <alignment horizontal="justify" vertical="top"/>
    </xf>
    <xf numFmtId="0" fontId="2" fillId="0" borderId="7" xfId="0" applyFont="1" applyBorder="1" applyAlignment="1">
      <alignment horizontal="justify" vertical="top"/>
    </xf>
    <xf numFmtId="0" fontId="2" fillId="0" borderId="65" xfId="0" applyFont="1" applyBorder="1" applyAlignment="1">
      <alignment horizontal="justify" vertical="top"/>
    </xf>
    <xf numFmtId="0" fontId="10" fillId="0" borderId="64" xfId="0" applyFont="1" applyBorder="1" applyAlignment="1">
      <alignment horizontal="center" vertical="center"/>
    </xf>
    <xf numFmtId="0" fontId="10" fillId="0" borderId="74" xfId="0" applyFont="1" applyBorder="1" applyAlignment="1">
      <alignment horizontal="center" vertical="center"/>
    </xf>
    <xf numFmtId="0" fontId="10" fillId="0" borderId="65" xfId="0" applyFont="1" applyBorder="1" applyAlignment="1">
      <alignment horizontal="center" vertical="center"/>
    </xf>
    <xf numFmtId="0" fontId="35" fillId="23" borderId="198" xfId="0" applyFont="1" applyFill="1" applyBorder="1" applyAlignment="1">
      <alignment horizontal="center" vertical="center" textRotation="90"/>
    </xf>
    <xf numFmtId="0" fontId="35" fillId="23" borderId="193" xfId="0" applyFont="1" applyFill="1" applyBorder="1" applyAlignment="1">
      <alignment horizontal="center" vertical="center" textRotation="90"/>
    </xf>
    <xf numFmtId="0" fontId="268" fillId="0" borderId="0" xfId="0" applyFont="1" applyAlignment="1">
      <alignment horizontal="center" vertical="center" wrapText="1"/>
    </xf>
    <xf numFmtId="0" fontId="0" fillId="0" borderId="0" xfId="0" applyAlignment="1">
      <alignment horizontal="justify" vertical="top"/>
    </xf>
    <xf numFmtId="173" fontId="31" fillId="21" borderId="0" xfId="0" applyNumberFormat="1" applyFont="1" applyFill="1" applyAlignment="1">
      <alignment horizontal="left" vertical="top" wrapText="1"/>
    </xf>
    <xf numFmtId="173" fontId="31" fillId="21" borderId="0" xfId="0" applyNumberFormat="1" applyFont="1" applyFill="1" applyAlignment="1">
      <alignment horizontal="justify" vertical="top"/>
    </xf>
    <xf numFmtId="0" fontId="105" fillId="67" borderId="0" xfId="0" applyFont="1" applyFill="1" applyAlignment="1">
      <alignment horizontal="center" vertical="center"/>
    </xf>
    <xf numFmtId="0" fontId="220" fillId="21" borderId="0" xfId="23" applyFont="1" applyFill="1" applyAlignment="1">
      <alignment horizontal="left"/>
    </xf>
    <xf numFmtId="0" fontId="2" fillId="0" borderId="255" xfId="0" applyFont="1" applyBorder="1" applyAlignment="1">
      <alignment horizontal="center"/>
    </xf>
    <xf numFmtId="4" fontId="2" fillId="0" borderId="255" xfId="0" applyNumberFormat="1" applyFont="1" applyBorder="1" applyAlignment="1">
      <alignment horizontal="center"/>
    </xf>
    <xf numFmtId="10" fontId="0" fillId="0" borderId="272" xfId="0" applyNumberFormat="1" applyBorder="1" applyAlignment="1">
      <alignment horizontal="center" vertical="center" wrapText="1"/>
    </xf>
    <xf numFmtId="0" fontId="2" fillId="0" borderId="255" xfId="0" applyFont="1" applyBorder="1" applyAlignment="1">
      <alignment horizontal="center" vertical="center"/>
    </xf>
    <xf numFmtId="4" fontId="2" fillId="0" borderId="255" xfId="0" applyNumberFormat="1" applyFont="1" applyBorder="1" applyAlignment="1">
      <alignment horizontal="center" vertical="center"/>
    </xf>
    <xf numFmtId="0" fontId="2" fillId="21" borderId="248" xfId="0" applyFont="1" applyFill="1" applyBorder="1"/>
    <xf numFmtId="0" fontId="2" fillId="21" borderId="255" xfId="0" applyFont="1" applyFill="1" applyBorder="1"/>
    <xf numFmtId="0" fontId="2" fillId="21" borderId="255" xfId="0" applyFont="1" applyFill="1" applyBorder="1" applyAlignment="1">
      <alignment horizontal="justify" vertical="top"/>
    </xf>
  </cellXfs>
  <cellStyles count="31">
    <cellStyle name="Hipervínculo" xfId="1" builtinId="8"/>
    <cellStyle name="Hipervínculo 2" xfId="18" xr:uid="{00000000-0005-0000-0000-000001000000}"/>
    <cellStyle name="Hipervínculo 2 2" xfId="28" xr:uid="{41088875-69A3-4D0A-BCF7-D8CBC984F5A0}"/>
    <cellStyle name="Hipervínculo 3 3" xfId="24" xr:uid="{A6403286-F2B1-8D4D-ADF3-92E91D877340}"/>
    <cellStyle name="Hipervínculo 4" xfId="27" xr:uid="{1672D345-8C4B-4840-9B73-F872DEE73243}"/>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Millares" xfId="2" builtinId="3"/>
    <cellStyle name="Millares [0]" xfId="3" builtinId="6"/>
    <cellStyle name="Millares 3" xfId="4" xr:uid="{00000000-0005-0000-0000-00000E000000}"/>
    <cellStyle name="Millares_anexorenta2001" xfId="5" xr:uid="{00000000-0005-0000-0000-00000F000000}"/>
    <cellStyle name="Moneda" xfId="6" builtinId="4"/>
    <cellStyle name="Moneda [0]" xfId="10" builtinId="7"/>
    <cellStyle name="Normal" xfId="0" builtinId="0"/>
    <cellStyle name="Normal 15 2" xfId="30" xr:uid="{E066C59B-9710-4F27-8241-3FEF169072E7}"/>
    <cellStyle name="Normal 2" xfId="25" xr:uid="{E6FF5DDF-F395-4811-8E6E-1874C6172285}"/>
    <cellStyle name="Normal 2 2" xfId="17" xr:uid="{00000000-0005-0000-0000-000013000000}"/>
    <cellStyle name="Normal 3" xfId="7" xr:uid="{00000000-0005-0000-0000-000014000000}"/>
    <cellStyle name="Normal 3 2" xfId="23" xr:uid="{2BCB4AF3-1015-A041-8E67-A19C28FC1378}"/>
    <cellStyle name="Normal 4 2 2" xfId="26" xr:uid="{F0C2478D-8815-417D-B535-D6E142815417}"/>
    <cellStyle name="Normal 5 2" xfId="29" xr:uid="{0A7F8085-0728-480D-8EF2-F6AD32BFDAF0}"/>
    <cellStyle name="Normal_Formulario y anexos renta PJ 2003" xfId="8" xr:uid="{00000000-0005-0000-0000-000015000000}"/>
    <cellStyle name="Porcentaje" xfId="9" builtinId="5"/>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2F92"/>
      <color rgb="FF4FFF4F"/>
      <color rgb="FF3969EF"/>
      <color rgb="FFFF8A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4.png"/><Relationship Id="rId1" Type="http://schemas.openxmlformats.org/officeDocument/2006/relationships/image" Target="../media/image23.wmf"/></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3.wmf"/><Relationship Id="rId1" Type="http://schemas.openxmlformats.org/officeDocument/2006/relationships/image" Target="../media/image25.wmf"/></Relationships>
</file>

<file path=xl/drawings/_rels/drawing2.xml.rels><?xml version="1.0" encoding="UTF-8" standalone="yes"?>
<Relationships xmlns="http://schemas.openxmlformats.org/package/2006/relationships"><Relationship Id="rId8" Type="http://schemas.openxmlformats.org/officeDocument/2006/relationships/hyperlink" Target="https://www.youtube.com/actualicesevideo/" TargetMode="External"/><Relationship Id="rId13" Type="http://schemas.openxmlformats.org/officeDocument/2006/relationships/image" Target="../media/image10.png"/><Relationship Id="rId18" Type="http://schemas.openxmlformats.org/officeDocument/2006/relationships/image" Target="../media/image13.png"/><Relationship Id="rId3" Type="http://schemas.openxmlformats.org/officeDocument/2006/relationships/image" Target="../media/image5.png"/><Relationship Id="rId21" Type="http://schemas.openxmlformats.org/officeDocument/2006/relationships/image" Target="../media/image15.png"/><Relationship Id="rId7" Type="http://schemas.openxmlformats.org/officeDocument/2006/relationships/image" Target="../media/image7.png"/><Relationship Id="rId12" Type="http://schemas.openxmlformats.org/officeDocument/2006/relationships/hyperlink" Target="https://www.instagram.com/unapersonanatural/" TargetMode="External"/><Relationship Id="rId17" Type="http://schemas.openxmlformats.org/officeDocument/2006/relationships/image" Target="../media/image12.png"/><Relationship Id="rId2" Type="http://schemas.openxmlformats.org/officeDocument/2006/relationships/image" Target="../media/image4.png"/><Relationship Id="rId16" Type="http://schemas.openxmlformats.org/officeDocument/2006/relationships/hyperlink" Target="https://actualicese.com/category/formatos/" TargetMode="External"/><Relationship Id="rId20" Type="http://schemas.openxmlformats.org/officeDocument/2006/relationships/hyperlink" Target="https://actualicese.com/suscripcion-gratuita/" TargetMode="External"/><Relationship Id="rId1" Type="http://schemas.openxmlformats.org/officeDocument/2006/relationships/hyperlink" Target="https://actualicese.com/" TargetMode="External"/><Relationship Id="rId6" Type="http://schemas.openxmlformats.org/officeDocument/2006/relationships/hyperlink" Target="https://www.instagram.com/actualicese/" TargetMode="External"/><Relationship Id="rId11" Type="http://schemas.openxmlformats.org/officeDocument/2006/relationships/image" Target="../media/image9.png"/><Relationship Id="rId24" Type="http://schemas.openxmlformats.org/officeDocument/2006/relationships/image" Target="../media/image17.png"/><Relationship Id="rId5" Type="http://schemas.openxmlformats.org/officeDocument/2006/relationships/image" Target="../media/image6.png"/><Relationship Id="rId15" Type="http://schemas.openxmlformats.org/officeDocument/2006/relationships/image" Target="../media/image11.png"/><Relationship Id="rId23" Type="http://schemas.openxmlformats.org/officeDocument/2006/relationships/hyperlink" Target="https://twitter.com/actualicese/" TargetMode="External"/><Relationship Id="rId10" Type="http://schemas.openxmlformats.org/officeDocument/2006/relationships/hyperlink" Target="https://www.facebook.com/groups/actualiceseOro" TargetMode="External"/><Relationship Id="rId19" Type="http://schemas.openxmlformats.org/officeDocument/2006/relationships/image" Target="../media/image14.png"/><Relationship Id="rId4" Type="http://schemas.openxmlformats.org/officeDocument/2006/relationships/hyperlink" Target="https://www.facebook.com/actualicese/" TargetMode="External"/><Relationship Id="rId9" Type="http://schemas.openxmlformats.org/officeDocument/2006/relationships/image" Target="../media/image8.png"/><Relationship Id="rId14" Type="http://schemas.openxmlformats.org/officeDocument/2006/relationships/hyperlink" Target="https://actualicese.com/contacto/" TargetMode="External"/><Relationship Id="rId22" Type="http://schemas.openxmlformats.org/officeDocument/2006/relationships/image" Target="../media/image16.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23.wmf"/></Relationships>
</file>

<file path=xl/drawings/_rels/drawing22.xml.rels><?xml version="1.0" encoding="UTF-8" standalone="yes"?>
<Relationships xmlns="http://schemas.openxmlformats.org/package/2006/relationships"><Relationship Id="rId1" Type="http://schemas.openxmlformats.org/officeDocument/2006/relationships/image" Target="../media/image2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xdr:col>
      <xdr:colOff>94653</xdr:colOff>
      <xdr:row>18</xdr:row>
      <xdr:rowOff>124778</xdr:rowOff>
    </xdr:from>
    <xdr:to>
      <xdr:col>10</xdr:col>
      <xdr:colOff>360996</xdr:colOff>
      <xdr:row>22</xdr:row>
      <xdr:rowOff>20598</xdr:rowOff>
    </xdr:to>
    <xdr:pic>
      <xdr:nvPicPr>
        <xdr:cNvPr id="2" name="Imagen 1">
          <a:extLst>
            <a:ext uri="{FF2B5EF4-FFF2-40B4-BE49-F238E27FC236}">
              <a16:creationId xmlns:a16="http://schemas.microsoft.com/office/drawing/2014/main" id="{576DDDE4-AF35-4B8A-B7E1-125B5A140BB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6678" y="7973378"/>
          <a:ext cx="9076968" cy="695920"/>
        </a:xfrm>
        <a:prstGeom prst="rect">
          <a:avLst/>
        </a:prstGeom>
        <a:noFill/>
        <a:ln>
          <a:noFill/>
        </a:ln>
      </xdr:spPr>
    </xdr:pic>
    <xdr:clientData/>
  </xdr:twoCellAnchor>
  <xdr:twoCellAnchor editAs="oneCell">
    <xdr:from>
      <xdr:col>1</xdr:col>
      <xdr:colOff>58078</xdr:colOff>
      <xdr:row>3</xdr:row>
      <xdr:rowOff>708566</xdr:rowOff>
    </xdr:from>
    <xdr:to>
      <xdr:col>10</xdr:col>
      <xdr:colOff>599897</xdr:colOff>
      <xdr:row>13</xdr:row>
      <xdr:rowOff>35779</xdr:rowOff>
    </xdr:to>
    <xdr:pic>
      <xdr:nvPicPr>
        <xdr:cNvPr id="3" name="Imagen 2">
          <a:extLst>
            <a:ext uri="{FF2B5EF4-FFF2-40B4-BE49-F238E27FC236}">
              <a16:creationId xmlns:a16="http://schemas.microsoft.com/office/drawing/2014/main" id="{4A7EE50C-E8CE-486E-888D-3F50163B69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20103" y="1327691"/>
          <a:ext cx="9352444" cy="5451788"/>
        </a:xfrm>
        <a:prstGeom prst="rect">
          <a:avLst/>
        </a:prstGeom>
      </xdr:spPr>
    </xdr:pic>
    <xdr:clientData/>
  </xdr:twoCellAnchor>
  <xdr:twoCellAnchor editAs="oneCell">
    <xdr:from>
      <xdr:col>1</xdr:col>
      <xdr:colOff>202406</xdr:colOff>
      <xdr:row>2</xdr:row>
      <xdr:rowOff>130970</xdr:rowOff>
    </xdr:from>
    <xdr:to>
      <xdr:col>10</xdr:col>
      <xdr:colOff>914400</xdr:colOff>
      <xdr:row>3</xdr:row>
      <xdr:rowOff>247651</xdr:rowOff>
    </xdr:to>
    <xdr:pic>
      <xdr:nvPicPr>
        <xdr:cNvPr id="4" name="Imagen 3">
          <a:extLst>
            <a:ext uri="{FF2B5EF4-FFF2-40B4-BE49-F238E27FC236}">
              <a16:creationId xmlns:a16="http://schemas.microsoft.com/office/drawing/2014/main" id="{AC991FB3-7C70-483B-A80B-3E8CE16DD4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4431" y="521495"/>
          <a:ext cx="9522619" cy="345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342900</xdr:colOff>
      <xdr:row>0</xdr:row>
      <xdr:rowOff>19050</xdr:rowOff>
    </xdr:from>
    <xdr:to>
      <xdr:col>5</xdr:col>
      <xdr:colOff>571499</xdr:colOff>
      <xdr:row>5</xdr:row>
      <xdr:rowOff>108450</xdr:rowOff>
    </xdr:to>
    <xdr:pic>
      <xdr:nvPicPr>
        <xdr:cNvPr id="2" name="Imagen 1">
          <a:extLst>
            <a:ext uri="{FF2B5EF4-FFF2-40B4-BE49-F238E27FC236}">
              <a16:creationId xmlns:a16="http://schemas.microsoft.com/office/drawing/2014/main" id="{408E0292-2E4C-4F8A-87DE-3CF74515F7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64" r="2564"/>
        <a:stretch/>
      </xdr:blipFill>
      <xdr:spPr>
        <a:xfrm>
          <a:off x="342900" y="19050"/>
          <a:ext cx="2695574" cy="108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104775</xdr:colOff>
      <xdr:row>1</xdr:row>
      <xdr:rowOff>9525</xdr:rowOff>
    </xdr:from>
    <xdr:to>
      <xdr:col>3</xdr:col>
      <xdr:colOff>695325</xdr:colOff>
      <xdr:row>4</xdr:row>
      <xdr:rowOff>219075</xdr:rowOff>
    </xdr:to>
    <xdr:pic>
      <xdr:nvPicPr>
        <xdr:cNvPr id="2" name="Imagen 1">
          <a:extLst>
            <a:ext uri="{FF2B5EF4-FFF2-40B4-BE49-F238E27FC236}">
              <a16:creationId xmlns:a16="http://schemas.microsoft.com/office/drawing/2014/main" id="{7E3AEF2F-B006-45AA-BF38-436E0A79E68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64" r="2564"/>
        <a:stretch/>
      </xdr:blipFill>
      <xdr:spPr>
        <a:xfrm>
          <a:off x="1247775" y="209550"/>
          <a:ext cx="3514725" cy="8096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219076</xdr:colOff>
      <xdr:row>0</xdr:row>
      <xdr:rowOff>9525</xdr:rowOff>
    </xdr:from>
    <xdr:to>
      <xdr:col>2</xdr:col>
      <xdr:colOff>552450</xdr:colOff>
      <xdr:row>5</xdr:row>
      <xdr:rowOff>89400</xdr:rowOff>
    </xdr:to>
    <xdr:pic>
      <xdr:nvPicPr>
        <xdr:cNvPr id="2" name="Imagen 1">
          <a:extLst>
            <a:ext uri="{FF2B5EF4-FFF2-40B4-BE49-F238E27FC236}">
              <a16:creationId xmlns:a16="http://schemas.microsoft.com/office/drawing/2014/main" id="{84552F75-5560-4371-9EBE-3A613EAF471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64" r="2564"/>
        <a:stretch/>
      </xdr:blipFill>
      <xdr:spPr>
        <a:xfrm>
          <a:off x="219076" y="9525"/>
          <a:ext cx="2695574" cy="108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390526</xdr:colOff>
      <xdr:row>0</xdr:row>
      <xdr:rowOff>152400</xdr:rowOff>
    </xdr:from>
    <xdr:to>
      <xdr:col>3</xdr:col>
      <xdr:colOff>504826</xdr:colOff>
      <xdr:row>5</xdr:row>
      <xdr:rowOff>19050</xdr:rowOff>
    </xdr:to>
    <xdr:pic>
      <xdr:nvPicPr>
        <xdr:cNvPr id="2" name="Imagen 1">
          <a:extLst>
            <a:ext uri="{FF2B5EF4-FFF2-40B4-BE49-F238E27FC236}">
              <a16:creationId xmlns:a16="http://schemas.microsoft.com/office/drawing/2014/main" id="{7604AD70-A6AB-4F83-A232-4DB2FF50D8E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64" r="2564"/>
        <a:stretch/>
      </xdr:blipFill>
      <xdr:spPr>
        <a:xfrm>
          <a:off x="1009651" y="152400"/>
          <a:ext cx="3028950" cy="8191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638174</xdr:colOff>
      <xdr:row>0</xdr:row>
      <xdr:rowOff>209550</xdr:rowOff>
    </xdr:from>
    <xdr:to>
      <xdr:col>3</xdr:col>
      <xdr:colOff>514350</xdr:colOff>
      <xdr:row>4</xdr:row>
      <xdr:rowOff>219075</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64" r="2564"/>
        <a:stretch/>
      </xdr:blipFill>
      <xdr:spPr>
        <a:xfrm>
          <a:off x="638174" y="209550"/>
          <a:ext cx="2857501" cy="876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763425</xdr:colOff>
      <xdr:row>1</xdr:row>
      <xdr:rowOff>189385</xdr:rowOff>
    </xdr:to>
    <xdr:pic>
      <xdr:nvPicPr>
        <xdr:cNvPr id="2" name="Imagen 1">
          <a:extLst>
            <a:ext uri="{FF2B5EF4-FFF2-40B4-BE49-F238E27FC236}">
              <a16:creationId xmlns:a16="http://schemas.microsoft.com/office/drawing/2014/main" id="{496EB20A-BB17-4433-9CD5-0AF89A73D6BD}"/>
            </a:ext>
          </a:extLst>
        </xdr:cNvPr>
        <xdr:cNvPicPr>
          <a:picLocks noChangeAspect="1"/>
        </xdr:cNvPicPr>
      </xdr:nvPicPr>
      <xdr:blipFill>
        <a:blip xmlns:r="http://schemas.openxmlformats.org/officeDocument/2006/relationships" r:embed="rId1"/>
        <a:stretch>
          <a:fillRect/>
        </a:stretch>
      </xdr:blipFill>
      <xdr:spPr>
        <a:xfrm>
          <a:off x="0" y="0"/>
          <a:ext cx="763425" cy="7989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763425</xdr:colOff>
      <xdr:row>1</xdr:row>
      <xdr:rowOff>294160</xdr:rowOff>
    </xdr:to>
    <xdr:pic>
      <xdr:nvPicPr>
        <xdr:cNvPr id="2" name="Imagen 1">
          <a:extLst>
            <a:ext uri="{FF2B5EF4-FFF2-40B4-BE49-F238E27FC236}">
              <a16:creationId xmlns:a16="http://schemas.microsoft.com/office/drawing/2014/main" id="{A06333FB-D690-4CF4-8EC6-314EC4F8101A}"/>
            </a:ext>
          </a:extLst>
        </xdr:cNvPr>
        <xdr:cNvPicPr>
          <a:picLocks noChangeAspect="1"/>
        </xdr:cNvPicPr>
      </xdr:nvPicPr>
      <xdr:blipFill>
        <a:blip xmlns:r="http://schemas.openxmlformats.org/officeDocument/2006/relationships" r:embed="rId1"/>
        <a:stretch>
          <a:fillRect/>
        </a:stretch>
      </xdr:blipFill>
      <xdr:spPr>
        <a:xfrm>
          <a:off x="0" y="0"/>
          <a:ext cx="763425" cy="7989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763425</xdr:colOff>
      <xdr:row>1</xdr:row>
      <xdr:rowOff>189385</xdr:rowOff>
    </xdr:to>
    <xdr:pic>
      <xdr:nvPicPr>
        <xdr:cNvPr id="2" name="Imagen 1">
          <a:extLst>
            <a:ext uri="{FF2B5EF4-FFF2-40B4-BE49-F238E27FC236}">
              <a16:creationId xmlns:a16="http://schemas.microsoft.com/office/drawing/2014/main" id="{0B5C3316-FB9F-437E-8252-5B72DBF64027}"/>
            </a:ext>
          </a:extLst>
        </xdr:cNvPr>
        <xdr:cNvPicPr>
          <a:picLocks noChangeAspect="1"/>
        </xdr:cNvPicPr>
      </xdr:nvPicPr>
      <xdr:blipFill>
        <a:blip xmlns:r="http://schemas.openxmlformats.org/officeDocument/2006/relationships" r:embed="rId1"/>
        <a:stretch>
          <a:fillRect/>
        </a:stretch>
      </xdr:blipFill>
      <xdr:spPr>
        <a:xfrm>
          <a:off x="0" y="0"/>
          <a:ext cx="763425" cy="7989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27</xdr:col>
      <xdr:colOff>25400</xdr:colOff>
      <xdr:row>1</xdr:row>
      <xdr:rowOff>0</xdr:rowOff>
    </xdr:from>
    <xdr:to>
      <xdr:col>33</xdr:col>
      <xdr:colOff>139700</xdr:colOff>
      <xdr:row>1</xdr:row>
      <xdr:rowOff>0</xdr:rowOff>
    </xdr:to>
    <xdr:pic>
      <xdr:nvPicPr>
        <xdr:cNvPr id="339202" name="Picture 21">
          <a:extLst>
            <a:ext uri="{FF2B5EF4-FFF2-40B4-BE49-F238E27FC236}">
              <a16:creationId xmlns:a16="http://schemas.microsoft.com/office/drawing/2014/main" id="{00000000-0008-0000-1000-0000022D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79200" y="165100"/>
          <a:ext cx="5372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25400</xdr:colOff>
      <xdr:row>1</xdr:row>
      <xdr:rowOff>0</xdr:rowOff>
    </xdr:from>
    <xdr:to>
      <xdr:col>33</xdr:col>
      <xdr:colOff>139700</xdr:colOff>
      <xdr:row>1</xdr:row>
      <xdr:rowOff>0</xdr:rowOff>
    </xdr:to>
    <xdr:pic>
      <xdr:nvPicPr>
        <xdr:cNvPr id="339203" name="Picture 24">
          <a:extLst>
            <a:ext uri="{FF2B5EF4-FFF2-40B4-BE49-F238E27FC236}">
              <a16:creationId xmlns:a16="http://schemas.microsoft.com/office/drawing/2014/main" id="{00000000-0008-0000-1000-0000032D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79200" y="165100"/>
          <a:ext cx="5372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25400</xdr:colOff>
      <xdr:row>1</xdr:row>
      <xdr:rowOff>0</xdr:rowOff>
    </xdr:from>
    <xdr:to>
      <xdr:col>33</xdr:col>
      <xdr:colOff>139700</xdr:colOff>
      <xdr:row>1</xdr:row>
      <xdr:rowOff>0</xdr:rowOff>
    </xdr:to>
    <xdr:pic>
      <xdr:nvPicPr>
        <xdr:cNvPr id="339204" name="Picture 27">
          <a:extLst>
            <a:ext uri="{FF2B5EF4-FFF2-40B4-BE49-F238E27FC236}">
              <a16:creationId xmlns:a16="http://schemas.microsoft.com/office/drawing/2014/main" id="{00000000-0008-0000-1000-0000042D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79200" y="165100"/>
          <a:ext cx="5372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25400</xdr:colOff>
      <xdr:row>1</xdr:row>
      <xdr:rowOff>0</xdr:rowOff>
    </xdr:from>
    <xdr:to>
      <xdr:col>33</xdr:col>
      <xdr:colOff>139700</xdr:colOff>
      <xdr:row>1</xdr:row>
      <xdr:rowOff>0</xdr:rowOff>
    </xdr:to>
    <xdr:pic>
      <xdr:nvPicPr>
        <xdr:cNvPr id="339205" name="Picture 21">
          <a:extLst>
            <a:ext uri="{FF2B5EF4-FFF2-40B4-BE49-F238E27FC236}">
              <a16:creationId xmlns:a16="http://schemas.microsoft.com/office/drawing/2014/main" id="{00000000-0008-0000-1000-0000052D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79200" y="165100"/>
          <a:ext cx="5372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25400</xdr:colOff>
      <xdr:row>1</xdr:row>
      <xdr:rowOff>0</xdr:rowOff>
    </xdr:from>
    <xdr:to>
      <xdr:col>33</xdr:col>
      <xdr:colOff>139700</xdr:colOff>
      <xdr:row>1</xdr:row>
      <xdr:rowOff>0</xdr:rowOff>
    </xdr:to>
    <xdr:pic>
      <xdr:nvPicPr>
        <xdr:cNvPr id="339206" name="Picture 24">
          <a:extLst>
            <a:ext uri="{FF2B5EF4-FFF2-40B4-BE49-F238E27FC236}">
              <a16:creationId xmlns:a16="http://schemas.microsoft.com/office/drawing/2014/main" id="{00000000-0008-0000-1000-0000062D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79200" y="165100"/>
          <a:ext cx="5372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25400</xdr:colOff>
      <xdr:row>1</xdr:row>
      <xdr:rowOff>0</xdr:rowOff>
    </xdr:from>
    <xdr:to>
      <xdr:col>33</xdr:col>
      <xdr:colOff>139700</xdr:colOff>
      <xdr:row>1</xdr:row>
      <xdr:rowOff>0</xdr:rowOff>
    </xdr:to>
    <xdr:pic>
      <xdr:nvPicPr>
        <xdr:cNvPr id="339207" name="Picture 27">
          <a:extLst>
            <a:ext uri="{FF2B5EF4-FFF2-40B4-BE49-F238E27FC236}">
              <a16:creationId xmlns:a16="http://schemas.microsoft.com/office/drawing/2014/main" id="{00000000-0008-0000-1000-0000072D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79200" y="165100"/>
          <a:ext cx="5372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25400</xdr:colOff>
      <xdr:row>1</xdr:row>
      <xdr:rowOff>0</xdr:rowOff>
    </xdr:from>
    <xdr:to>
      <xdr:col>33</xdr:col>
      <xdr:colOff>139700</xdr:colOff>
      <xdr:row>1</xdr:row>
      <xdr:rowOff>0</xdr:rowOff>
    </xdr:to>
    <xdr:pic>
      <xdr:nvPicPr>
        <xdr:cNvPr id="339209" name="Picture 21">
          <a:extLst>
            <a:ext uri="{FF2B5EF4-FFF2-40B4-BE49-F238E27FC236}">
              <a16:creationId xmlns:a16="http://schemas.microsoft.com/office/drawing/2014/main" id="{00000000-0008-0000-1000-0000092D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79200" y="165100"/>
          <a:ext cx="5372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25400</xdr:colOff>
      <xdr:row>1</xdr:row>
      <xdr:rowOff>0</xdr:rowOff>
    </xdr:from>
    <xdr:to>
      <xdr:col>33</xdr:col>
      <xdr:colOff>139700</xdr:colOff>
      <xdr:row>1</xdr:row>
      <xdr:rowOff>0</xdr:rowOff>
    </xdr:to>
    <xdr:pic>
      <xdr:nvPicPr>
        <xdr:cNvPr id="339210" name="Picture 24">
          <a:extLst>
            <a:ext uri="{FF2B5EF4-FFF2-40B4-BE49-F238E27FC236}">
              <a16:creationId xmlns:a16="http://schemas.microsoft.com/office/drawing/2014/main" id="{00000000-0008-0000-1000-00000A2D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79200" y="165100"/>
          <a:ext cx="5372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25400</xdr:colOff>
      <xdr:row>1</xdr:row>
      <xdr:rowOff>0</xdr:rowOff>
    </xdr:from>
    <xdr:to>
      <xdr:col>33</xdr:col>
      <xdr:colOff>139700</xdr:colOff>
      <xdr:row>1</xdr:row>
      <xdr:rowOff>0</xdr:rowOff>
    </xdr:to>
    <xdr:pic>
      <xdr:nvPicPr>
        <xdr:cNvPr id="339211" name="Picture 27">
          <a:extLst>
            <a:ext uri="{FF2B5EF4-FFF2-40B4-BE49-F238E27FC236}">
              <a16:creationId xmlns:a16="http://schemas.microsoft.com/office/drawing/2014/main" id="{00000000-0008-0000-1000-00000B2D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79200" y="165100"/>
          <a:ext cx="5372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25400</xdr:colOff>
      <xdr:row>1</xdr:row>
      <xdr:rowOff>0</xdr:rowOff>
    </xdr:from>
    <xdr:to>
      <xdr:col>33</xdr:col>
      <xdr:colOff>139700</xdr:colOff>
      <xdr:row>1</xdr:row>
      <xdr:rowOff>0</xdr:rowOff>
    </xdr:to>
    <xdr:pic>
      <xdr:nvPicPr>
        <xdr:cNvPr id="339213" name="Picture 21">
          <a:extLst>
            <a:ext uri="{FF2B5EF4-FFF2-40B4-BE49-F238E27FC236}">
              <a16:creationId xmlns:a16="http://schemas.microsoft.com/office/drawing/2014/main" id="{00000000-0008-0000-1000-00000D2D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79200" y="165100"/>
          <a:ext cx="5372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25400</xdr:colOff>
      <xdr:row>1</xdr:row>
      <xdr:rowOff>0</xdr:rowOff>
    </xdr:from>
    <xdr:to>
      <xdr:col>33</xdr:col>
      <xdr:colOff>139700</xdr:colOff>
      <xdr:row>1</xdr:row>
      <xdr:rowOff>0</xdr:rowOff>
    </xdr:to>
    <xdr:pic>
      <xdr:nvPicPr>
        <xdr:cNvPr id="339214" name="Picture 24">
          <a:extLst>
            <a:ext uri="{FF2B5EF4-FFF2-40B4-BE49-F238E27FC236}">
              <a16:creationId xmlns:a16="http://schemas.microsoft.com/office/drawing/2014/main" id="{00000000-0008-0000-1000-00000E2D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79200" y="165100"/>
          <a:ext cx="5372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25400</xdr:colOff>
      <xdr:row>1</xdr:row>
      <xdr:rowOff>0</xdr:rowOff>
    </xdr:from>
    <xdr:to>
      <xdr:col>33</xdr:col>
      <xdr:colOff>139700</xdr:colOff>
      <xdr:row>1</xdr:row>
      <xdr:rowOff>0</xdr:rowOff>
    </xdr:to>
    <xdr:pic>
      <xdr:nvPicPr>
        <xdr:cNvPr id="339215" name="Picture 27">
          <a:extLst>
            <a:ext uri="{FF2B5EF4-FFF2-40B4-BE49-F238E27FC236}">
              <a16:creationId xmlns:a16="http://schemas.microsoft.com/office/drawing/2014/main" id="{00000000-0008-0000-1000-00000F2D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79200" y="165100"/>
          <a:ext cx="5372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29</xdr:col>
      <xdr:colOff>330200</xdr:colOff>
      <xdr:row>1</xdr:row>
      <xdr:rowOff>25400</xdr:rowOff>
    </xdr:to>
    <xdr:pic>
      <xdr:nvPicPr>
        <xdr:cNvPr id="339217" name="Picture 2" descr="clip_image002.png">
          <a:extLst>
            <a:ext uri="{FF2B5EF4-FFF2-40B4-BE49-F238E27FC236}">
              <a16:creationId xmlns:a16="http://schemas.microsoft.com/office/drawing/2014/main" id="{00000000-0008-0000-1000-0000112D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424900" y="165100"/>
          <a:ext cx="4711700" cy="2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342900</xdr:colOff>
      <xdr:row>1</xdr:row>
      <xdr:rowOff>0</xdr:rowOff>
    </xdr:from>
    <xdr:to>
      <xdr:col>34</xdr:col>
      <xdr:colOff>673100</xdr:colOff>
      <xdr:row>1</xdr:row>
      <xdr:rowOff>25400</xdr:rowOff>
    </xdr:to>
    <xdr:pic>
      <xdr:nvPicPr>
        <xdr:cNvPr id="339218" name="Picture 3" descr="clip_image003.png">
          <a:extLst>
            <a:ext uri="{FF2B5EF4-FFF2-40B4-BE49-F238E27FC236}">
              <a16:creationId xmlns:a16="http://schemas.microsoft.com/office/drawing/2014/main" id="{00000000-0008-0000-1000-0000122D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49300" y="165100"/>
          <a:ext cx="4711700" cy="2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685800</xdr:colOff>
      <xdr:row>1</xdr:row>
      <xdr:rowOff>0</xdr:rowOff>
    </xdr:from>
    <xdr:to>
      <xdr:col>40</xdr:col>
      <xdr:colOff>139700</xdr:colOff>
      <xdr:row>1</xdr:row>
      <xdr:rowOff>25400</xdr:rowOff>
    </xdr:to>
    <xdr:pic>
      <xdr:nvPicPr>
        <xdr:cNvPr id="339219" name="Picture 4" descr="clip_image004.png">
          <a:extLst>
            <a:ext uri="{FF2B5EF4-FFF2-40B4-BE49-F238E27FC236}">
              <a16:creationId xmlns:a16="http://schemas.microsoft.com/office/drawing/2014/main" id="{00000000-0008-0000-1000-0000132D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73700" y="165100"/>
          <a:ext cx="4711700" cy="2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25400</xdr:colOff>
      <xdr:row>1</xdr:row>
      <xdr:rowOff>0</xdr:rowOff>
    </xdr:from>
    <xdr:to>
      <xdr:col>33</xdr:col>
      <xdr:colOff>139700</xdr:colOff>
      <xdr:row>1</xdr:row>
      <xdr:rowOff>0</xdr:rowOff>
    </xdr:to>
    <xdr:pic>
      <xdr:nvPicPr>
        <xdr:cNvPr id="22" name="Picture 21">
          <a:extLst>
            <a:ext uri="{FF2B5EF4-FFF2-40B4-BE49-F238E27FC236}">
              <a16:creationId xmlns:a16="http://schemas.microsoft.com/office/drawing/2014/main" id="{00000000-0008-0000-10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33200" y="165100"/>
          <a:ext cx="5372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25400</xdr:colOff>
      <xdr:row>1</xdr:row>
      <xdr:rowOff>0</xdr:rowOff>
    </xdr:from>
    <xdr:to>
      <xdr:col>33</xdr:col>
      <xdr:colOff>139700</xdr:colOff>
      <xdr:row>1</xdr:row>
      <xdr:rowOff>0</xdr:rowOff>
    </xdr:to>
    <xdr:pic>
      <xdr:nvPicPr>
        <xdr:cNvPr id="23" name="Picture 24">
          <a:extLst>
            <a:ext uri="{FF2B5EF4-FFF2-40B4-BE49-F238E27FC236}">
              <a16:creationId xmlns:a16="http://schemas.microsoft.com/office/drawing/2014/main" id="{00000000-0008-0000-10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33200" y="165100"/>
          <a:ext cx="5372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25400</xdr:colOff>
      <xdr:row>1</xdr:row>
      <xdr:rowOff>0</xdr:rowOff>
    </xdr:from>
    <xdr:to>
      <xdr:col>33</xdr:col>
      <xdr:colOff>139700</xdr:colOff>
      <xdr:row>1</xdr:row>
      <xdr:rowOff>0</xdr:rowOff>
    </xdr:to>
    <xdr:pic>
      <xdr:nvPicPr>
        <xdr:cNvPr id="24" name="Picture 27">
          <a:extLst>
            <a:ext uri="{FF2B5EF4-FFF2-40B4-BE49-F238E27FC236}">
              <a16:creationId xmlns:a16="http://schemas.microsoft.com/office/drawing/2014/main" id="{00000000-0008-0000-10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33200" y="165100"/>
          <a:ext cx="5372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29</xdr:col>
      <xdr:colOff>584200</xdr:colOff>
      <xdr:row>1</xdr:row>
      <xdr:rowOff>25400</xdr:rowOff>
    </xdr:to>
    <xdr:pic>
      <xdr:nvPicPr>
        <xdr:cNvPr id="26" name="Picture 2" descr="clip_image002.png">
          <a:extLst>
            <a:ext uri="{FF2B5EF4-FFF2-40B4-BE49-F238E27FC236}">
              <a16:creationId xmlns:a16="http://schemas.microsoft.com/office/drawing/2014/main" id="{00000000-0008-0000-10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78900" y="165100"/>
          <a:ext cx="4965700" cy="2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342900</xdr:colOff>
      <xdr:row>1</xdr:row>
      <xdr:rowOff>0</xdr:rowOff>
    </xdr:from>
    <xdr:to>
      <xdr:col>35</xdr:col>
      <xdr:colOff>101600</xdr:colOff>
      <xdr:row>1</xdr:row>
      <xdr:rowOff>25400</xdr:rowOff>
    </xdr:to>
    <xdr:pic>
      <xdr:nvPicPr>
        <xdr:cNvPr id="27" name="Picture 3" descr="clip_image003.png">
          <a:extLst>
            <a:ext uri="{FF2B5EF4-FFF2-40B4-BE49-F238E27FC236}">
              <a16:creationId xmlns:a16="http://schemas.microsoft.com/office/drawing/2014/main" id="{00000000-0008-0000-10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403300" y="165100"/>
          <a:ext cx="5016500" cy="2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685800</xdr:colOff>
      <xdr:row>1</xdr:row>
      <xdr:rowOff>0</xdr:rowOff>
    </xdr:from>
    <xdr:to>
      <xdr:col>40</xdr:col>
      <xdr:colOff>444500</xdr:colOff>
      <xdr:row>1</xdr:row>
      <xdr:rowOff>25400</xdr:rowOff>
    </xdr:to>
    <xdr:pic>
      <xdr:nvPicPr>
        <xdr:cNvPr id="28" name="Picture 4" descr="clip_image004.png">
          <a:extLst>
            <a:ext uri="{FF2B5EF4-FFF2-40B4-BE49-F238E27FC236}">
              <a16:creationId xmlns:a16="http://schemas.microsoft.com/office/drawing/2014/main" id="{00000000-0008-0000-10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27700" y="165100"/>
          <a:ext cx="5016500" cy="2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94294</xdr:colOff>
      <xdr:row>1</xdr:row>
      <xdr:rowOff>182241</xdr:rowOff>
    </xdr:to>
    <xdr:pic>
      <xdr:nvPicPr>
        <xdr:cNvPr id="7" name="Imagen 6">
          <a:extLst>
            <a:ext uri="{FF2B5EF4-FFF2-40B4-BE49-F238E27FC236}">
              <a16:creationId xmlns:a16="http://schemas.microsoft.com/office/drawing/2014/main" id="{177C57AB-BB26-44C3-8112-4D459A7A7A7D}"/>
            </a:ext>
          </a:extLst>
        </xdr:cNvPr>
        <xdr:cNvPicPr>
          <a:picLocks noChangeAspect="1"/>
        </xdr:cNvPicPr>
      </xdr:nvPicPr>
      <xdr:blipFill>
        <a:blip xmlns:r="http://schemas.openxmlformats.org/officeDocument/2006/relationships" r:embed="rId3"/>
        <a:stretch>
          <a:fillRect/>
        </a:stretch>
      </xdr:blipFill>
      <xdr:spPr>
        <a:xfrm>
          <a:off x="0" y="0"/>
          <a:ext cx="761044" cy="81089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1</xdr:row>
      <xdr:rowOff>0</xdr:rowOff>
    </xdr:from>
    <xdr:to>
      <xdr:col>27</xdr:col>
      <xdr:colOff>171509</xdr:colOff>
      <xdr:row>1</xdr:row>
      <xdr:rowOff>0</xdr:rowOff>
    </xdr:to>
    <xdr:sp macro="" textlink="" fLocksText="0">
      <xdr:nvSpPr>
        <xdr:cNvPr id="3" name="Text Box 18">
          <a:extLst>
            <a:ext uri="{FF2B5EF4-FFF2-40B4-BE49-F238E27FC236}">
              <a16:creationId xmlns:a16="http://schemas.microsoft.com/office/drawing/2014/main" id="{00000000-0008-0000-1200-000003000000}"/>
            </a:ext>
          </a:extLst>
        </xdr:cNvPr>
        <xdr:cNvSpPr txBox="1">
          <a:spLocks noChangeArrowheads="1"/>
        </xdr:cNvSpPr>
      </xdr:nvSpPr>
      <xdr:spPr bwMode="auto">
        <a:xfrm>
          <a:off x="768350" y="165100"/>
          <a:ext cx="21567789" cy="0"/>
        </a:xfrm>
        <a:prstGeom prst="rect">
          <a:avLst/>
        </a:prstGeom>
        <a:noFill/>
        <a:ln w="9525">
          <a:noFill/>
          <a:miter lim="800000"/>
          <a:headEnd/>
          <a:tailEnd/>
        </a:ln>
      </xdr:spPr>
      <xdr:txBody>
        <a:bodyPr vertOverflow="clip" wrap="square" lIns="0" tIns="0" rIns="0" bIns="0" anchor="t" upright="1"/>
        <a:lstStyle/>
        <a:p>
          <a:pPr algn="l" rtl="0">
            <a:defRPr sz="1000"/>
          </a:pPr>
          <a:r>
            <a:rPr lang="es-ES_tradnl" sz="800" b="0" i="0" u="none" strike="noStrike" baseline="0">
              <a:solidFill>
                <a:srgbClr val="000000"/>
              </a:solidFill>
              <a:latin typeface="Arial"/>
              <a:ea typeface="Arial"/>
              <a:cs typeface="Arial"/>
            </a:rPr>
            <a:t>Certifico que durante el año gravable de 2007:</a:t>
          </a:r>
        </a:p>
        <a:p>
          <a:pPr algn="l" rtl="0">
            <a:defRPr sz="1000"/>
          </a:pPr>
          <a:r>
            <a:rPr lang="es-ES_tradnl" sz="800" b="0" i="0" u="none" strike="noStrike" baseline="0">
              <a:solidFill>
                <a:srgbClr val="000000"/>
              </a:solidFill>
              <a:latin typeface="Arial"/>
              <a:ea typeface="Arial"/>
              <a:cs typeface="Arial"/>
            </a:rPr>
            <a:t>1. Por lo menos el 80% de mis ingresos brutos provinieron de una relación laboral o legal y reglamentaria.</a:t>
          </a:r>
        </a:p>
        <a:p>
          <a:pPr algn="l" rtl="0">
            <a:defRPr sz="1000"/>
          </a:pPr>
          <a:r>
            <a:rPr lang="es-ES_tradnl" sz="800" b="0" i="0" u="none" strike="noStrike" baseline="0">
              <a:solidFill>
                <a:srgbClr val="000000"/>
              </a:solidFill>
              <a:latin typeface="Arial"/>
              <a:ea typeface="Arial"/>
              <a:cs typeface="Arial"/>
            </a:rPr>
            <a:t>2. Mi patrimonio bruto era igual o inferior a 4.500 UVT (4.500 x $ 20,974 = $94.383.000)</a:t>
          </a:r>
        </a:p>
        <a:p>
          <a:pPr algn="l" rtl="0">
            <a:defRPr sz="1000"/>
          </a:pPr>
          <a:r>
            <a:rPr lang="es-ES_tradnl" sz="800" b="0" i="0" u="none" strike="noStrike" baseline="0">
              <a:solidFill>
                <a:srgbClr val="000000"/>
              </a:solidFill>
              <a:latin typeface="Arial"/>
              <a:ea typeface="Arial"/>
              <a:cs typeface="Arial"/>
            </a:rPr>
            <a:t>3. No fui responsable del impuesto sobre las ventas.</a:t>
          </a:r>
        </a:p>
        <a:p>
          <a:pPr algn="l" rtl="0">
            <a:defRPr sz="1000"/>
          </a:pPr>
          <a:r>
            <a:rPr lang="es-ES_tradnl" sz="800" b="0" i="0" u="none" strike="noStrike" baseline="0">
              <a:solidFill>
                <a:srgbClr val="000000"/>
              </a:solidFill>
              <a:latin typeface="Arial"/>
              <a:ea typeface="Arial"/>
              <a:cs typeface="Arial"/>
            </a:rPr>
            <a:t>4. Mis ingresos totales fueron iguales o inferiores a 3.300 UVT (3.300 x $ 20,974 = $69.214.000)</a:t>
          </a:r>
        </a:p>
        <a:p>
          <a:pPr algn="l" rtl="0">
            <a:defRPr sz="1000"/>
          </a:pPr>
          <a:r>
            <a:rPr lang="es-ES_tradnl" sz="800" b="0" i="0" u="none" strike="noStrike" baseline="0">
              <a:solidFill>
                <a:srgbClr val="000000"/>
              </a:solidFill>
              <a:latin typeface="Arial"/>
              <a:ea typeface="Arial"/>
              <a:cs typeface="Arial"/>
            </a:rPr>
            <a:t>5. Mis consumos mediante tarjeta de crédito no excedieron la suma de 2.800 UVT  (2.800 x $ 20,974 = $58.727.000)</a:t>
          </a:r>
        </a:p>
        <a:p>
          <a:pPr algn="l" rtl="0">
            <a:defRPr sz="1000"/>
          </a:pPr>
          <a:r>
            <a:rPr lang="es-ES_tradnl" sz="800" b="0" i="0" u="none" strike="noStrike" baseline="0">
              <a:solidFill>
                <a:srgbClr val="000000"/>
              </a:solidFill>
              <a:latin typeface="Arial"/>
              <a:ea typeface="Arial"/>
              <a:cs typeface="Arial"/>
            </a:rPr>
            <a:t>6.. Que el total de mis compras y consumos no superaron la suma de 2.800 UVT  (2.800 x $ 20,974 = $58.727.000)</a:t>
          </a:r>
        </a:p>
        <a:p>
          <a:pPr algn="l" rtl="0">
            <a:defRPr sz="1000"/>
          </a:pPr>
          <a:r>
            <a:rPr lang="es-ES_tradnl" sz="800" b="0" i="0" u="none" strike="noStrike" baseline="0">
              <a:solidFill>
                <a:srgbClr val="000000"/>
              </a:solidFill>
              <a:latin typeface="Arial"/>
              <a:ea typeface="Arial"/>
              <a:cs typeface="Arial"/>
            </a:rPr>
            <a:t>7. Que el valor total de mis consignaciones bancarias, depósitos o inversiones financieras no excedieron la suma de 4.500 UVT (4.500 x $ 20,974 = $94.383.000)</a:t>
          </a:r>
        </a:p>
        <a:p>
          <a:pPr algn="l" rtl="0">
            <a:defRPr sz="1000"/>
          </a:pPr>
          <a:endParaRPr lang="es-ES_tradnl" sz="800" b="0" i="0" u="none" strike="noStrike" baseline="0">
            <a:solidFill>
              <a:srgbClr val="000000"/>
            </a:solidFill>
            <a:latin typeface="Arial"/>
            <a:ea typeface="Arial"/>
            <a:cs typeface="Arial"/>
          </a:endParaRPr>
        </a:p>
        <a:p>
          <a:pPr algn="l" rtl="0">
            <a:defRPr sz="1000"/>
          </a:pPr>
          <a:r>
            <a:rPr lang="es-ES_tradnl" sz="800" b="0" i="0" u="none" strike="noStrike" baseline="0">
              <a:solidFill>
                <a:srgbClr val="000000"/>
              </a:solidFill>
              <a:latin typeface="Arial"/>
              <a:ea typeface="Arial"/>
              <a:cs typeface="Arial"/>
            </a:rPr>
            <a:t>Por lo tanto, manifiesto que no estoy obligado a presentar declaración de renta y complementarios por el año gravable 2007</a:t>
          </a:r>
        </a:p>
        <a:p>
          <a:pPr algn="l" rtl="0">
            <a:defRPr sz="1000"/>
          </a:pPr>
          <a:r>
            <a:rPr lang="es-ES_tradnl" sz="800" b="0" i="0" u="none" strike="noStrike" baseline="0">
              <a:solidFill>
                <a:srgbClr val="000000"/>
              </a:solidFill>
              <a:latin typeface="Arial"/>
              <a:ea typeface="Arial"/>
              <a:cs typeface="Arial"/>
            </a:rPr>
            <a:t>.</a:t>
          </a:r>
        </a:p>
      </xdr:txBody>
    </xdr:sp>
    <xdr:clientData/>
  </xdr:twoCellAnchor>
  <xdr:twoCellAnchor>
    <xdr:from>
      <xdr:col>1</xdr:col>
      <xdr:colOff>38100</xdr:colOff>
      <xdr:row>1</xdr:row>
      <xdr:rowOff>0</xdr:rowOff>
    </xdr:from>
    <xdr:to>
      <xdr:col>5</xdr:col>
      <xdr:colOff>152400</xdr:colOff>
      <xdr:row>1</xdr:row>
      <xdr:rowOff>0</xdr:rowOff>
    </xdr:to>
    <xdr:pic>
      <xdr:nvPicPr>
        <xdr:cNvPr id="68472" name="Picture 20">
          <a:extLst>
            <a:ext uri="{FF2B5EF4-FFF2-40B4-BE49-F238E27FC236}">
              <a16:creationId xmlns:a16="http://schemas.microsoft.com/office/drawing/2014/main" id="{00000000-0008-0000-1200-0000780B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7400" y="165100"/>
          <a:ext cx="445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26</xdr:col>
      <xdr:colOff>38100</xdr:colOff>
      <xdr:row>1</xdr:row>
      <xdr:rowOff>0</xdr:rowOff>
    </xdr:from>
    <xdr:to>
      <xdr:col>32</xdr:col>
      <xdr:colOff>114300</xdr:colOff>
      <xdr:row>1</xdr:row>
      <xdr:rowOff>0</xdr:rowOff>
    </xdr:to>
    <xdr:pic>
      <xdr:nvPicPr>
        <xdr:cNvPr id="68473" name="Picture 21">
          <a:extLst>
            <a:ext uri="{FF2B5EF4-FFF2-40B4-BE49-F238E27FC236}">
              <a16:creationId xmlns:a16="http://schemas.microsoft.com/office/drawing/2014/main" id="{00000000-0008-0000-1200-0000790B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719300" y="165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xdr:row>
      <xdr:rowOff>0</xdr:rowOff>
    </xdr:from>
    <xdr:to>
      <xdr:col>24</xdr:col>
      <xdr:colOff>171504</xdr:colOff>
      <xdr:row>1</xdr:row>
      <xdr:rowOff>0</xdr:rowOff>
    </xdr:to>
    <xdr:sp macro="" textlink="" fLocksText="0">
      <xdr:nvSpPr>
        <xdr:cNvPr id="7" name="Text Box 22">
          <a:extLst>
            <a:ext uri="{FF2B5EF4-FFF2-40B4-BE49-F238E27FC236}">
              <a16:creationId xmlns:a16="http://schemas.microsoft.com/office/drawing/2014/main" id="{00000000-0008-0000-1200-000007000000}"/>
            </a:ext>
          </a:extLst>
        </xdr:cNvPr>
        <xdr:cNvSpPr txBox="1">
          <a:spLocks noChangeArrowheads="1"/>
        </xdr:cNvSpPr>
      </xdr:nvSpPr>
      <xdr:spPr bwMode="auto">
        <a:xfrm>
          <a:off x="768350" y="165100"/>
          <a:ext cx="19319879" cy="0"/>
        </a:xfrm>
        <a:prstGeom prst="rect">
          <a:avLst/>
        </a:prstGeom>
        <a:noFill/>
        <a:ln w="9525">
          <a:noFill/>
          <a:miter lim="800000"/>
          <a:headEnd/>
          <a:tailEnd/>
        </a:ln>
      </xdr:spPr>
      <xdr:txBody>
        <a:bodyPr vertOverflow="clip" wrap="square" lIns="0" tIns="0" rIns="0" bIns="0" anchor="t" upright="1"/>
        <a:lstStyle/>
        <a:p>
          <a:pPr algn="l" rtl="0">
            <a:defRPr sz="1000"/>
          </a:pPr>
          <a:r>
            <a:rPr lang="es-ES_tradnl" sz="600" b="0" i="0" u="none" strike="noStrike" baseline="0">
              <a:solidFill>
                <a:srgbClr val="000000"/>
              </a:solidFill>
              <a:latin typeface="Arial"/>
              <a:ea typeface="Arial"/>
              <a:cs typeface="Arial"/>
            </a:rPr>
            <a:t>Certifico que durante el año gravable de 2004:</a:t>
          </a:r>
        </a:p>
        <a:p>
          <a:pPr algn="l" rtl="0">
            <a:defRPr sz="1000"/>
          </a:pPr>
          <a:r>
            <a:rPr lang="es-ES_tradnl" sz="600" b="0" i="0" u="none" strike="noStrike" baseline="0">
              <a:solidFill>
                <a:srgbClr val="000000"/>
              </a:solidFill>
              <a:latin typeface="Arial"/>
              <a:ea typeface="Arial"/>
              <a:cs typeface="Arial"/>
            </a:rPr>
            <a:t>1. Por lo menos el 80% de mis ingresos brutos provinieron de una relación laboral o legal y reglamentaria.</a:t>
          </a:r>
        </a:p>
        <a:p>
          <a:pPr algn="l" rtl="0">
            <a:defRPr sz="1000"/>
          </a:pPr>
          <a:r>
            <a:rPr lang="es-ES_tradnl" sz="600" b="0" i="0" u="none" strike="noStrike" baseline="0">
              <a:solidFill>
                <a:srgbClr val="000000"/>
              </a:solidFill>
              <a:latin typeface="Arial"/>
              <a:ea typeface="Arial"/>
              <a:cs typeface="Arial"/>
            </a:rPr>
            <a:t>2. Mi patrimonio bruto era igual o inferior a ochenta millones de pesos ($80'000.000) a 31 de Diciembre de 2004.</a:t>
          </a:r>
        </a:p>
        <a:p>
          <a:pPr algn="l" rtl="0">
            <a:defRPr sz="1000"/>
          </a:pPr>
          <a:r>
            <a:rPr lang="es-ES_tradnl" sz="600" b="0" i="0" u="none" strike="noStrike" baseline="0">
              <a:solidFill>
                <a:srgbClr val="000000"/>
              </a:solidFill>
              <a:latin typeface="Arial"/>
              <a:ea typeface="Arial"/>
              <a:cs typeface="Arial"/>
            </a:rPr>
            <a:t>3. No fui responsable del impuesto sobre las ventas.</a:t>
          </a:r>
        </a:p>
        <a:p>
          <a:pPr algn="l" rtl="0">
            <a:defRPr sz="1000"/>
          </a:pPr>
          <a:r>
            <a:rPr lang="es-ES_tradnl" sz="600" b="0" i="0" u="none" strike="noStrike" baseline="0">
              <a:solidFill>
                <a:srgbClr val="000000"/>
              </a:solidFill>
              <a:latin typeface="Arial"/>
              <a:ea typeface="Arial"/>
              <a:cs typeface="Arial"/>
            </a:rPr>
            <a:t>4. Mis ingresos totales fueron iguales o inferiores a sesenta millones de pesos ($60'000.000).</a:t>
          </a:r>
        </a:p>
        <a:p>
          <a:pPr algn="l" rtl="0">
            <a:defRPr sz="1000"/>
          </a:pPr>
          <a:r>
            <a:rPr lang="es-ES_tradnl" sz="600" b="0" i="0" u="none" strike="noStrike" baseline="0">
              <a:solidFill>
                <a:srgbClr val="000000"/>
              </a:solidFill>
              <a:latin typeface="Arial"/>
              <a:ea typeface="Arial"/>
              <a:cs typeface="Arial"/>
            </a:rPr>
            <a:t>5. Mis consumos mediante tarjeta de crédito no excedieron la suma de cincuenta millones de pesos ($50'000.000)</a:t>
          </a:r>
        </a:p>
        <a:p>
          <a:pPr algn="l" rtl="0">
            <a:defRPr sz="1000"/>
          </a:pPr>
          <a:r>
            <a:rPr lang="es-ES_tradnl" sz="600" b="0" i="0" u="none" strike="noStrike" baseline="0">
              <a:solidFill>
                <a:srgbClr val="000000"/>
              </a:solidFill>
              <a:latin typeface="Arial"/>
              <a:ea typeface="Arial"/>
              <a:cs typeface="Arial"/>
            </a:rPr>
            <a:t>6. Que el total de mis compras y consumos no superaron la suma de cincuenta millones de pesos ($50'000.000)</a:t>
          </a:r>
        </a:p>
        <a:p>
          <a:pPr algn="l" rtl="0">
            <a:defRPr sz="1000"/>
          </a:pPr>
          <a:r>
            <a:rPr lang="es-ES_tradnl" sz="600" b="0" i="0" u="none" strike="noStrike" baseline="0">
              <a:solidFill>
                <a:srgbClr val="000000"/>
              </a:solidFill>
              <a:latin typeface="Arial"/>
              <a:ea typeface="Arial"/>
              <a:cs typeface="Arial"/>
            </a:rPr>
            <a:t>7. Que el valor total de mis consignaciones bancarias, depósitos o inversiones financieras no excedieron los ochenta millones de</a:t>
          </a:r>
        </a:p>
        <a:p>
          <a:pPr algn="l" rtl="0">
            <a:defRPr sz="1000"/>
          </a:pPr>
          <a:r>
            <a:rPr lang="es-ES_tradnl" sz="600" b="0" i="0" u="none" strike="noStrike" baseline="0">
              <a:solidFill>
                <a:srgbClr val="000000"/>
              </a:solidFill>
              <a:latin typeface="Arial"/>
              <a:ea typeface="Arial"/>
              <a:cs typeface="Arial"/>
            </a:rPr>
            <a:t>    pesos ($80'000.000).</a:t>
          </a:r>
        </a:p>
        <a:p>
          <a:pPr algn="l" rtl="0">
            <a:defRPr sz="1000"/>
          </a:pPr>
          <a:endParaRPr lang="es-ES_tradnl" sz="600" b="0" i="0" u="none" strike="noStrike" baseline="0">
            <a:solidFill>
              <a:srgbClr val="000000"/>
            </a:solidFill>
            <a:latin typeface="Arial"/>
            <a:ea typeface="Arial"/>
            <a:cs typeface="Arial"/>
          </a:endParaRPr>
        </a:p>
        <a:p>
          <a:pPr algn="l" rtl="0">
            <a:defRPr sz="1000"/>
          </a:pPr>
          <a:r>
            <a:rPr lang="es-ES_tradnl" sz="600" b="0" i="0" u="none" strike="noStrike" baseline="0">
              <a:solidFill>
                <a:srgbClr val="000000"/>
              </a:solidFill>
              <a:latin typeface="Arial"/>
              <a:ea typeface="Arial"/>
              <a:cs typeface="Arial"/>
            </a:rPr>
            <a:t>Por lo tanto, manifiesto que no estoy obligado a presentar declaración de renta y complementarios por el año gravable 2004.</a:t>
          </a:r>
        </a:p>
      </xdr:txBody>
    </xdr:sp>
    <xdr:clientData/>
  </xdr:twoCellAnchor>
  <xdr:twoCellAnchor>
    <xdr:from>
      <xdr:col>1</xdr:col>
      <xdr:colOff>38100</xdr:colOff>
      <xdr:row>1</xdr:row>
      <xdr:rowOff>0</xdr:rowOff>
    </xdr:from>
    <xdr:to>
      <xdr:col>5</xdr:col>
      <xdr:colOff>152400</xdr:colOff>
      <xdr:row>1</xdr:row>
      <xdr:rowOff>0</xdr:rowOff>
    </xdr:to>
    <xdr:pic>
      <xdr:nvPicPr>
        <xdr:cNvPr id="68475" name="Picture 23">
          <a:extLst>
            <a:ext uri="{FF2B5EF4-FFF2-40B4-BE49-F238E27FC236}">
              <a16:creationId xmlns:a16="http://schemas.microsoft.com/office/drawing/2014/main" id="{00000000-0008-0000-1200-00007B0B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7400" y="165100"/>
          <a:ext cx="445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26</xdr:col>
      <xdr:colOff>38100</xdr:colOff>
      <xdr:row>1</xdr:row>
      <xdr:rowOff>0</xdr:rowOff>
    </xdr:from>
    <xdr:to>
      <xdr:col>32</xdr:col>
      <xdr:colOff>114300</xdr:colOff>
      <xdr:row>1</xdr:row>
      <xdr:rowOff>0</xdr:rowOff>
    </xdr:to>
    <xdr:pic>
      <xdr:nvPicPr>
        <xdr:cNvPr id="68476" name="Picture 24">
          <a:extLst>
            <a:ext uri="{FF2B5EF4-FFF2-40B4-BE49-F238E27FC236}">
              <a16:creationId xmlns:a16="http://schemas.microsoft.com/office/drawing/2014/main" id="{00000000-0008-0000-1200-00007C0B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719300" y="165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26</xdr:col>
      <xdr:colOff>38100</xdr:colOff>
      <xdr:row>1</xdr:row>
      <xdr:rowOff>0</xdr:rowOff>
    </xdr:from>
    <xdr:to>
      <xdr:col>32</xdr:col>
      <xdr:colOff>114300</xdr:colOff>
      <xdr:row>1</xdr:row>
      <xdr:rowOff>0</xdr:rowOff>
    </xdr:to>
    <xdr:pic>
      <xdr:nvPicPr>
        <xdr:cNvPr id="68479" name="Picture 27">
          <a:extLst>
            <a:ext uri="{FF2B5EF4-FFF2-40B4-BE49-F238E27FC236}">
              <a16:creationId xmlns:a16="http://schemas.microsoft.com/office/drawing/2014/main" id="{00000000-0008-0000-1200-00007F0B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719300" y="165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106200</xdr:colOff>
      <xdr:row>1</xdr:row>
      <xdr:rowOff>179860</xdr:rowOff>
    </xdr:to>
    <xdr:pic>
      <xdr:nvPicPr>
        <xdr:cNvPr id="2" name="Imagen 1">
          <a:extLst>
            <a:ext uri="{FF2B5EF4-FFF2-40B4-BE49-F238E27FC236}">
              <a16:creationId xmlns:a16="http://schemas.microsoft.com/office/drawing/2014/main" id="{D69B0EA1-AA35-4052-8C9F-233672A5867D}"/>
            </a:ext>
          </a:extLst>
        </xdr:cNvPr>
        <xdr:cNvPicPr>
          <a:picLocks noChangeAspect="1"/>
        </xdr:cNvPicPr>
      </xdr:nvPicPr>
      <xdr:blipFill>
        <a:blip xmlns:r="http://schemas.openxmlformats.org/officeDocument/2006/relationships" r:embed="rId3"/>
        <a:stretch>
          <a:fillRect/>
        </a:stretch>
      </xdr:blipFill>
      <xdr:spPr>
        <a:xfrm>
          <a:off x="0" y="0"/>
          <a:ext cx="763425" cy="7989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914401</xdr:colOff>
      <xdr:row>11</xdr:row>
      <xdr:rowOff>444500</xdr:rowOff>
    </xdr:from>
    <xdr:to>
      <xdr:col>11</xdr:col>
      <xdr:colOff>165098</xdr:colOff>
      <xdr:row>14</xdr:row>
      <xdr:rowOff>123647</xdr:rowOff>
    </xdr:to>
    <xdr:pic>
      <xdr:nvPicPr>
        <xdr:cNvPr id="2" name="Imagen 1">
          <a:hlinkClick xmlns:r="http://schemas.openxmlformats.org/officeDocument/2006/relationships" r:id="rId1"/>
          <a:extLst>
            <a:ext uri="{FF2B5EF4-FFF2-40B4-BE49-F238E27FC236}">
              <a16:creationId xmlns:a16="http://schemas.microsoft.com/office/drawing/2014/main" id="{A358004C-EFCB-4905-AEB7-4CE91485E9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914401" y="6607175"/>
          <a:ext cx="8670922" cy="822147"/>
        </a:xfrm>
        <a:prstGeom prst="rect">
          <a:avLst/>
        </a:prstGeom>
      </xdr:spPr>
    </xdr:pic>
    <xdr:clientData/>
  </xdr:twoCellAnchor>
  <xdr:twoCellAnchor editAs="oneCell">
    <xdr:from>
      <xdr:col>4</xdr:col>
      <xdr:colOff>762000</xdr:colOff>
      <xdr:row>27</xdr:row>
      <xdr:rowOff>51640</xdr:rowOff>
    </xdr:from>
    <xdr:to>
      <xdr:col>7</xdr:col>
      <xdr:colOff>651244</xdr:colOff>
      <xdr:row>27</xdr:row>
      <xdr:rowOff>923545</xdr:rowOff>
    </xdr:to>
    <xdr:pic>
      <xdr:nvPicPr>
        <xdr:cNvPr id="3" name="Imagen 2">
          <a:hlinkClick xmlns:r="http://schemas.openxmlformats.org/officeDocument/2006/relationships" r:id="rId1"/>
          <a:extLst>
            <a:ext uri="{FF2B5EF4-FFF2-40B4-BE49-F238E27FC236}">
              <a16:creationId xmlns:a16="http://schemas.microsoft.com/office/drawing/2014/main" id="{4E0D1D85-881D-4C95-B03D-23100539514C}"/>
            </a:ext>
          </a:extLst>
        </xdr:cNvPr>
        <xdr:cNvPicPr>
          <a:picLocks noChangeAspect="1"/>
        </xdr:cNvPicPr>
      </xdr:nvPicPr>
      <xdr:blipFill>
        <a:blip xmlns:r="http://schemas.openxmlformats.org/officeDocument/2006/relationships" r:embed="rId3"/>
        <a:stretch>
          <a:fillRect/>
        </a:stretch>
      </xdr:blipFill>
      <xdr:spPr>
        <a:xfrm>
          <a:off x="3981450" y="13662865"/>
          <a:ext cx="2746744" cy="871905"/>
        </a:xfrm>
        <a:prstGeom prst="rect">
          <a:avLst/>
        </a:prstGeom>
      </xdr:spPr>
    </xdr:pic>
    <xdr:clientData/>
  </xdr:twoCellAnchor>
  <xdr:twoCellAnchor editAs="oneCell">
    <xdr:from>
      <xdr:col>4</xdr:col>
      <xdr:colOff>711200</xdr:colOff>
      <xdr:row>27</xdr:row>
      <xdr:rowOff>1084825</xdr:rowOff>
    </xdr:from>
    <xdr:to>
      <xdr:col>7</xdr:col>
      <xdr:colOff>600441</xdr:colOff>
      <xdr:row>29</xdr:row>
      <xdr:rowOff>126830</xdr:rowOff>
    </xdr:to>
    <xdr:pic>
      <xdr:nvPicPr>
        <xdr:cNvPr id="4" name="Imagen 3">
          <a:hlinkClick xmlns:r="http://schemas.openxmlformats.org/officeDocument/2006/relationships" r:id="rId4"/>
          <a:extLst>
            <a:ext uri="{FF2B5EF4-FFF2-40B4-BE49-F238E27FC236}">
              <a16:creationId xmlns:a16="http://schemas.microsoft.com/office/drawing/2014/main" id="{8EAF0ED4-ADDC-4609-9B31-C5526EAFADF6}"/>
            </a:ext>
          </a:extLst>
        </xdr:cNvPr>
        <xdr:cNvPicPr>
          <a:picLocks noChangeAspect="1"/>
        </xdr:cNvPicPr>
      </xdr:nvPicPr>
      <xdr:blipFill>
        <a:blip xmlns:r="http://schemas.openxmlformats.org/officeDocument/2006/relationships" r:embed="rId5"/>
        <a:stretch>
          <a:fillRect/>
        </a:stretch>
      </xdr:blipFill>
      <xdr:spPr>
        <a:xfrm>
          <a:off x="3930650" y="14696050"/>
          <a:ext cx="2746741" cy="823180"/>
        </a:xfrm>
        <a:prstGeom prst="rect">
          <a:avLst/>
        </a:prstGeom>
      </xdr:spPr>
    </xdr:pic>
    <xdr:clientData/>
  </xdr:twoCellAnchor>
  <xdr:twoCellAnchor editAs="oneCell">
    <xdr:from>
      <xdr:col>7</xdr:col>
      <xdr:colOff>723900</xdr:colOff>
      <xdr:row>27</xdr:row>
      <xdr:rowOff>1110225</xdr:rowOff>
    </xdr:from>
    <xdr:to>
      <xdr:col>11</xdr:col>
      <xdr:colOff>127000</xdr:colOff>
      <xdr:row>29</xdr:row>
      <xdr:rowOff>152230</xdr:rowOff>
    </xdr:to>
    <xdr:pic>
      <xdr:nvPicPr>
        <xdr:cNvPr id="5" name="Imagen 4">
          <a:hlinkClick xmlns:r="http://schemas.openxmlformats.org/officeDocument/2006/relationships" r:id="rId6"/>
          <a:extLst>
            <a:ext uri="{FF2B5EF4-FFF2-40B4-BE49-F238E27FC236}">
              <a16:creationId xmlns:a16="http://schemas.microsoft.com/office/drawing/2014/main" id="{236622EB-11EE-4180-A26E-1D2B683D9C41}"/>
            </a:ext>
          </a:extLst>
        </xdr:cNvPr>
        <xdr:cNvPicPr>
          <a:picLocks noChangeAspect="1"/>
        </xdr:cNvPicPr>
      </xdr:nvPicPr>
      <xdr:blipFill>
        <a:blip xmlns:r="http://schemas.openxmlformats.org/officeDocument/2006/relationships" r:embed="rId7"/>
        <a:stretch>
          <a:fillRect/>
        </a:stretch>
      </xdr:blipFill>
      <xdr:spPr>
        <a:xfrm>
          <a:off x="6800850" y="14721450"/>
          <a:ext cx="2746375" cy="823180"/>
        </a:xfrm>
        <a:prstGeom prst="rect">
          <a:avLst/>
        </a:prstGeom>
      </xdr:spPr>
    </xdr:pic>
    <xdr:clientData/>
  </xdr:twoCellAnchor>
  <xdr:twoCellAnchor editAs="oneCell">
    <xdr:from>
      <xdr:col>0</xdr:col>
      <xdr:colOff>965200</xdr:colOff>
      <xdr:row>29</xdr:row>
      <xdr:rowOff>339115</xdr:rowOff>
    </xdr:from>
    <xdr:to>
      <xdr:col>4</xdr:col>
      <xdr:colOff>518381</xdr:colOff>
      <xdr:row>30</xdr:row>
      <xdr:rowOff>355601</xdr:rowOff>
    </xdr:to>
    <xdr:pic>
      <xdr:nvPicPr>
        <xdr:cNvPr id="6" name="Imagen 5">
          <a:hlinkClick xmlns:r="http://schemas.openxmlformats.org/officeDocument/2006/relationships" r:id="rId8"/>
          <a:extLst>
            <a:ext uri="{FF2B5EF4-FFF2-40B4-BE49-F238E27FC236}">
              <a16:creationId xmlns:a16="http://schemas.microsoft.com/office/drawing/2014/main" id="{AFDB580F-371A-4AED-B24E-62CB1C597328}"/>
            </a:ext>
          </a:extLst>
        </xdr:cNvPr>
        <xdr:cNvPicPr>
          <a:picLocks noChangeAspect="1"/>
        </xdr:cNvPicPr>
      </xdr:nvPicPr>
      <xdr:blipFill>
        <a:blip xmlns:r="http://schemas.openxmlformats.org/officeDocument/2006/relationships" r:embed="rId9"/>
        <a:stretch>
          <a:fillRect/>
        </a:stretch>
      </xdr:blipFill>
      <xdr:spPr>
        <a:xfrm>
          <a:off x="955675" y="15731515"/>
          <a:ext cx="2782156" cy="778486"/>
        </a:xfrm>
        <a:prstGeom prst="rect">
          <a:avLst/>
        </a:prstGeom>
      </xdr:spPr>
    </xdr:pic>
    <xdr:clientData/>
  </xdr:twoCellAnchor>
  <xdr:twoCellAnchor editAs="oneCell">
    <xdr:from>
      <xdr:col>4</xdr:col>
      <xdr:colOff>673100</xdr:colOff>
      <xdr:row>29</xdr:row>
      <xdr:rowOff>364514</xdr:rowOff>
    </xdr:from>
    <xdr:to>
      <xdr:col>7</xdr:col>
      <xdr:colOff>562342</xdr:colOff>
      <xdr:row>30</xdr:row>
      <xdr:rowOff>380999</xdr:rowOff>
    </xdr:to>
    <xdr:pic>
      <xdr:nvPicPr>
        <xdr:cNvPr id="7" name="Imagen 6">
          <a:hlinkClick xmlns:r="http://schemas.openxmlformats.org/officeDocument/2006/relationships" r:id="rId10"/>
          <a:extLst>
            <a:ext uri="{FF2B5EF4-FFF2-40B4-BE49-F238E27FC236}">
              <a16:creationId xmlns:a16="http://schemas.microsoft.com/office/drawing/2014/main" id="{1F894CB5-7CE8-4508-9FEF-AB9911CE47BE}"/>
            </a:ext>
          </a:extLst>
        </xdr:cNvPr>
        <xdr:cNvPicPr>
          <a:picLocks noChangeAspect="1"/>
        </xdr:cNvPicPr>
      </xdr:nvPicPr>
      <xdr:blipFill>
        <a:blip xmlns:r="http://schemas.openxmlformats.org/officeDocument/2006/relationships" r:embed="rId11"/>
        <a:stretch>
          <a:fillRect/>
        </a:stretch>
      </xdr:blipFill>
      <xdr:spPr>
        <a:xfrm>
          <a:off x="3892550" y="15756914"/>
          <a:ext cx="2746742" cy="778485"/>
        </a:xfrm>
        <a:prstGeom prst="rect">
          <a:avLst/>
        </a:prstGeom>
      </xdr:spPr>
    </xdr:pic>
    <xdr:clientData/>
  </xdr:twoCellAnchor>
  <xdr:twoCellAnchor editAs="oneCell">
    <xdr:from>
      <xdr:col>7</xdr:col>
      <xdr:colOff>698499</xdr:colOff>
      <xdr:row>29</xdr:row>
      <xdr:rowOff>377215</xdr:rowOff>
    </xdr:from>
    <xdr:to>
      <xdr:col>11</xdr:col>
      <xdr:colOff>101600</xdr:colOff>
      <xdr:row>30</xdr:row>
      <xdr:rowOff>393701</xdr:rowOff>
    </xdr:to>
    <xdr:pic>
      <xdr:nvPicPr>
        <xdr:cNvPr id="8" name="Imagen 7">
          <a:hlinkClick xmlns:r="http://schemas.openxmlformats.org/officeDocument/2006/relationships" r:id="rId12"/>
          <a:extLst>
            <a:ext uri="{FF2B5EF4-FFF2-40B4-BE49-F238E27FC236}">
              <a16:creationId xmlns:a16="http://schemas.microsoft.com/office/drawing/2014/main" id="{14CE18F1-42D6-41DC-A7D2-9DC22B0EFC07}"/>
            </a:ext>
          </a:extLst>
        </xdr:cNvPr>
        <xdr:cNvPicPr>
          <a:picLocks noChangeAspect="1"/>
        </xdr:cNvPicPr>
      </xdr:nvPicPr>
      <xdr:blipFill>
        <a:blip xmlns:r="http://schemas.openxmlformats.org/officeDocument/2006/relationships" r:embed="rId13"/>
        <a:stretch>
          <a:fillRect/>
        </a:stretch>
      </xdr:blipFill>
      <xdr:spPr>
        <a:xfrm>
          <a:off x="6775449" y="15769615"/>
          <a:ext cx="2746376" cy="778486"/>
        </a:xfrm>
        <a:prstGeom prst="rect">
          <a:avLst/>
        </a:prstGeom>
      </xdr:spPr>
    </xdr:pic>
    <xdr:clientData/>
  </xdr:twoCellAnchor>
  <xdr:twoCellAnchor editAs="oneCell">
    <xdr:from>
      <xdr:col>0</xdr:col>
      <xdr:colOff>911411</xdr:colOff>
      <xdr:row>86</xdr:row>
      <xdr:rowOff>0</xdr:rowOff>
    </xdr:from>
    <xdr:to>
      <xdr:col>11</xdr:col>
      <xdr:colOff>167340</xdr:colOff>
      <xdr:row>91</xdr:row>
      <xdr:rowOff>34664</xdr:rowOff>
    </xdr:to>
    <xdr:pic>
      <xdr:nvPicPr>
        <xdr:cNvPr id="9" name="Imagen 8">
          <a:hlinkClick xmlns:r="http://schemas.openxmlformats.org/officeDocument/2006/relationships" r:id="rId14"/>
          <a:extLst>
            <a:ext uri="{FF2B5EF4-FFF2-40B4-BE49-F238E27FC236}">
              <a16:creationId xmlns:a16="http://schemas.microsoft.com/office/drawing/2014/main" id="{B5F3760E-A5D3-4647-A858-0C1F809FF1BE}"/>
            </a:ext>
          </a:extLst>
        </xdr:cNvPr>
        <xdr:cNvPicPr>
          <a:picLocks noChangeAspect="1"/>
        </xdr:cNvPicPr>
      </xdr:nvPicPr>
      <xdr:blipFill>
        <a:blip xmlns:r="http://schemas.openxmlformats.org/officeDocument/2006/relationships" r:embed="rId15"/>
        <a:stretch>
          <a:fillRect/>
        </a:stretch>
      </xdr:blipFill>
      <xdr:spPr>
        <a:xfrm>
          <a:off x="911411" y="27822525"/>
          <a:ext cx="8676154" cy="1034789"/>
        </a:xfrm>
        <a:prstGeom prst="rect">
          <a:avLst/>
        </a:prstGeom>
      </xdr:spPr>
    </xdr:pic>
    <xdr:clientData/>
  </xdr:twoCellAnchor>
  <xdr:twoCellAnchor editAs="oneCell">
    <xdr:from>
      <xdr:col>1</xdr:col>
      <xdr:colOff>185852</xdr:colOff>
      <xdr:row>15</xdr:row>
      <xdr:rowOff>139391</xdr:rowOff>
    </xdr:from>
    <xdr:to>
      <xdr:col>10</xdr:col>
      <xdr:colOff>964114</xdr:colOff>
      <xdr:row>23</xdr:row>
      <xdr:rowOff>476250</xdr:rowOff>
    </xdr:to>
    <xdr:pic>
      <xdr:nvPicPr>
        <xdr:cNvPr id="10" name="Imagen 9">
          <a:hlinkClick xmlns:r="http://schemas.openxmlformats.org/officeDocument/2006/relationships" r:id="rId16"/>
          <a:extLst>
            <a:ext uri="{FF2B5EF4-FFF2-40B4-BE49-F238E27FC236}">
              <a16:creationId xmlns:a16="http://schemas.microsoft.com/office/drawing/2014/main" id="{F7CC6DEF-8A0A-4AF4-B631-C71C5B88E60F}"/>
            </a:ext>
          </a:extLst>
        </xdr:cNvPr>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138352" y="7692716"/>
          <a:ext cx="8179187" cy="3070534"/>
        </a:xfrm>
        <a:prstGeom prst="rect">
          <a:avLst/>
        </a:prstGeom>
        <a:noFill/>
        <a:ln>
          <a:noFill/>
        </a:ln>
      </xdr:spPr>
    </xdr:pic>
    <xdr:clientData/>
  </xdr:twoCellAnchor>
  <xdr:twoCellAnchor editAs="oneCell">
    <xdr:from>
      <xdr:col>1</xdr:col>
      <xdr:colOff>313629</xdr:colOff>
      <xdr:row>23</xdr:row>
      <xdr:rowOff>534329</xdr:rowOff>
    </xdr:from>
    <xdr:to>
      <xdr:col>10</xdr:col>
      <xdr:colOff>964116</xdr:colOff>
      <xdr:row>26</xdr:row>
      <xdr:rowOff>360092</xdr:rowOff>
    </xdr:to>
    <xdr:pic>
      <xdr:nvPicPr>
        <xdr:cNvPr id="11" name="Imagen 10">
          <a:extLst>
            <a:ext uri="{FF2B5EF4-FFF2-40B4-BE49-F238E27FC236}">
              <a16:creationId xmlns:a16="http://schemas.microsoft.com/office/drawing/2014/main" id="{724BD97C-5DD4-4298-B7F5-9C6B9E577AB7}"/>
            </a:ext>
          </a:extLst>
        </xdr:cNvPr>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66129" y="10821329"/>
          <a:ext cx="8051412" cy="2540388"/>
        </a:xfrm>
        <a:prstGeom prst="rect">
          <a:avLst/>
        </a:prstGeom>
        <a:noFill/>
        <a:ln>
          <a:noFill/>
        </a:ln>
      </xdr:spPr>
    </xdr:pic>
    <xdr:clientData/>
  </xdr:twoCellAnchor>
  <xdr:twoCellAnchor editAs="oneCell">
    <xdr:from>
      <xdr:col>1</xdr:col>
      <xdr:colOff>336860</xdr:colOff>
      <xdr:row>32</xdr:row>
      <xdr:rowOff>92926</xdr:rowOff>
    </xdr:from>
    <xdr:to>
      <xdr:col>6</xdr:col>
      <xdr:colOff>151006</xdr:colOff>
      <xdr:row>83</xdr:row>
      <xdr:rowOff>92926</xdr:rowOff>
    </xdr:to>
    <xdr:pic>
      <xdr:nvPicPr>
        <xdr:cNvPr id="12" name="Imagen 11">
          <a:extLst>
            <a:ext uri="{FF2B5EF4-FFF2-40B4-BE49-F238E27FC236}">
              <a16:creationId xmlns:a16="http://schemas.microsoft.com/office/drawing/2014/main" id="{D3A63015-ADC4-4A0F-B2B7-D550A57F5748}"/>
            </a:ext>
          </a:extLst>
        </xdr:cNvPr>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89360" y="17114101"/>
          <a:ext cx="4005146" cy="10201275"/>
        </a:xfrm>
        <a:prstGeom prst="rect">
          <a:avLst/>
        </a:prstGeom>
        <a:noFill/>
        <a:ln>
          <a:noFill/>
        </a:ln>
      </xdr:spPr>
    </xdr:pic>
    <xdr:clientData/>
  </xdr:twoCellAnchor>
  <xdr:twoCellAnchor editAs="oneCell">
    <xdr:from>
      <xdr:col>6</xdr:col>
      <xdr:colOff>348476</xdr:colOff>
      <xdr:row>33</xdr:row>
      <xdr:rowOff>23231</xdr:rowOff>
    </xdr:from>
    <xdr:to>
      <xdr:col>11</xdr:col>
      <xdr:colOff>92927</xdr:colOff>
      <xdr:row>83</xdr:row>
      <xdr:rowOff>58078</xdr:rowOff>
    </xdr:to>
    <xdr:pic>
      <xdr:nvPicPr>
        <xdr:cNvPr id="13" name="Imagen 12">
          <a:hlinkClick xmlns:r="http://schemas.openxmlformats.org/officeDocument/2006/relationships" r:id="rId20"/>
          <a:extLst>
            <a:ext uri="{FF2B5EF4-FFF2-40B4-BE49-F238E27FC236}">
              <a16:creationId xmlns:a16="http://schemas.microsoft.com/office/drawing/2014/main" id="{7F1AF5A3-2143-4DCA-857D-52E19780D99E}"/>
            </a:ext>
          </a:extLst>
        </xdr:cNvPr>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91976" y="17244431"/>
          <a:ext cx="4021176" cy="10036097"/>
        </a:xfrm>
        <a:prstGeom prst="rect">
          <a:avLst/>
        </a:prstGeom>
        <a:noFill/>
        <a:ln>
          <a:noFill/>
        </a:ln>
      </xdr:spPr>
    </xdr:pic>
    <xdr:clientData/>
  </xdr:twoCellAnchor>
  <xdr:twoCellAnchor editAs="oneCell">
    <xdr:from>
      <xdr:col>2</xdr:col>
      <xdr:colOff>31755</xdr:colOff>
      <xdr:row>0</xdr:row>
      <xdr:rowOff>126999</xdr:rowOff>
    </xdr:from>
    <xdr:to>
      <xdr:col>10</xdr:col>
      <xdr:colOff>745072</xdr:colOff>
      <xdr:row>11</xdr:row>
      <xdr:rowOff>174836</xdr:rowOff>
    </xdr:to>
    <xdr:pic>
      <xdr:nvPicPr>
        <xdr:cNvPr id="14" name="Imagen 13">
          <a:extLst>
            <a:ext uri="{FF2B5EF4-FFF2-40B4-BE49-F238E27FC236}">
              <a16:creationId xmlns:a16="http://schemas.microsoft.com/office/drawing/2014/main" id="{2318AEA0-D430-4BE8-A051-34D9E031881E}"/>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327155" y="126999"/>
          <a:ext cx="7771342" cy="6210512"/>
        </a:xfrm>
        <a:prstGeom prst="rect">
          <a:avLst/>
        </a:prstGeom>
      </xdr:spPr>
    </xdr:pic>
    <xdr:clientData/>
  </xdr:twoCellAnchor>
  <xdr:twoCellAnchor editAs="oneCell">
    <xdr:from>
      <xdr:col>1</xdr:col>
      <xdr:colOff>21166</xdr:colOff>
      <xdr:row>27</xdr:row>
      <xdr:rowOff>1090083</xdr:rowOff>
    </xdr:from>
    <xdr:to>
      <xdr:col>4</xdr:col>
      <xdr:colOff>541866</xdr:colOff>
      <xdr:row>29</xdr:row>
      <xdr:rowOff>64558</xdr:rowOff>
    </xdr:to>
    <xdr:pic>
      <xdr:nvPicPr>
        <xdr:cNvPr id="15" name="Imagen 14" descr="Vista previa de imagen">
          <a:hlinkClick xmlns:r="http://schemas.openxmlformats.org/officeDocument/2006/relationships" r:id="rId23"/>
          <a:extLst>
            <a:ext uri="{FF2B5EF4-FFF2-40B4-BE49-F238E27FC236}">
              <a16:creationId xmlns:a16="http://schemas.microsoft.com/office/drawing/2014/main" id="{2D5E4956-E84C-42CF-9662-7D5C38BDA204}"/>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973666" y="14701308"/>
          <a:ext cx="2787650" cy="75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763425</xdr:colOff>
      <xdr:row>1</xdr:row>
      <xdr:rowOff>170335</xdr:rowOff>
    </xdr:to>
    <xdr:pic>
      <xdr:nvPicPr>
        <xdr:cNvPr id="2" name="Imagen 1">
          <a:extLst>
            <a:ext uri="{FF2B5EF4-FFF2-40B4-BE49-F238E27FC236}">
              <a16:creationId xmlns:a16="http://schemas.microsoft.com/office/drawing/2014/main" id="{FBE86740-0461-4BE7-927B-94DBAB80673C}"/>
            </a:ext>
          </a:extLst>
        </xdr:cNvPr>
        <xdr:cNvPicPr>
          <a:picLocks noChangeAspect="1"/>
        </xdr:cNvPicPr>
      </xdr:nvPicPr>
      <xdr:blipFill>
        <a:blip xmlns:r="http://schemas.openxmlformats.org/officeDocument/2006/relationships" r:embed="rId1"/>
        <a:stretch>
          <a:fillRect/>
        </a:stretch>
      </xdr:blipFill>
      <xdr:spPr>
        <a:xfrm>
          <a:off x="0" y="0"/>
          <a:ext cx="763425" cy="798985"/>
        </a:xfrm>
        <a:prstGeom prst="rect">
          <a:avLst/>
        </a:prstGeom>
      </xdr:spPr>
    </xdr:pic>
    <xdr:clientData/>
  </xdr:twoCellAnchor>
  <xdr:twoCellAnchor editAs="oneCell">
    <xdr:from>
      <xdr:col>1</xdr:col>
      <xdr:colOff>0</xdr:colOff>
      <xdr:row>0</xdr:row>
      <xdr:rowOff>0</xdr:rowOff>
    </xdr:from>
    <xdr:to>
      <xdr:col>1</xdr:col>
      <xdr:colOff>761044</xdr:colOff>
      <xdr:row>1</xdr:row>
      <xdr:rowOff>182241</xdr:rowOff>
    </xdr:to>
    <xdr:pic>
      <xdr:nvPicPr>
        <xdr:cNvPr id="3" name="Imagen 2">
          <a:extLst>
            <a:ext uri="{FF2B5EF4-FFF2-40B4-BE49-F238E27FC236}">
              <a16:creationId xmlns:a16="http://schemas.microsoft.com/office/drawing/2014/main" id="{A1777783-AAF8-4E77-A1C6-2E2ABF59A102}"/>
            </a:ext>
          </a:extLst>
        </xdr:cNvPr>
        <xdr:cNvPicPr>
          <a:picLocks noChangeAspect="1"/>
        </xdr:cNvPicPr>
      </xdr:nvPicPr>
      <xdr:blipFill>
        <a:blip xmlns:r="http://schemas.openxmlformats.org/officeDocument/2006/relationships" r:embed="rId1"/>
        <a:stretch>
          <a:fillRect/>
        </a:stretch>
      </xdr:blipFill>
      <xdr:spPr>
        <a:xfrm>
          <a:off x="381000" y="0"/>
          <a:ext cx="761044" cy="810891"/>
        </a:xfrm>
        <a:prstGeom prst="rect">
          <a:avLst/>
        </a:prstGeom>
      </xdr:spPr>
    </xdr:pic>
    <xdr:clientData/>
  </xdr:twoCellAnchor>
  <xdr:twoCellAnchor editAs="oneCell">
    <xdr:from>
      <xdr:col>1</xdr:col>
      <xdr:colOff>0</xdr:colOff>
      <xdr:row>0</xdr:row>
      <xdr:rowOff>0</xdr:rowOff>
    </xdr:from>
    <xdr:to>
      <xdr:col>1</xdr:col>
      <xdr:colOff>763425</xdr:colOff>
      <xdr:row>1</xdr:row>
      <xdr:rowOff>170335</xdr:rowOff>
    </xdr:to>
    <xdr:pic>
      <xdr:nvPicPr>
        <xdr:cNvPr id="4" name="Imagen 3">
          <a:extLst>
            <a:ext uri="{FF2B5EF4-FFF2-40B4-BE49-F238E27FC236}">
              <a16:creationId xmlns:a16="http://schemas.microsoft.com/office/drawing/2014/main" id="{90EEEEDC-ABE0-466B-B233-E5356DE1EE42}"/>
            </a:ext>
          </a:extLst>
        </xdr:cNvPr>
        <xdr:cNvPicPr>
          <a:picLocks noChangeAspect="1"/>
        </xdr:cNvPicPr>
      </xdr:nvPicPr>
      <xdr:blipFill>
        <a:blip xmlns:r="http://schemas.openxmlformats.org/officeDocument/2006/relationships" r:embed="rId1"/>
        <a:stretch>
          <a:fillRect/>
        </a:stretch>
      </xdr:blipFill>
      <xdr:spPr>
        <a:xfrm>
          <a:off x="381000" y="0"/>
          <a:ext cx="763425" cy="7989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21</xdr:col>
      <xdr:colOff>241300</xdr:colOff>
      <xdr:row>1</xdr:row>
      <xdr:rowOff>0</xdr:rowOff>
    </xdr:from>
    <xdr:to>
      <xdr:col>26</xdr:col>
      <xdr:colOff>800100</xdr:colOff>
      <xdr:row>1</xdr:row>
      <xdr:rowOff>0</xdr:rowOff>
    </xdr:to>
    <xdr:pic>
      <xdr:nvPicPr>
        <xdr:cNvPr id="68834" name="Picture 21">
          <a:extLst>
            <a:ext uri="{FF2B5EF4-FFF2-40B4-BE49-F238E27FC236}">
              <a16:creationId xmlns:a16="http://schemas.microsoft.com/office/drawing/2014/main" id="{00000000-0008-0000-1400-0000E20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247600" y="165100"/>
          <a:ext cx="4686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241300</xdr:colOff>
      <xdr:row>1</xdr:row>
      <xdr:rowOff>0</xdr:rowOff>
    </xdr:from>
    <xdr:to>
      <xdr:col>26</xdr:col>
      <xdr:colOff>800100</xdr:colOff>
      <xdr:row>1</xdr:row>
      <xdr:rowOff>0</xdr:rowOff>
    </xdr:to>
    <xdr:pic>
      <xdr:nvPicPr>
        <xdr:cNvPr id="68835" name="Picture 24">
          <a:extLst>
            <a:ext uri="{FF2B5EF4-FFF2-40B4-BE49-F238E27FC236}">
              <a16:creationId xmlns:a16="http://schemas.microsoft.com/office/drawing/2014/main" id="{00000000-0008-0000-1400-0000E30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247600" y="165100"/>
          <a:ext cx="4686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241300</xdr:colOff>
      <xdr:row>1</xdr:row>
      <xdr:rowOff>0</xdr:rowOff>
    </xdr:from>
    <xdr:to>
      <xdr:col>26</xdr:col>
      <xdr:colOff>800100</xdr:colOff>
      <xdr:row>1</xdr:row>
      <xdr:rowOff>0</xdr:rowOff>
    </xdr:to>
    <xdr:pic>
      <xdr:nvPicPr>
        <xdr:cNvPr id="68836" name="Picture 27">
          <a:extLst>
            <a:ext uri="{FF2B5EF4-FFF2-40B4-BE49-F238E27FC236}">
              <a16:creationId xmlns:a16="http://schemas.microsoft.com/office/drawing/2014/main" id="{00000000-0008-0000-1400-0000E40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247600" y="165100"/>
          <a:ext cx="4686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619125</xdr:colOff>
      <xdr:row>0</xdr:row>
      <xdr:rowOff>0</xdr:rowOff>
    </xdr:from>
    <xdr:to>
      <xdr:col>1</xdr:col>
      <xdr:colOff>763425</xdr:colOff>
      <xdr:row>1</xdr:row>
      <xdr:rowOff>237010</xdr:rowOff>
    </xdr:to>
    <xdr:pic>
      <xdr:nvPicPr>
        <xdr:cNvPr id="2" name="Imagen 1">
          <a:extLst>
            <a:ext uri="{FF2B5EF4-FFF2-40B4-BE49-F238E27FC236}">
              <a16:creationId xmlns:a16="http://schemas.microsoft.com/office/drawing/2014/main" id="{4D3492EE-E0B3-44D2-80F1-5F72B1AD5535}"/>
            </a:ext>
          </a:extLst>
        </xdr:cNvPr>
        <xdr:cNvPicPr>
          <a:picLocks noChangeAspect="1"/>
        </xdr:cNvPicPr>
      </xdr:nvPicPr>
      <xdr:blipFill>
        <a:blip xmlns:r="http://schemas.openxmlformats.org/officeDocument/2006/relationships" r:embed="rId2"/>
        <a:stretch>
          <a:fillRect/>
        </a:stretch>
      </xdr:blipFill>
      <xdr:spPr>
        <a:xfrm>
          <a:off x="619125" y="0"/>
          <a:ext cx="763425" cy="798985"/>
        </a:xfrm>
        <a:prstGeom prst="rect">
          <a:avLst/>
        </a:prstGeom>
      </xdr:spPr>
    </xdr:pic>
    <xdr:clientData/>
  </xdr:twoCellAnchor>
  <xdr:twoCellAnchor editAs="oneCell">
    <xdr:from>
      <xdr:col>1</xdr:col>
      <xdr:colOff>0</xdr:colOff>
      <xdr:row>0</xdr:row>
      <xdr:rowOff>0</xdr:rowOff>
    </xdr:from>
    <xdr:to>
      <xdr:col>1</xdr:col>
      <xdr:colOff>763425</xdr:colOff>
      <xdr:row>1</xdr:row>
      <xdr:rowOff>237010</xdr:rowOff>
    </xdr:to>
    <xdr:pic>
      <xdr:nvPicPr>
        <xdr:cNvPr id="3" name="Imagen 2">
          <a:extLst>
            <a:ext uri="{FF2B5EF4-FFF2-40B4-BE49-F238E27FC236}">
              <a16:creationId xmlns:a16="http://schemas.microsoft.com/office/drawing/2014/main" id="{50E0A588-DE0E-455A-83D5-181B9F123619}"/>
            </a:ext>
          </a:extLst>
        </xdr:cNvPr>
        <xdr:cNvPicPr>
          <a:picLocks noChangeAspect="1"/>
        </xdr:cNvPicPr>
      </xdr:nvPicPr>
      <xdr:blipFill>
        <a:blip xmlns:r="http://schemas.openxmlformats.org/officeDocument/2006/relationships" r:embed="rId2"/>
        <a:stretch>
          <a:fillRect/>
        </a:stretch>
      </xdr:blipFill>
      <xdr:spPr>
        <a:xfrm>
          <a:off x="466725" y="0"/>
          <a:ext cx="763425" cy="798985"/>
        </a:xfrm>
        <a:prstGeom prst="rect">
          <a:avLst/>
        </a:prstGeom>
      </xdr:spPr>
    </xdr:pic>
    <xdr:clientData/>
  </xdr:twoCellAnchor>
  <xdr:twoCellAnchor editAs="oneCell">
    <xdr:from>
      <xdr:col>1</xdr:col>
      <xdr:colOff>0</xdr:colOff>
      <xdr:row>0</xdr:row>
      <xdr:rowOff>0</xdr:rowOff>
    </xdr:from>
    <xdr:to>
      <xdr:col>1</xdr:col>
      <xdr:colOff>761044</xdr:colOff>
      <xdr:row>1</xdr:row>
      <xdr:rowOff>248916</xdr:rowOff>
    </xdr:to>
    <xdr:pic>
      <xdr:nvPicPr>
        <xdr:cNvPr id="4" name="Imagen 3">
          <a:extLst>
            <a:ext uri="{FF2B5EF4-FFF2-40B4-BE49-F238E27FC236}">
              <a16:creationId xmlns:a16="http://schemas.microsoft.com/office/drawing/2014/main" id="{845E691D-F076-41C1-9525-053C8D7E31D1}"/>
            </a:ext>
          </a:extLst>
        </xdr:cNvPr>
        <xdr:cNvPicPr>
          <a:picLocks noChangeAspect="1"/>
        </xdr:cNvPicPr>
      </xdr:nvPicPr>
      <xdr:blipFill>
        <a:blip xmlns:r="http://schemas.openxmlformats.org/officeDocument/2006/relationships" r:embed="rId2"/>
        <a:stretch>
          <a:fillRect/>
        </a:stretch>
      </xdr:blipFill>
      <xdr:spPr>
        <a:xfrm>
          <a:off x="466725" y="0"/>
          <a:ext cx="761044" cy="810891"/>
        </a:xfrm>
        <a:prstGeom prst="rect">
          <a:avLst/>
        </a:prstGeom>
      </xdr:spPr>
    </xdr:pic>
    <xdr:clientData/>
  </xdr:twoCellAnchor>
  <xdr:twoCellAnchor editAs="oneCell">
    <xdr:from>
      <xdr:col>1</xdr:col>
      <xdr:colOff>0</xdr:colOff>
      <xdr:row>0</xdr:row>
      <xdr:rowOff>0</xdr:rowOff>
    </xdr:from>
    <xdr:to>
      <xdr:col>1</xdr:col>
      <xdr:colOff>763425</xdr:colOff>
      <xdr:row>1</xdr:row>
      <xdr:rowOff>237010</xdr:rowOff>
    </xdr:to>
    <xdr:pic>
      <xdr:nvPicPr>
        <xdr:cNvPr id="5" name="Imagen 4">
          <a:extLst>
            <a:ext uri="{FF2B5EF4-FFF2-40B4-BE49-F238E27FC236}">
              <a16:creationId xmlns:a16="http://schemas.microsoft.com/office/drawing/2014/main" id="{037211BB-4FC2-4EC9-BC08-8B9708F0CEA4}"/>
            </a:ext>
          </a:extLst>
        </xdr:cNvPr>
        <xdr:cNvPicPr>
          <a:picLocks noChangeAspect="1"/>
        </xdr:cNvPicPr>
      </xdr:nvPicPr>
      <xdr:blipFill>
        <a:blip xmlns:r="http://schemas.openxmlformats.org/officeDocument/2006/relationships" r:embed="rId2"/>
        <a:stretch>
          <a:fillRect/>
        </a:stretch>
      </xdr:blipFill>
      <xdr:spPr>
        <a:xfrm>
          <a:off x="466725" y="0"/>
          <a:ext cx="763425" cy="7989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12700</xdr:colOff>
      <xdr:row>0</xdr:row>
      <xdr:rowOff>38100</xdr:rowOff>
    </xdr:from>
    <xdr:to>
      <xdr:col>1</xdr:col>
      <xdr:colOff>3073400</xdr:colOff>
      <xdr:row>5</xdr:row>
      <xdr:rowOff>0</xdr:rowOff>
    </xdr:to>
    <xdr:pic>
      <xdr:nvPicPr>
        <xdr:cNvPr id="2" name="Imagen 1">
          <a:extLst>
            <a:ext uri="{FF2B5EF4-FFF2-40B4-BE49-F238E27FC236}">
              <a16:creationId xmlns:a16="http://schemas.microsoft.com/office/drawing/2014/main" id="{AC813A66-3DA6-44A3-8F41-AE4B843FD0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 y="38100"/>
          <a:ext cx="38227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430050</xdr:colOff>
      <xdr:row>5</xdr:row>
      <xdr:rowOff>30328</xdr:rowOff>
    </xdr:to>
    <xdr:pic>
      <xdr:nvPicPr>
        <xdr:cNvPr id="3" name="Imagen 2">
          <a:extLst>
            <a:ext uri="{FF2B5EF4-FFF2-40B4-BE49-F238E27FC236}">
              <a16:creationId xmlns:a16="http://schemas.microsoft.com/office/drawing/2014/main" id="{CFDC04CD-B597-9242-AACB-3765923C5EB7}"/>
            </a:ext>
          </a:extLst>
        </xdr:cNvPr>
        <xdr:cNvPicPr>
          <a:picLocks noChangeAspect="1"/>
        </xdr:cNvPicPr>
      </xdr:nvPicPr>
      <xdr:blipFill>
        <a:blip xmlns:r="http://schemas.openxmlformats.org/officeDocument/2006/relationships" r:embed="rId1"/>
        <a:stretch>
          <a:fillRect/>
        </a:stretch>
      </xdr:blipFill>
      <xdr:spPr>
        <a:xfrm>
          <a:off x="0" y="0"/>
          <a:ext cx="763425" cy="801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2</xdr:row>
      <xdr:rowOff>149077</xdr:rowOff>
    </xdr:to>
    <xdr:pic>
      <xdr:nvPicPr>
        <xdr:cNvPr id="3" name="Picture 1" descr="0clip_image00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603482" cy="504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14</xdr:row>
      <xdr:rowOff>142430</xdr:rowOff>
    </xdr:from>
    <xdr:to>
      <xdr:col>7</xdr:col>
      <xdr:colOff>0</xdr:colOff>
      <xdr:row>17</xdr:row>
      <xdr:rowOff>104671</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27200" y="2974530"/>
          <a:ext cx="5520786" cy="508341"/>
        </a:xfrm>
        <a:prstGeom prst="rect">
          <a:avLst/>
        </a:prstGeom>
      </xdr:spPr>
    </xdr:pic>
    <xdr:clientData/>
  </xdr:twoCellAnchor>
  <xdr:twoCellAnchor editAs="oneCell">
    <xdr:from>
      <xdr:col>3</xdr:col>
      <xdr:colOff>152400</xdr:colOff>
      <xdr:row>8</xdr:row>
      <xdr:rowOff>133350</xdr:rowOff>
    </xdr:from>
    <xdr:to>
      <xdr:col>13</xdr:col>
      <xdr:colOff>57150</xdr:colOff>
      <xdr:row>11</xdr:row>
      <xdr:rowOff>174625</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424" r="3035"/>
        <a:stretch/>
      </xdr:blipFill>
      <xdr:spPr>
        <a:xfrm>
          <a:off x="828675" y="1666875"/>
          <a:ext cx="2771775" cy="746125"/>
        </a:xfrm>
        <a:prstGeom prst="rect">
          <a:avLst/>
        </a:prstGeom>
      </xdr:spPr>
    </xdr:pic>
    <xdr:clientData/>
  </xdr:twoCellAnchor>
  <xdr:twoCellAnchor editAs="oneCell">
    <xdr:from>
      <xdr:col>0</xdr:col>
      <xdr:colOff>0</xdr:colOff>
      <xdr:row>0</xdr:row>
      <xdr:rowOff>0</xdr:rowOff>
    </xdr:from>
    <xdr:to>
      <xdr:col>3</xdr:col>
      <xdr:colOff>37093</xdr:colOff>
      <xdr:row>4</xdr:row>
      <xdr:rowOff>174000</xdr:rowOff>
    </xdr:to>
    <xdr:pic>
      <xdr:nvPicPr>
        <xdr:cNvPr id="5" name="Imagen 4">
          <a:extLst>
            <a:ext uri="{FF2B5EF4-FFF2-40B4-BE49-F238E27FC236}">
              <a16:creationId xmlns:a16="http://schemas.microsoft.com/office/drawing/2014/main" id="{DC8B183F-CEBF-454D-9DD1-1853FD74163F}"/>
            </a:ext>
          </a:extLst>
        </xdr:cNvPr>
        <xdr:cNvPicPr>
          <a:picLocks noChangeAspect="1"/>
        </xdr:cNvPicPr>
      </xdr:nvPicPr>
      <xdr:blipFill>
        <a:blip xmlns:r="http://schemas.openxmlformats.org/officeDocument/2006/relationships" r:embed="rId4"/>
        <a:stretch>
          <a:fillRect/>
        </a:stretch>
      </xdr:blipFill>
      <xdr:spPr>
        <a:xfrm>
          <a:off x="0" y="0"/>
          <a:ext cx="894343" cy="936000"/>
        </a:xfrm>
        <a:prstGeom prst="rect">
          <a:avLst/>
        </a:prstGeom>
      </xdr:spPr>
    </xdr:pic>
    <xdr:clientData/>
  </xdr:twoCellAnchor>
  <xdr:twoCellAnchor editAs="oneCell">
    <xdr:from>
      <xdr:col>9</xdr:col>
      <xdr:colOff>276225</xdr:colOff>
      <xdr:row>14</xdr:row>
      <xdr:rowOff>142875</xdr:rowOff>
    </xdr:from>
    <xdr:to>
      <xdr:col>24</xdr:col>
      <xdr:colOff>196515</xdr:colOff>
      <xdr:row>17</xdr:row>
      <xdr:rowOff>119508</xdr:rowOff>
    </xdr:to>
    <xdr:pic>
      <xdr:nvPicPr>
        <xdr:cNvPr id="7" name="Imagen 6">
          <a:extLst>
            <a:ext uri="{FF2B5EF4-FFF2-40B4-BE49-F238E27FC236}">
              <a16:creationId xmlns:a16="http://schemas.microsoft.com/office/drawing/2014/main" id="{66ADE6C0-E3CA-46AE-9D2D-716B6254911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2826" t="-11549" r="-6534" b="7525"/>
        <a:stretch/>
      </xdr:blipFill>
      <xdr:spPr>
        <a:xfrm>
          <a:off x="2790825" y="3190875"/>
          <a:ext cx="4644690" cy="5481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285750</xdr:colOff>
      <xdr:row>0</xdr:row>
      <xdr:rowOff>0</xdr:rowOff>
    </xdr:from>
    <xdr:to>
      <xdr:col>3</xdr:col>
      <xdr:colOff>370468</xdr:colOff>
      <xdr:row>5</xdr:row>
      <xdr:rowOff>126375</xdr:rowOff>
    </xdr:to>
    <xdr:pic>
      <xdr:nvPicPr>
        <xdr:cNvPr id="2" name="Imagen 1">
          <a:extLst>
            <a:ext uri="{FF2B5EF4-FFF2-40B4-BE49-F238E27FC236}">
              <a16:creationId xmlns:a16="http://schemas.microsoft.com/office/drawing/2014/main" id="{625DA06F-AEA6-4549-984D-ED272D2621A9}"/>
            </a:ext>
          </a:extLst>
        </xdr:cNvPr>
        <xdr:cNvPicPr>
          <a:picLocks noChangeAspect="1"/>
        </xdr:cNvPicPr>
      </xdr:nvPicPr>
      <xdr:blipFill>
        <a:blip xmlns:r="http://schemas.openxmlformats.org/officeDocument/2006/relationships" r:embed="rId1"/>
        <a:stretch>
          <a:fillRect/>
        </a:stretch>
      </xdr:blipFill>
      <xdr:spPr>
        <a:xfrm>
          <a:off x="495300" y="0"/>
          <a:ext cx="894343" cy="936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39525</xdr:colOff>
      <xdr:row>1</xdr:row>
      <xdr:rowOff>322735</xdr:rowOff>
    </xdr:to>
    <xdr:pic>
      <xdr:nvPicPr>
        <xdr:cNvPr id="2" name="Imagen 1">
          <a:extLst>
            <a:ext uri="{FF2B5EF4-FFF2-40B4-BE49-F238E27FC236}">
              <a16:creationId xmlns:a16="http://schemas.microsoft.com/office/drawing/2014/main" id="{EF07B0CB-8B05-459A-8452-38F90020ED2B}"/>
            </a:ext>
          </a:extLst>
        </xdr:cNvPr>
        <xdr:cNvPicPr>
          <a:picLocks noChangeAspect="1"/>
        </xdr:cNvPicPr>
      </xdr:nvPicPr>
      <xdr:blipFill>
        <a:blip xmlns:r="http://schemas.openxmlformats.org/officeDocument/2006/relationships" r:embed="rId1"/>
        <a:stretch>
          <a:fillRect/>
        </a:stretch>
      </xdr:blipFill>
      <xdr:spPr>
        <a:xfrm>
          <a:off x="0" y="0"/>
          <a:ext cx="763425" cy="7989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763425</xdr:colOff>
      <xdr:row>1</xdr:row>
      <xdr:rowOff>303685</xdr:rowOff>
    </xdr:to>
    <xdr:pic>
      <xdr:nvPicPr>
        <xdr:cNvPr id="2" name="Imagen 1">
          <a:extLst>
            <a:ext uri="{FF2B5EF4-FFF2-40B4-BE49-F238E27FC236}">
              <a16:creationId xmlns:a16="http://schemas.microsoft.com/office/drawing/2014/main" id="{18B9CD7D-BAEE-46CA-88E6-5B1B15939DA7}"/>
            </a:ext>
          </a:extLst>
        </xdr:cNvPr>
        <xdr:cNvPicPr>
          <a:picLocks noChangeAspect="1"/>
        </xdr:cNvPicPr>
      </xdr:nvPicPr>
      <xdr:blipFill>
        <a:blip xmlns:r="http://schemas.openxmlformats.org/officeDocument/2006/relationships" r:embed="rId1"/>
        <a:stretch>
          <a:fillRect/>
        </a:stretch>
      </xdr:blipFill>
      <xdr:spPr>
        <a:xfrm>
          <a:off x="0" y="0"/>
          <a:ext cx="763425" cy="798985"/>
        </a:xfrm>
        <a:prstGeom prst="rect">
          <a:avLst/>
        </a:prstGeom>
      </xdr:spPr>
    </xdr:pic>
    <xdr:clientData/>
  </xdr:twoCellAnchor>
  <xdr:twoCellAnchor editAs="oneCell">
    <xdr:from>
      <xdr:col>1</xdr:col>
      <xdr:colOff>0</xdr:colOff>
      <xdr:row>0</xdr:row>
      <xdr:rowOff>0</xdr:rowOff>
    </xdr:from>
    <xdr:to>
      <xdr:col>1</xdr:col>
      <xdr:colOff>763425</xdr:colOff>
      <xdr:row>1</xdr:row>
      <xdr:rowOff>303685</xdr:rowOff>
    </xdr:to>
    <xdr:pic>
      <xdr:nvPicPr>
        <xdr:cNvPr id="3" name="Imagen 2">
          <a:extLst>
            <a:ext uri="{FF2B5EF4-FFF2-40B4-BE49-F238E27FC236}">
              <a16:creationId xmlns:a16="http://schemas.microsoft.com/office/drawing/2014/main" id="{6E9A1431-434E-4E03-B727-48806A027C5F}"/>
            </a:ext>
          </a:extLst>
        </xdr:cNvPr>
        <xdr:cNvPicPr>
          <a:picLocks noChangeAspect="1"/>
        </xdr:cNvPicPr>
      </xdr:nvPicPr>
      <xdr:blipFill>
        <a:blip xmlns:r="http://schemas.openxmlformats.org/officeDocument/2006/relationships" r:embed="rId1"/>
        <a:stretch>
          <a:fillRect/>
        </a:stretch>
      </xdr:blipFill>
      <xdr:spPr>
        <a:xfrm>
          <a:off x="0" y="0"/>
          <a:ext cx="763425" cy="798985"/>
        </a:xfrm>
        <a:prstGeom prst="rect">
          <a:avLst/>
        </a:prstGeom>
      </xdr:spPr>
    </xdr:pic>
    <xdr:clientData/>
  </xdr:twoCellAnchor>
  <xdr:twoCellAnchor editAs="oneCell">
    <xdr:from>
      <xdr:col>1</xdr:col>
      <xdr:colOff>0</xdr:colOff>
      <xdr:row>0</xdr:row>
      <xdr:rowOff>0</xdr:rowOff>
    </xdr:from>
    <xdr:to>
      <xdr:col>1</xdr:col>
      <xdr:colOff>763425</xdr:colOff>
      <xdr:row>1</xdr:row>
      <xdr:rowOff>303685</xdr:rowOff>
    </xdr:to>
    <xdr:pic>
      <xdr:nvPicPr>
        <xdr:cNvPr id="4" name="Imagen 3">
          <a:extLst>
            <a:ext uri="{FF2B5EF4-FFF2-40B4-BE49-F238E27FC236}">
              <a16:creationId xmlns:a16="http://schemas.microsoft.com/office/drawing/2014/main" id="{45E87C43-E111-43F4-8CFA-B35679C5D0B0}"/>
            </a:ext>
          </a:extLst>
        </xdr:cNvPr>
        <xdr:cNvPicPr>
          <a:picLocks noChangeAspect="1"/>
        </xdr:cNvPicPr>
      </xdr:nvPicPr>
      <xdr:blipFill>
        <a:blip xmlns:r="http://schemas.openxmlformats.org/officeDocument/2006/relationships" r:embed="rId1"/>
        <a:stretch>
          <a:fillRect/>
        </a:stretch>
      </xdr:blipFill>
      <xdr:spPr>
        <a:xfrm>
          <a:off x="0" y="0"/>
          <a:ext cx="763425" cy="798985"/>
        </a:xfrm>
        <a:prstGeom prst="rect">
          <a:avLst/>
        </a:prstGeom>
      </xdr:spPr>
    </xdr:pic>
    <xdr:clientData/>
  </xdr:twoCellAnchor>
  <xdr:twoCellAnchor editAs="oneCell">
    <xdr:from>
      <xdr:col>0</xdr:col>
      <xdr:colOff>457200</xdr:colOff>
      <xdr:row>0</xdr:row>
      <xdr:rowOff>0</xdr:rowOff>
    </xdr:from>
    <xdr:to>
      <xdr:col>1</xdr:col>
      <xdr:colOff>677700</xdr:colOff>
      <xdr:row>1</xdr:row>
      <xdr:rowOff>303685</xdr:rowOff>
    </xdr:to>
    <xdr:pic>
      <xdr:nvPicPr>
        <xdr:cNvPr id="5" name="Imagen 4">
          <a:extLst>
            <a:ext uri="{FF2B5EF4-FFF2-40B4-BE49-F238E27FC236}">
              <a16:creationId xmlns:a16="http://schemas.microsoft.com/office/drawing/2014/main" id="{83CD4A34-1000-4CE3-81CB-20ADD098D4A6}"/>
            </a:ext>
          </a:extLst>
        </xdr:cNvPr>
        <xdr:cNvPicPr>
          <a:picLocks noChangeAspect="1"/>
        </xdr:cNvPicPr>
      </xdr:nvPicPr>
      <xdr:blipFill>
        <a:blip xmlns:r="http://schemas.openxmlformats.org/officeDocument/2006/relationships" r:embed="rId1"/>
        <a:stretch>
          <a:fillRect/>
        </a:stretch>
      </xdr:blipFill>
      <xdr:spPr>
        <a:xfrm>
          <a:off x="457200" y="0"/>
          <a:ext cx="763425" cy="7989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76200</xdr:colOff>
      <xdr:row>1</xdr:row>
      <xdr:rowOff>38100</xdr:rowOff>
    </xdr:from>
    <xdr:to>
      <xdr:col>9</xdr:col>
      <xdr:colOff>76200</xdr:colOff>
      <xdr:row>3</xdr:row>
      <xdr:rowOff>139700</xdr:rowOff>
    </xdr:to>
    <xdr:pic>
      <xdr:nvPicPr>
        <xdr:cNvPr id="67324" name="Picture 2">
          <a:extLst>
            <a:ext uri="{FF2B5EF4-FFF2-40B4-BE49-F238E27FC236}">
              <a16:creationId xmlns:a16="http://schemas.microsoft.com/office/drawing/2014/main" id="{00000000-0008-0000-0600-0000FC06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5100" y="2413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76200</xdr:colOff>
      <xdr:row>1</xdr:row>
      <xdr:rowOff>38100</xdr:rowOff>
    </xdr:from>
    <xdr:to>
      <xdr:col>9</xdr:col>
      <xdr:colOff>76200</xdr:colOff>
      <xdr:row>3</xdr:row>
      <xdr:rowOff>114300</xdr:rowOff>
    </xdr:to>
    <xdr:pic>
      <xdr:nvPicPr>
        <xdr:cNvPr id="67325" name="Picture 2">
          <a:extLst>
            <a:ext uri="{FF2B5EF4-FFF2-40B4-BE49-F238E27FC236}">
              <a16:creationId xmlns:a16="http://schemas.microsoft.com/office/drawing/2014/main" id="{00000000-0008-0000-0600-0000FD06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5100" y="241300"/>
          <a:ext cx="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16377</xdr:colOff>
      <xdr:row>22</xdr:row>
      <xdr:rowOff>38099</xdr:rowOff>
    </xdr:from>
    <xdr:to>
      <xdr:col>11</xdr:col>
      <xdr:colOff>6350</xdr:colOff>
      <xdr:row>22</xdr:row>
      <xdr:rowOff>146050</xdr:rowOff>
    </xdr:to>
    <xdr:sp macro="" textlink="">
      <xdr:nvSpPr>
        <xdr:cNvPr id="5" name="Rectángulo 4">
          <a:extLst>
            <a:ext uri="{FF2B5EF4-FFF2-40B4-BE49-F238E27FC236}">
              <a16:creationId xmlns:a16="http://schemas.microsoft.com/office/drawing/2014/main" id="{00000000-0008-0000-0600-000005000000}"/>
            </a:ext>
          </a:extLst>
        </xdr:cNvPr>
        <xdr:cNvSpPr/>
      </xdr:nvSpPr>
      <xdr:spPr>
        <a:xfrm>
          <a:off x="1197477" y="3873499"/>
          <a:ext cx="447173" cy="1079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_tradnl"/>
        </a:p>
      </xdr:txBody>
    </xdr:sp>
    <xdr:clientData/>
  </xdr:twoCellAnchor>
  <xdr:twoCellAnchor>
    <xdr:from>
      <xdr:col>9</xdr:col>
      <xdr:colOff>58989</xdr:colOff>
      <xdr:row>22</xdr:row>
      <xdr:rowOff>38099</xdr:rowOff>
    </xdr:from>
    <xdr:to>
      <xdr:col>9</xdr:col>
      <xdr:colOff>58989</xdr:colOff>
      <xdr:row>22</xdr:row>
      <xdr:rowOff>146050</xdr:rowOff>
    </xdr:to>
    <xdr:cxnSp macro="">
      <xdr:nvCxnSpPr>
        <xdr:cNvPr id="6" name="Conector recto 5">
          <a:extLst>
            <a:ext uri="{FF2B5EF4-FFF2-40B4-BE49-F238E27FC236}">
              <a16:creationId xmlns:a16="http://schemas.microsoft.com/office/drawing/2014/main" id="{00000000-0008-0000-0600-000006000000}"/>
            </a:ext>
          </a:extLst>
        </xdr:cNvPr>
        <xdr:cNvCxnSpPr>
          <a:stCxn id="5" idx="0"/>
          <a:endCxn id="5" idx="2"/>
        </xdr:cNvCxnSpPr>
      </xdr:nvCxnSpPr>
      <xdr:spPr>
        <a:xfrm>
          <a:off x="1417889" y="3873499"/>
          <a:ext cx="0" cy="1079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56344</xdr:colOff>
      <xdr:row>26</xdr:row>
      <xdr:rowOff>44450</xdr:rowOff>
    </xdr:from>
    <xdr:to>
      <xdr:col>14</xdr:col>
      <xdr:colOff>5975</xdr:colOff>
      <xdr:row>26</xdr:row>
      <xdr:rowOff>152400</xdr:rowOff>
    </xdr:to>
    <xdr:sp macro="" textlink="">
      <xdr:nvSpPr>
        <xdr:cNvPr id="7" name="Rectángulo 6">
          <a:extLst>
            <a:ext uri="{FF2B5EF4-FFF2-40B4-BE49-F238E27FC236}">
              <a16:creationId xmlns:a16="http://schemas.microsoft.com/office/drawing/2014/main" id="{00000000-0008-0000-0600-000007000000}"/>
            </a:ext>
          </a:extLst>
        </xdr:cNvPr>
        <xdr:cNvSpPr/>
      </xdr:nvSpPr>
      <xdr:spPr>
        <a:xfrm>
          <a:off x="1694644" y="4591050"/>
          <a:ext cx="305231"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_tradnl"/>
        </a:p>
      </xdr:txBody>
    </xdr:sp>
    <xdr:clientData/>
  </xdr:twoCellAnchor>
  <xdr:twoCellAnchor>
    <xdr:from>
      <xdr:col>14</xdr:col>
      <xdr:colOff>383557</xdr:colOff>
      <xdr:row>27</xdr:row>
      <xdr:rowOff>59765</xdr:rowOff>
    </xdr:from>
    <xdr:to>
      <xdr:col>20</xdr:col>
      <xdr:colOff>62380</xdr:colOff>
      <xdr:row>27</xdr:row>
      <xdr:rowOff>167715</xdr:rowOff>
    </xdr:to>
    <xdr:sp macro="" textlink="">
      <xdr:nvSpPr>
        <xdr:cNvPr id="8" name="Rectángulo 7">
          <a:extLst>
            <a:ext uri="{FF2B5EF4-FFF2-40B4-BE49-F238E27FC236}">
              <a16:creationId xmlns:a16="http://schemas.microsoft.com/office/drawing/2014/main" id="{00000000-0008-0000-0600-000008000000}"/>
            </a:ext>
          </a:extLst>
        </xdr:cNvPr>
        <xdr:cNvSpPr/>
      </xdr:nvSpPr>
      <xdr:spPr>
        <a:xfrm>
          <a:off x="2377457" y="4771465"/>
          <a:ext cx="364623"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_tradnl"/>
        </a:p>
      </xdr:txBody>
    </xdr:sp>
    <xdr:clientData/>
  </xdr:twoCellAnchor>
  <xdr:twoCellAnchor editAs="oneCell">
    <xdr:from>
      <xdr:col>1</xdr:col>
      <xdr:colOff>34397</xdr:colOff>
      <xdr:row>1</xdr:row>
      <xdr:rowOff>50800</xdr:rowOff>
    </xdr:from>
    <xdr:to>
      <xdr:col>8</xdr:col>
      <xdr:colOff>31750</xdr:colOff>
      <xdr:row>3</xdr:row>
      <xdr:rowOff>103188</xdr:rowOff>
    </xdr:to>
    <xdr:pic>
      <xdr:nvPicPr>
        <xdr:cNvPr id="10" name="Imagen 9">
          <a:extLst>
            <a:ext uri="{FF2B5EF4-FFF2-40B4-BE49-F238E27FC236}">
              <a16:creationId xmlns:a16="http://schemas.microsoft.com/office/drawing/2014/main" id="{00000000-0008-0000-0600-00000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971"/>
        <a:stretch/>
      </xdr:blipFill>
      <xdr:spPr>
        <a:xfrm>
          <a:off x="1098022" y="249238"/>
          <a:ext cx="1037166" cy="4413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77755</xdr:colOff>
      <xdr:row>0</xdr:row>
      <xdr:rowOff>48597</xdr:rowOff>
    </xdr:from>
    <xdr:to>
      <xdr:col>4</xdr:col>
      <xdr:colOff>625344</xdr:colOff>
      <xdr:row>5</xdr:row>
      <xdr:rowOff>117781</xdr:rowOff>
    </xdr:to>
    <xdr:pic>
      <xdr:nvPicPr>
        <xdr:cNvPr id="2" name="Imagen 1">
          <a:extLst>
            <a:ext uri="{FF2B5EF4-FFF2-40B4-BE49-F238E27FC236}">
              <a16:creationId xmlns:a16="http://schemas.microsoft.com/office/drawing/2014/main" id="{8B736562-4B1F-4F0A-93A2-D6B2E42E2B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64" r="2564"/>
        <a:stretch/>
      </xdr:blipFill>
      <xdr:spPr>
        <a:xfrm>
          <a:off x="77755" y="48597"/>
          <a:ext cx="2695574" cy="108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vea-my.sharepoint.com/Users/cadavid/Desktop/VA22-Rentas-exentas-empresas-de-economia-naranja.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cvea-my.sharepoint.com/personal/marias_actualicese_com/Documents/Escritorio/M&#243;nica/1.Modelos%20y%20Formatos%20MARIAS/Nuevos-Actualizaciones-Reencauches%20MARIAS/ACTUALIZACIONES%20A%20PARTIR%20DE%20AGOSTO%202022/MF_SMA_Seguridad%20social%20independientes_publicar%20en%20dic%2019%20y%2026%20de%202022.xlsx?DE22EF17" TargetMode="External"/><Relationship Id="rId1" Type="http://schemas.openxmlformats.org/officeDocument/2006/relationships/externalLinkPath" Target="file:///\\DE22EF17\MF_SMA_Seguridad%20social%20independientes_publicar%20en%20dic%2019%20y%2026%20de%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JAIME%20FERNANDO%20DIAZ/AppData/Local/Temp/Temp1_ECC&#174;%20Indices%20Financieros.zip/ECC&#174;%20Indices%20Financiero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vea-my.sharepoint.com/Users/cadavid/Desktop/VA21-Calendario-tributario-2021-avanzad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Users/montagas/Dropbox/Analisis%20Financiero/Matriz_Excel_para_el_Desarrollo_de_An&#225;lisis_Financiero%20V4.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sers/montagas/Downloads/Dashboard%20-%20Financie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yright"/>
      <sheetName val="Empieza aquí"/>
      <sheetName val="Introducción"/>
      <sheetName val="Actividades "/>
      <sheetName val="Material relacionado"/>
      <sheetName val="Listado completo de archivos "/>
    </sheetNames>
    <sheetDataSet>
      <sheetData sheetId="0"/>
      <sheetData sheetId="1"/>
      <sheetData sheetId="2"/>
      <sheetData sheetId="3">
        <row r="12">
          <cell r="B12" t="str">
            <v>Código actividad económica</v>
          </cell>
          <cell r="C12" t="str">
            <v>Nombre actividad económica</v>
          </cell>
        </row>
        <row r="13">
          <cell r="B13">
            <v>3210</v>
          </cell>
          <cell r="C13" t="str">
            <v>Fabricación de joyas, bisutería y artículos conexos</v>
          </cell>
        </row>
        <row r="14">
          <cell r="B14">
            <v>5811</v>
          </cell>
          <cell r="C14" t="str">
            <v>Edición de libros</v>
          </cell>
        </row>
        <row r="15">
          <cell r="B15">
            <v>5820</v>
          </cell>
          <cell r="C15" t="str">
            <v>Edición de programas de informática (software)</v>
          </cell>
        </row>
        <row r="16">
          <cell r="B16">
            <v>5911</v>
          </cell>
          <cell r="C16" t="str">
            <v>Actividades de producción de películas cinematográficas, videos, programas, anuncios y comerciales de televisión</v>
          </cell>
        </row>
        <row r="17">
          <cell r="B17">
            <v>5912</v>
          </cell>
          <cell r="C17" t="str">
            <v>Actividades de posproducción de películas cinematográficas, videos, programas, anuncios y comerciales de televisión</v>
          </cell>
        </row>
        <row r="18">
          <cell r="B18">
            <v>5913</v>
          </cell>
          <cell r="C18" t="str">
            <v>Actividades de distribución de películas cinematográficas, videos, programas, anuncios y comerciales de televisión</v>
          </cell>
        </row>
        <row r="19">
          <cell r="B19">
            <v>5914</v>
          </cell>
          <cell r="C19" t="str">
            <v>Actividades de exhibición de películas cinematográficas y videos</v>
          </cell>
        </row>
        <row r="20">
          <cell r="B20">
            <v>5920</v>
          </cell>
          <cell r="C20" t="str">
            <v>Actividades de grabación de sonido y edición de música</v>
          </cell>
        </row>
        <row r="21">
          <cell r="B21">
            <v>6010</v>
          </cell>
          <cell r="C21" t="str">
            <v>Actividades de programación y trasmisión en el servicio de radiodifusión sonora</v>
          </cell>
        </row>
        <row r="22">
          <cell r="B22">
            <v>6020</v>
          </cell>
          <cell r="C22" t="str">
            <v>Actividades de programación y trasmisión de televisión</v>
          </cell>
        </row>
        <row r="23">
          <cell r="B23">
            <v>6201</v>
          </cell>
          <cell r="C23" t="str">
            <v>Actividades de desarrollo de sistemas informáticos (planificación, análisis, diseño, programación y pruebas)</v>
          </cell>
        </row>
        <row r="24">
          <cell r="B24">
            <v>6202</v>
          </cell>
          <cell r="C24" t="str">
            <v>Actividades de consultoría informática y actividades de administración de instalaciones informáticas</v>
          </cell>
        </row>
        <row r="25">
          <cell r="B25">
            <v>7110</v>
          </cell>
          <cell r="C25" t="str">
            <v>Actividades de arquitectura e ingeniería y otras actividades conexas de consultoría técnica</v>
          </cell>
        </row>
        <row r="26">
          <cell r="B26">
            <v>7220</v>
          </cell>
          <cell r="C26" t="str">
            <v>Investigación y desarrollo experimental en el campo de las ciencias sociales y de las humanidades</v>
          </cell>
        </row>
        <row r="27">
          <cell r="B27">
            <v>7410</v>
          </cell>
          <cell r="C27" t="str">
            <v>Actividades especializadas de diseño</v>
          </cell>
        </row>
        <row r="28">
          <cell r="B28">
            <v>7420</v>
          </cell>
          <cell r="C28" t="str">
            <v>Actividades de fotografía</v>
          </cell>
        </row>
        <row r="29">
          <cell r="B29">
            <v>9001</v>
          </cell>
          <cell r="C29" t="str">
            <v>Creación literaria</v>
          </cell>
        </row>
        <row r="30">
          <cell r="B30">
            <v>9002</v>
          </cell>
          <cell r="C30" t="str">
            <v>Creación musical</v>
          </cell>
        </row>
        <row r="31">
          <cell r="B31">
            <v>9003</v>
          </cell>
          <cell r="C31" t="str">
            <v>Creación teatral</v>
          </cell>
        </row>
        <row r="32">
          <cell r="B32">
            <v>9004</v>
          </cell>
          <cell r="C32" t="str">
            <v>Creación audiovisual</v>
          </cell>
        </row>
        <row r="33">
          <cell r="B33">
            <v>9005</v>
          </cell>
          <cell r="C33" t="str">
            <v>Artes plásticas y visuales</v>
          </cell>
        </row>
        <row r="34">
          <cell r="B34">
            <v>9006</v>
          </cell>
          <cell r="C34" t="str">
            <v>Actividades teatrales</v>
          </cell>
        </row>
        <row r="35">
          <cell r="B35">
            <v>9007</v>
          </cell>
          <cell r="C35" t="str">
            <v>Actividades de espectáculos musicales en vivo</v>
          </cell>
        </row>
        <row r="36">
          <cell r="B36">
            <v>9008</v>
          </cell>
          <cell r="C36" t="str">
            <v>Otras actividades de espectáculos en vivo</v>
          </cell>
        </row>
        <row r="37">
          <cell r="B37">
            <v>9101</v>
          </cell>
          <cell r="C37" t="str">
            <v>Actividades de bibliotecas y archivos</v>
          </cell>
        </row>
        <row r="38">
          <cell r="B38">
            <v>9102</v>
          </cell>
          <cell r="C38" t="str">
            <v>Actividades y funcionamiento de museos, conservación  de edificios y sitios históricos</v>
          </cell>
        </row>
        <row r="39">
          <cell r="C39" t="str">
            <v>Actividades referentes al turismo cultural</v>
          </cell>
        </row>
        <row r="40">
          <cell r="C40" t="str">
            <v>Actividades relacionadas con deporte, recreación y aprovechamiento del tiempo libre</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J1  Prest. servicios"/>
      <sheetName val="EJ2  Prest. servicios"/>
      <sheetName val="EJ3  Prest. servicios"/>
      <sheetName val="ok hecho 2"/>
      <sheetName val="EJ4 Otros independientes"/>
      <sheetName val="EJ5 Otros independientes"/>
      <sheetName val="EJ6 Otros independientes"/>
      <sheetName val="ok hecho MA "/>
      <sheetName val="Tablas"/>
    </sheetNames>
    <sheetDataSet>
      <sheetData sheetId="0">
        <row r="8">
          <cell r="D8">
            <v>1000000</v>
          </cell>
        </row>
        <row r="14">
          <cell r="D14">
            <v>4000000</v>
          </cell>
        </row>
      </sheetData>
      <sheetData sheetId="1">
        <row r="8">
          <cell r="D8">
            <v>1000000</v>
          </cell>
        </row>
        <row r="14">
          <cell r="D14">
            <v>1000000</v>
          </cell>
        </row>
      </sheetData>
      <sheetData sheetId="2">
        <row r="10">
          <cell r="D10">
            <v>1000000</v>
          </cell>
        </row>
        <row r="16">
          <cell r="D16">
            <v>4964000</v>
          </cell>
        </row>
      </sheetData>
      <sheetData sheetId="3" refreshError="1"/>
      <sheetData sheetId="4">
        <row r="5">
          <cell r="D5">
            <v>1000000</v>
          </cell>
        </row>
        <row r="13">
          <cell r="D13">
            <v>1200000</v>
          </cell>
          <cell r="G13">
            <v>3000000</v>
          </cell>
        </row>
      </sheetData>
      <sheetData sheetId="5">
        <row r="9">
          <cell r="D9">
            <v>1000000</v>
          </cell>
        </row>
        <row r="17">
          <cell r="D17">
            <v>1000000</v>
          </cell>
          <cell r="G17">
            <v>2410000</v>
          </cell>
        </row>
      </sheetData>
      <sheetData sheetId="6" refreshError="1"/>
      <sheetData sheetId="7" refreshError="1"/>
      <sheetData sheetId="8">
        <row r="12">
          <cell r="A12" t="str">
            <v>N/A</v>
          </cell>
          <cell r="B12">
            <v>0</v>
          </cell>
        </row>
        <row r="13">
          <cell r="A13" t="str">
            <v>I</v>
          </cell>
          <cell r="B13">
            <v>5.2199999999999998E-3</v>
          </cell>
        </row>
        <row r="14">
          <cell r="A14" t="str">
            <v>II</v>
          </cell>
          <cell r="B14">
            <v>1.044E-2</v>
          </cell>
        </row>
        <row r="15">
          <cell r="A15" t="str">
            <v>III</v>
          </cell>
          <cell r="B15">
            <v>2.436E-2</v>
          </cell>
        </row>
        <row r="16">
          <cell r="A16" t="str">
            <v>IV</v>
          </cell>
          <cell r="B16">
            <v>4.3499999999999997E-2</v>
          </cell>
        </row>
        <row r="17">
          <cell r="A17" t="str">
            <v>V</v>
          </cell>
          <cell r="B17">
            <v>6.9599999999999995E-2</v>
          </cell>
        </row>
        <row r="27">
          <cell r="F27">
            <v>1</v>
          </cell>
          <cell r="G27">
            <v>2</v>
          </cell>
          <cell r="H27">
            <v>3</v>
          </cell>
          <cell r="I27">
            <v>4</v>
          </cell>
          <cell r="J27">
            <v>5</v>
          </cell>
          <cell r="K27">
            <v>6</v>
          </cell>
        </row>
        <row r="28">
          <cell r="F28">
            <v>0.83599999999999997</v>
          </cell>
        </row>
        <row r="29">
          <cell r="F29">
            <v>0.75600000000000001</v>
          </cell>
          <cell r="G29">
            <v>0.82199999999999995</v>
          </cell>
        </row>
        <row r="30">
          <cell r="F30">
            <v>0.752</v>
          </cell>
          <cell r="G30">
            <v>0.77300000000000002</v>
          </cell>
          <cell r="H30">
            <v>0.82199999999999995</v>
          </cell>
        </row>
        <row r="31">
          <cell r="F31">
            <v>0.751</v>
          </cell>
          <cell r="G31">
            <v>0.76600000000000001</v>
          </cell>
          <cell r="H31">
            <v>0.78600000000000003</v>
          </cell>
          <cell r="I31">
            <v>0.82199999999999995</v>
          </cell>
        </row>
        <row r="32">
          <cell r="F32">
            <v>0.749</v>
          </cell>
          <cell r="G32">
            <v>0.76200000000000001</v>
          </cell>
          <cell r="H32">
            <v>0.77700000000000002</v>
          </cell>
          <cell r="I32">
            <v>0.79300000000000004</v>
          </cell>
          <cell r="J32">
            <v>0.82199999999999995</v>
          </cell>
        </row>
        <row r="33">
          <cell r="F33">
            <v>0.749</v>
          </cell>
          <cell r="G33">
            <v>0.75900000000000001</v>
          </cell>
          <cell r="H33">
            <v>0.77200000000000002</v>
          </cell>
          <cell r="I33">
            <v>0.78500000000000003</v>
          </cell>
          <cell r="J33">
            <v>0.79800000000000004</v>
          </cell>
          <cell r="K33">
            <v>0.82199999999999995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ño_1"/>
      <sheetName val="Parámetros"/>
      <sheetName val="Indices Financieros"/>
      <sheetName val="Indices de Liquidez"/>
      <sheetName val="Capital de Trabajo"/>
      <sheetName val="Razón Corriente"/>
      <sheetName val="Prueba Acida"/>
      <sheetName val="Rotación de Cuentas x Cobrar"/>
      <sheetName val="Rotación de Activo Total"/>
      <sheetName val="Rotación de Activos Fijos"/>
      <sheetName val="Rotación de Inventarios"/>
      <sheetName val="Edad de la Cartera"/>
      <sheetName val="Edad de los Inventarios"/>
      <sheetName val="Rotación Cuentas por Pagar"/>
      <sheetName val="Edad Cuentas por Pagar"/>
      <sheetName val="Indices de Endeudamiento"/>
      <sheetName val="Endeudamiento"/>
      <sheetName val="Propiedad de los Socios"/>
      <sheetName val="Relación Deuda a Patrimonio"/>
      <sheetName val="Rel. Deuda Largo Pzo a Patrimon"/>
      <sheetName val="Indices de Rentabilidad"/>
      <sheetName val="Indice Natural de Utilidad"/>
      <sheetName val="Indice Utilidad de Operación"/>
      <sheetName val="Indice Utilidad por Accion"/>
      <sheetName val="Rendimiento del Activo Total"/>
      <sheetName val="Rendimiento del Activo Fijo"/>
      <sheetName val="Rentabilidad del Patrimonio"/>
      <sheetName val="Rentabilidad Capital de Trabajo"/>
      <sheetName val="Fórmula de Dupont"/>
      <sheetName val="Dividendos por Acción"/>
      <sheetName val="Indices de Cobertura"/>
      <sheetName val="Cobertura de Intereses"/>
      <sheetName val="Cubrimiento Financiero"/>
      <sheetName val="Posición Defensiva"/>
      <sheetName val="Cuentas (2)"/>
      <sheetName val="Cuentas"/>
      <sheetName val="Analisis Gerencial"/>
      <sheetName val="Hoja1"/>
    </sheetNames>
    <sheetDataSet>
      <sheetData sheetId="0">
        <row r="1">
          <cell r="F1" t="str">
            <v>Enero Año_1</v>
          </cell>
        </row>
        <row r="2">
          <cell r="A2" t="str">
            <v>CODIGO</v>
          </cell>
          <cell r="F2" t="str">
            <v>SalActual</v>
          </cell>
        </row>
        <row r="3">
          <cell r="A3">
            <v>110505</v>
          </cell>
          <cell r="F3">
            <v>16500</v>
          </cell>
        </row>
        <row r="4">
          <cell r="A4">
            <v>220505</v>
          </cell>
          <cell r="F4">
            <v>-250560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yright"/>
      <sheetName val="Empieza aquí"/>
      <sheetName val="Introducción"/>
      <sheetName val="Calendario 2021"/>
      <sheetName val="Material relacionado"/>
      <sheetName val="Normativa"/>
      <sheetName val="Calendario"/>
      <sheetName val="Listado completo de archivo"/>
      <sheetName val="Hoja2"/>
      <sheetName val="Hoja1"/>
    </sheetNames>
    <sheetDataSet>
      <sheetData sheetId="0" refreshError="1"/>
      <sheetData sheetId="1" refreshError="1"/>
      <sheetData sheetId="2" refreshError="1"/>
      <sheetData sheetId="3" refreshError="1"/>
      <sheetData sheetId="4" refreshError="1"/>
      <sheetData sheetId="5">
        <row r="7">
          <cell r="E7">
            <v>1</v>
          </cell>
          <cell r="F7">
            <v>44236</v>
          </cell>
          <cell r="G7">
            <v>44264</v>
          </cell>
          <cell r="H7">
            <v>44298</v>
          </cell>
          <cell r="I7">
            <v>44326</v>
          </cell>
          <cell r="J7">
            <v>44356</v>
          </cell>
          <cell r="K7">
            <v>44385</v>
          </cell>
          <cell r="L7">
            <v>44418</v>
          </cell>
          <cell r="M7">
            <v>44447</v>
          </cell>
          <cell r="N7">
            <v>44476</v>
          </cell>
          <cell r="O7">
            <v>44509</v>
          </cell>
          <cell r="P7">
            <v>44540</v>
          </cell>
          <cell r="Q7">
            <v>44573</v>
          </cell>
        </row>
        <row r="8">
          <cell r="E8">
            <v>2</v>
          </cell>
          <cell r="F8">
            <v>44237</v>
          </cell>
          <cell r="G8">
            <v>44265</v>
          </cell>
          <cell r="H8">
            <v>44299</v>
          </cell>
          <cell r="I8">
            <v>44327</v>
          </cell>
          <cell r="J8">
            <v>44357</v>
          </cell>
          <cell r="K8">
            <v>44386</v>
          </cell>
          <cell r="L8">
            <v>44419</v>
          </cell>
          <cell r="M8">
            <v>44448</v>
          </cell>
          <cell r="N8">
            <v>44477</v>
          </cell>
          <cell r="O8">
            <v>44510</v>
          </cell>
          <cell r="P8">
            <v>44543</v>
          </cell>
          <cell r="Q8">
            <v>44574</v>
          </cell>
        </row>
        <row r="9">
          <cell r="E9">
            <v>3</v>
          </cell>
          <cell r="F9">
            <v>44238</v>
          </cell>
          <cell r="G9">
            <v>44266</v>
          </cell>
          <cell r="H9">
            <v>44300</v>
          </cell>
          <cell r="I9">
            <v>44328</v>
          </cell>
          <cell r="J9">
            <v>44358</v>
          </cell>
          <cell r="K9">
            <v>44389</v>
          </cell>
          <cell r="L9">
            <v>44420</v>
          </cell>
          <cell r="M9">
            <v>44449</v>
          </cell>
          <cell r="N9">
            <v>44480</v>
          </cell>
          <cell r="O9">
            <v>44511</v>
          </cell>
          <cell r="P9">
            <v>44544</v>
          </cell>
          <cell r="Q9">
            <v>44575</v>
          </cell>
        </row>
        <row r="10">
          <cell r="E10">
            <v>4</v>
          </cell>
          <cell r="F10">
            <v>44239</v>
          </cell>
          <cell r="G10">
            <v>44267</v>
          </cell>
          <cell r="H10">
            <v>44301</v>
          </cell>
          <cell r="I10">
            <v>44329</v>
          </cell>
          <cell r="J10">
            <v>44362</v>
          </cell>
          <cell r="K10">
            <v>44390</v>
          </cell>
          <cell r="L10">
            <v>44421</v>
          </cell>
          <cell r="M10">
            <v>44452</v>
          </cell>
          <cell r="N10">
            <v>44481</v>
          </cell>
          <cell r="O10">
            <v>44512</v>
          </cell>
          <cell r="P10">
            <v>44545</v>
          </cell>
          <cell r="Q10">
            <v>44578</v>
          </cell>
        </row>
        <row r="11">
          <cell r="E11">
            <v>5</v>
          </cell>
          <cell r="F11">
            <v>44242</v>
          </cell>
          <cell r="G11">
            <v>44270</v>
          </cell>
          <cell r="H11">
            <v>44302</v>
          </cell>
          <cell r="I11">
            <v>44330</v>
          </cell>
          <cell r="J11">
            <v>44363</v>
          </cell>
          <cell r="K11">
            <v>44391</v>
          </cell>
          <cell r="L11">
            <v>44425</v>
          </cell>
          <cell r="M11">
            <v>44453</v>
          </cell>
          <cell r="N11">
            <v>44482</v>
          </cell>
          <cell r="O11">
            <v>44516</v>
          </cell>
          <cell r="P11">
            <v>44546</v>
          </cell>
          <cell r="Q11">
            <v>44579</v>
          </cell>
        </row>
        <row r="12">
          <cell r="E12">
            <v>6</v>
          </cell>
          <cell r="F12">
            <v>44243</v>
          </cell>
          <cell r="G12">
            <v>44271</v>
          </cell>
          <cell r="H12">
            <v>44305</v>
          </cell>
          <cell r="I12">
            <v>44334</v>
          </cell>
          <cell r="J12">
            <v>44364</v>
          </cell>
          <cell r="K12">
            <v>44392</v>
          </cell>
          <cell r="L12">
            <v>44426</v>
          </cell>
          <cell r="M12">
            <v>44454</v>
          </cell>
          <cell r="N12">
            <v>44483</v>
          </cell>
          <cell r="O12">
            <v>44517</v>
          </cell>
          <cell r="P12">
            <v>44547</v>
          </cell>
          <cell r="Q12">
            <v>44580</v>
          </cell>
        </row>
        <row r="13">
          <cell r="E13">
            <v>7</v>
          </cell>
          <cell r="F13">
            <v>44244</v>
          </cell>
          <cell r="G13">
            <v>44272</v>
          </cell>
          <cell r="H13">
            <v>44306</v>
          </cell>
          <cell r="I13">
            <v>44335</v>
          </cell>
          <cell r="J13">
            <v>44365</v>
          </cell>
          <cell r="K13">
            <v>44393</v>
          </cell>
          <cell r="L13">
            <v>44427</v>
          </cell>
          <cell r="M13">
            <v>44455</v>
          </cell>
          <cell r="N13">
            <v>44484</v>
          </cell>
          <cell r="O13">
            <v>44518</v>
          </cell>
          <cell r="P13">
            <v>44550</v>
          </cell>
          <cell r="Q13">
            <v>44581</v>
          </cell>
        </row>
        <row r="14">
          <cell r="E14">
            <v>8</v>
          </cell>
          <cell r="F14">
            <v>44245</v>
          </cell>
          <cell r="G14">
            <v>44273</v>
          </cell>
          <cell r="H14">
            <v>44307</v>
          </cell>
          <cell r="I14">
            <v>44336</v>
          </cell>
          <cell r="J14">
            <v>44368</v>
          </cell>
          <cell r="K14">
            <v>44396</v>
          </cell>
          <cell r="L14">
            <v>44428</v>
          </cell>
          <cell r="M14">
            <v>44456</v>
          </cell>
          <cell r="N14">
            <v>44488</v>
          </cell>
          <cell r="O14">
            <v>44519</v>
          </cell>
          <cell r="P14">
            <v>44551</v>
          </cell>
          <cell r="Q14">
            <v>44582</v>
          </cell>
        </row>
        <row r="15">
          <cell r="E15">
            <v>9</v>
          </cell>
          <cell r="F15">
            <v>44246</v>
          </cell>
          <cell r="G15">
            <v>44274</v>
          </cell>
          <cell r="H15">
            <v>44308</v>
          </cell>
          <cell r="I15">
            <v>44337</v>
          </cell>
          <cell r="J15">
            <v>44369</v>
          </cell>
          <cell r="K15">
            <v>44398</v>
          </cell>
          <cell r="L15">
            <v>44431</v>
          </cell>
          <cell r="M15">
            <v>44459</v>
          </cell>
          <cell r="N15">
            <v>44489</v>
          </cell>
          <cell r="O15">
            <v>44522</v>
          </cell>
          <cell r="P15">
            <v>44552</v>
          </cell>
          <cell r="Q15">
            <v>44585</v>
          </cell>
        </row>
        <row r="16">
          <cell r="E16">
            <v>0</v>
          </cell>
          <cell r="F16">
            <v>44249</v>
          </cell>
          <cell r="G16">
            <v>44278</v>
          </cell>
          <cell r="H16">
            <v>44309</v>
          </cell>
          <cell r="I16">
            <v>44340</v>
          </cell>
          <cell r="J16">
            <v>44370</v>
          </cell>
          <cell r="K16">
            <v>44399</v>
          </cell>
          <cell r="L16">
            <v>44432</v>
          </cell>
          <cell r="M16">
            <v>44460</v>
          </cell>
          <cell r="N16">
            <v>44490</v>
          </cell>
          <cell r="O16">
            <v>44523</v>
          </cell>
          <cell r="P16">
            <v>44553</v>
          </cell>
          <cell r="Q16">
            <v>44586</v>
          </cell>
        </row>
        <row r="20">
          <cell r="E20">
            <v>1</v>
          </cell>
          <cell r="F20">
            <v>44264</v>
          </cell>
          <cell r="G20">
            <v>44326</v>
          </cell>
          <cell r="H20">
            <v>44385</v>
          </cell>
          <cell r="I20">
            <v>44447</v>
          </cell>
          <cell r="J20">
            <v>44509</v>
          </cell>
          <cell r="K20">
            <v>44573</v>
          </cell>
          <cell r="M20">
            <v>1</v>
          </cell>
          <cell r="N20">
            <v>44494</v>
          </cell>
          <cell r="P20">
            <v>1</v>
          </cell>
          <cell r="Q20">
            <v>44298</v>
          </cell>
          <cell r="R20">
            <v>44326</v>
          </cell>
          <cell r="S20">
            <v>44385</v>
          </cell>
          <cell r="T20">
            <v>44447</v>
          </cell>
          <cell r="U20">
            <v>44509</v>
          </cell>
          <cell r="V20">
            <v>44573</v>
          </cell>
        </row>
        <row r="21">
          <cell r="E21">
            <v>2</v>
          </cell>
          <cell r="F21">
            <v>44265</v>
          </cell>
          <cell r="G21">
            <v>44327</v>
          </cell>
          <cell r="H21">
            <v>44386</v>
          </cell>
          <cell r="I21">
            <v>44448</v>
          </cell>
          <cell r="J21">
            <v>44510</v>
          </cell>
          <cell r="K21">
            <v>44574</v>
          </cell>
          <cell r="M21">
            <v>2</v>
          </cell>
          <cell r="N21">
            <v>44494</v>
          </cell>
          <cell r="P21">
            <v>2</v>
          </cell>
          <cell r="Q21">
            <v>44299</v>
          </cell>
          <cell r="R21">
            <v>44327</v>
          </cell>
          <cell r="S21">
            <v>44386</v>
          </cell>
          <cell r="T21">
            <v>44448</v>
          </cell>
          <cell r="U21">
            <v>44510</v>
          </cell>
          <cell r="V21">
            <v>44574</v>
          </cell>
        </row>
        <row r="22">
          <cell r="E22">
            <v>3</v>
          </cell>
          <cell r="F22">
            <v>44266</v>
          </cell>
          <cell r="G22">
            <v>44328</v>
          </cell>
          <cell r="H22">
            <v>44389</v>
          </cell>
          <cell r="I22">
            <v>44449</v>
          </cell>
          <cell r="J22">
            <v>44511</v>
          </cell>
          <cell r="K22">
            <v>44575</v>
          </cell>
          <cell r="M22">
            <v>3</v>
          </cell>
          <cell r="N22">
            <v>44495</v>
          </cell>
          <cell r="P22">
            <v>3</v>
          </cell>
          <cell r="Q22">
            <v>44300</v>
          </cell>
          <cell r="R22">
            <v>44328</v>
          </cell>
          <cell r="S22">
            <v>44389</v>
          </cell>
          <cell r="T22">
            <v>44449</v>
          </cell>
          <cell r="U22">
            <v>44511</v>
          </cell>
          <cell r="V22">
            <v>44575</v>
          </cell>
        </row>
        <row r="23">
          <cell r="E23">
            <v>4</v>
          </cell>
          <cell r="F23">
            <v>44267</v>
          </cell>
          <cell r="G23">
            <v>44329</v>
          </cell>
          <cell r="H23">
            <v>44390</v>
          </cell>
          <cell r="I23">
            <v>44452</v>
          </cell>
          <cell r="J23">
            <v>44512</v>
          </cell>
          <cell r="K23">
            <v>44578</v>
          </cell>
          <cell r="M23">
            <v>4</v>
          </cell>
          <cell r="N23">
            <v>44495</v>
          </cell>
          <cell r="P23">
            <v>4</v>
          </cell>
          <cell r="Q23">
            <v>44301</v>
          </cell>
          <cell r="R23">
            <v>44329</v>
          </cell>
          <cell r="S23">
            <v>44390</v>
          </cell>
          <cell r="T23">
            <v>44452</v>
          </cell>
          <cell r="U23">
            <v>44512</v>
          </cell>
          <cell r="V23">
            <v>44578</v>
          </cell>
        </row>
        <row r="24">
          <cell r="E24">
            <v>5</v>
          </cell>
          <cell r="F24">
            <v>44270</v>
          </cell>
          <cell r="G24">
            <v>44330</v>
          </cell>
          <cell r="H24">
            <v>44391</v>
          </cell>
          <cell r="I24">
            <v>44453</v>
          </cell>
          <cell r="J24">
            <v>44516</v>
          </cell>
          <cell r="K24">
            <v>44579</v>
          </cell>
          <cell r="M24">
            <v>5</v>
          </cell>
          <cell r="N24">
            <v>44496</v>
          </cell>
          <cell r="P24">
            <v>5</v>
          </cell>
          <cell r="Q24">
            <v>44302</v>
          </cell>
          <cell r="R24">
            <v>44330</v>
          </cell>
          <cell r="S24">
            <v>44391</v>
          </cell>
          <cell r="T24">
            <v>44453</v>
          </cell>
          <cell r="U24">
            <v>44516</v>
          </cell>
          <cell r="V24">
            <v>44579</v>
          </cell>
        </row>
        <row r="25">
          <cell r="E25">
            <v>6</v>
          </cell>
          <cell r="F25">
            <v>44271</v>
          </cell>
          <cell r="G25">
            <v>44334</v>
          </cell>
          <cell r="H25">
            <v>44392</v>
          </cell>
          <cell r="I25">
            <v>44454</v>
          </cell>
          <cell r="J25">
            <v>44517</v>
          </cell>
          <cell r="K25">
            <v>44580</v>
          </cell>
          <cell r="M25">
            <v>6</v>
          </cell>
          <cell r="N25">
            <v>44496</v>
          </cell>
          <cell r="P25">
            <v>6</v>
          </cell>
          <cell r="Q25">
            <v>44305</v>
          </cell>
          <cell r="R25">
            <v>44334</v>
          </cell>
          <cell r="S25">
            <v>44392</v>
          </cell>
          <cell r="T25">
            <v>44454</v>
          </cell>
          <cell r="U25">
            <v>44517</v>
          </cell>
          <cell r="V25">
            <v>44580</v>
          </cell>
        </row>
        <row r="26">
          <cell r="E26">
            <v>7</v>
          </cell>
          <cell r="F26">
            <v>44272</v>
          </cell>
          <cell r="G26">
            <v>44335</v>
          </cell>
          <cell r="H26">
            <v>44393</v>
          </cell>
          <cell r="I26">
            <v>44455</v>
          </cell>
          <cell r="J26">
            <v>44518</v>
          </cell>
          <cell r="K26">
            <v>44581</v>
          </cell>
          <cell r="M26">
            <v>7</v>
          </cell>
          <cell r="N26">
            <v>44497</v>
          </cell>
          <cell r="P26">
            <v>7</v>
          </cell>
          <cell r="Q26">
            <v>44306</v>
          </cell>
          <cell r="R26">
            <v>44335</v>
          </cell>
          <cell r="S26">
            <v>44393</v>
          </cell>
          <cell r="T26">
            <v>44455</v>
          </cell>
          <cell r="U26">
            <v>44518</v>
          </cell>
          <cell r="V26">
            <v>44581</v>
          </cell>
        </row>
        <row r="27">
          <cell r="E27">
            <v>8</v>
          </cell>
          <cell r="F27">
            <v>44273</v>
          </cell>
          <cell r="G27">
            <v>44336</v>
          </cell>
          <cell r="H27">
            <v>44396</v>
          </cell>
          <cell r="I27">
            <v>44456</v>
          </cell>
          <cell r="J27">
            <v>44519</v>
          </cell>
          <cell r="K27">
            <v>44582</v>
          </cell>
          <cell r="M27">
            <v>8</v>
          </cell>
          <cell r="N27">
            <v>44497</v>
          </cell>
          <cell r="P27">
            <v>8</v>
          </cell>
          <cell r="Q27">
            <v>44307</v>
          </cell>
          <cell r="R27">
            <v>44336</v>
          </cell>
          <cell r="S27">
            <v>44396</v>
          </cell>
          <cell r="T27">
            <v>44456</v>
          </cell>
          <cell r="U27">
            <v>44519</v>
          </cell>
          <cell r="V27">
            <v>44582</v>
          </cell>
        </row>
        <row r="28">
          <cell r="E28">
            <v>9</v>
          </cell>
          <cell r="F28">
            <v>44274</v>
          </cell>
          <cell r="G28">
            <v>44337</v>
          </cell>
          <cell r="H28">
            <v>44398</v>
          </cell>
          <cell r="I28">
            <v>44459</v>
          </cell>
          <cell r="J28">
            <v>44522</v>
          </cell>
          <cell r="K28">
            <v>44585</v>
          </cell>
          <cell r="M28">
            <v>9</v>
          </cell>
          <cell r="N28">
            <v>44498</v>
          </cell>
          <cell r="P28">
            <v>9</v>
          </cell>
          <cell r="Q28">
            <v>44308</v>
          </cell>
          <cell r="R28">
            <v>44337</v>
          </cell>
          <cell r="S28">
            <v>44398</v>
          </cell>
          <cell r="T28">
            <v>44459</v>
          </cell>
          <cell r="U28">
            <v>44522</v>
          </cell>
          <cell r="V28">
            <v>44585</v>
          </cell>
        </row>
        <row r="29">
          <cell r="E29">
            <v>0</v>
          </cell>
          <cell r="F29">
            <v>44278</v>
          </cell>
          <cell r="G29">
            <v>44340</v>
          </cell>
          <cell r="H29">
            <v>44399</v>
          </cell>
          <cell r="I29">
            <v>44460</v>
          </cell>
          <cell r="J29">
            <v>44523</v>
          </cell>
          <cell r="K29">
            <v>44586</v>
          </cell>
          <cell r="M29">
            <v>0</v>
          </cell>
          <cell r="N29">
            <v>44498</v>
          </cell>
          <cell r="P29">
            <v>0</v>
          </cell>
          <cell r="Q29">
            <v>44309</v>
          </cell>
          <cell r="R29">
            <v>44340</v>
          </cell>
          <cell r="S29">
            <v>44399</v>
          </cell>
          <cell r="T29">
            <v>44460</v>
          </cell>
          <cell r="U29">
            <v>44523</v>
          </cell>
          <cell r="V29">
            <v>44586</v>
          </cell>
        </row>
        <row r="33">
          <cell r="E33">
            <v>1</v>
          </cell>
          <cell r="F33">
            <v>44236</v>
          </cell>
          <cell r="I33">
            <v>1</v>
          </cell>
          <cell r="J33">
            <v>44298</v>
          </cell>
          <cell r="M33">
            <v>1</v>
          </cell>
          <cell r="N33">
            <v>44356</v>
          </cell>
        </row>
        <row r="34">
          <cell r="E34">
            <v>2</v>
          </cell>
          <cell r="F34">
            <v>44237</v>
          </cell>
          <cell r="I34">
            <v>2</v>
          </cell>
          <cell r="J34">
            <v>44299</v>
          </cell>
          <cell r="M34">
            <v>2</v>
          </cell>
          <cell r="N34">
            <v>44357</v>
          </cell>
        </row>
        <row r="35">
          <cell r="E35">
            <v>3</v>
          </cell>
          <cell r="F35">
            <v>44238</v>
          </cell>
          <cell r="I35">
            <v>3</v>
          </cell>
          <cell r="J35">
            <v>44300</v>
          </cell>
          <cell r="M35">
            <v>3</v>
          </cell>
          <cell r="N35">
            <v>44358</v>
          </cell>
        </row>
        <row r="36">
          <cell r="E36">
            <v>4</v>
          </cell>
          <cell r="F36">
            <v>44239</v>
          </cell>
          <cell r="I36">
            <v>4</v>
          </cell>
          <cell r="J36">
            <v>44301</v>
          </cell>
          <cell r="M36">
            <v>4</v>
          </cell>
          <cell r="N36">
            <v>44362</v>
          </cell>
        </row>
        <row r="37">
          <cell r="E37">
            <v>5</v>
          </cell>
          <cell r="F37">
            <v>44242</v>
          </cell>
          <cell r="I37">
            <v>5</v>
          </cell>
          <cell r="J37">
            <v>44302</v>
          </cell>
          <cell r="M37">
            <v>5</v>
          </cell>
          <cell r="N37">
            <v>44363</v>
          </cell>
        </row>
        <row r="38">
          <cell r="E38">
            <v>6</v>
          </cell>
          <cell r="F38">
            <v>44243</v>
          </cell>
          <cell r="I38">
            <v>6</v>
          </cell>
          <cell r="J38">
            <v>44305</v>
          </cell>
          <cell r="M38">
            <v>6</v>
          </cell>
          <cell r="N38">
            <v>44364</v>
          </cell>
        </row>
        <row r="39">
          <cell r="E39">
            <v>7</v>
          </cell>
          <cell r="F39">
            <v>44244</v>
          </cell>
          <cell r="I39">
            <v>7</v>
          </cell>
          <cell r="J39">
            <v>44306</v>
          </cell>
          <cell r="M39">
            <v>7</v>
          </cell>
          <cell r="N39">
            <v>44365</v>
          </cell>
        </row>
        <row r="40">
          <cell r="E40">
            <v>8</v>
          </cell>
          <cell r="F40">
            <v>44245</v>
          </cell>
          <cell r="I40">
            <v>8</v>
          </cell>
          <cell r="J40">
            <v>44307</v>
          </cell>
          <cell r="M40">
            <v>8</v>
          </cell>
          <cell r="N40">
            <v>44368</v>
          </cell>
        </row>
        <row r="41">
          <cell r="E41">
            <v>9</v>
          </cell>
          <cell r="F41">
            <v>44246</v>
          </cell>
          <cell r="I41">
            <v>9</v>
          </cell>
          <cell r="J41">
            <v>44308</v>
          </cell>
          <cell r="M41">
            <v>9</v>
          </cell>
          <cell r="N41">
            <v>44369</v>
          </cell>
        </row>
        <row r="42">
          <cell r="E42">
            <v>0</v>
          </cell>
          <cell r="F42">
            <v>44249</v>
          </cell>
          <cell r="I42">
            <v>0</v>
          </cell>
          <cell r="J42">
            <v>44309</v>
          </cell>
          <cell r="M42">
            <v>0</v>
          </cell>
          <cell r="N42">
            <v>44370</v>
          </cell>
        </row>
        <row r="46">
          <cell r="E46">
            <v>1</v>
          </cell>
          <cell r="F46">
            <v>44446</v>
          </cell>
          <cell r="I46">
            <v>1</v>
          </cell>
          <cell r="J46">
            <v>44540</v>
          </cell>
          <cell r="M46">
            <v>1</v>
          </cell>
          <cell r="N46">
            <v>44249</v>
          </cell>
        </row>
        <row r="47">
          <cell r="E47">
            <v>2</v>
          </cell>
          <cell r="F47">
            <v>44447</v>
          </cell>
          <cell r="I47">
            <v>2</v>
          </cell>
          <cell r="J47">
            <v>44543</v>
          </cell>
          <cell r="M47">
            <v>2</v>
          </cell>
          <cell r="N47">
            <v>44249</v>
          </cell>
        </row>
        <row r="48">
          <cell r="E48">
            <v>3</v>
          </cell>
          <cell r="F48">
            <v>44448</v>
          </cell>
          <cell r="I48">
            <v>3</v>
          </cell>
          <cell r="J48">
            <v>44544</v>
          </cell>
          <cell r="M48">
            <v>3</v>
          </cell>
          <cell r="N48">
            <v>44250</v>
          </cell>
        </row>
        <row r="49">
          <cell r="E49">
            <v>4</v>
          </cell>
          <cell r="F49">
            <v>44449</v>
          </cell>
          <cell r="I49">
            <v>4</v>
          </cell>
          <cell r="J49">
            <v>44545</v>
          </cell>
          <cell r="M49">
            <v>4</v>
          </cell>
          <cell r="N49">
            <v>44250</v>
          </cell>
        </row>
        <row r="50">
          <cell r="E50">
            <v>5</v>
          </cell>
          <cell r="F50">
            <v>44452</v>
          </cell>
          <cell r="I50">
            <v>5</v>
          </cell>
          <cell r="J50">
            <v>44546</v>
          </cell>
          <cell r="M50">
            <v>5</v>
          </cell>
          <cell r="N50">
            <v>44251</v>
          </cell>
        </row>
        <row r="51">
          <cell r="E51">
            <v>6</v>
          </cell>
          <cell r="F51">
            <v>44453</v>
          </cell>
          <cell r="I51">
            <v>6</v>
          </cell>
          <cell r="J51">
            <v>44547</v>
          </cell>
          <cell r="M51">
            <v>6</v>
          </cell>
          <cell r="N51">
            <v>44251</v>
          </cell>
        </row>
        <row r="52">
          <cell r="E52">
            <v>7</v>
          </cell>
          <cell r="F52">
            <v>44454</v>
          </cell>
          <cell r="I52">
            <v>7</v>
          </cell>
          <cell r="J52">
            <v>44550</v>
          </cell>
          <cell r="M52">
            <v>7</v>
          </cell>
          <cell r="N52">
            <v>44252</v>
          </cell>
        </row>
        <row r="53">
          <cell r="E53">
            <v>8</v>
          </cell>
          <cell r="F53">
            <v>44455</v>
          </cell>
          <cell r="I53">
            <v>8</v>
          </cell>
          <cell r="J53">
            <v>44551</v>
          </cell>
          <cell r="M53">
            <v>8</v>
          </cell>
          <cell r="N53">
            <v>44252</v>
          </cell>
        </row>
        <row r="54">
          <cell r="E54">
            <v>9</v>
          </cell>
          <cell r="F54">
            <v>44456</v>
          </cell>
          <cell r="I54">
            <v>9</v>
          </cell>
          <cell r="J54">
            <v>44552</v>
          </cell>
          <cell r="M54">
            <v>9</v>
          </cell>
          <cell r="N54">
            <v>44253</v>
          </cell>
        </row>
        <row r="55">
          <cell r="E55">
            <v>0</v>
          </cell>
          <cell r="F55">
            <v>44459</v>
          </cell>
          <cell r="I55">
            <v>0</v>
          </cell>
          <cell r="J55">
            <v>44553</v>
          </cell>
          <cell r="M55">
            <v>0</v>
          </cell>
          <cell r="N55">
            <v>44253</v>
          </cell>
        </row>
        <row r="59">
          <cell r="E59" t="str">
            <v>01</v>
          </cell>
          <cell r="F59">
            <v>44298</v>
          </cell>
          <cell r="J59">
            <v>1</v>
          </cell>
          <cell r="K59">
            <v>44198</v>
          </cell>
          <cell r="L59">
            <v>44204</v>
          </cell>
          <cell r="M59">
            <v>44209</v>
          </cell>
        </row>
        <row r="60">
          <cell r="E60" t="str">
            <v>02</v>
          </cell>
          <cell r="F60">
            <v>44298</v>
          </cell>
          <cell r="J60">
            <v>2</v>
          </cell>
          <cell r="K60">
            <v>44205</v>
          </cell>
          <cell r="L60">
            <v>44211</v>
          </cell>
          <cell r="M60">
            <v>44215</v>
          </cell>
        </row>
        <row r="61">
          <cell r="E61" t="str">
            <v>03</v>
          </cell>
          <cell r="F61">
            <v>44298</v>
          </cell>
          <cell r="J61">
            <v>3</v>
          </cell>
          <cell r="K61">
            <v>44212</v>
          </cell>
          <cell r="L61">
            <v>44218</v>
          </cell>
          <cell r="M61">
            <v>44222</v>
          </cell>
        </row>
        <row r="62">
          <cell r="E62" t="str">
            <v>04</v>
          </cell>
          <cell r="F62">
            <v>44298</v>
          </cell>
          <cell r="J62">
            <v>4</v>
          </cell>
          <cell r="K62">
            <v>44219</v>
          </cell>
          <cell r="L62">
            <v>44225</v>
          </cell>
          <cell r="M62">
            <v>44229</v>
          </cell>
        </row>
        <row r="63">
          <cell r="E63" t="str">
            <v>05</v>
          </cell>
          <cell r="F63">
            <v>44298</v>
          </cell>
          <cell r="J63">
            <v>5</v>
          </cell>
          <cell r="K63">
            <v>44226</v>
          </cell>
          <cell r="L63">
            <v>44232</v>
          </cell>
          <cell r="M63">
            <v>44236</v>
          </cell>
        </row>
        <row r="64">
          <cell r="E64" t="str">
            <v>06</v>
          </cell>
          <cell r="F64">
            <v>44299</v>
          </cell>
          <cell r="J64">
            <v>6</v>
          </cell>
          <cell r="K64">
            <v>44233</v>
          </cell>
          <cell r="L64">
            <v>44239</v>
          </cell>
          <cell r="M64">
            <v>44243</v>
          </cell>
        </row>
        <row r="65">
          <cell r="E65" t="str">
            <v>07</v>
          </cell>
          <cell r="F65">
            <v>44299</v>
          </cell>
          <cell r="J65">
            <v>7</v>
          </cell>
          <cell r="K65">
            <v>44240</v>
          </cell>
          <cell r="L65">
            <v>44246</v>
          </cell>
          <cell r="M65">
            <v>44250</v>
          </cell>
        </row>
        <row r="66">
          <cell r="E66" t="str">
            <v>08</v>
          </cell>
          <cell r="F66">
            <v>44299</v>
          </cell>
          <cell r="J66">
            <v>8</v>
          </cell>
          <cell r="K66">
            <v>44247</v>
          </cell>
          <cell r="L66">
            <v>44253</v>
          </cell>
          <cell r="M66">
            <v>44257</v>
          </cell>
        </row>
        <row r="67">
          <cell r="E67" t="str">
            <v>09</v>
          </cell>
          <cell r="F67">
            <v>44299</v>
          </cell>
          <cell r="J67">
            <v>9</v>
          </cell>
          <cell r="K67">
            <v>44254</v>
          </cell>
          <cell r="L67">
            <v>44260</v>
          </cell>
          <cell r="M67">
            <v>44264</v>
          </cell>
        </row>
        <row r="68">
          <cell r="E68" t="str">
            <v>10</v>
          </cell>
          <cell r="F68">
            <v>44299</v>
          </cell>
          <cell r="J68">
            <v>10</v>
          </cell>
          <cell r="K68">
            <v>44261</v>
          </cell>
          <cell r="L68">
            <v>44267</v>
          </cell>
          <cell r="M68">
            <v>44271</v>
          </cell>
        </row>
        <row r="69">
          <cell r="E69" t="str">
            <v>11</v>
          </cell>
          <cell r="F69">
            <v>44300</v>
          </cell>
          <cell r="J69">
            <v>11</v>
          </cell>
          <cell r="K69">
            <v>44268</v>
          </cell>
          <cell r="L69">
            <v>44274</v>
          </cell>
          <cell r="M69">
            <v>44279</v>
          </cell>
        </row>
        <row r="70">
          <cell r="E70" t="str">
            <v>12</v>
          </cell>
          <cell r="F70">
            <v>44300</v>
          </cell>
          <cell r="J70">
            <v>12</v>
          </cell>
          <cell r="K70">
            <v>44275</v>
          </cell>
          <cell r="L70">
            <v>44281</v>
          </cell>
          <cell r="M70">
            <v>44285</v>
          </cell>
        </row>
        <row r="71">
          <cell r="E71" t="str">
            <v>13</v>
          </cell>
          <cell r="F71">
            <v>44300</v>
          </cell>
          <cell r="J71">
            <v>13</v>
          </cell>
          <cell r="K71">
            <v>44282</v>
          </cell>
          <cell r="L71">
            <v>44288</v>
          </cell>
          <cell r="M71">
            <v>44292</v>
          </cell>
        </row>
        <row r="72">
          <cell r="E72" t="str">
            <v>14</v>
          </cell>
          <cell r="F72">
            <v>44300</v>
          </cell>
          <cell r="J72">
            <v>14</v>
          </cell>
          <cell r="K72">
            <v>44289</v>
          </cell>
          <cell r="L72">
            <v>44295</v>
          </cell>
          <cell r="M72">
            <v>44299</v>
          </cell>
        </row>
        <row r="73">
          <cell r="E73" t="str">
            <v>15</v>
          </cell>
          <cell r="F73">
            <v>44300</v>
          </cell>
          <cell r="J73">
            <v>15</v>
          </cell>
          <cell r="K73">
            <v>44296</v>
          </cell>
          <cell r="L73">
            <v>44302</v>
          </cell>
          <cell r="M73">
            <v>44306</v>
          </cell>
        </row>
        <row r="74">
          <cell r="E74" t="str">
            <v>16</v>
          </cell>
          <cell r="F74">
            <v>44301</v>
          </cell>
          <cell r="J74">
            <v>16</v>
          </cell>
          <cell r="K74">
            <v>44303</v>
          </cell>
          <cell r="L74">
            <v>44309</v>
          </cell>
          <cell r="M74">
            <v>44313</v>
          </cell>
        </row>
        <row r="75">
          <cell r="E75" t="str">
            <v>17</v>
          </cell>
          <cell r="F75">
            <v>44301</v>
          </cell>
          <cell r="J75">
            <v>17</v>
          </cell>
          <cell r="K75">
            <v>44310</v>
          </cell>
          <cell r="L75">
            <v>44316</v>
          </cell>
          <cell r="M75">
            <v>44320</v>
          </cell>
        </row>
        <row r="76">
          <cell r="E76" t="str">
            <v>18</v>
          </cell>
          <cell r="F76">
            <v>44301</v>
          </cell>
          <cell r="J76">
            <v>18</v>
          </cell>
          <cell r="K76">
            <v>44317</v>
          </cell>
          <cell r="L76">
            <v>44323</v>
          </cell>
          <cell r="M76">
            <v>44327</v>
          </cell>
        </row>
        <row r="77">
          <cell r="E77" t="str">
            <v>19</v>
          </cell>
          <cell r="F77">
            <v>44301</v>
          </cell>
          <cell r="J77">
            <v>19</v>
          </cell>
          <cell r="K77">
            <v>44324</v>
          </cell>
          <cell r="L77">
            <v>44330</v>
          </cell>
          <cell r="M77">
            <v>44335</v>
          </cell>
        </row>
        <row r="78">
          <cell r="E78" t="str">
            <v>20</v>
          </cell>
          <cell r="F78">
            <v>44301</v>
          </cell>
          <cell r="J78">
            <v>20</v>
          </cell>
          <cell r="K78">
            <v>44331</v>
          </cell>
          <cell r="L78">
            <v>44337</v>
          </cell>
          <cell r="M78">
            <v>44341</v>
          </cell>
        </row>
        <row r="79">
          <cell r="E79" t="str">
            <v>21</v>
          </cell>
          <cell r="F79">
            <v>44302</v>
          </cell>
          <cell r="J79">
            <v>21</v>
          </cell>
          <cell r="K79">
            <v>44338</v>
          </cell>
          <cell r="L79">
            <v>44344</v>
          </cell>
          <cell r="M79">
            <v>44348</v>
          </cell>
        </row>
        <row r="80">
          <cell r="E80" t="str">
            <v>22</v>
          </cell>
          <cell r="F80">
            <v>44302</v>
          </cell>
          <cell r="J80">
            <v>22</v>
          </cell>
          <cell r="K80">
            <v>44345</v>
          </cell>
          <cell r="L80">
            <v>44351</v>
          </cell>
          <cell r="M80">
            <v>44356</v>
          </cell>
        </row>
        <row r="81">
          <cell r="E81" t="str">
            <v>23</v>
          </cell>
          <cell r="F81">
            <v>44302</v>
          </cell>
          <cell r="J81">
            <v>23</v>
          </cell>
          <cell r="K81">
            <v>44352</v>
          </cell>
          <cell r="L81">
            <v>44358</v>
          </cell>
          <cell r="M81">
            <v>44363</v>
          </cell>
        </row>
        <row r="82">
          <cell r="E82" t="str">
            <v>24</v>
          </cell>
          <cell r="F82">
            <v>44302</v>
          </cell>
          <cell r="J82">
            <v>24</v>
          </cell>
          <cell r="K82">
            <v>44359</v>
          </cell>
          <cell r="L82">
            <v>44365</v>
          </cell>
          <cell r="M82">
            <v>44369</v>
          </cell>
        </row>
        <row r="83">
          <cell r="E83" t="str">
            <v>25</v>
          </cell>
          <cell r="F83">
            <v>44302</v>
          </cell>
          <cell r="J83">
            <v>25</v>
          </cell>
          <cell r="K83">
            <v>44366</v>
          </cell>
          <cell r="L83">
            <v>44372</v>
          </cell>
          <cell r="M83">
            <v>44376</v>
          </cell>
        </row>
        <row r="84">
          <cell r="E84" t="str">
            <v>26</v>
          </cell>
          <cell r="F84">
            <v>44305</v>
          </cell>
          <cell r="J84">
            <v>26</v>
          </cell>
          <cell r="K84">
            <v>44373</v>
          </cell>
          <cell r="L84">
            <v>44379</v>
          </cell>
          <cell r="M84">
            <v>44384</v>
          </cell>
        </row>
        <row r="85">
          <cell r="E85" t="str">
            <v>27</v>
          </cell>
          <cell r="F85">
            <v>44305</v>
          </cell>
          <cell r="J85">
            <v>27</v>
          </cell>
          <cell r="K85">
            <v>44380</v>
          </cell>
          <cell r="L85">
            <v>44386</v>
          </cell>
          <cell r="M85">
            <v>44390</v>
          </cell>
        </row>
        <row r="86">
          <cell r="E86" t="str">
            <v>28</v>
          </cell>
          <cell r="F86">
            <v>44305</v>
          </cell>
          <cell r="J86">
            <v>28</v>
          </cell>
          <cell r="K86">
            <v>44387</v>
          </cell>
          <cell r="L86">
            <v>44393</v>
          </cell>
          <cell r="M86">
            <v>44399</v>
          </cell>
        </row>
        <row r="87">
          <cell r="E87" t="str">
            <v>29</v>
          </cell>
          <cell r="F87">
            <v>44305</v>
          </cell>
          <cell r="J87">
            <v>29</v>
          </cell>
          <cell r="K87">
            <v>44394</v>
          </cell>
          <cell r="L87">
            <v>44400</v>
          </cell>
          <cell r="M87">
            <v>44404</v>
          </cell>
        </row>
        <row r="88">
          <cell r="E88" t="str">
            <v>30</v>
          </cell>
          <cell r="F88">
            <v>44305</v>
          </cell>
          <cell r="J88">
            <v>30</v>
          </cell>
          <cell r="K88">
            <v>44401</v>
          </cell>
          <cell r="L88">
            <v>44407</v>
          </cell>
          <cell r="M88">
            <v>44411</v>
          </cell>
        </row>
        <row r="89">
          <cell r="E89" t="str">
            <v>31</v>
          </cell>
          <cell r="F89">
            <v>44306</v>
          </cell>
          <cell r="J89">
            <v>31</v>
          </cell>
          <cell r="K89">
            <v>44408</v>
          </cell>
          <cell r="L89">
            <v>44414</v>
          </cell>
          <cell r="M89">
            <v>44418</v>
          </cell>
        </row>
        <row r="90">
          <cell r="E90" t="str">
            <v>32</v>
          </cell>
          <cell r="F90">
            <v>44306</v>
          </cell>
          <cell r="J90">
            <v>32</v>
          </cell>
          <cell r="K90">
            <v>44415</v>
          </cell>
          <cell r="L90">
            <v>44421</v>
          </cell>
          <cell r="M90">
            <v>44426</v>
          </cell>
        </row>
        <row r="91">
          <cell r="E91" t="str">
            <v>33</v>
          </cell>
          <cell r="F91">
            <v>44306</v>
          </cell>
          <cell r="J91">
            <v>33</v>
          </cell>
          <cell r="K91">
            <v>44422</v>
          </cell>
          <cell r="L91">
            <v>44428</v>
          </cell>
          <cell r="M91">
            <v>44432</v>
          </cell>
        </row>
        <row r="92">
          <cell r="E92" t="str">
            <v>34</v>
          </cell>
          <cell r="F92">
            <v>44306</v>
          </cell>
          <cell r="J92">
            <v>34</v>
          </cell>
          <cell r="K92">
            <v>44429</v>
          </cell>
          <cell r="L92">
            <v>44435</v>
          </cell>
          <cell r="M92">
            <v>44439</v>
          </cell>
        </row>
        <row r="93">
          <cell r="E93" t="str">
            <v>35</v>
          </cell>
          <cell r="F93">
            <v>44306</v>
          </cell>
          <cell r="J93">
            <v>35</v>
          </cell>
          <cell r="K93">
            <v>44436</v>
          </cell>
          <cell r="L93">
            <v>44442</v>
          </cell>
          <cell r="M93">
            <v>44446</v>
          </cell>
        </row>
        <row r="94">
          <cell r="E94" t="str">
            <v>36</v>
          </cell>
          <cell r="F94">
            <v>44307</v>
          </cell>
          <cell r="J94">
            <v>36</v>
          </cell>
          <cell r="K94">
            <v>44443</v>
          </cell>
          <cell r="L94">
            <v>44449</v>
          </cell>
          <cell r="M94">
            <v>44453</v>
          </cell>
        </row>
        <row r="95">
          <cell r="E95" t="str">
            <v>37</v>
          </cell>
          <cell r="F95">
            <v>44307</v>
          </cell>
          <cell r="J95">
            <v>37</v>
          </cell>
          <cell r="K95">
            <v>44450</v>
          </cell>
          <cell r="L95">
            <v>44456</v>
          </cell>
          <cell r="M95">
            <v>44460</v>
          </cell>
        </row>
        <row r="96">
          <cell r="E96" t="str">
            <v>38</v>
          </cell>
          <cell r="F96">
            <v>44307</v>
          </cell>
          <cell r="J96">
            <v>38</v>
          </cell>
          <cell r="K96">
            <v>44457</v>
          </cell>
          <cell r="L96">
            <v>44463</v>
          </cell>
          <cell r="M96">
            <v>44467</v>
          </cell>
        </row>
        <row r="97">
          <cell r="E97" t="str">
            <v>39</v>
          </cell>
          <cell r="F97">
            <v>44307</v>
          </cell>
          <cell r="J97">
            <v>39</v>
          </cell>
          <cell r="K97">
            <v>44464</v>
          </cell>
          <cell r="L97">
            <v>44470</v>
          </cell>
          <cell r="M97">
            <v>44474</v>
          </cell>
        </row>
        <row r="98">
          <cell r="E98" t="str">
            <v>40</v>
          </cell>
          <cell r="F98">
            <v>44307</v>
          </cell>
          <cell r="J98">
            <v>40</v>
          </cell>
          <cell r="K98">
            <v>44471</v>
          </cell>
          <cell r="L98">
            <v>44477</v>
          </cell>
          <cell r="M98">
            <v>44481</v>
          </cell>
        </row>
        <row r="99">
          <cell r="E99" t="str">
            <v>41</v>
          </cell>
          <cell r="F99">
            <v>44308</v>
          </cell>
          <cell r="J99">
            <v>41</v>
          </cell>
          <cell r="K99">
            <v>44478</v>
          </cell>
          <cell r="L99">
            <v>44484</v>
          </cell>
          <cell r="M99">
            <v>44488</v>
          </cell>
        </row>
        <row r="100">
          <cell r="E100" t="str">
            <v>42</v>
          </cell>
          <cell r="F100">
            <v>44308</v>
          </cell>
          <cell r="J100">
            <v>42</v>
          </cell>
          <cell r="K100">
            <v>44485</v>
          </cell>
          <cell r="L100">
            <v>44491</v>
          </cell>
          <cell r="M100">
            <v>44495</v>
          </cell>
        </row>
        <row r="101">
          <cell r="E101" t="str">
            <v>43</v>
          </cell>
          <cell r="F101">
            <v>44308</v>
          </cell>
          <cell r="J101">
            <v>43</v>
          </cell>
          <cell r="K101">
            <v>44492</v>
          </cell>
          <cell r="L101">
            <v>44498</v>
          </cell>
          <cell r="M101">
            <v>44503</v>
          </cell>
        </row>
        <row r="102">
          <cell r="E102" t="str">
            <v>44</v>
          </cell>
          <cell r="F102">
            <v>44308</v>
          </cell>
          <cell r="J102">
            <v>44</v>
          </cell>
          <cell r="K102">
            <v>44499</v>
          </cell>
          <cell r="L102">
            <v>44505</v>
          </cell>
          <cell r="M102">
            <v>44509</v>
          </cell>
        </row>
        <row r="103">
          <cell r="E103" t="str">
            <v>45</v>
          </cell>
          <cell r="F103">
            <v>44308</v>
          </cell>
          <cell r="J103">
            <v>45</v>
          </cell>
          <cell r="K103">
            <v>44506</v>
          </cell>
          <cell r="L103">
            <v>44512</v>
          </cell>
          <cell r="M103">
            <v>44517</v>
          </cell>
        </row>
        <row r="104">
          <cell r="E104" t="str">
            <v>46</v>
          </cell>
          <cell r="F104">
            <v>44309</v>
          </cell>
          <cell r="J104">
            <v>46</v>
          </cell>
          <cell r="K104">
            <v>44513</v>
          </cell>
          <cell r="L104">
            <v>44519</v>
          </cell>
          <cell r="M104">
            <v>44523</v>
          </cell>
        </row>
        <row r="105">
          <cell r="E105" t="str">
            <v>47</v>
          </cell>
          <cell r="F105">
            <v>44309</v>
          </cell>
          <cell r="J105">
            <v>47</v>
          </cell>
          <cell r="K105">
            <v>44520</v>
          </cell>
          <cell r="L105">
            <v>44526</v>
          </cell>
          <cell r="M105">
            <v>44530</v>
          </cell>
        </row>
        <row r="106">
          <cell r="E106" t="str">
            <v>48</v>
          </cell>
          <cell r="F106">
            <v>44309</v>
          </cell>
          <cell r="J106">
            <v>48</v>
          </cell>
          <cell r="K106">
            <v>44527</v>
          </cell>
          <cell r="L106">
            <v>44533</v>
          </cell>
          <cell r="M106">
            <v>44537</v>
          </cell>
        </row>
        <row r="107">
          <cell r="E107" t="str">
            <v>49</v>
          </cell>
          <cell r="F107">
            <v>44309</v>
          </cell>
          <cell r="J107">
            <v>49</v>
          </cell>
          <cell r="K107">
            <v>44534</v>
          </cell>
          <cell r="L107">
            <v>44540</v>
          </cell>
          <cell r="M107">
            <v>44544</v>
          </cell>
        </row>
        <row r="108">
          <cell r="E108" t="str">
            <v>50</v>
          </cell>
          <cell r="F108">
            <v>44309</v>
          </cell>
          <cell r="J108">
            <v>50</v>
          </cell>
          <cell r="K108">
            <v>44541</v>
          </cell>
          <cell r="L108">
            <v>44547</v>
          </cell>
          <cell r="M108">
            <v>44551</v>
          </cell>
        </row>
        <row r="109">
          <cell r="E109" t="str">
            <v>51</v>
          </cell>
          <cell r="F109">
            <v>44312</v>
          </cell>
          <cell r="J109">
            <v>51</v>
          </cell>
          <cell r="K109">
            <v>44548</v>
          </cell>
          <cell r="L109">
            <v>44554</v>
          </cell>
          <cell r="M109">
            <v>44558</v>
          </cell>
        </row>
        <row r="110">
          <cell r="E110" t="str">
            <v>52</v>
          </cell>
          <cell r="F110">
            <v>44312</v>
          </cell>
          <cell r="J110">
            <v>52</v>
          </cell>
          <cell r="K110">
            <v>44555</v>
          </cell>
          <cell r="L110">
            <v>44561</v>
          </cell>
          <cell r="M110">
            <v>44565</v>
          </cell>
        </row>
        <row r="111">
          <cell r="E111" t="str">
            <v>53</v>
          </cell>
          <cell r="F111">
            <v>44312</v>
          </cell>
        </row>
        <row r="112">
          <cell r="E112" t="str">
            <v>54</v>
          </cell>
          <cell r="F112">
            <v>44312</v>
          </cell>
        </row>
        <row r="113">
          <cell r="E113" t="str">
            <v>55</v>
          </cell>
          <cell r="F113">
            <v>44312</v>
          </cell>
        </row>
        <row r="114">
          <cell r="E114" t="str">
            <v>56</v>
          </cell>
          <cell r="F114">
            <v>44313</v>
          </cell>
        </row>
        <row r="115">
          <cell r="E115" t="str">
            <v>57</v>
          </cell>
          <cell r="F115">
            <v>44313</v>
          </cell>
        </row>
        <row r="116">
          <cell r="E116" t="str">
            <v>58</v>
          </cell>
          <cell r="F116">
            <v>44313</v>
          </cell>
        </row>
        <row r="117">
          <cell r="E117" t="str">
            <v>59</v>
          </cell>
          <cell r="F117">
            <v>44313</v>
          </cell>
        </row>
        <row r="118">
          <cell r="E118" t="str">
            <v>60</v>
          </cell>
          <cell r="F118">
            <v>44313</v>
          </cell>
        </row>
        <row r="119">
          <cell r="E119" t="str">
            <v>61</v>
          </cell>
          <cell r="F119">
            <v>44314</v>
          </cell>
        </row>
        <row r="120">
          <cell r="E120" t="str">
            <v>62</v>
          </cell>
          <cell r="F120">
            <v>44314</v>
          </cell>
        </row>
        <row r="121">
          <cell r="E121" t="str">
            <v>63</v>
          </cell>
          <cell r="F121">
            <v>44314</v>
          </cell>
        </row>
        <row r="122">
          <cell r="E122" t="str">
            <v>64</v>
          </cell>
          <cell r="F122">
            <v>44314</v>
          </cell>
        </row>
        <row r="123">
          <cell r="E123" t="str">
            <v>65</v>
          </cell>
          <cell r="F123">
            <v>44314</v>
          </cell>
        </row>
        <row r="124">
          <cell r="E124" t="str">
            <v>66</v>
          </cell>
          <cell r="F124">
            <v>44315</v>
          </cell>
        </row>
        <row r="125">
          <cell r="E125" t="str">
            <v>67</v>
          </cell>
          <cell r="F125">
            <v>44315</v>
          </cell>
        </row>
        <row r="126">
          <cell r="E126" t="str">
            <v>68</v>
          </cell>
          <cell r="F126">
            <v>44315</v>
          </cell>
        </row>
        <row r="127">
          <cell r="E127" t="str">
            <v>69</v>
          </cell>
          <cell r="F127">
            <v>44315</v>
          </cell>
        </row>
        <row r="128">
          <cell r="E128" t="str">
            <v>70</v>
          </cell>
          <cell r="F128">
            <v>44315</v>
          </cell>
        </row>
        <row r="129">
          <cell r="E129" t="str">
            <v>71</v>
          </cell>
          <cell r="F129">
            <v>44316</v>
          </cell>
        </row>
        <row r="130">
          <cell r="E130" t="str">
            <v>72</v>
          </cell>
          <cell r="F130">
            <v>44316</v>
          </cell>
        </row>
        <row r="131">
          <cell r="E131" t="str">
            <v>73</v>
          </cell>
          <cell r="F131">
            <v>44316</v>
          </cell>
        </row>
        <row r="132">
          <cell r="E132" t="str">
            <v>74</v>
          </cell>
          <cell r="F132">
            <v>44316</v>
          </cell>
        </row>
        <row r="133">
          <cell r="E133" t="str">
            <v>75</v>
          </cell>
          <cell r="F133">
            <v>44316</v>
          </cell>
        </row>
        <row r="134">
          <cell r="E134" t="str">
            <v>76</v>
          </cell>
          <cell r="F134">
            <v>44319</v>
          </cell>
        </row>
        <row r="135">
          <cell r="E135" t="str">
            <v>77</v>
          </cell>
          <cell r="F135">
            <v>44319</v>
          </cell>
        </row>
        <row r="136">
          <cell r="E136" t="str">
            <v>78</v>
          </cell>
          <cell r="F136">
            <v>44319</v>
          </cell>
        </row>
        <row r="137">
          <cell r="E137" t="str">
            <v>79</v>
          </cell>
          <cell r="F137">
            <v>44319</v>
          </cell>
        </row>
        <row r="138">
          <cell r="E138" t="str">
            <v>80</v>
          </cell>
          <cell r="F138">
            <v>44319</v>
          </cell>
        </row>
        <row r="139">
          <cell r="E139" t="str">
            <v>81</v>
          </cell>
          <cell r="F139">
            <v>44320</v>
          </cell>
        </row>
        <row r="140">
          <cell r="E140" t="str">
            <v>82</v>
          </cell>
          <cell r="F140">
            <v>44320</v>
          </cell>
        </row>
        <row r="141">
          <cell r="E141" t="str">
            <v>83</v>
          </cell>
          <cell r="F141">
            <v>44320</v>
          </cell>
        </row>
        <row r="142">
          <cell r="E142" t="str">
            <v>84</v>
          </cell>
          <cell r="F142">
            <v>44320</v>
          </cell>
        </row>
        <row r="143">
          <cell r="E143" t="str">
            <v>85</v>
          </cell>
          <cell r="F143">
            <v>44320</v>
          </cell>
        </row>
        <row r="144">
          <cell r="E144" t="str">
            <v>86</v>
          </cell>
          <cell r="F144">
            <v>44321</v>
          </cell>
        </row>
        <row r="145">
          <cell r="E145" t="str">
            <v>87</v>
          </cell>
          <cell r="F145">
            <v>44321</v>
          </cell>
        </row>
        <row r="146">
          <cell r="E146" t="str">
            <v>88</v>
          </cell>
          <cell r="F146">
            <v>44321</v>
          </cell>
        </row>
        <row r="147">
          <cell r="E147" t="str">
            <v>89</v>
          </cell>
          <cell r="F147">
            <v>44321</v>
          </cell>
        </row>
        <row r="148">
          <cell r="E148" t="str">
            <v>90</v>
          </cell>
          <cell r="F148">
            <v>44321</v>
          </cell>
        </row>
        <row r="149">
          <cell r="E149" t="str">
            <v>91</v>
          </cell>
          <cell r="F149">
            <v>44322</v>
          </cell>
        </row>
        <row r="150">
          <cell r="E150" t="str">
            <v>92</v>
          </cell>
          <cell r="F150">
            <v>44322</v>
          </cell>
        </row>
        <row r="151">
          <cell r="E151" t="str">
            <v>93</v>
          </cell>
          <cell r="F151">
            <v>44322</v>
          </cell>
        </row>
        <row r="152">
          <cell r="E152" t="str">
            <v>94</v>
          </cell>
          <cell r="F152">
            <v>44322</v>
          </cell>
        </row>
        <row r="153">
          <cell r="E153" t="str">
            <v>95</v>
          </cell>
          <cell r="F153">
            <v>44322</v>
          </cell>
        </row>
        <row r="154">
          <cell r="E154" t="str">
            <v>96</v>
          </cell>
          <cell r="F154">
            <v>44323</v>
          </cell>
        </row>
        <row r="155">
          <cell r="E155" t="str">
            <v>97</v>
          </cell>
          <cell r="F155">
            <v>44323</v>
          </cell>
        </row>
        <row r="156">
          <cell r="E156" t="str">
            <v>98</v>
          </cell>
          <cell r="F156">
            <v>44323</v>
          </cell>
        </row>
        <row r="157">
          <cell r="E157" t="str">
            <v>99</v>
          </cell>
          <cell r="F157">
            <v>44323</v>
          </cell>
        </row>
        <row r="158">
          <cell r="E158" t="str">
            <v>00</v>
          </cell>
          <cell r="F158">
            <v>44323</v>
          </cell>
        </row>
        <row r="162">
          <cell r="E162" t="str">
            <v>01</v>
          </cell>
          <cell r="F162">
            <v>44418</v>
          </cell>
          <cell r="J162" t="str">
            <v>01</v>
          </cell>
          <cell r="K162">
            <v>44341</v>
          </cell>
          <cell r="N162">
            <v>1</v>
          </cell>
          <cell r="O162">
            <v>44313</v>
          </cell>
        </row>
        <row r="163">
          <cell r="E163" t="str">
            <v>02</v>
          </cell>
          <cell r="F163">
            <v>44418</v>
          </cell>
          <cell r="J163" t="str">
            <v>02</v>
          </cell>
          <cell r="K163">
            <v>44341</v>
          </cell>
          <cell r="N163">
            <v>2</v>
          </cell>
          <cell r="O163">
            <v>44314</v>
          </cell>
        </row>
        <row r="164">
          <cell r="E164" t="str">
            <v>03</v>
          </cell>
          <cell r="F164">
            <v>44419</v>
          </cell>
          <cell r="J164" t="str">
            <v>03</v>
          </cell>
          <cell r="K164">
            <v>44341</v>
          </cell>
          <cell r="N164">
            <v>3</v>
          </cell>
          <cell r="O164">
            <v>44315</v>
          </cell>
        </row>
        <row r="165">
          <cell r="E165" t="str">
            <v>04</v>
          </cell>
          <cell r="F165">
            <v>44419</v>
          </cell>
          <cell r="J165" t="str">
            <v>04</v>
          </cell>
          <cell r="K165">
            <v>44341</v>
          </cell>
          <cell r="N165">
            <v>4</v>
          </cell>
          <cell r="O165">
            <v>44316</v>
          </cell>
        </row>
        <row r="166">
          <cell r="E166" t="str">
            <v>05</v>
          </cell>
          <cell r="F166">
            <v>44420</v>
          </cell>
          <cell r="J166" t="str">
            <v>05</v>
          </cell>
          <cell r="K166">
            <v>44341</v>
          </cell>
          <cell r="N166">
            <v>5</v>
          </cell>
          <cell r="O166">
            <v>44319</v>
          </cell>
        </row>
        <row r="167">
          <cell r="E167" t="str">
            <v>06</v>
          </cell>
          <cell r="F167">
            <v>44420</v>
          </cell>
          <cell r="J167" t="str">
            <v>06</v>
          </cell>
          <cell r="K167">
            <v>44341</v>
          </cell>
          <cell r="N167">
            <v>6</v>
          </cell>
          <cell r="O167">
            <v>44320</v>
          </cell>
        </row>
        <row r="168">
          <cell r="E168" t="str">
            <v>07</v>
          </cell>
          <cell r="F168">
            <v>44421</v>
          </cell>
          <cell r="J168" t="str">
            <v>07</v>
          </cell>
          <cell r="K168">
            <v>44342</v>
          </cell>
          <cell r="N168">
            <v>7</v>
          </cell>
          <cell r="O168">
            <v>44321</v>
          </cell>
        </row>
        <row r="169">
          <cell r="E169" t="str">
            <v>08</v>
          </cell>
          <cell r="F169">
            <v>44421</v>
          </cell>
          <cell r="J169" t="str">
            <v>08</v>
          </cell>
          <cell r="K169">
            <v>44342</v>
          </cell>
          <cell r="N169">
            <v>8</v>
          </cell>
          <cell r="O169">
            <v>44322</v>
          </cell>
        </row>
        <row r="170">
          <cell r="E170" t="str">
            <v>09</v>
          </cell>
          <cell r="F170">
            <v>44425</v>
          </cell>
          <cell r="J170" t="str">
            <v>09</v>
          </cell>
          <cell r="K170">
            <v>44342</v>
          </cell>
          <cell r="N170">
            <v>9</v>
          </cell>
          <cell r="O170">
            <v>44323</v>
          </cell>
        </row>
        <row r="171">
          <cell r="E171" t="str">
            <v>10</v>
          </cell>
          <cell r="F171">
            <v>44425</v>
          </cell>
          <cell r="J171" t="str">
            <v>10</v>
          </cell>
          <cell r="K171">
            <v>44342</v>
          </cell>
          <cell r="N171">
            <v>0</v>
          </cell>
          <cell r="O171">
            <v>44326</v>
          </cell>
        </row>
        <row r="172">
          <cell r="E172" t="str">
            <v>11</v>
          </cell>
          <cell r="F172">
            <v>44426</v>
          </cell>
          <cell r="J172" t="str">
            <v>11</v>
          </cell>
          <cell r="K172">
            <v>44342</v>
          </cell>
        </row>
        <row r="173">
          <cell r="E173" t="str">
            <v>12</v>
          </cell>
          <cell r="F173">
            <v>44426</v>
          </cell>
          <cell r="J173" t="str">
            <v>12</v>
          </cell>
          <cell r="K173">
            <v>44342</v>
          </cell>
        </row>
        <row r="174">
          <cell r="E174" t="str">
            <v>13</v>
          </cell>
          <cell r="F174">
            <v>44427</v>
          </cell>
          <cell r="J174" t="str">
            <v>13</v>
          </cell>
          <cell r="K174">
            <v>44343</v>
          </cell>
        </row>
        <row r="175">
          <cell r="E175" t="str">
            <v>14</v>
          </cell>
          <cell r="F175">
            <v>44427</v>
          </cell>
          <cell r="J175" t="str">
            <v>14</v>
          </cell>
          <cell r="K175">
            <v>44343</v>
          </cell>
        </row>
        <row r="176">
          <cell r="E176" t="str">
            <v>15</v>
          </cell>
          <cell r="F176">
            <v>44428</v>
          </cell>
          <cell r="J176" t="str">
            <v>15</v>
          </cell>
          <cell r="K176">
            <v>44343</v>
          </cell>
        </row>
        <row r="177">
          <cell r="E177" t="str">
            <v>16</v>
          </cell>
          <cell r="F177">
            <v>44428</v>
          </cell>
          <cell r="J177" t="str">
            <v>16</v>
          </cell>
          <cell r="K177">
            <v>44343</v>
          </cell>
        </row>
        <row r="178">
          <cell r="E178" t="str">
            <v>17</v>
          </cell>
          <cell r="F178">
            <v>44431</v>
          </cell>
          <cell r="J178" t="str">
            <v>17</v>
          </cell>
          <cell r="K178">
            <v>44343</v>
          </cell>
        </row>
        <row r="179">
          <cell r="E179" t="str">
            <v>18</v>
          </cell>
          <cell r="F179">
            <v>44431</v>
          </cell>
          <cell r="J179" t="str">
            <v>18</v>
          </cell>
          <cell r="K179">
            <v>44343</v>
          </cell>
        </row>
        <row r="180">
          <cell r="E180" t="str">
            <v>19</v>
          </cell>
          <cell r="F180">
            <v>44432</v>
          </cell>
          <cell r="J180" t="str">
            <v>19</v>
          </cell>
          <cell r="K180">
            <v>44344</v>
          </cell>
        </row>
        <row r="181">
          <cell r="E181" t="str">
            <v>20</v>
          </cell>
          <cell r="F181">
            <v>44432</v>
          </cell>
          <cell r="J181" t="str">
            <v>20</v>
          </cell>
          <cell r="K181">
            <v>44344</v>
          </cell>
        </row>
        <row r="182">
          <cell r="E182" t="str">
            <v>21</v>
          </cell>
          <cell r="F182">
            <v>44433</v>
          </cell>
          <cell r="J182" t="str">
            <v>21</v>
          </cell>
          <cell r="K182">
            <v>44344</v>
          </cell>
        </row>
        <row r="183">
          <cell r="E183" t="str">
            <v>22</v>
          </cell>
          <cell r="F183">
            <v>44433</v>
          </cell>
          <cell r="J183" t="str">
            <v>22</v>
          </cell>
          <cell r="K183">
            <v>44344</v>
          </cell>
        </row>
        <row r="184">
          <cell r="E184" t="str">
            <v>23</v>
          </cell>
          <cell r="F184">
            <v>44434</v>
          </cell>
          <cell r="J184" t="str">
            <v>23</v>
          </cell>
          <cell r="K184">
            <v>44344</v>
          </cell>
        </row>
        <row r="185">
          <cell r="E185" t="str">
            <v>24</v>
          </cell>
          <cell r="F185">
            <v>44434</v>
          </cell>
          <cell r="J185" t="str">
            <v>24</v>
          </cell>
          <cell r="K185">
            <v>44344</v>
          </cell>
        </row>
        <row r="186">
          <cell r="E186" t="str">
            <v>25</v>
          </cell>
          <cell r="F186">
            <v>44435</v>
          </cell>
          <cell r="J186" t="str">
            <v>25</v>
          </cell>
          <cell r="K186">
            <v>44347</v>
          </cell>
        </row>
        <row r="187">
          <cell r="E187" t="str">
            <v>26</v>
          </cell>
          <cell r="F187">
            <v>44435</v>
          </cell>
          <cell r="J187" t="str">
            <v>26</v>
          </cell>
          <cell r="K187">
            <v>44347</v>
          </cell>
        </row>
        <row r="188">
          <cell r="E188" t="str">
            <v>27</v>
          </cell>
          <cell r="F188">
            <v>44438</v>
          </cell>
          <cell r="J188" t="str">
            <v>27</v>
          </cell>
          <cell r="K188">
            <v>44347</v>
          </cell>
        </row>
        <row r="189">
          <cell r="E189" t="str">
            <v>28</v>
          </cell>
          <cell r="F189">
            <v>44438</v>
          </cell>
          <cell r="J189" t="str">
            <v>28</v>
          </cell>
          <cell r="K189">
            <v>44347</v>
          </cell>
        </row>
        <row r="190">
          <cell r="E190" t="str">
            <v>29</v>
          </cell>
          <cell r="F190">
            <v>44439</v>
          </cell>
          <cell r="J190" t="str">
            <v>29</v>
          </cell>
          <cell r="K190">
            <v>44347</v>
          </cell>
        </row>
        <row r="191">
          <cell r="E191" t="str">
            <v>30</v>
          </cell>
          <cell r="F191">
            <v>44439</v>
          </cell>
          <cell r="J191" t="str">
            <v>30</v>
          </cell>
          <cell r="K191">
            <v>44347</v>
          </cell>
        </row>
        <row r="192">
          <cell r="E192" t="str">
            <v>31</v>
          </cell>
          <cell r="F192">
            <v>44440</v>
          </cell>
          <cell r="J192" t="str">
            <v>31</v>
          </cell>
          <cell r="K192">
            <v>44348</v>
          </cell>
        </row>
        <row r="193">
          <cell r="E193" t="str">
            <v>32</v>
          </cell>
          <cell r="F193">
            <v>44440</v>
          </cell>
          <cell r="J193" t="str">
            <v>32</v>
          </cell>
          <cell r="K193">
            <v>44348</v>
          </cell>
        </row>
        <row r="194">
          <cell r="E194" t="str">
            <v>33</v>
          </cell>
          <cell r="F194">
            <v>44441</v>
          </cell>
          <cell r="J194" t="str">
            <v>33</v>
          </cell>
          <cell r="K194">
            <v>44348</v>
          </cell>
        </row>
        <row r="195">
          <cell r="E195" t="str">
            <v>34</v>
          </cell>
          <cell r="F195">
            <v>44441</v>
          </cell>
          <cell r="J195" t="str">
            <v>34</v>
          </cell>
          <cell r="K195">
            <v>44348</v>
          </cell>
        </row>
        <row r="196">
          <cell r="E196" t="str">
            <v>35</v>
          </cell>
          <cell r="F196">
            <v>44442</v>
          </cell>
          <cell r="J196" t="str">
            <v>35</v>
          </cell>
          <cell r="K196">
            <v>44348</v>
          </cell>
        </row>
        <row r="197">
          <cell r="E197" t="str">
            <v>36</v>
          </cell>
          <cell r="F197">
            <v>44442</v>
          </cell>
          <cell r="J197" t="str">
            <v>36</v>
          </cell>
          <cell r="K197">
            <v>44348</v>
          </cell>
        </row>
        <row r="198">
          <cell r="E198" t="str">
            <v>37</v>
          </cell>
          <cell r="F198">
            <v>44445</v>
          </cell>
          <cell r="J198" t="str">
            <v>37</v>
          </cell>
          <cell r="K198">
            <v>44348</v>
          </cell>
        </row>
        <row r="199">
          <cell r="E199" t="str">
            <v>38</v>
          </cell>
          <cell r="F199">
            <v>44445</v>
          </cell>
          <cell r="J199" t="str">
            <v>38</v>
          </cell>
          <cell r="K199">
            <v>44349</v>
          </cell>
        </row>
        <row r="200">
          <cell r="E200" t="str">
            <v>39</v>
          </cell>
          <cell r="F200">
            <v>44446</v>
          </cell>
          <cell r="J200" t="str">
            <v>39</v>
          </cell>
          <cell r="K200">
            <v>44349</v>
          </cell>
        </row>
        <row r="201">
          <cell r="E201" t="str">
            <v>40</v>
          </cell>
          <cell r="F201">
            <v>44446</v>
          </cell>
          <cell r="J201" t="str">
            <v>40</v>
          </cell>
          <cell r="K201">
            <v>44349</v>
          </cell>
        </row>
        <row r="202">
          <cell r="E202" t="str">
            <v>41</v>
          </cell>
          <cell r="F202">
            <v>44447</v>
          </cell>
          <cell r="J202" t="str">
            <v>41</v>
          </cell>
          <cell r="K202">
            <v>44349</v>
          </cell>
        </row>
        <row r="203">
          <cell r="E203" t="str">
            <v>42</v>
          </cell>
          <cell r="F203">
            <v>44447</v>
          </cell>
          <cell r="J203" t="str">
            <v>42</v>
          </cell>
          <cell r="K203">
            <v>44349</v>
          </cell>
        </row>
        <row r="204">
          <cell r="E204" t="str">
            <v>43</v>
          </cell>
          <cell r="F204">
            <v>44448</v>
          </cell>
          <cell r="J204" t="str">
            <v>43</v>
          </cell>
          <cell r="K204">
            <v>44349</v>
          </cell>
        </row>
        <row r="205">
          <cell r="E205" t="str">
            <v>44</v>
          </cell>
          <cell r="F205">
            <v>44448</v>
          </cell>
          <cell r="J205" t="str">
            <v>44</v>
          </cell>
          <cell r="K205">
            <v>44349</v>
          </cell>
        </row>
        <row r="206">
          <cell r="E206" t="str">
            <v>45</v>
          </cell>
          <cell r="F206">
            <v>44449</v>
          </cell>
          <cell r="J206" t="str">
            <v>45</v>
          </cell>
          <cell r="K206">
            <v>44350</v>
          </cell>
        </row>
        <row r="207">
          <cell r="E207" t="str">
            <v>46</v>
          </cell>
          <cell r="F207">
            <v>44449</v>
          </cell>
          <cell r="J207" t="str">
            <v>46</v>
          </cell>
          <cell r="K207">
            <v>44350</v>
          </cell>
        </row>
        <row r="208">
          <cell r="E208" t="str">
            <v>47</v>
          </cell>
          <cell r="F208">
            <v>44452</v>
          </cell>
          <cell r="J208" t="str">
            <v>47</v>
          </cell>
          <cell r="K208">
            <v>44350</v>
          </cell>
        </row>
        <row r="209">
          <cell r="E209" t="str">
            <v>48</v>
          </cell>
          <cell r="F209">
            <v>44452</v>
          </cell>
          <cell r="J209" t="str">
            <v>48</v>
          </cell>
          <cell r="K209">
            <v>44350</v>
          </cell>
        </row>
        <row r="210">
          <cell r="E210" t="str">
            <v>49</v>
          </cell>
          <cell r="F210">
            <v>44453</v>
          </cell>
          <cell r="J210" t="str">
            <v>49</v>
          </cell>
          <cell r="K210">
            <v>44350</v>
          </cell>
        </row>
        <row r="211">
          <cell r="E211" t="str">
            <v>50</v>
          </cell>
          <cell r="F211">
            <v>44453</v>
          </cell>
          <cell r="J211" t="str">
            <v>50</v>
          </cell>
          <cell r="K211">
            <v>44350</v>
          </cell>
        </row>
        <row r="212">
          <cell r="E212" t="str">
            <v>51</v>
          </cell>
          <cell r="F212">
            <v>44454</v>
          </cell>
          <cell r="J212" t="str">
            <v>51</v>
          </cell>
          <cell r="K212">
            <v>44350</v>
          </cell>
        </row>
        <row r="213">
          <cell r="E213" t="str">
            <v>52</v>
          </cell>
          <cell r="F213">
            <v>44454</v>
          </cell>
          <cell r="J213" t="str">
            <v>52</v>
          </cell>
          <cell r="K213">
            <v>44351</v>
          </cell>
        </row>
        <row r="214">
          <cell r="E214" t="str">
            <v>53</v>
          </cell>
          <cell r="F214">
            <v>44455</v>
          </cell>
          <cell r="J214" t="str">
            <v>53</v>
          </cell>
          <cell r="K214">
            <v>44351</v>
          </cell>
        </row>
        <row r="215">
          <cell r="E215" t="str">
            <v>54</v>
          </cell>
          <cell r="F215">
            <v>44455</v>
          </cell>
          <cell r="J215" t="str">
            <v>54</v>
          </cell>
          <cell r="K215">
            <v>44351</v>
          </cell>
        </row>
        <row r="216">
          <cell r="E216" t="str">
            <v>55</v>
          </cell>
          <cell r="F216">
            <v>44456</v>
          </cell>
          <cell r="J216" t="str">
            <v>55</v>
          </cell>
          <cell r="K216">
            <v>44351</v>
          </cell>
        </row>
        <row r="217">
          <cell r="E217" t="str">
            <v>56</v>
          </cell>
          <cell r="F217">
            <v>44456</v>
          </cell>
          <cell r="J217" t="str">
            <v>56</v>
          </cell>
          <cell r="K217">
            <v>44351</v>
          </cell>
        </row>
        <row r="218">
          <cell r="E218" t="str">
            <v>57</v>
          </cell>
          <cell r="F218">
            <v>44459</v>
          </cell>
          <cell r="J218" t="str">
            <v>57</v>
          </cell>
          <cell r="K218">
            <v>44351</v>
          </cell>
        </row>
        <row r="219">
          <cell r="E219" t="str">
            <v>58</v>
          </cell>
          <cell r="F219">
            <v>44459</v>
          </cell>
          <cell r="J219" t="str">
            <v>58</v>
          </cell>
          <cell r="K219">
            <v>44351</v>
          </cell>
        </row>
        <row r="220">
          <cell r="E220" t="str">
            <v>59</v>
          </cell>
          <cell r="F220">
            <v>44460</v>
          </cell>
          <cell r="J220" t="str">
            <v>59</v>
          </cell>
          <cell r="K220">
            <v>44355</v>
          </cell>
        </row>
        <row r="221">
          <cell r="E221" t="str">
            <v>60</v>
          </cell>
          <cell r="F221">
            <v>44460</v>
          </cell>
          <cell r="J221" t="str">
            <v>60</v>
          </cell>
          <cell r="K221">
            <v>44355</v>
          </cell>
        </row>
        <row r="222">
          <cell r="E222" t="str">
            <v>61</v>
          </cell>
          <cell r="F222">
            <v>43730</v>
          </cell>
          <cell r="J222" t="str">
            <v>61</v>
          </cell>
          <cell r="K222">
            <v>44355</v>
          </cell>
        </row>
        <row r="223">
          <cell r="E223" t="str">
            <v>62</v>
          </cell>
          <cell r="F223">
            <v>44461</v>
          </cell>
          <cell r="J223" t="str">
            <v>62</v>
          </cell>
          <cell r="K223">
            <v>44355</v>
          </cell>
        </row>
        <row r="224">
          <cell r="E224" t="str">
            <v>63</v>
          </cell>
          <cell r="F224">
            <v>44462</v>
          </cell>
          <cell r="J224" t="str">
            <v>63</v>
          </cell>
          <cell r="K224">
            <v>44355</v>
          </cell>
        </row>
        <row r="225">
          <cell r="E225" t="str">
            <v>64</v>
          </cell>
          <cell r="F225">
            <v>44462</v>
          </cell>
          <cell r="J225" t="str">
            <v>64</v>
          </cell>
          <cell r="K225">
            <v>44355</v>
          </cell>
        </row>
        <row r="226">
          <cell r="E226" t="str">
            <v>65</v>
          </cell>
          <cell r="F226">
            <v>44463</v>
          </cell>
          <cell r="J226" t="str">
            <v>65</v>
          </cell>
          <cell r="K226">
            <v>44355</v>
          </cell>
        </row>
        <row r="227">
          <cell r="E227" t="str">
            <v>66</v>
          </cell>
          <cell r="F227">
            <v>44463</v>
          </cell>
          <cell r="J227" t="str">
            <v>66</v>
          </cell>
          <cell r="K227">
            <v>44356</v>
          </cell>
        </row>
        <row r="228">
          <cell r="E228" t="str">
            <v>67</v>
          </cell>
          <cell r="F228">
            <v>44466</v>
          </cell>
          <cell r="J228" t="str">
            <v>67</v>
          </cell>
          <cell r="K228">
            <v>44356</v>
          </cell>
        </row>
        <row r="229">
          <cell r="E229" t="str">
            <v>68</v>
          </cell>
          <cell r="F229">
            <v>44466</v>
          </cell>
          <cell r="J229" t="str">
            <v>68</v>
          </cell>
          <cell r="K229">
            <v>44356</v>
          </cell>
        </row>
        <row r="230">
          <cell r="E230" t="str">
            <v>69</v>
          </cell>
          <cell r="F230">
            <v>44467</v>
          </cell>
          <cell r="J230" t="str">
            <v>69</v>
          </cell>
          <cell r="K230">
            <v>44356</v>
          </cell>
        </row>
        <row r="231">
          <cell r="E231" t="str">
            <v>70</v>
          </cell>
          <cell r="F231">
            <v>44467</v>
          </cell>
          <cell r="J231" t="str">
            <v>70</v>
          </cell>
          <cell r="K231">
            <v>44356</v>
          </cell>
        </row>
        <row r="232">
          <cell r="E232" t="str">
            <v>71</v>
          </cell>
          <cell r="F232">
            <v>44468</v>
          </cell>
          <cell r="J232" t="str">
            <v>71</v>
          </cell>
          <cell r="K232">
            <v>44356</v>
          </cell>
        </row>
        <row r="233">
          <cell r="E233" t="str">
            <v>72</v>
          </cell>
          <cell r="F233">
            <v>44468</v>
          </cell>
          <cell r="J233" t="str">
            <v>72</v>
          </cell>
          <cell r="K233">
            <v>44356</v>
          </cell>
        </row>
        <row r="234">
          <cell r="E234" t="str">
            <v>73</v>
          </cell>
          <cell r="F234">
            <v>44469</v>
          </cell>
          <cell r="J234" t="str">
            <v>73</v>
          </cell>
          <cell r="K234">
            <v>44357</v>
          </cell>
        </row>
        <row r="235">
          <cell r="E235" t="str">
            <v>74</v>
          </cell>
          <cell r="F235">
            <v>44469</v>
          </cell>
          <cell r="J235" t="str">
            <v>74</v>
          </cell>
          <cell r="K235">
            <v>44357</v>
          </cell>
        </row>
        <row r="236">
          <cell r="E236" t="str">
            <v>75</v>
          </cell>
          <cell r="F236">
            <v>44470</v>
          </cell>
          <cell r="J236" t="str">
            <v>75</v>
          </cell>
          <cell r="K236">
            <v>44357</v>
          </cell>
        </row>
        <row r="237">
          <cell r="E237" t="str">
            <v>76</v>
          </cell>
          <cell r="F237">
            <v>44470</v>
          </cell>
          <cell r="J237" t="str">
            <v>76</v>
          </cell>
          <cell r="K237">
            <v>44357</v>
          </cell>
        </row>
        <row r="238">
          <cell r="E238" t="str">
            <v>77</v>
          </cell>
          <cell r="F238">
            <v>44473</v>
          </cell>
          <cell r="J238" t="str">
            <v>77</v>
          </cell>
          <cell r="K238">
            <v>44357</v>
          </cell>
        </row>
        <row r="239">
          <cell r="E239" t="str">
            <v>78</v>
          </cell>
          <cell r="F239">
            <v>44473</v>
          </cell>
          <cell r="J239" t="str">
            <v>78</v>
          </cell>
          <cell r="K239">
            <v>44357</v>
          </cell>
        </row>
        <row r="240">
          <cell r="E240" t="str">
            <v>79</v>
          </cell>
          <cell r="F240">
            <v>44474</v>
          </cell>
          <cell r="J240" t="str">
            <v>79</v>
          </cell>
          <cell r="K240">
            <v>44357</v>
          </cell>
        </row>
        <row r="241">
          <cell r="E241" t="str">
            <v>80</v>
          </cell>
          <cell r="F241">
            <v>44474</v>
          </cell>
          <cell r="J241" t="str">
            <v>80</v>
          </cell>
          <cell r="K241">
            <v>44358</v>
          </cell>
        </row>
        <row r="242">
          <cell r="E242" t="str">
            <v>81</v>
          </cell>
          <cell r="F242">
            <v>44475</v>
          </cell>
          <cell r="J242" t="str">
            <v>81</v>
          </cell>
          <cell r="K242">
            <v>44358</v>
          </cell>
        </row>
        <row r="243">
          <cell r="E243" t="str">
            <v>82</v>
          </cell>
          <cell r="F243">
            <v>44475</v>
          </cell>
          <cell r="J243" t="str">
            <v>82</v>
          </cell>
          <cell r="K243">
            <v>44358</v>
          </cell>
        </row>
        <row r="244">
          <cell r="E244" t="str">
            <v>83</v>
          </cell>
          <cell r="F244">
            <v>44476</v>
          </cell>
          <cell r="J244" t="str">
            <v>83</v>
          </cell>
          <cell r="K244">
            <v>44358</v>
          </cell>
        </row>
        <row r="245">
          <cell r="E245" t="str">
            <v>84</v>
          </cell>
          <cell r="F245">
            <v>44476</v>
          </cell>
          <cell r="J245" t="str">
            <v>84</v>
          </cell>
          <cell r="K245">
            <v>44358</v>
          </cell>
        </row>
        <row r="246">
          <cell r="E246" t="str">
            <v>85</v>
          </cell>
          <cell r="F246">
            <v>44477</v>
          </cell>
          <cell r="J246" t="str">
            <v>85</v>
          </cell>
          <cell r="K246">
            <v>44358</v>
          </cell>
        </row>
        <row r="247">
          <cell r="E247" t="str">
            <v>86</v>
          </cell>
          <cell r="F247">
            <v>44477</v>
          </cell>
          <cell r="J247" t="str">
            <v>86</v>
          </cell>
          <cell r="K247">
            <v>44358</v>
          </cell>
        </row>
        <row r="248">
          <cell r="E248" t="str">
            <v>87</v>
          </cell>
          <cell r="F248">
            <v>44480</v>
          </cell>
          <cell r="J248" t="str">
            <v>87</v>
          </cell>
          <cell r="K248">
            <v>44362</v>
          </cell>
        </row>
        <row r="249">
          <cell r="E249" t="str">
            <v>88</v>
          </cell>
          <cell r="F249">
            <v>44480</v>
          </cell>
          <cell r="J249" t="str">
            <v>88</v>
          </cell>
          <cell r="K249">
            <v>44362</v>
          </cell>
        </row>
        <row r="250">
          <cell r="E250" t="str">
            <v>89</v>
          </cell>
          <cell r="F250">
            <v>44481</v>
          </cell>
          <cell r="J250" t="str">
            <v>89</v>
          </cell>
          <cell r="K250">
            <v>44362</v>
          </cell>
        </row>
        <row r="251">
          <cell r="E251" t="str">
            <v>90</v>
          </cell>
          <cell r="F251">
            <v>44481</v>
          </cell>
          <cell r="J251" t="str">
            <v>90</v>
          </cell>
          <cell r="K251">
            <v>44362</v>
          </cell>
        </row>
        <row r="252">
          <cell r="E252" t="str">
            <v>91</v>
          </cell>
          <cell r="F252">
            <v>44482</v>
          </cell>
          <cell r="J252" t="str">
            <v>91</v>
          </cell>
          <cell r="K252">
            <v>44362</v>
          </cell>
        </row>
        <row r="253">
          <cell r="E253" t="str">
            <v>92</v>
          </cell>
          <cell r="F253">
            <v>44482</v>
          </cell>
          <cell r="J253" t="str">
            <v>92</v>
          </cell>
          <cell r="K253">
            <v>44362</v>
          </cell>
        </row>
        <row r="254">
          <cell r="E254" t="str">
            <v>93</v>
          </cell>
          <cell r="F254">
            <v>44483</v>
          </cell>
          <cell r="J254" t="str">
            <v>93</v>
          </cell>
          <cell r="K254">
            <v>44362</v>
          </cell>
        </row>
        <row r="255">
          <cell r="E255" t="str">
            <v>94</v>
          </cell>
          <cell r="F255">
            <v>44483</v>
          </cell>
          <cell r="J255" t="str">
            <v>94</v>
          </cell>
          <cell r="K255">
            <v>44363</v>
          </cell>
        </row>
        <row r="256">
          <cell r="E256" t="str">
            <v>95</v>
          </cell>
          <cell r="F256">
            <v>44484</v>
          </cell>
          <cell r="J256" t="str">
            <v>95</v>
          </cell>
          <cell r="K256">
            <v>44363</v>
          </cell>
        </row>
        <row r="257">
          <cell r="E257" t="str">
            <v>96</v>
          </cell>
          <cell r="F257">
            <v>44484</v>
          </cell>
          <cell r="J257" t="str">
            <v>96</v>
          </cell>
          <cell r="K257">
            <v>44363</v>
          </cell>
        </row>
        <row r="258">
          <cell r="E258" t="str">
            <v>97</v>
          </cell>
          <cell r="F258">
            <v>44488</v>
          </cell>
          <cell r="J258" t="str">
            <v>97</v>
          </cell>
          <cell r="K258">
            <v>44363</v>
          </cell>
        </row>
        <row r="259">
          <cell r="E259" t="str">
            <v>98</v>
          </cell>
          <cell r="F259">
            <v>44488</v>
          </cell>
          <cell r="J259" t="str">
            <v>98</v>
          </cell>
          <cell r="K259">
            <v>44363</v>
          </cell>
        </row>
        <row r="260">
          <cell r="E260" t="str">
            <v>99</v>
          </cell>
          <cell r="F260">
            <v>44489</v>
          </cell>
          <cell r="J260" t="str">
            <v>99</v>
          </cell>
          <cell r="K260">
            <v>44363</v>
          </cell>
        </row>
        <row r="261">
          <cell r="E261" t="str">
            <v>00</v>
          </cell>
          <cell r="F261">
            <v>44489</v>
          </cell>
          <cell r="J261" t="str">
            <v>00</v>
          </cell>
          <cell r="K261">
            <v>44363</v>
          </cell>
        </row>
        <row r="265">
          <cell r="E265" t="str">
            <v>01</v>
          </cell>
          <cell r="F265">
            <v>44298</v>
          </cell>
          <cell r="J265" t="str">
            <v>01</v>
          </cell>
          <cell r="K265">
            <v>44334</v>
          </cell>
        </row>
        <row r="266">
          <cell r="E266" t="str">
            <v>02</v>
          </cell>
          <cell r="F266">
            <v>44298</v>
          </cell>
          <cell r="J266" t="str">
            <v>02</v>
          </cell>
          <cell r="K266">
            <v>44334</v>
          </cell>
        </row>
        <row r="267">
          <cell r="E267" t="str">
            <v>03</v>
          </cell>
          <cell r="F267">
            <v>44298</v>
          </cell>
          <cell r="J267" t="str">
            <v>03</v>
          </cell>
          <cell r="K267">
            <v>44334</v>
          </cell>
        </row>
        <row r="268">
          <cell r="E268" t="str">
            <v>04</v>
          </cell>
          <cell r="F268">
            <v>44298</v>
          </cell>
          <cell r="J268" t="str">
            <v>04</v>
          </cell>
          <cell r="K268">
            <v>44334</v>
          </cell>
        </row>
        <row r="269">
          <cell r="E269" t="str">
            <v>05</v>
          </cell>
          <cell r="F269">
            <v>44298</v>
          </cell>
          <cell r="J269" t="str">
            <v>05</v>
          </cell>
          <cell r="K269">
            <v>44334</v>
          </cell>
        </row>
        <row r="270">
          <cell r="E270" t="str">
            <v>06</v>
          </cell>
          <cell r="F270">
            <v>44299</v>
          </cell>
          <cell r="J270" t="str">
            <v>06</v>
          </cell>
          <cell r="K270">
            <v>44334</v>
          </cell>
        </row>
        <row r="271">
          <cell r="E271" t="str">
            <v>07</v>
          </cell>
          <cell r="F271">
            <v>44299</v>
          </cell>
          <cell r="J271" t="str">
            <v>07</v>
          </cell>
          <cell r="K271">
            <v>44334</v>
          </cell>
        </row>
        <row r="272">
          <cell r="E272" t="str">
            <v>08</v>
          </cell>
          <cell r="F272">
            <v>44299</v>
          </cell>
          <cell r="J272" t="str">
            <v>08</v>
          </cell>
          <cell r="K272">
            <v>44334</v>
          </cell>
        </row>
        <row r="273">
          <cell r="E273" t="str">
            <v>09</v>
          </cell>
          <cell r="F273">
            <v>44299</v>
          </cell>
          <cell r="J273" t="str">
            <v>09</v>
          </cell>
          <cell r="K273">
            <v>44334</v>
          </cell>
        </row>
        <row r="274">
          <cell r="E274" t="str">
            <v>10</v>
          </cell>
          <cell r="F274">
            <v>44299</v>
          </cell>
          <cell r="J274" t="str">
            <v>10</v>
          </cell>
          <cell r="K274">
            <v>44334</v>
          </cell>
        </row>
        <row r="275">
          <cell r="E275" t="str">
            <v>11</v>
          </cell>
          <cell r="F275">
            <v>44300</v>
          </cell>
          <cell r="J275" t="str">
            <v>11</v>
          </cell>
          <cell r="K275">
            <v>44335</v>
          </cell>
        </row>
        <row r="276">
          <cell r="E276" t="str">
            <v>12</v>
          </cell>
          <cell r="F276">
            <v>44300</v>
          </cell>
          <cell r="J276" t="str">
            <v>12</v>
          </cell>
          <cell r="K276">
            <v>44335</v>
          </cell>
        </row>
        <row r="277">
          <cell r="E277" t="str">
            <v>13</v>
          </cell>
          <cell r="F277">
            <v>44300</v>
          </cell>
          <cell r="J277" t="str">
            <v>13</v>
          </cell>
          <cell r="K277">
            <v>44335</v>
          </cell>
        </row>
        <row r="278">
          <cell r="E278" t="str">
            <v>14</v>
          </cell>
          <cell r="F278">
            <v>44300</v>
          </cell>
          <cell r="J278" t="str">
            <v>14</v>
          </cell>
          <cell r="K278">
            <v>44335</v>
          </cell>
        </row>
        <row r="279">
          <cell r="E279" t="str">
            <v>15</v>
          </cell>
          <cell r="F279">
            <v>44300</v>
          </cell>
          <cell r="J279" t="str">
            <v>15</v>
          </cell>
          <cell r="K279">
            <v>44335</v>
          </cell>
        </row>
        <row r="280">
          <cell r="E280" t="str">
            <v>16</v>
          </cell>
          <cell r="F280">
            <v>44301</v>
          </cell>
          <cell r="J280" t="str">
            <v>16</v>
          </cell>
          <cell r="K280">
            <v>44335</v>
          </cell>
        </row>
        <row r="281">
          <cell r="E281" t="str">
            <v>17</v>
          </cell>
          <cell r="F281">
            <v>44301</v>
          </cell>
          <cell r="J281" t="str">
            <v>17</v>
          </cell>
          <cell r="K281">
            <v>44335</v>
          </cell>
        </row>
        <row r="282">
          <cell r="E282" t="str">
            <v>18</v>
          </cell>
          <cell r="F282">
            <v>44301</v>
          </cell>
          <cell r="J282" t="str">
            <v>18</v>
          </cell>
          <cell r="K282">
            <v>44335</v>
          </cell>
        </row>
        <row r="283">
          <cell r="E283" t="str">
            <v>19</v>
          </cell>
          <cell r="F283">
            <v>44301</v>
          </cell>
          <cell r="J283" t="str">
            <v>19</v>
          </cell>
          <cell r="K283">
            <v>44335</v>
          </cell>
        </row>
        <row r="284">
          <cell r="E284" t="str">
            <v>20</v>
          </cell>
          <cell r="F284">
            <v>44301</v>
          </cell>
          <cell r="J284" t="str">
            <v>20</v>
          </cell>
          <cell r="K284">
            <v>44335</v>
          </cell>
        </row>
        <row r="285">
          <cell r="E285" t="str">
            <v>21</v>
          </cell>
          <cell r="F285">
            <v>44302</v>
          </cell>
          <cell r="J285" t="str">
            <v>21</v>
          </cell>
          <cell r="K285">
            <v>44336</v>
          </cell>
        </row>
        <row r="286">
          <cell r="E286" t="str">
            <v>22</v>
          </cell>
          <cell r="F286">
            <v>44302</v>
          </cell>
          <cell r="J286" t="str">
            <v>22</v>
          </cell>
          <cell r="K286">
            <v>44336</v>
          </cell>
        </row>
        <row r="287">
          <cell r="E287" t="str">
            <v>23</v>
          </cell>
          <cell r="F287">
            <v>44302</v>
          </cell>
          <cell r="J287" t="str">
            <v>23</v>
          </cell>
          <cell r="K287">
            <v>44336</v>
          </cell>
        </row>
        <row r="288">
          <cell r="E288" t="str">
            <v>24</v>
          </cell>
          <cell r="F288">
            <v>44302</v>
          </cell>
          <cell r="J288" t="str">
            <v>24</v>
          </cell>
          <cell r="K288">
            <v>44336</v>
          </cell>
        </row>
        <row r="289">
          <cell r="E289" t="str">
            <v>25</v>
          </cell>
          <cell r="F289">
            <v>44302</v>
          </cell>
          <cell r="J289" t="str">
            <v>25</v>
          </cell>
          <cell r="K289">
            <v>44336</v>
          </cell>
        </row>
        <row r="290">
          <cell r="E290" t="str">
            <v>26</v>
          </cell>
          <cell r="F290">
            <v>44305</v>
          </cell>
          <cell r="J290" t="str">
            <v>26</v>
          </cell>
          <cell r="K290">
            <v>44336</v>
          </cell>
        </row>
        <row r="291">
          <cell r="E291" t="str">
            <v>27</v>
          </cell>
          <cell r="F291">
            <v>44305</v>
          </cell>
          <cell r="J291" t="str">
            <v>27</v>
          </cell>
          <cell r="K291">
            <v>44336</v>
          </cell>
        </row>
        <row r="292">
          <cell r="E292" t="str">
            <v>28</v>
          </cell>
          <cell r="F292">
            <v>44305</v>
          </cell>
          <cell r="J292" t="str">
            <v>28</v>
          </cell>
          <cell r="K292">
            <v>44336</v>
          </cell>
        </row>
        <row r="293">
          <cell r="E293" t="str">
            <v>29</v>
          </cell>
          <cell r="F293">
            <v>44305</v>
          </cell>
          <cell r="J293" t="str">
            <v>29</v>
          </cell>
          <cell r="K293">
            <v>44336</v>
          </cell>
        </row>
        <row r="294">
          <cell r="E294" t="str">
            <v>30</v>
          </cell>
          <cell r="F294">
            <v>44305</v>
          </cell>
          <cell r="J294" t="str">
            <v>30</v>
          </cell>
          <cell r="K294">
            <v>44336</v>
          </cell>
        </row>
        <row r="295">
          <cell r="E295" t="str">
            <v>31</v>
          </cell>
          <cell r="F295">
            <v>44306</v>
          </cell>
          <cell r="J295" t="str">
            <v>31</v>
          </cell>
          <cell r="K295">
            <v>44337</v>
          </cell>
        </row>
        <row r="296">
          <cell r="E296" t="str">
            <v>32</v>
          </cell>
          <cell r="F296">
            <v>44306</v>
          </cell>
          <cell r="J296" t="str">
            <v>32</v>
          </cell>
          <cell r="K296">
            <v>44337</v>
          </cell>
        </row>
        <row r="297">
          <cell r="E297" t="str">
            <v>33</v>
          </cell>
          <cell r="F297">
            <v>44306</v>
          </cell>
          <cell r="J297" t="str">
            <v>33</v>
          </cell>
          <cell r="K297">
            <v>44337</v>
          </cell>
        </row>
        <row r="298">
          <cell r="E298" t="str">
            <v>34</v>
          </cell>
          <cell r="F298">
            <v>44306</v>
          </cell>
          <cell r="J298" t="str">
            <v>34</v>
          </cell>
          <cell r="K298">
            <v>44337</v>
          </cell>
        </row>
        <row r="299">
          <cell r="E299" t="str">
            <v>35</v>
          </cell>
          <cell r="F299">
            <v>44306</v>
          </cell>
          <cell r="J299" t="str">
            <v>35</v>
          </cell>
          <cell r="K299">
            <v>44337</v>
          </cell>
        </row>
        <row r="300">
          <cell r="E300" t="str">
            <v>36</v>
          </cell>
          <cell r="F300">
            <v>44307</v>
          </cell>
          <cell r="J300" t="str">
            <v>36</v>
          </cell>
          <cell r="K300">
            <v>44337</v>
          </cell>
        </row>
        <row r="301">
          <cell r="E301" t="str">
            <v>37</v>
          </cell>
          <cell r="F301">
            <v>44307</v>
          </cell>
          <cell r="J301" t="str">
            <v>37</v>
          </cell>
          <cell r="K301">
            <v>44337</v>
          </cell>
        </row>
        <row r="302">
          <cell r="E302" t="str">
            <v>38</v>
          </cell>
          <cell r="F302">
            <v>44307</v>
          </cell>
          <cell r="J302" t="str">
            <v>38</v>
          </cell>
          <cell r="K302">
            <v>44337</v>
          </cell>
        </row>
        <row r="303">
          <cell r="E303" t="str">
            <v>39</v>
          </cell>
          <cell r="F303">
            <v>44307</v>
          </cell>
          <cell r="J303" t="str">
            <v>39</v>
          </cell>
          <cell r="K303">
            <v>44337</v>
          </cell>
        </row>
        <row r="304">
          <cell r="E304" t="str">
            <v>40</v>
          </cell>
          <cell r="F304">
            <v>44307</v>
          </cell>
          <cell r="J304" t="str">
            <v>40</v>
          </cell>
          <cell r="K304">
            <v>44337</v>
          </cell>
        </row>
        <row r="305">
          <cell r="E305" t="str">
            <v>41</v>
          </cell>
          <cell r="F305">
            <v>44308</v>
          </cell>
          <cell r="J305" t="str">
            <v>41</v>
          </cell>
          <cell r="K305">
            <v>44340</v>
          </cell>
        </row>
        <row r="306">
          <cell r="E306" t="str">
            <v>42</v>
          </cell>
          <cell r="F306">
            <v>44308</v>
          </cell>
          <cell r="J306" t="str">
            <v>42</v>
          </cell>
          <cell r="K306">
            <v>44340</v>
          </cell>
        </row>
        <row r="307">
          <cell r="E307" t="str">
            <v>43</v>
          </cell>
          <cell r="F307">
            <v>44308</v>
          </cell>
          <cell r="J307" t="str">
            <v>43</v>
          </cell>
          <cell r="K307">
            <v>44340</v>
          </cell>
        </row>
        <row r="308">
          <cell r="E308" t="str">
            <v>44</v>
          </cell>
          <cell r="F308">
            <v>44308</v>
          </cell>
          <cell r="J308" t="str">
            <v>44</v>
          </cell>
          <cell r="K308">
            <v>44340</v>
          </cell>
        </row>
        <row r="309">
          <cell r="E309" t="str">
            <v>45</v>
          </cell>
          <cell r="F309">
            <v>44308</v>
          </cell>
          <cell r="J309" t="str">
            <v>45</v>
          </cell>
          <cell r="K309">
            <v>44340</v>
          </cell>
        </row>
        <row r="310">
          <cell r="E310" t="str">
            <v>46</v>
          </cell>
          <cell r="F310">
            <v>44309</v>
          </cell>
          <cell r="J310" t="str">
            <v>46</v>
          </cell>
          <cell r="K310">
            <v>44340</v>
          </cell>
        </row>
        <row r="311">
          <cell r="E311" t="str">
            <v>47</v>
          </cell>
          <cell r="F311">
            <v>44309</v>
          </cell>
          <cell r="J311" t="str">
            <v>47</v>
          </cell>
          <cell r="K311">
            <v>44340</v>
          </cell>
        </row>
        <row r="312">
          <cell r="E312" t="str">
            <v>48</v>
          </cell>
          <cell r="F312">
            <v>44309</v>
          </cell>
          <cell r="J312" t="str">
            <v>48</v>
          </cell>
          <cell r="K312">
            <v>44340</v>
          </cell>
        </row>
        <row r="313">
          <cell r="E313" t="str">
            <v>49</v>
          </cell>
          <cell r="F313">
            <v>44309</v>
          </cell>
          <cell r="J313" t="str">
            <v>49</v>
          </cell>
          <cell r="K313">
            <v>44340</v>
          </cell>
        </row>
        <row r="314">
          <cell r="E314" t="str">
            <v>50</v>
          </cell>
          <cell r="F314">
            <v>44309</v>
          </cell>
          <cell r="J314" t="str">
            <v>50</v>
          </cell>
          <cell r="K314">
            <v>44340</v>
          </cell>
        </row>
        <row r="315">
          <cell r="E315" t="str">
            <v>51</v>
          </cell>
          <cell r="F315">
            <v>44312</v>
          </cell>
          <cell r="J315" t="str">
            <v>51</v>
          </cell>
          <cell r="K315">
            <v>44341</v>
          </cell>
        </row>
        <row r="316">
          <cell r="E316" t="str">
            <v>52</v>
          </cell>
          <cell r="F316">
            <v>44312</v>
          </cell>
          <cell r="J316" t="str">
            <v>52</v>
          </cell>
          <cell r="K316">
            <v>44341</v>
          </cell>
        </row>
        <row r="317">
          <cell r="E317" t="str">
            <v>53</v>
          </cell>
          <cell r="F317">
            <v>44312</v>
          </cell>
          <cell r="J317" t="str">
            <v>53</v>
          </cell>
          <cell r="K317">
            <v>44341</v>
          </cell>
        </row>
        <row r="318">
          <cell r="E318" t="str">
            <v>54</v>
          </cell>
          <cell r="F318">
            <v>44312</v>
          </cell>
          <cell r="J318" t="str">
            <v>54</v>
          </cell>
          <cell r="K318">
            <v>44341</v>
          </cell>
        </row>
        <row r="319">
          <cell r="E319" t="str">
            <v>55</v>
          </cell>
          <cell r="F319">
            <v>44312</v>
          </cell>
          <cell r="J319" t="str">
            <v>55</v>
          </cell>
          <cell r="K319">
            <v>44341</v>
          </cell>
        </row>
        <row r="320">
          <cell r="E320" t="str">
            <v>56</v>
          </cell>
          <cell r="F320">
            <v>44313</v>
          </cell>
          <cell r="J320" t="str">
            <v>56</v>
          </cell>
          <cell r="K320">
            <v>44341</v>
          </cell>
        </row>
        <row r="321">
          <cell r="E321" t="str">
            <v>57</v>
          </cell>
          <cell r="F321">
            <v>44313</v>
          </cell>
          <cell r="J321" t="str">
            <v>57</v>
          </cell>
          <cell r="K321">
            <v>44341</v>
          </cell>
        </row>
        <row r="322">
          <cell r="E322" t="str">
            <v>58</v>
          </cell>
          <cell r="F322">
            <v>44313</v>
          </cell>
          <cell r="J322" t="str">
            <v>58</v>
          </cell>
          <cell r="K322">
            <v>44341</v>
          </cell>
        </row>
        <row r="323">
          <cell r="E323" t="str">
            <v>59</v>
          </cell>
          <cell r="F323">
            <v>44313</v>
          </cell>
          <cell r="J323" t="str">
            <v>59</v>
          </cell>
          <cell r="K323">
            <v>44341</v>
          </cell>
        </row>
        <row r="324">
          <cell r="E324" t="str">
            <v>60</v>
          </cell>
          <cell r="F324">
            <v>44313</v>
          </cell>
          <cell r="J324" t="str">
            <v>60</v>
          </cell>
          <cell r="K324">
            <v>44341</v>
          </cell>
        </row>
        <row r="325">
          <cell r="E325" t="str">
            <v>61</v>
          </cell>
          <cell r="F325">
            <v>44314</v>
          </cell>
          <cell r="J325" t="str">
            <v>61</v>
          </cell>
          <cell r="K325">
            <v>44342</v>
          </cell>
        </row>
        <row r="326">
          <cell r="E326" t="str">
            <v>62</v>
          </cell>
          <cell r="F326">
            <v>44314</v>
          </cell>
          <cell r="J326" t="str">
            <v>62</v>
          </cell>
          <cell r="K326">
            <v>44342</v>
          </cell>
        </row>
        <row r="327">
          <cell r="E327" t="str">
            <v>63</v>
          </cell>
          <cell r="F327">
            <v>44314</v>
          </cell>
          <cell r="J327" t="str">
            <v>63</v>
          </cell>
          <cell r="K327">
            <v>44342</v>
          </cell>
        </row>
        <row r="328">
          <cell r="E328" t="str">
            <v>64</v>
          </cell>
          <cell r="F328">
            <v>44314</v>
          </cell>
          <cell r="J328" t="str">
            <v>64</v>
          </cell>
          <cell r="K328">
            <v>44342</v>
          </cell>
        </row>
        <row r="329">
          <cell r="E329" t="str">
            <v>65</v>
          </cell>
          <cell r="F329">
            <v>44314</v>
          </cell>
          <cell r="J329" t="str">
            <v>65</v>
          </cell>
          <cell r="K329">
            <v>44342</v>
          </cell>
        </row>
        <row r="330">
          <cell r="E330" t="str">
            <v>66</v>
          </cell>
          <cell r="F330">
            <v>44315</v>
          </cell>
          <cell r="J330" t="str">
            <v>66</v>
          </cell>
          <cell r="K330">
            <v>44342</v>
          </cell>
        </row>
        <row r="331">
          <cell r="E331" t="str">
            <v>67</v>
          </cell>
          <cell r="F331">
            <v>44315</v>
          </cell>
          <cell r="J331" t="str">
            <v>67</v>
          </cell>
          <cell r="K331">
            <v>44342</v>
          </cell>
        </row>
        <row r="332">
          <cell r="E332" t="str">
            <v>68</v>
          </cell>
          <cell r="F332">
            <v>44315</v>
          </cell>
          <cell r="J332" t="str">
            <v>68</v>
          </cell>
          <cell r="K332">
            <v>44342</v>
          </cell>
        </row>
        <row r="333">
          <cell r="E333" t="str">
            <v>69</v>
          </cell>
          <cell r="F333">
            <v>44315</v>
          </cell>
          <cell r="J333" t="str">
            <v>69</v>
          </cell>
          <cell r="K333">
            <v>44342</v>
          </cell>
        </row>
        <row r="334">
          <cell r="E334" t="str">
            <v>70</v>
          </cell>
          <cell r="F334">
            <v>44315</v>
          </cell>
          <cell r="J334" t="str">
            <v>70</v>
          </cell>
          <cell r="K334">
            <v>44342</v>
          </cell>
        </row>
        <row r="335">
          <cell r="E335" t="str">
            <v>71</v>
          </cell>
          <cell r="F335">
            <v>44316</v>
          </cell>
          <cell r="J335" t="str">
            <v>71</v>
          </cell>
          <cell r="K335">
            <v>44343</v>
          </cell>
        </row>
        <row r="336">
          <cell r="E336" t="str">
            <v>72</v>
          </cell>
          <cell r="F336">
            <v>44316</v>
          </cell>
          <cell r="J336" t="str">
            <v>72</v>
          </cell>
          <cell r="K336">
            <v>44343</v>
          </cell>
        </row>
        <row r="337">
          <cell r="E337" t="str">
            <v>73</v>
          </cell>
          <cell r="F337">
            <v>44316</v>
          </cell>
          <cell r="J337" t="str">
            <v>73</v>
          </cell>
          <cell r="K337">
            <v>44343</v>
          </cell>
        </row>
        <row r="338">
          <cell r="E338" t="str">
            <v>74</v>
          </cell>
          <cell r="F338">
            <v>44316</v>
          </cell>
          <cell r="J338" t="str">
            <v>74</v>
          </cell>
          <cell r="K338">
            <v>44343</v>
          </cell>
        </row>
        <row r="339">
          <cell r="E339" t="str">
            <v>75</v>
          </cell>
          <cell r="F339">
            <v>44316</v>
          </cell>
          <cell r="J339" t="str">
            <v>75</v>
          </cell>
          <cell r="K339">
            <v>44343</v>
          </cell>
        </row>
        <row r="340">
          <cell r="E340" t="str">
            <v>76</v>
          </cell>
          <cell r="F340">
            <v>44319</v>
          </cell>
          <cell r="J340" t="str">
            <v>76</v>
          </cell>
          <cell r="K340">
            <v>44343</v>
          </cell>
        </row>
        <row r="341">
          <cell r="E341" t="str">
            <v>77</v>
          </cell>
          <cell r="F341">
            <v>44319</v>
          </cell>
          <cell r="J341" t="str">
            <v>77</v>
          </cell>
          <cell r="K341">
            <v>44343</v>
          </cell>
        </row>
        <row r="342">
          <cell r="E342" t="str">
            <v>78</v>
          </cell>
          <cell r="F342">
            <v>44319</v>
          </cell>
          <cell r="J342" t="str">
            <v>78</v>
          </cell>
          <cell r="K342">
            <v>44343</v>
          </cell>
        </row>
        <row r="343">
          <cell r="E343" t="str">
            <v>79</v>
          </cell>
          <cell r="F343">
            <v>44319</v>
          </cell>
          <cell r="J343" t="str">
            <v>79</v>
          </cell>
          <cell r="K343">
            <v>44343</v>
          </cell>
        </row>
        <row r="344">
          <cell r="E344" t="str">
            <v>80</v>
          </cell>
          <cell r="F344">
            <v>44319</v>
          </cell>
          <cell r="J344" t="str">
            <v>80</v>
          </cell>
          <cell r="K344">
            <v>44343</v>
          </cell>
        </row>
        <row r="345">
          <cell r="E345" t="str">
            <v>81</v>
          </cell>
          <cell r="F345">
            <v>44320</v>
          </cell>
          <cell r="J345" t="str">
            <v>81</v>
          </cell>
          <cell r="K345">
            <v>44344</v>
          </cell>
        </row>
        <row r="346">
          <cell r="E346" t="str">
            <v>82</v>
          </cell>
          <cell r="F346">
            <v>44320</v>
          </cell>
          <cell r="J346" t="str">
            <v>82</v>
          </cell>
          <cell r="K346">
            <v>44344</v>
          </cell>
        </row>
        <row r="347">
          <cell r="E347" t="str">
            <v>83</v>
          </cell>
          <cell r="F347">
            <v>44320</v>
          </cell>
          <cell r="J347" t="str">
            <v>83</v>
          </cell>
          <cell r="K347">
            <v>44344</v>
          </cell>
        </row>
        <row r="348">
          <cell r="E348" t="str">
            <v>84</v>
          </cell>
          <cell r="F348">
            <v>44320</v>
          </cell>
          <cell r="J348" t="str">
            <v>84</v>
          </cell>
          <cell r="K348">
            <v>44344</v>
          </cell>
        </row>
        <row r="349">
          <cell r="E349" t="str">
            <v>85</v>
          </cell>
          <cell r="F349">
            <v>44320</v>
          </cell>
          <cell r="J349" t="str">
            <v>85</v>
          </cell>
          <cell r="K349">
            <v>44344</v>
          </cell>
        </row>
        <row r="350">
          <cell r="E350" t="str">
            <v>86</v>
          </cell>
          <cell r="F350">
            <v>44321</v>
          </cell>
          <cell r="J350" t="str">
            <v>86</v>
          </cell>
          <cell r="K350">
            <v>44344</v>
          </cell>
        </row>
        <row r="351">
          <cell r="E351" t="str">
            <v>87</v>
          </cell>
          <cell r="F351">
            <v>44321</v>
          </cell>
          <cell r="J351" t="str">
            <v>87</v>
          </cell>
          <cell r="K351">
            <v>44344</v>
          </cell>
        </row>
        <row r="352">
          <cell r="E352" t="str">
            <v>88</v>
          </cell>
          <cell r="F352">
            <v>44321</v>
          </cell>
          <cell r="J352" t="str">
            <v>88</v>
          </cell>
          <cell r="K352">
            <v>44344</v>
          </cell>
        </row>
        <row r="353">
          <cell r="E353" t="str">
            <v>89</v>
          </cell>
          <cell r="F353">
            <v>44321</v>
          </cell>
          <cell r="J353" t="str">
            <v>89</v>
          </cell>
          <cell r="K353">
            <v>44344</v>
          </cell>
        </row>
        <row r="354">
          <cell r="E354" t="str">
            <v>90</v>
          </cell>
          <cell r="F354">
            <v>44321</v>
          </cell>
          <cell r="J354" t="str">
            <v>90</v>
          </cell>
          <cell r="K354">
            <v>44344</v>
          </cell>
        </row>
        <row r="355">
          <cell r="E355" t="str">
            <v>91</v>
          </cell>
          <cell r="F355">
            <v>44322</v>
          </cell>
          <cell r="J355" t="str">
            <v>91</v>
          </cell>
          <cell r="K355">
            <v>44347</v>
          </cell>
        </row>
        <row r="356">
          <cell r="E356" t="str">
            <v>92</v>
          </cell>
          <cell r="F356">
            <v>44322</v>
          </cell>
          <cell r="J356" t="str">
            <v>92</v>
          </cell>
          <cell r="K356">
            <v>44347</v>
          </cell>
        </row>
        <row r="357">
          <cell r="E357" t="str">
            <v>93</v>
          </cell>
          <cell r="F357">
            <v>44322</v>
          </cell>
          <cell r="J357" t="str">
            <v>93</v>
          </cell>
          <cell r="K357">
            <v>44347</v>
          </cell>
        </row>
        <row r="358">
          <cell r="E358" t="str">
            <v>94</v>
          </cell>
          <cell r="F358">
            <v>44322</v>
          </cell>
          <cell r="J358" t="str">
            <v>94</v>
          </cell>
          <cell r="K358">
            <v>44347</v>
          </cell>
        </row>
        <row r="359">
          <cell r="E359" t="str">
            <v>95</v>
          </cell>
          <cell r="F359">
            <v>44322</v>
          </cell>
          <cell r="J359" t="str">
            <v>95</v>
          </cell>
          <cell r="K359">
            <v>44347</v>
          </cell>
        </row>
        <row r="360">
          <cell r="E360" t="str">
            <v>96</v>
          </cell>
          <cell r="F360">
            <v>44323</v>
          </cell>
          <cell r="J360" t="str">
            <v>96</v>
          </cell>
          <cell r="K360">
            <v>44347</v>
          </cell>
        </row>
        <row r="361">
          <cell r="E361" t="str">
            <v>97</v>
          </cell>
          <cell r="F361">
            <v>44323</v>
          </cell>
          <cell r="J361" t="str">
            <v>97</v>
          </cell>
          <cell r="K361">
            <v>44347</v>
          </cell>
        </row>
        <row r="362">
          <cell r="E362" t="str">
            <v>98</v>
          </cell>
          <cell r="F362">
            <v>44323</v>
          </cell>
          <cell r="J362" t="str">
            <v>98</v>
          </cell>
          <cell r="K362">
            <v>44347</v>
          </cell>
        </row>
        <row r="363">
          <cell r="E363" t="str">
            <v>99</v>
          </cell>
          <cell r="F363">
            <v>44323</v>
          </cell>
          <cell r="J363" t="str">
            <v>99</v>
          </cell>
          <cell r="K363">
            <v>44347</v>
          </cell>
        </row>
        <row r="364">
          <cell r="E364" t="str">
            <v>00</v>
          </cell>
          <cell r="F364">
            <v>44323</v>
          </cell>
          <cell r="J364" t="str">
            <v>00</v>
          </cell>
          <cell r="K364">
            <v>44347</v>
          </cell>
        </row>
        <row r="368">
          <cell r="E368" t="str">
            <v>01</v>
          </cell>
          <cell r="F368">
            <v>44351</v>
          </cell>
          <cell r="J368" t="str">
            <v>01</v>
          </cell>
          <cell r="K368">
            <v>44368</v>
          </cell>
        </row>
        <row r="369">
          <cell r="E369" t="str">
            <v>02</v>
          </cell>
          <cell r="F369">
            <v>44351</v>
          </cell>
          <cell r="J369" t="str">
            <v>02</v>
          </cell>
          <cell r="K369">
            <v>44368</v>
          </cell>
        </row>
        <row r="370">
          <cell r="E370" t="str">
            <v>03</v>
          </cell>
          <cell r="F370">
            <v>44351</v>
          </cell>
          <cell r="J370" t="str">
            <v>03</v>
          </cell>
          <cell r="K370">
            <v>44368</v>
          </cell>
        </row>
        <row r="371">
          <cell r="E371" t="str">
            <v>04</v>
          </cell>
          <cell r="F371">
            <v>44351</v>
          </cell>
          <cell r="J371" t="str">
            <v>04</v>
          </cell>
          <cell r="K371">
            <v>44368</v>
          </cell>
        </row>
        <row r="372">
          <cell r="E372" t="str">
            <v>05</v>
          </cell>
          <cell r="F372">
            <v>44351</v>
          </cell>
          <cell r="J372" t="str">
            <v>05</v>
          </cell>
          <cell r="K372">
            <v>44368</v>
          </cell>
        </row>
        <row r="373">
          <cell r="E373" t="str">
            <v>06</v>
          </cell>
          <cell r="F373">
            <v>44351</v>
          </cell>
          <cell r="J373" t="str">
            <v>06</v>
          </cell>
          <cell r="K373">
            <v>44368</v>
          </cell>
        </row>
        <row r="374">
          <cell r="E374" t="str">
            <v>07</v>
          </cell>
          <cell r="F374">
            <v>44351</v>
          </cell>
          <cell r="J374" t="str">
            <v>07</v>
          </cell>
          <cell r="K374">
            <v>44368</v>
          </cell>
        </row>
        <row r="375">
          <cell r="E375" t="str">
            <v>08</v>
          </cell>
          <cell r="F375">
            <v>44351</v>
          </cell>
          <cell r="J375" t="str">
            <v>08</v>
          </cell>
          <cell r="K375">
            <v>44368</v>
          </cell>
        </row>
        <row r="376">
          <cell r="E376" t="str">
            <v>09</v>
          </cell>
          <cell r="F376">
            <v>44351</v>
          </cell>
          <cell r="J376" t="str">
            <v>09</v>
          </cell>
          <cell r="K376">
            <v>44368</v>
          </cell>
        </row>
        <row r="377">
          <cell r="E377" t="str">
            <v>10</v>
          </cell>
          <cell r="F377">
            <v>44351</v>
          </cell>
          <cell r="J377" t="str">
            <v>10</v>
          </cell>
          <cell r="K377">
            <v>44368</v>
          </cell>
        </row>
        <row r="378">
          <cell r="E378" t="str">
            <v>11</v>
          </cell>
          <cell r="F378">
            <v>44351</v>
          </cell>
          <cell r="J378" t="str">
            <v>11</v>
          </cell>
          <cell r="K378">
            <v>44368</v>
          </cell>
        </row>
        <row r="379">
          <cell r="E379" t="str">
            <v>12</v>
          </cell>
          <cell r="F379">
            <v>44351</v>
          </cell>
          <cell r="J379" t="str">
            <v>12</v>
          </cell>
          <cell r="K379">
            <v>44368</v>
          </cell>
        </row>
        <row r="380">
          <cell r="E380" t="str">
            <v>13</v>
          </cell>
          <cell r="F380">
            <v>44351</v>
          </cell>
          <cell r="J380" t="str">
            <v>13</v>
          </cell>
          <cell r="K380">
            <v>44368</v>
          </cell>
        </row>
        <row r="381">
          <cell r="E381" t="str">
            <v>14</v>
          </cell>
          <cell r="F381">
            <v>44351</v>
          </cell>
          <cell r="J381" t="str">
            <v>14</v>
          </cell>
          <cell r="K381">
            <v>44368</v>
          </cell>
        </row>
        <row r="382">
          <cell r="E382" t="str">
            <v>15</v>
          </cell>
          <cell r="F382">
            <v>44351</v>
          </cell>
          <cell r="J382" t="str">
            <v>15</v>
          </cell>
          <cell r="K382">
            <v>44368</v>
          </cell>
        </row>
        <row r="383">
          <cell r="E383" t="str">
            <v>16</v>
          </cell>
          <cell r="F383">
            <v>44351</v>
          </cell>
          <cell r="J383" t="str">
            <v>16</v>
          </cell>
          <cell r="K383">
            <v>44368</v>
          </cell>
        </row>
        <row r="384">
          <cell r="E384" t="str">
            <v>17</v>
          </cell>
          <cell r="F384">
            <v>44351</v>
          </cell>
          <cell r="J384" t="str">
            <v>17</v>
          </cell>
          <cell r="K384">
            <v>44368</v>
          </cell>
        </row>
        <row r="385">
          <cell r="E385" t="str">
            <v>18</v>
          </cell>
          <cell r="F385">
            <v>44351</v>
          </cell>
          <cell r="J385" t="str">
            <v>18</v>
          </cell>
          <cell r="K385">
            <v>44368</v>
          </cell>
        </row>
        <row r="386">
          <cell r="E386" t="str">
            <v>19</v>
          </cell>
          <cell r="F386">
            <v>44351</v>
          </cell>
          <cell r="J386" t="str">
            <v>19</v>
          </cell>
          <cell r="K386">
            <v>44368</v>
          </cell>
        </row>
        <row r="387">
          <cell r="E387" t="str">
            <v>20</v>
          </cell>
          <cell r="F387">
            <v>44351</v>
          </cell>
          <cell r="J387" t="str">
            <v>20</v>
          </cell>
          <cell r="K387">
            <v>44368</v>
          </cell>
        </row>
        <row r="388">
          <cell r="E388" t="str">
            <v>21</v>
          </cell>
          <cell r="F388">
            <v>44355</v>
          </cell>
          <cell r="J388" t="str">
            <v>21</v>
          </cell>
          <cell r="K388">
            <v>44369</v>
          </cell>
        </row>
        <row r="389">
          <cell r="E389" t="str">
            <v>22</v>
          </cell>
          <cell r="F389">
            <v>44355</v>
          </cell>
          <cell r="J389" t="str">
            <v>22</v>
          </cell>
          <cell r="K389">
            <v>44369</v>
          </cell>
        </row>
        <row r="390">
          <cell r="E390" t="str">
            <v>23</v>
          </cell>
          <cell r="F390">
            <v>44355</v>
          </cell>
          <cell r="J390" t="str">
            <v>23</v>
          </cell>
          <cell r="K390">
            <v>44369</v>
          </cell>
        </row>
        <row r="391">
          <cell r="E391" t="str">
            <v>24</v>
          </cell>
          <cell r="F391">
            <v>44355</v>
          </cell>
          <cell r="J391" t="str">
            <v>24</v>
          </cell>
          <cell r="K391">
            <v>44369</v>
          </cell>
        </row>
        <row r="392">
          <cell r="E392" t="str">
            <v>25</v>
          </cell>
          <cell r="F392">
            <v>44355</v>
          </cell>
          <cell r="J392" t="str">
            <v>25</v>
          </cell>
          <cell r="K392">
            <v>44369</v>
          </cell>
        </row>
        <row r="393">
          <cell r="E393" t="str">
            <v>26</v>
          </cell>
          <cell r="F393">
            <v>44355</v>
          </cell>
          <cell r="J393" t="str">
            <v>26</v>
          </cell>
          <cell r="K393">
            <v>44369</v>
          </cell>
        </row>
        <row r="394">
          <cell r="E394" t="str">
            <v>27</v>
          </cell>
          <cell r="F394">
            <v>44355</v>
          </cell>
          <cell r="J394" t="str">
            <v>27</v>
          </cell>
          <cell r="K394">
            <v>44369</v>
          </cell>
        </row>
        <row r="395">
          <cell r="E395" t="str">
            <v>28</v>
          </cell>
          <cell r="F395">
            <v>44355</v>
          </cell>
          <cell r="J395" t="str">
            <v>28</v>
          </cell>
          <cell r="K395">
            <v>44369</v>
          </cell>
        </row>
        <row r="396">
          <cell r="E396" t="str">
            <v>29</v>
          </cell>
          <cell r="F396">
            <v>44355</v>
          </cell>
          <cell r="J396" t="str">
            <v>29</v>
          </cell>
          <cell r="K396">
            <v>44369</v>
          </cell>
        </row>
        <row r="397">
          <cell r="E397" t="str">
            <v>30</v>
          </cell>
          <cell r="F397">
            <v>44355</v>
          </cell>
          <cell r="J397" t="str">
            <v>30</v>
          </cell>
          <cell r="K397">
            <v>44369</v>
          </cell>
        </row>
        <row r="398">
          <cell r="E398" t="str">
            <v>31</v>
          </cell>
          <cell r="F398">
            <v>44355</v>
          </cell>
          <cell r="J398" t="str">
            <v>31</v>
          </cell>
          <cell r="K398">
            <v>44369</v>
          </cell>
        </row>
        <row r="399">
          <cell r="E399" t="str">
            <v>32</v>
          </cell>
          <cell r="F399">
            <v>44355</v>
          </cell>
          <cell r="J399" t="str">
            <v>32</v>
          </cell>
          <cell r="K399">
            <v>44369</v>
          </cell>
        </row>
        <row r="400">
          <cell r="E400" t="str">
            <v>33</v>
          </cell>
          <cell r="F400">
            <v>44355</v>
          </cell>
          <cell r="J400" t="str">
            <v>33</v>
          </cell>
          <cell r="K400">
            <v>44369</v>
          </cell>
        </row>
        <row r="401">
          <cell r="E401" t="str">
            <v>34</v>
          </cell>
          <cell r="F401">
            <v>44355</v>
          </cell>
          <cell r="J401" t="str">
            <v>34</v>
          </cell>
          <cell r="K401">
            <v>44369</v>
          </cell>
        </row>
        <row r="402">
          <cell r="E402" t="str">
            <v>35</v>
          </cell>
          <cell r="F402">
            <v>44355</v>
          </cell>
          <cell r="J402" t="str">
            <v>35</v>
          </cell>
          <cell r="K402">
            <v>44369</v>
          </cell>
        </row>
        <row r="403">
          <cell r="E403" t="str">
            <v>36</v>
          </cell>
          <cell r="F403">
            <v>44355</v>
          </cell>
          <cell r="J403" t="str">
            <v>36</v>
          </cell>
          <cell r="K403">
            <v>44369</v>
          </cell>
        </row>
        <row r="404">
          <cell r="E404" t="str">
            <v>37</v>
          </cell>
          <cell r="F404">
            <v>44355</v>
          </cell>
          <cell r="J404" t="str">
            <v>37</v>
          </cell>
          <cell r="K404">
            <v>44369</v>
          </cell>
        </row>
        <row r="405">
          <cell r="E405" t="str">
            <v>38</v>
          </cell>
          <cell r="F405">
            <v>44355</v>
          </cell>
          <cell r="J405" t="str">
            <v>38</v>
          </cell>
          <cell r="K405">
            <v>44369</v>
          </cell>
        </row>
        <row r="406">
          <cell r="E406" t="str">
            <v>39</v>
          </cell>
          <cell r="F406">
            <v>44355</v>
          </cell>
          <cell r="J406" t="str">
            <v>39</v>
          </cell>
          <cell r="K406">
            <v>44369</v>
          </cell>
        </row>
        <row r="407">
          <cell r="E407" t="str">
            <v>40</v>
          </cell>
          <cell r="F407">
            <v>44355</v>
          </cell>
          <cell r="J407" t="str">
            <v>40</v>
          </cell>
          <cell r="K407">
            <v>44369</v>
          </cell>
        </row>
        <row r="408">
          <cell r="E408" t="str">
            <v>41</v>
          </cell>
          <cell r="F408">
            <v>44356</v>
          </cell>
          <cell r="J408" t="str">
            <v>41</v>
          </cell>
          <cell r="K408">
            <v>44370</v>
          </cell>
        </row>
        <row r="409">
          <cell r="E409" t="str">
            <v>42</v>
          </cell>
          <cell r="F409">
            <v>44356</v>
          </cell>
          <cell r="J409" t="str">
            <v>42</v>
          </cell>
          <cell r="K409">
            <v>44370</v>
          </cell>
        </row>
        <row r="410">
          <cell r="E410" t="str">
            <v>43</v>
          </cell>
          <cell r="F410">
            <v>44356</v>
          </cell>
          <cell r="J410" t="str">
            <v>43</v>
          </cell>
          <cell r="K410">
            <v>44370</v>
          </cell>
        </row>
        <row r="411">
          <cell r="E411" t="str">
            <v>44</v>
          </cell>
          <cell r="F411">
            <v>44356</v>
          </cell>
          <cell r="J411" t="str">
            <v>44</v>
          </cell>
          <cell r="K411">
            <v>44370</v>
          </cell>
        </row>
        <row r="412">
          <cell r="E412" t="str">
            <v>45</v>
          </cell>
          <cell r="F412">
            <v>44356</v>
          </cell>
          <cell r="J412" t="str">
            <v>45</v>
          </cell>
          <cell r="K412">
            <v>44370</v>
          </cell>
        </row>
        <row r="413">
          <cell r="E413" t="str">
            <v>46</v>
          </cell>
          <cell r="F413">
            <v>44356</v>
          </cell>
          <cell r="J413" t="str">
            <v>46</v>
          </cell>
          <cell r="K413">
            <v>44370</v>
          </cell>
        </row>
        <row r="414">
          <cell r="E414" t="str">
            <v>47</v>
          </cell>
          <cell r="F414">
            <v>44356</v>
          </cell>
          <cell r="J414" t="str">
            <v>47</v>
          </cell>
          <cell r="K414">
            <v>44370</v>
          </cell>
        </row>
        <row r="415">
          <cell r="E415" t="str">
            <v>48</v>
          </cell>
          <cell r="F415">
            <v>44356</v>
          </cell>
          <cell r="J415" t="str">
            <v>48</v>
          </cell>
          <cell r="K415">
            <v>44370</v>
          </cell>
        </row>
        <row r="416">
          <cell r="E416" t="str">
            <v>49</v>
          </cell>
          <cell r="F416">
            <v>44356</v>
          </cell>
          <cell r="J416" t="str">
            <v>49</v>
          </cell>
          <cell r="K416">
            <v>44370</v>
          </cell>
        </row>
        <row r="417">
          <cell r="E417" t="str">
            <v>50</v>
          </cell>
          <cell r="F417">
            <v>44356</v>
          </cell>
          <cell r="J417" t="str">
            <v>50</v>
          </cell>
          <cell r="K417">
            <v>44370</v>
          </cell>
        </row>
        <row r="418">
          <cell r="E418" t="str">
            <v>51</v>
          </cell>
          <cell r="F418">
            <v>44356</v>
          </cell>
          <cell r="J418" t="str">
            <v>51</v>
          </cell>
          <cell r="K418">
            <v>44370</v>
          </cell>
        </row>
        <row r="419">
          <cell r="E419" t="str">
            <v>52</v>
          </cell>
          <cell r="F419">
            <v>44356</v>
          </cell>
          <cell r="J419" t="str">
            <v>52</v>
          </cell>
          <cell r="K419">
            <v>44370</v>
          </cell>
        </row>
        <row r="420">
          <cell r="E420" t="str">
            <v>53</v>
          </cell>
          <cell r="F420">
            <v>44356</v>
          </cell>
          <cell r="J420" t="str">
            <v>53</v>
          </cell>
          <cell r="K420">
            <v>44370</v>
          </cell>
        </row>
        <row r="421">
          <cell r="E421" t="str">
            <v>54</v>
          </cell>
          <cell r="F421">
            <v>44356</v>
          </cell>
          <cell r="J421" t="str">
            <v>54</v>
          </cell>
          <cell r="K421">
            <v>44370</v>
          </cell>
        </row>
        <row r="422">
          <cell r="E422" t="str">
            <v>55</v>
          </cell>
          <cell r="F422">
            <v>44356</v>
          </cell>
          <cell r="J422" t="str">
            <v>55</v>
          </cell>
          <cell r="K422">
            <v>44370</v>
          </cell>
        </row>
        <row r="423">
          <cell r="E423" t="str">
            <v>56</v>
          </cell>
          <cell r="F423">
            <v>44356</v>
          </cell>
          <cell r="J423" t="str">
            <v>56</v>
          </cell>
          <cell r="K423">
            <v>44370</v>
          </cell>
        </row>
        <row r="424">
          <cell r="E424" t="str">
            <v>57</v>
          </cell>
          <cell r="F424">
            <v>44356</v>
          </cell>
          <cell r="J424" t="str">
            <v>57</v>
          </cell>
          <cell r="K424">
            <v>44370</v>
          </cell>
        </row>
        <row r="425">
          <cell r="E425" t="str">
            <v>58</v>
          </cell>
          <cell r="F425">
            <v>44356</v>
          </cell>
          <cell r="J425" t="str">
            <v>58</v>
          </cell>
          <cell r="K425">
            <v>44370</v>
          </cell>
        </row>
        <row r="426">
          <cell r="E426" t="str">
            <v>59</v>
          </cell>
          <cell r="F426">
            <v>44356</v>
          </cell>
          <cell r="J426" t="str">
            <v>59</v>
          </cell>
          <cell r="K426">
            <v>44370</v>
          </cell>
        </row>
        <row r="427">
          <cell r="E427" t="str">
            <v>60</v>
          </cell>
          <cell r="F427">
            <v>44356</v>
          </cell>
          <cell r="J427" t="str">
            <v>60</v>
          </cell>
          <cell r="K427">
            <v>44370</v>
          </cell>
        </row>
        <row r="428">
          <cell r="E428" t="str">
            <v>61</v>
          </cell>
          <cell r="F428">
            <v>44357</v>
          </cell>
          <cell r="J428" t="str">
            <v>61</v>
          </cell>
          <cell r="K428">
            <v>44371</v>
          </cell>
        </row>
        <row r="429">
          <cell r="E429" t="str">
            <v>62</v>
          </cell>
          <cell r="F429">
            <v>44357</v>
          </cell>
          <cell r="J429" t="str">
            <v>62</v>
          </cell>
          <cell r="K429">
            <v>44371</v>
          </cell>
        </row>
        <row r="430">
          <cell r="E430" t="str">
            <v>63</v>
          </cell>
          <cell r="F430">
            <v>44357</v>
          </cell>
          <cell r="J430" t="str">
            <v>63</v>
          </cell>
          <cell r="K430">
            <v>44371</v>
          </cell>
        </row>
        <row r="431">
          <cell r="E431" t="str">
            <v>64</v>
          </cell>
          <cell r="F431">
            <v>44357</v>
          </cell>
          <cell r="J431" t="str">
            <v>64</v>
          </cell>
          <cell r="K431">
            <v>44371</v>
          </cell>
        </row>
        <row r="432">
          <cell r="E432" t="str">
            <v>65</v>
          </cell>
          <cell r="F432">
            <v>44357</v>
          </cell>
          <cell r="J432" t="str">
            <v>65</v>
          </cell>
          <cell r="K432">
            <v>44371</v>
          </cell>
        </row>
        <row r="433">
          <cell r="E433" t="str">
            <v>66</v>
          </cell>
          <cell r="F433">
            <v>44357</v>
          </cell>
          <cell r="J433" t="str">
            <v>66</v>
          </cell>
          <cell r="K433">
            <v>44371</v>
          </cell>
        </row>
        <row r="434">
          <cell r="E434" t="str">
            <v>67</v>
          </cell>
          <cell r="F434">
            <v>44357</v>
          </cell>
          <cell r="J434" t="str">
            <v>67</v>
          </cell>
          <cell r="K434">
            <v>44371</v>
          </cell>
        </row>
        <row r="435">
          <cell r="E435" t="str">
            <v>68</v>
          </cell>
          <cell r="F435">
            <v>44357</v>
          </cell>
          <cell r="J435" t="str">
            <v>68</v>
          </cell>
          <cell r="K435">
            <v>44371</v>
          </cell>
        </row>
        <row r="436">
          <cell r="E436" t="str">
            <v>69</v>
          </cell>
          <cell r="F436">
            <v>44357</v>
          </cell>
          <cell r="J436" t="str">
            <v>69</v>
          </cell>
          <cell r="K436">
            <v>44371</v>
          </cell>
        </row>
        <row r="437">
          <cell r="E437" t="str">
            <v>70</v>
          </cell>
          <cell r="F437">
            <v>44357</v>
          </cell>
          <cell r="J437" t="str">
            <v>70</v>
          </cell>
          <cell r="K437">
            <v>44371</v>
          </cell>
        </row>
        <row r="438">
          <cell r="E438" t="str">
            <v>71</v>
          </cell>
          <cell r="F438">
            <v>44357</v>
          </cell>
          <cell r="J438" t="str">
            <v>71</v>
          </cell>
          <cell r="K438">
            <v>44371</v>
          </cell>
        </row>
        <row r="439">
          <cell r="E439" t="str">
            <v>72</v>
          </cell>
          <cell r="F439">
            <v>44357</v>
          </cell>
          <cell r="J439" t="str">
            <v>72</v>
          </cell>
          <cell r="K439">
            <v>44371</v>
          </cell>
        </row>
        <row r="440">
          <cell r="E440" t="str">
            <v>73</v>
          </cell>
          <cell r="F440">
            <v>44357</v>
          </cell>
          <cell r="J440" t="str">
            <v>73</v>
          </cell>
          <cell r="K440">
            <v>44371</v>
          </cell>
        </row>
        <row r="441">
          <cell r="E441" t="str">
            <v>74</v>
          </cell>
          <cell r="F441">
            <v>44357</v>
          </cell>
          <cell r="J441" t="str">
            <v>74</v>
          </cell>
          <cell r="K441">
            <v>44371</v>
          </cell>
        </row>
        <row r="442">
          <cell r="E442" t="str">
            <v>75</v>
          </cell>
          <cell r="F442">
            <v>44357</v>
          </cell>
          <cell r="J442" t="str">
            <v>75</v>
          </cell>
          <cell r="K442">
            <v>44371</v>
          </cell>
        </row>
        <row r="443">
          <cell r="E443" t="str">
            <v>76</v>
          </cell>
          <cell r="F443">
            <v>44357</v>
          </cell>
          <cell r="J443" t="str">
            <v>76</v>
          </cell>
          <cell r="K443">
            <v>44371</v>
          </cell>
        </row>
        <row r="444">
          <cell r="E444" t="str">
            <v>77</v>
          </cell>
          <cell r="F444">
            <v>44357</v>
          </cell>
          <cell r="J444" t="str">
            <v>77</v>
          </cell>
          <cell r="K444">
            <v>44371</v>
          </cell>
        </row>
        <row r="445">
          <cell r="E445" t="str">
            <v>78</v>
          </cell>
          <cell r="F445">
            <v>44357</v>
          </cell>
          <cell r="J445" t="str">
            <v>78</v>
          </cell>
          <cell r="K445">
            <v>44371</v>
          </cell>
        </row>
        <row r="446">
          <cell r="E446" t="str">
            <v>79</v>
          </cell>
          <cell r="F446">
            <v>44357</v>
          </cell>
          <cell r="J446" t="str">
            <v>79</v>
          </cell>
          <cell r="K446">
            <v>44371</v>
          </cell>
        </row>
        <row r="447">
          <cell r="E447" t="str">
            <v>80</v>
          </cell>
          <cell r="F447">
            <v>44357</v>
          </cell>
          <cell r="J447" t="str">
            <v>80</v>
          </cell>
          <cell r="K447">
            <v>44371</v>
          </cell>
        </row>
        <row r="448">
          <cell r="E448" t="str">
            <v>81</v>
          </cell>
          <cell r="F448">
            <v>44358</v>
          </cell>
          <cell r="J448" t="str">
            <v>81</v>
          </cell>
          <cell r="K448">
            <v>44372</v>
          </cell>
        </row>
        <row r="449">
          <cell r="E449" t="str">
            <v>82</v>
          </cell>
          <cell r="F449">
            <v>44358</v>
          </cell>
          <cell r="J449" t="str">
            <v>82</v>
          </cell>
          <cell r="K449">
            <v>44372</v>
          </cell>
        </row>
        <row r="450">
          <cell r="E450" t="str">
            <v>83</v>
          </cell>
          <cell r="F450">
            <v>44358</v>
          </cell>
          <cell r="J450" t="str">
            <v>83</v>
          </cell>
          <cell r="K450">
            <v>44372</v>
          </cell>
        </row>
        <row r="451">
          <cell r="E451" t="str">
            <v>84</v>
          </cell>
          <cell r="F451">
            <v>44358</v>
          </cell>
          <cell r="J451" t="str">
            <v>84</v>
          </cell>
          <cell r="K451">
            <v>44372</v>
          </cell>
        </row>
        <row r="452">
          <cell r="E452" t="str">
            <v>85</v>
          </cell>
          <cell r="F452">
            <v>44358</v>
          </cell>
          <cell r="J452" t="str">
            <v>85</v>
          </cell>
          <cell r="K452">
            <v>44372</v>
          </cell>
        </row>
        <row r="453">
          <cell r="E453" t="str">
            <v>86</v>
          </cell>
          <cell r="F453">
            <v>44358</v>
          </cell>
          <cell r="J453" t="str">
            <v>86</v>
          </cell>
          <cell r="K453">
            <v>44372</v>
          </cell>
        </row>
        <row r="454">
          <cell r="E454" t="str">
            <v>87</v>
          </cell>
          <cell r="F454">
            <v>44358</v>
          </cell>
          <cell r="J454" t="str">
            <v>87</v>
          </cell>
          <cell r="K454">
            <v>44372</v>
          </cell>
        </row>
        <row r="455">
          <cell r="E455" t="str">
            <v>88</v>
          </cell>
          <cell r="F455">
            <v>44358</v>
          </cell>
          <cell r="J455" t="str">
            <v>88</v>
          </cell>
          <cell r="K455">
            <v>44372</v>
          </cell>
        </row>
        <row r="456">
          <cell r="E456" t="str">
            <v>89</v>
          </cell>
          <cell r="F456">
            <v>44358</v>
          </cell>
          <cell r="J456" t="str">
            <v>89</v>
          </cell>
          <cell r="K456">
            <v>44372</v>
          </cell>
        </row>
        <row r="457">
          <cell r="E457" t="str">
            <v>90</v>
          </cell>
          <cell r="F457">
            <v>44358</v>
          </cell>
          <cell r="J457" t="str">
            <v>90</v>
          </cell>
          <cell r="K457">
            <v>44372</v>
          </cell>
        </row>
        <row r="458">
          <cell r="E458" t="str">
            <v>91</v>
          </cell>
          <cell r="F458">
            <v>44358</v>
          </cell>
          <cell r="J458" t="str">
            <v>91</v>
          </cell>
          <cell r="K458">
            <v>44372</v>
          </cell>
        </row>
        <row r="459">
          <cell r="E459" t="str">
            <v>92</v>
          </cell>
          <cell r="F459">
            <v>44358</v>
          </cell>
          <cell r="J459" t="str">
            <v>92</v>
          </cell>
          <cell r="K459">
            <v>44372</v>
          </cell>
        </row>
        <row r="460">
          <cell r="E460" t="str">
            <v>93</v>
          </cell>
          <cell r="F460">
            <v>44358</v>
          </cell>
          <cell r="J460" t="str">
            <v>93</v>
          </cell>
          <cell r="K460">
            <v>44372</v>
          </cell>
        </row>
        <row r="461">
          <cell r="E461" t="str">
            <v>94</v>
          </cell>
          <cell r="F461">
            <v>44358</v>
          </cell>
          <cell r="J461" t="str">
            <v>94</v>
          </cell>
          <cell r="K461">
            <v>44372</v>
          </cell>
        </row>
        <row r="462">
          <cell r="E462" t="str">
            <v>95</v>
          </cell>
          <cell r="F462">
            <v>44358</v>
          </cell>
          <cell r="J462" t="str">
            <v>95</v>
          </cell>
          <cell r="K462">
            <v>44372</v>
          </cell>
        </row>
        <row r="463">
          <cell r="E463" t="str">
            <v>96</v>
          </cell>
          <cell r="F463">
            <v>44358</v>
          </cell>
          <cell r="J463" t="str">
            <v>96</v>
          </cell>
          <cell r="K463">
            <v>44372</v>
          </cell>
        </row>
        <row r="464">
          <cell r="E464" t="str">
            <v>97</v>
          </cell>
          <cell r="F464">
            <v>44358</v>
          </cell>
          <cell r="J464" t="str">
            <v>97</v>
          </cell>
          <cell r="K464">
            <v>44372</v>
          </cell>
        </row>
        <row r="465">
          <cell r="E465" t="str">
            <v>98</v>
          </cell>
          <cell r="F465">
            <v>44358</v>
          </cell>
          <cell r="J465" t="str">
            <v>98</v>
          </cell>
          <cell r="K465">
            <v>44372</v>
          </cell>
        </row>
        <row r="466">
          <cell r="E466" t="str">
            <v>99</v>
          </cell>
          <cell r="F466">
            <v>44358</v>
          </cell>
          <cell r="J466" t="str">
            <v>99</v>
          </cell>
          <cell r="K466">
            <v>44372</v>
          </cell>
        </row>
        <row r="467">
          <cell r="E467" t="str">
            <v>00</v>
          </cell>
          <cell r="F467">
            <v>44358</v>
          </cell>
          <cell r="J467" t="str">
            <v>00</v>
          </cell>
          <cell r="K467">
            <v>44372</v>
          </cell>
        </row>
      </sheetData>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nicio"/>
      <sheetName val="Indicadores"/>
      <sheetName val="PUC_Comerciantes_Gral."/>
      <sheetName val="BP_Año_2"/>
      <sheetName val="BP_Año_1"/>
      <sheetName val="BCE_GRAL"/>
      <sheetName val="PYG"/>
      <sheetName val="Variaciones"/>
      <sheetName val="Capital_Trabajo"/>
      <sheetName val="Flujo_Efectivo"/>
      <sheetName val="Cambios_Patrimonio"/>
      <sheetName val="Conciliacion_Patrimonio"/>
      <sheetName val="Notas_Estados_Financieros"/>
      <sheetName val="Certificacion"/>
      <sheetName val="Inf_ContableFinanciero"/>
      <sheetName val="PUC_NIIF"/>
      <sheetName val="BP_Diciembre"/>
      <sheetName val="Notas"/>
      <sheetName val="Presupuesto_Base"/>
      <sheetName val="PPTO_Proyect"/>
      <sheetName val="Parámetros"/>
      <sheetName val="Hoja_Indicadores"/>
      <sheetName val="KPI"/>
      <sheetName val="CMI"/>
      <sheetName val="Tendencias"/>
      <sheetName val="Ind_Gestion"/>
      <sheetName val="Indices Financieros"/>
      <sheetName val="IndicesDinámicos"/>
      <sheetName val="Indices de Liquidez"/>
      <sheetName val="Capital de Trabajo"/>
      <sheetName val="Razón Corriente"/>
      <sheetName val="Prueba Acida"/>
      <sheetName val="Rotación de Cuentas x Cobrar"/>
      <sheetName val="Rotación de Activo Total"/>
      <sheetName val="Rotación de Activos Fijos"/>
      <sheetName val="Rotación de Inventarios"/>
      <sheetName val="Edad de la Cartera"/>
      <sheetName val="Edad de los Inventarios"/>
      <sheetName val="Rotación Cuentas por Pagar"/>
      <sheetName val="Edad Cuentas por Pagar"/>
      <sheetName val="Indices de Endeudamiento"/>
      <sheetName val="Endeudamiento"/>
      <sheetName val="Propiedad de los Socios"/>
      <sheetName val="Relación Deuda a Patrimonio"/>
      <sheetName val="Rel. Deuda Largo Pzo a Patrimon"/>
      <sheetName val="Indices de Rentabilidad"/>
      <sheetName val="Indice Natural de Utilidad"/>
      <sheetName val="Indice Utilidad de Operación"/>
      <sheetName val="Indice Utilidad por Accion"/>
      <sheetName val="Rendimiento del Activo Total"/>
      <sheetName val="Rendimiento del Activo Fijo"/>
      <sheetName val="Rentabilidad del Patrimonio"/>
      <sheetName val="Rentabilidad Capital de Trabajo"/>
      <sheetName val="Fórmula de Dupont"/>
      <sheetName val="Dividendos por Acción"/>
      <sheetName val="Indices de Cobertura"/>
      <sheetName val="Cobertura de Intereses"/>
      <sheetName val="Cubrimiento Financiero"/>
      <sheetName val="Posición Defensiva"/>
      <sheetName val="Ana. Cuentas"/>
      <sheetName val="Analisis Gerencial"/>
      <sheetName val="Resumen General"/>
      <sheetName val="Resumen General Mes"/>
      <sheetName val="Plan de Cuentas (Colombia)"/>
      <sheetName val="Balance General AH"/>
      <sheetName val="Balance General AV"/>
      <sheetName val="Pérdidas y Ganancias AH"/>
      <sheetName val="Pérdidas y Ganancias AV"/>
      <sheetName val="PyG Mes Acumulado AH"/>
      <sheetName val="PyG Mes Acumulado AV"/>
      <sheetName val="Balance General Anual"/>
      <sheetName val="PyG Anual"/>
      <sheetName val="Estado de Cambio SF"/>
      <sheetName val="Flujo de Efectivos"/>
      <sheetName val="Estado de Cambio PT"/>
    </sheetNames>
    <sheetDataSet>
      <sheetData sheetId="0">
        <row r="12">
          <cell r="D12" t="str">
            <v xml:space="preserve">L_ Indices_ de_ Liquidez </v>
          </cell>
        </row>
        <row r="13">
          <cell r="D13" t="str">
            <v>E_Indices_de_Endeudamiento</v>
          </cell>
        </row>
        <row r="14">
          <cell r="D14" t="str">
            <v>R_Indices_de_Rentabilidad</v>
          </cell>
        </row>
        <row r="15">
          <cell r="D15" t="str">
            <v>C_Indices_de_Cobertura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DataSheet"/>
      <sheetName val="Datos"/>
      <sheetName val="DASHBOARD"/>
      <sheetName val="Calc"/>
      <sheetName val="Estado de Resultados"/>
    </sheetNames>
    <sheetDataSet>
      <sheetData sheetId="0"/>
      <sheetData sheetId="1">
        <row r="36">
          <cell r="C36" t="str">
            <v>ENERO</v>
          </cell>
        </row>
        <row r="37">
          <cell r="C37" t="str">
            <v>FEBRERO</v>
          </cell>
        </row>
        <row r="38">
          <cell r="C38" t="str">
            <v>MARZO</v>
          </cell>
        </row>
        <row r="39">
          <cell r="C39" t="str">
            <v>ABRIL</v>
          </cell>
        </row>
        <row r="40">
          <cell r="C40" t="str">
            <v>MAYO</v>
          </cell>
        </row>
        <row r="41">
          <cell r="C41" t="str">
            <v>JUNIO</v>
          </cell>
        </row>
        <row r="42">
          <cell r="C42" t="str">
            <v>JULIO</v>
          </cell>
        </row>
        <row r="43">
          <cell r="C43" t="str">
            <v>AGOSTO</v>
          </cell>
        </row>
        <row r="44">
          <cell r="C44" t="str">
            <v>SEPTIEMBRE</v>
          </cell>
        </row>
        <row r="45">
          <cell r="C45" t="str">
            <v>OCTUBRE</v>
          </cell>
        </row>
        <row r="46">
          <cell r="C46" t="str">
            <v>NOVIEMBRE</v>
          </cell>
        </row>
        <row r="47">
          <cell r="C47" t="str">
            <v>DICIEMBRE</v>
          </cell>
        </row>
      </sheetData>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ctualicese.com/liquidador-excel-del-formulario-210-y-formato-2517-para-la-declaracion-de-renta-de-personas-naturales-residentes-que-llevan-contabilidad-ag-20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4.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cdn.actualicese.com/normatividad/2023/Decretos/D848-23.pdf"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522" Type="http://schemas.openxmlformats.org/officeDocument/2006/relationships/hyperlink" Target="https://actualicese.com/modelo-para-certificacion-de-experiencia-tecnico-contable-en-tramite-de-solicitud-tarjeta-profesional/?referer=L-excel-formato&amp;utm_medium=act_formato_excel&amp;utm_source=act_formato_excel&amp;utm_campaign=act_formato_excel&amp;utm_content=act_formato_excel_link" TargetMode="External"/><Relationship Id="rId1827" Type="http://schemas.openxmlformats.org/officeDocument/2006/relationships/hyperlink" Target="https://actualicese.com/tabla-para-liquidar-indemnizaciones-por-perdida-de-capacidad-laboral/?referer=L-excel-formato&amp;utm_medium=act_formato_excel&amp;utm_source=act_formato_excel&amp;utm_campaign=act_formato_excel&amp;utm_content=act_formato_excel_link" TargetMode="External"/><Relationship Id="rId21" Type="http://schemas.openxmlformats.org/officeDocument/2006/relationships/hyperlink" Target="https://actualicese.com/caso-practico-en-excel-contabilizacion-de-sobrantes-y-faltantes-de-caja/?referer=L-excel-formato&amp;utm_medium=act_formato_excel&amp;utm_source=act_formato_excel&amp;utm_campaign=act_formato_excel&amp;utm_content=act_formato_excel_link" TargetMode="External"/><Relationship Id="rId2089" Type="http://schemas.openxmlformats.org/officeDocument/2006/relationships/hyperlink" Target="https://actualicese.com/pack-de-formatos-para-elaborar-la-declaracion-de-renta-de-personas-naturales-ag-2022/?referer=L-excel-formato&amp;utm_medium=act_formato_excel&amp;utm_source=act_formato_excel&amp;utm_campaign=act_formato_excel&amp;utm_content=act_formato_excel_link" TargetMode="External"/><Relationship Id="rId170" Type="http://schemas.openxmlformats.org/officeDocument/2006/relationships/hyperlink" Target="https://actualicese.com/casos-practicos-de-contabilizacion-de-ingresos-en-pymes-bajo-estandares-internacionales/?referer=L-excel-formato&amp;utm_medium=act_formato_excel&amp;utm_source=act_formato_excel&amp;utm_campaign=act_formato_excel&amp;utm_content=act_formato_excel_link" TargetMode="External"/><Relationship Id="rId268" Type="http://schemas.openxmlformats.org/officeDocument/2006/relationships/hyperlink" Target="https://actualicese.com/determinacion-de-ganancia-ocasional-gravable-de-una-persona-natural-residente-caso-practico-en-excel/?referer=L-excel-formato&amp;utm_medium=act_formato_excel&amp;utm_source=act_formato_excel&amp;utm_campaign=act_formato_excel&amp;utm_content=act_formato_excel_link" TargetMode="External"/><Relationship Id="rId475" Type="http://schemas.openxmlformats.org/officeDocument/2006/relationships/hyperlink" Target="https://actualicese.com/apoyo-a-empresas-afectadas-por-el-paro-nacional-matriz-en-excel-y-casos-practicos/?referer=L-excel-formato&amp;utm_medium=act_formato_excel&amp;utm_source=act_formato_excel&amp;utm_campaign=act_formato_excel&amp;utm_content=act_formato_excel_link" TargetMode="External"/><Relationship Id="rId682" Type="http://schemas.openxmlformats.org/officeDocument/2006/relationships/hyperlink" Target="https://actualicese.com/impuesto-diferido-por-diferencias-en-la-tasa-de-depreciacion-de-propiedades-planta-y-equipo/?referer=L-excel-formato&amp;utm_medium=act_formato_excel&amp;utm_source=act_formato_excel&amp;utm_campaign=act_formato_excel&amp;utm_content=act_formato_excel_link" TargetMode="External"/><Relationship Id="rId2156" Type="http://schemas.openxmlformats.org/officeDocument/2006/relationships/hyperlink" Target="https://actualicese.com/comparativo-de-pagos-a-trabajador-contrato-de-trabajo-vs-contrato-de-prestacion-de-servicios/?referer=L-excel-formato&amp;utm_medium=act_formato_excel&amp;utm_source=act_formato_excel&amp;utm_campaign=act_formato_excel&amp;utm_content=act_formato_excel_link" TargetMode="External"/><Relationship Id="rId128" Type="http://schemas.openxmlformats.org/officeDocument/2006/relationships/hyperlink" Target="https://actualicese.com/numero-de-cuotas-o-pagos-de-un-proyecto-de-financiacion-o-inversion/?referer=L-excel-formato&amp;utm_medium=act_formato_excel&amp;utm_source=act_formato_excel&amp;utm_campaign=act_formato_excel&amp;utm_content=act_formato_excel_link" TargetMode="External"/><Relationship Id="rId335" Type="http://schemas.openxmlformats.org/officeDocument/2006/relationships/hyperlink" Target="https://actualicese.com/ingresos-por-venta-de-criptoactivos-en-la-declaracion-de-renta-caso-practico-en-excel/?referer=L-excel-formato&amp;utm_medium=act_formato_excel&amp;utm_source=act_formato_excel&amp;utm_campaign=act_formato_excel&amp;utm_content=act_formato_excel_link" TargetMode="External"/><Relationship Id="rId542" Type="http://schemas.openxmlformats.org/officeDocument/2006/relationships/hyperlink" Target="https://actualicese.com/tratamientos-contable-y-fiscal-de-la-depreciacion-de-activos-en-desuso-casos-practicos-en-excel/?referer=L-excel-formato&amp;utm_medium=act_formato_excel&amp;utm_source=act_formato_excel&amp;utm_campaign=act_formato_excel&amp;utm_content=act_formato_excel_link" TargetMode="External"/><Relationship Id="rId987" Type="http://schemas.openxmlformats.org/officeDocument/2006/relationships/hyperlink" Target="https://actualicese.com/formato-exogena-1003-por-el-ano-gravable-2017-retenciones-que-le-practicaron-al-informante/?referer=L-excel-formato&amp;utm_medium=act_formato_excel&amp;utm_source=act_formato_excel&amp;utm_campaign=act_formato_excel&amp;utm_content=act_formato_excel_link" TargetMode="External"/><Relationship Id="rId1172" Type="http://schemas.openxmlformats.org/officeDocument/2006/relationships/hyperlink" Target="https://actualicese.com/sobretasa-del-impuesto-de-renta-y-complementario-de-personas-juridicas/?referer=L-excel-formato&amp;utm_medium=act_formato_excel&amp;utm_source=act_formato_excel&amp;utm_campaign=act_formato_excel&amp;utm_content=act_formato_excel_link" TargetMode="External"/><Relationship Id="rId2016" Type="http://schemas.openxmlformats.org/officeDocument/2006/relationships/hyperlink" Target="https://actualicese.com/formato-en-excel-para-la-toma-de-inventario-fisico-con-macros/?referer=L-excel-formato&amp;utm_medium=act_formato_excel&amp;utm_source=act_formato_excel&amp;utm_campaign=act_formato_excel&amp;utm_content=act_formato_excel_link" TargetMode="External"/><Relationship Id="rId2223" Type="http://schemas.openxmlformats.org/officeDocument/2006/relationships/hyperlink" Target="https://actualicese.com/liquidador-de-indemnizacion-por-despido-sin-justa-causa-para-contrato-fijo-u-obra-labor/?referer=L-excel-formato&amp;utm_medium=act_formato_excel&amp;utm_source=act_formato_excel&amp;utm_campaign=act_formato_excel&amp;utm_content=act_formato_excel_link" TargetMode="External"/><Relationship Id="rId402" Type="http://schemas.openxmlformats.org/officeDocument/2006/relationships/hyperlink" Target="https://actualicese.com/liquidador-de-auxilio-de-incapacidad-valores-asumidos-por-el-empleador-la-eps-o-la-arl/?referer=L-excel-formato&amp;utm_medium=act_formato_excel&amp;utm_source=act_formato_excel&amp;utm_campaign=act_formato_excel&amp;utm_content=act_formato_excel_link" TargetMode="External"/><Relationship Id="rId847" Type="http://schemas.openxmlformats.org/officeDocument/2006/relationships/hyperlink" Target="https://actualicese.com/formato-exogena-1011-1012-y-2275-por-el-ano-gravable-2018-reporte-de-otros-datos-en-renta-e-iva/?referer=L-excel-formato&amp;utm_medium=act_formato_excel&amp;utm_source=act_formato_excel&amp;utm_campaign=act_formato_excel&amp;utm_content=act_formato_excel_link" TargetMode="External"/><Relationship Id="rId1032" Type="http://schemas.openxmlformats.org/officeDocument/2006/relationships/hyperlink" Target="https://actualicese.com/tabla-de-retenciones-en-la-fuente-por-renta-para-ano-fiscal-2018/?referer=L-excel-formato&amp;utm_medium=act_formato_excel&amp;utm_source=act_formato_excel&amp;utm_campaign=act_formato_excel&amp;utm_content=act_formato_excel_link" TargetMode="External"/><Relationship Id="rId1477" Type="http://schemas.openxmlformats.org/officeDocument/2006/relationships/hyperlink" Target="https://actualicese.com/plantilla-para-elaborar-estado-de-situacion-financiera-de-apertura-para-reportar-a-supersociedades/?referer=L-excel-formato&amp;utm_medium=act_formato_excel&amp;utm_source=act_formato_excel&amp;utm_campaign=act_formato_excel&amp;utm_content=act_formato_excel_link" TargetMode="External"/><Relationship Id="rId1684" Type="http://schemas.openxmlformats.org/officeDocument/2006/relationships/hyperlink" Target="https://actualicese.com/cuenta-de-cobro-para-una-persona-que-presta-servicios-y-no-es-responsable-de-iva/?referer=L-excel-formato&amp;utm_medium=act_formato_excel&amp;utm_source=act_formato_excel&amp;utm_campaign=act_formato_excel&amp;utm_content=act_formato_excel_link" TargetMode="External"/><Relationship Id="rId1891" Type="http://schemas.openxmlformats.org/officeDocument/2006/relationships/hyperlink" Target="https://actualicese.com/plantilla-para-elaborar-el-formulario-300-para-las-declaraciones-del-iva-en-2023/?referer=L-excel-formato&amp;utm_medium=act_formato_excel&amp;utm_source=act_formato_excel&amp;utm_campaign=act_formato_excel&amp;utm_content=act_formato_excel_link" TargetMode="External"/><Relationship Id="rId707" Type="http://schemas.openxmlformats.org/officeDocument/2006/relationships/hyperlink" Target="https://actualicese.com/liquidacion-de-contrato-de-trabajo/?referer=L-excel-formato&amp;utm_medium=act_formato_excel&amp;utm_source=act_formato_excel&amp;utm_campaign=act_formato_excel&amp;utm_content=act_formato_excel_link" TargetMode="External"/><Relationship Id="rId914" Type="http://schemas.openxmlformats.org/officeDocument/2006/relationships/hyperlink" Target="https://actualicese.com/liquidador-historico-de-porcentajes-de-reajuste-fiscal/?referer=L-excel-formato&amp;utm_medium=act_formato_excel&amp;utm_source=act_formato_excel&amp;utm_campaign=act_formato_excel&amp;utm_content=act_formato_excel_link" TargetMode="External"/><Relationship Id="rId1337" Type="http://schemas.openxmlformats.org/officeDocument/2006/relationships/hyperlink" Target="https://actualicese.com/calendario-tributario-de-bogota-d-c/?referer=L-excel-formato&amp;utm_medium=act_formato_excel&amp;utm_source=act_formato_excel&amp;utm_campaign=act_formato_excel&amp;utm_content=act_formato_excel_link" TargetMode="External"/><Relationship Id="rId1544" Type="http://schemas.openxmlformats.org/officeDocument/2006/relationships/hyperlink" Target="https://actualicese.com/plantilla-basica-formulario-110-y-140-declaracion-renta-y-cree-de-personas-juridicas-ano-gravable-2013/?referer=L-excel-formato&amp;utm_medium=act_formato_excel&amp;utm_source=act_formato_excel&amp;utm_campaign=act_formato_excel&amp;utm_content=act_formato_excel_link" TargetMode="External"/><Relationship Id="rId1751" Type="http://schemas.openxmlformats.org/officeDocument/2006/relationships/hyperlink" Target="https://actualicese.com/poder-de-representacion-en-asamblea-de-accionistas-o-junta-de-socios/?referer=L-excel-formato&amp;utm_medium=act_formato_excel&amp;utm_source=act_formato_excel&amp;utm_campaign=act_formato_excel&amp;utm_content=act_formato_excel_link" TargetMode="External"/><Relationship Id="rId1989" Type="http://schemas.openxmlformats.org/officeDocument/2006/relationships/hyperlink" Target="https://actualicese.com/liquidador-casos-practicos-en-excel-con-las-diferencias-mas-comunes-en-el-proceso-de-conciliacion-fiscal-de-personas-juridicas/?referer=L-excel-formato&amp;utm_medium=act_formato_excel&amp;utm_source=act_formato_excel&amp;utm_campaign=act_formato_excel&amp;utm_content=act_formato_excel_link" TargetMode="External"/><Relationship Id="rId43" Type="http://schemas.openxmlformats.org/officeDocument/2006/relationships/hyperlink" Target="https://actualicese.com/efecto-del-calculo-del-valor-residual-en-el-estado-de-resultados/?referer=L-excel-formato&amp;utm_medium=act_formato_excel&amp;utm_source=act_formato_excel&amp;utm_campaign=act_formato_excel&amp;utm_content=act_formato_excel_link" TargetMode="External"/><Relationship Id="rId1404" Type="http://schemas.openxmlformats.org/officeDocument/2006/relationships/hyperlink" Target="https://actualicese.com/promesa-de-compraventa-de-inmueble/?referer=L-excel-formato&amp;utm_medium=act_formato_excel&amp;utm_source=act_formato_excel&amp;utm_campaign=act_formato_excel&amp;utm_content=act_formato_excel_link" TargetMode="External"/><Relationship Id="rId1611" Type="http://schemas.openxmlformats.org/officeDocument/2006/relationships/hyperlink" Target="https://actualicese.com/word-contrato-de-suministro-de-alimentos-outsourcing-de-casino/?referer=L-excel-formato&amp;utm_medium=act_formato_excel&amp;utm_source=act_formato_excel&amp;utm_campaign=act_formato_excel&amp;utm_content=act_formato_excel_link" TargetMode="External"/><Relationship Id="rId1849" Type="http://schemas.openxmlformats.org/officeDocument/2006/relationships/hyperlink" Target="https://actualicese.com/pack-de-formatos-modelos-y-guias-para-asambleas-de-accionistas-socios-y-copropietarios/?referer=L-excel-formato&amp;utm_medium=act_formato_excel&amp;utm_source=act_formato_excel&amp;utm_campaign=act_formato_excel&amp;utm_content=act_formato_excel_link" TargetMode="External"/><Relationship Id="rId192" Type="http://schemas.openxmlformats.org/officeDocument/2006/relationships/hyperlink" Target="https://actualicese.com/liquidador-de-nomina-de-empleados-de-servicio-domestico-que-laboran-por-dias/?referer=L-excel-formato&amp;utm_medium=act_formato_excel&amp;utm_source=act_formato_excel&amp;utm_campaign=act_formato_excel&amp;utm_content=act_formato_excel_link" TargetMode="External"/><Relationship Id="rId1709" Type="http://schemas.openxmlformats.org/officeDocument/2006/relationships/hyperlink" Target="https://actualicese.com/tabla-de-tarifas-de-honorarios-profesionales-para-contadores-publicos/?referer=L-excel-formato&amp;utm_medium=act_formato_excel&amp;utm_source=act_formato_excel&amp;utm_campaign=act_formato_excel&amp;utm_content=act_formato_excel_link" TargetMode="External"/><Relationship Id="rId1916" Type="http://schemas.openxmlformats.org/officeDocument/2006/relationships/hyperlink" Target="https://actualicese.com/poder-para-nombrar-delegado-o-apoderado-en-asamblea-de-propietarios-en-p-h/?referer=L-excel-formato&amp;utm_medium=act_formato_excel&amp;utm_source=act_formato_excel&amp;utm_campaign=act_formato_excel&amp;utm_content=act_formato_excel_link" TargetMode="External"/><Relationship Id="rId497" Type="http://schemas.openxmlformats.org/officeDocument/2006/relationships/hyperlink" Target="https://actualicese.com/lista-de-chequeo-de-revelaciones-seccion-11-instrumentos-financieros-basicos/?referer=L-excel-formato&amp;utm_medium=act_formato_excel&amp;utm_source=act_formato_excel&amp;utm_campaign=act_formato_excel&amp;utm_content=act_formato_excel_link" TargetMode="External"/><Relationship Id="rId2080" Type="http://schemas.openxmlformats.org/officeDocument/2006/relationships/hyperlink" Target="https://actualicese.com/casos-practicos-de-liquidacion-y-contabilizacion-de-sanciones-por-no-inscribirse-o-actualizar-el-rut/?referer=L-excel-formato&amp;utm_medium=act_formato_excel&amp;utm_source=act_formato_excel&amp;utm_campaign=act_formato_excel&amp;utm_content=act_formato_excel_link" TargetMode="External"/><Relationship Id="rId2178" Type="http://schemas.openxmlformats.org/officeDocument/2006/relationships/hyperlink" Target="https://actualicese.com/lista-de-chequeo-estandares-minimos-de-seguridad-para-empresas-medianas/?referer=L-excel-formato&amp;utm_medium=act_formato_excel&amp;utm_source=act_formato_excel&amp;utm_campaign=act_formato_excel&amp;utm_content=act_formato_excel_link" TargetMode="External"/><Relationship Id="rId357" Type="http://schemas.openxmlformats.org/officeDocument/2006/relationships/hyperlink" Target="https://actualicese.com/reparto-de-utilidades-pago-de-dividendos/?referer=L-excel-formato&amp;utm_medium=act_formato_excel&amp;utm_source=act_formato_excel&amp;utm_campaign=act_formato_excel&amp;utm_content=act_formato_excel_link" TargetMode="External"/><Relationship Id="rId1194" Type="http://schemas.openxmlformats.org/officeDocument/2006/relationships/hyperlink" Target="https://actualicese.com/matriz-para-definir-si-puede-acogerse-al-monotributo-por-el-ano-2017-segun-proyecto-reforma-tributaria/?referer=L-excel-formato&amp;utm_medium=act_formato_excel&amp;utm_source=act_formato_excel&amp;utm_campaign=act_formato_excel&amp;utm_content=act_formato_excel_link" TargetMode="External"/><Relationship Id="rId2038" Type="http://schemas.openxmlformats.org/officeDocument/2006/relationships/hyperlink" Target="https://actualicese.com/impuesto-diferido-por-diferencia-en-cambio-caso-practico-en-excel/?referer=L-excel-formato&amp;utm_medium=act_formato_excel&amp;utm_source=act_formato_excel&amp;utm_campaign=act_formato_excel&amp;utm_content=act_formato_excel_link" TargetMode="External"/><Relationship Id="rId217" Type="http://schemas.openxmlformats.org/officeDocument/2006/relationships/hyperlink" Target="https://actualicese.com/formatos-para-elaborar-contratos-de-trabajo/?referer=L-excel-formato&amp;utm_medium=act_formato_excel&amp;utm_source=act_formato_excel&amp;utm_campaign=act_formato_excel&amp;utm_content=act_formato_excel_link" TargetMode="External"/><Relationship Id="rId564" Type="http://schemas.openxmlformats.org/officeDocument/2006/relationships/hyperlink" Target="https://actualicese.com/costo-fiscal-de-propiedad-planta-y-equipo-y-propiedades-de-inversion-como-determinarlo/?referer=L-excel-formato&amp;utm_medium=act_formato_excel&amp;utm_source=act_formato_excel&amp;utm_campaign=act_formato_excel&amp;utm_content=act_formato_excel_link" TargetMode="External"/><Relationship Id="rId771" Type="http://schemas.openxmlformats.org/officeDocument/2006/relationships/hyperlink" Target="https://actualicese.com/formatos-exogena-1011-1012-y-2275-por-el-ano-gravable-2019-reporte-de-otros-datos-en-renta-e-iva/?referer=L-excel-formato&amp;utm_medium=act_formato_excel&amp;utm_source=act_formato_excel&amp;utm_campaign=act_formato_excel&amp;utm_content=act_formato_excel_link" TargetMode="External"/><Relationship Id="rId869" Type="http://schemas.openxmlformats.org/officeDocument/2006/relationships/hyperlink" Target="https://actualicese.com/indicadores-basicos-para-declaracion-de-renta-de-personas-juridicas-ano-gravable-2018/?referer=L-excel-formato&amp;utm_medium=act_formato_excel&amp;utm_source=act_formato_excel&amp;utm_campaign=act_formato_excel&amp;utm_content=act_formato_excel_link" TargetMode="External"/><Relationship Id="rId1499" Type="http://schemas.openxmlformats.org/officeDocument/2006/relationships/hyperlink" Target="https://actualicese.com/retencion-en-la-fuente-con-procedimiento-1-a-asalariados-y-demas-empleados-durante-el-2015/?referer=L-excel-formato&amp;utm_medium=act_formato_excel&amp;utm_source=act_formato_excel&amp;utm_campaign=act_formato_excel&amp;utm_content=act_formato_excel_link" TargetMode="External"/><Relationship Id="rId2245" Type="http://schemas.openxmlformats.org/officeDocument/2006/relationships/hyperlink" Target="https://actualicese.com/liquidador-de-seguridad-social-para-trabajadores-domesticos-por-dias-con-multiples-empleadores/?referer=L-excel-formato&amp;utm_medium=act_formato_excel&amp;utm_source=act_formato_excel&amp;utm_campaign=act_formato_excel&amp;utm_content=act_formato_excel_link" TargetMode="External"/><Relationship Id="rId424" Type="http://schemas.openxmlformats.org/officeDocument/2006/relationships/hyperlink" Target="https://actualicese.com/costo-de-la-contratacion-de-un-trabajador-que-devenga-un-salario-minimo-caso-practico/?referer=L-excel-formato&amp;utm_medium=act_formato_excel&amp;utm_source=act_formato_excel&amp;utm_campaign=act_formato_excel&amp;utm_content=act_formato_excel_link" TargetMode="External"/><Relationship Id="rId631" Type="http://schemas.openxmlformats.org/officeDocument/2006/relationships/hyperlink" Target="https://actualicese.com/contrato-modelo-contrato-de-mandato/?referer=L-excel-formato&amp;utm_medium=act_formato_excel&amp;utm_source=act_formato_excel&amp;utm_campaign=act_formato_excel&amp;utm_content=act_formato_excel_link" TargetMode="External"/><Relationship Id="rId729" Type="http://schemas.openxmlformats.org/officeDocument/2006/relationships/hyperlink" Target="https://actualicese.com/poder-para-adelantar-tramite-de-solicitud-de-calificacion-de-perdida-de-capacidad-laboral/?referer=L-excel-formato&amp;utm_medium=act_formato_excel&amp;utm_source=act_formato_excel&amp;utm_campaign=act_formato_excel&amp;utm_content=act_formato_excel_link" TargetMode="External"/><Relationship Id="rId1054" Type="http://schemas.openxmlformats.org/officeDocument/2006/relationships/hyperlink" Target="https://actualicese.com/lista-de-chequeo-evidencia-relativa-a-los-controles-en-una-organizacion-de-servicios/?referer=L-excel-formato&amp;utm_medium=act_formato_excel&amp;utm_source=act_formato_excel&amp;utm_campaign=act_formato_excel&amp;utm_content=act_formato_excel_link" TargetMode="External"/><Relationship Id="rId1261" Type="http://schemas.openxmlformats.org/officeDocument/2006/relationships/hyperlink" Target="https://actualicese.com/formularios-110-y-240-con-anexos-para-declaracion-de-renta-ano-gravable-2015/?referer=L-excel-formato&amp;utm_medium=act_formato_excel&amp;utm_source=act_formato_excel&amp;utm_campaign=act_formato_excel&amp;utm_content=act_formato_excel_link" TargetMode="External"/><Relationship Id="rId1359" Type="http://schemas.openxmlformats.org/officeDocument/2006/relationships/hyperlink" Target="https://actualicese.com/documento-de-orientacion-tecnica-015-copropiedades-de-uso-residencial-o-mixto-grupo-1-2-y-3/?referer=L-excel-formato&amp;utm_medium=act_formato_excel&amp;utm_source=act_formato_excel&amp;utm_campaign=act_formato_excel&amp;utm_content=act_formato_excel_link" TargetMode="External"/><Relationship Id="rId2105" Type="http://schemas.openxmlformats.org/officeDocument/2006/relationships/hyperlink" Target="https://actualicese.com/liquidador-en-excel-del-porcentaje-fijo-de-retencion-en-la-fuente-sobre-salarios-en-junio-de-2023-procedimiento-2/?referer=L-excel-formato&amp;utm_medium=act_formato_excel&amp;utm_source=act_formato_excel&amp;utm_campaign=act_formato_excel&amp;utm_content=act_formato_excel_link" TargetMode="External"/><Relationship Id="rId936" Type="http://schemas.openxmlformats.org/officeDocument/2006/relationships/hyperlink" Target="https://actualicese.com/politica-contable-de-arrendamientos-para-entidades-de-grupo-1/?referer=L-excel-formato&amp;utm_medium=act_formato_excel&amp;utm_source=act_formato_excel&amp;utm_campaign=act_formato_excel&amp;utm_content=act_formato_excel_link" TargetMode="External"/><Relationship Id="rId1121" Type="http://schemas.openxmlformats.org/officeDocument/2006/relationships/hyperlink" Target="https://actualicese.com/formato-1009-por-2016-reportes-de-cuentas-por-pagar/?referer=L-excel-formato&amp;utm_medium=act_formato_excel&amp;utm_source=act_formato_excel&amp;utm_campaign=act_formato_excel&amp;utm_content=act_formato_excel_link" TargetMode="External"/><Relationship Id="rId1219" Type="http://schemas.openxmlformats.org/officeDocument/2006/relationships/hyperlink" Target="https://actualicese.com/cuadro-sinoptico-de-la-generacion-del-iva-en-operaciones-con-empresas-en-zonas-francas/?referer=L-excel-formato&amp;utm_medium=act_formato_excel&amp;utm_source=act_formato_excel&amp;utm_campaign=act_formato_excel&amp;utm_content=act_formato_excel_link" TargetMode="External"/><Relationship Id="rId1566" Type="http://schemas.openxmlformats.org/officeDocument/2006/relationships/hyperlink" Target="https://actualicese.com/circularizacion-bancaria-de-informacion-financiera/?referer=L-excel-formato&amp;utm_medium=act_formato_excel&amp;utm_source=act_formato_excel&amp;utm_campaign=act_formato_excel&amp;utm_content=act_formato_excel_link" TargetMode="External"/><Relationship Id="rId1773" Type="http://schemas.openxmlformats.org/officeDocument/2006/relationships/hyperlink" Target="https://actualicese.com/tabla-de-retencion-en-la-fuente-2023/?referer=L-excel-formato&amp;utm_medium=act_formato_excel&amp;utm_source=act_formato_excel&amp;utm_campaign=act_formato_excel&amp;utm_content=act_formato_excel_link" TargetMode="External"/><Relationship Id="rId1980" Type="http://schemas.openxmlformats.org/officeDocument/2006/relationships/hyperlink" Target="https://actualicese.com/modelo-de-certificado-laboral/?referer=L-excel-formato&amp;utm_medium=act_formato_excel&amp;utm_source=act_formato_excel&amp;utm_campaign=act_formato_excel&amp;utm_content=act_formato_excel_link" TargetMode="External"/><Relationship Id="rId65" Type="http://schemas.openxmlformats.org/officeDocument/2006/relationships/hyperlink" Target="https://actualicese.com/determinacion-de-diferencias-temporarias-e-impuesto-diferido/?referer=L-excel-formato&amp;utm_medium=act_formato_excel&amp;utm_source=act_formato_excel&amp;utm_campaign=act_formato_excel&amp;utm_content=act_formato_excel_link" TargetMode="External"/><Relationship Id="rId1426" Type="http://schemas.openxmlformats.org/officeDocument/2006/relationships/hyperlink" Target="https://actualicese.com/guia-para-determinar-si-una-persona-natural-es-residente-para-efectos-fiscales/?referer=L-excel-formato&amp;utm_medium=act_formato_excel&amp;utm_source=act_formato_excel&amp;utm_campaign=act_formato_excel&amp;utm_content=act_formato_excel_link" TargetMode="External"/><Relationship Id="rId1633" Type="http://schemas.openxmlformats.org/officeDocument/2006/relationships/hyperlink" Target="https://actualicese.com/pack-de-formatos-casos-practicos-en-excel-sobre-impuesto-diferido-en-2022/?referer=L-excel-formato&amp;utm_medium=act_formato_excel&amp;utm_source=act_formato_excel&amp;utm_campaign=act_formato_excel&amp;utm_content=act_formato_excel_link" TargetMode="External"/><Relationship Id="rId1840" Type="http://schemas.openxmlformats.org/officeDocument/2006/relationships/hyperlink" Target="https://actualicese.com/liquidador-y-desprendible-de-nomina-basico-en-excel/?referer=L-excel-formato&amp;utm_medium=act_formato_excel&amp;utm_source=act_formato_excel&amp;utm_campaign=act_formato_excel&amp;utm_content=act_formato_excel_link" TargetMode="External"/><Relationship Id="rId1700" Type="http://schemas.openxmlformats.org/officeDocument/2006/relationships/hyperlink" Target="https://actualicese.com/simulador-de-sancion-por-no-pagar-la-liquidacion-del-contrato-laboral/?referer=L-excel-formato&amp;utm_medium=act_formato_excel&amp;utm_source=act_formato_excel&amp;utm_campaign=act_formato_excel&amp;utm_content=act_formato_excel_link" TargetMode="External"/><Relationship Id="rId1938" Type="http://schemas.openxmlformats.org/officeDocument/2006/relationships/hyperlink" Target="https://actualicese.com/caso-practico-en-excel-sobre-adquisicion-de-activos-inventarios-con-interes-implicito/?referer=L-excel-formato&amp;utm_medium=act_formato_excel&amp;utm_source=act_formato_excel&amp;utm_campaign=act_formato_excel&amp;utm_content=act_formato_excel_link" TargetMode="External"/><Relationship Id="rId281" Type="http://schemas.openxmlformats.org/officeDocument/2006/relationships/hyperlink" Target="https://actualicese.com/plantilla-del-formato-2276-y-del-2280-para-el-reporte-de-informacion-exogena-de-2021/?referer=L-excel-formato&amp;utm_medium=act_formato_excel&amp;utm_source=act_formato_excel&amp;utm_campaign=act_formato_excel&amp;utm_content=act_formato_excel_link" TargetMode="External"/><Relationship Id="rId141" Type="http://schemas.openxmlformats.org/officeDocument/2006/relationships/hyperlink" Target="https://actualicese.com/modelo-de-carta-para-notificar-vacaciones-a-empleados/?referer=L-excel-formato&amp;utm_medium=act_formato_excel&amp;utm_source=act_formato_excel&amp;utm_campaign=act_formato_excel&amp;utm_content=act_formato_excel_link" TargetMode="External"/><Relationship Id="rId379" Type="http://schemas.openxmlformats.org/officeDocument/2006/relationships/hyperlink" Target="https://actualicese.com/simulador-de-casos-de-deducciones-y-costos-estimados-para-la-declaracion-de-renta-2021/?referer=L-excel-formato&amp;utm_medium=act_formato_excel&amp;utm_source=act_formato_excel&amp;utm_campaign=act_formato_excel&amp;utm_content=act_formato_excel_link" TargetMode="External"/><Relationship Id="rId586" Type="http://schemas.openxmlformats.org/officeDocument/2006/relationships/hyperlink" Target="https://actualicese.com/formulario-420-declaracion-de-impuesto-al-patrimonio-2021/?referer=L-excel-formato&amp;utm_medium=act_formato_excel&amp;utm_source=act_formato_excel&amp;utm_campaign=act_formato_excel&amp;utm_content=act_formato_excel_link" TargetMode="External"/><Relationship Id="rId793" Type="http://schemas.openxmlformats.org/officeDocument/2006/relationships/hyperlink" Target="https://actualicese.com/guia-tabla-de-retencion-en-la-fuente-para-el-ano-fiscal-2020/?referer=L-excel-formato&amp;utm_medium=act_formato_excel&amp;utm_source=act_formato_excel&amp;utm_campaign=act_formato_excel&amp;utm_content=act_formato_excel_link" TargetMode="External"/><Relationship Id="rId2267" Type="http://schemas.openxmlformats.org/officeDocument/2006/relationships/hyperlink" Target="https://actualicese.com/liquidador-de-auxilio-de-incapacidad-aplicado-a-salario-variable-fijo-o-integral/?referer=L-excel-formato&amp;utm_medium=act_formato_excel&amp;utm_source=act_formato_excel&amp;utm_campaign=act_formato_excel&amp;utm_content=act_formato_excel_link" TargetMode="External"/><Relationship Id="rId7" Type="http://schemas.openxmlformats.org/officeDocument/2006/relationships/hyperlink" Target="https://actualicese.com/impuesto-diferido-ante-deterioro-de-cartera-en-2022-caso-practico-en-excel/?referer=L-excel-formato&amp;utm_medium=act_formato_excel&amp;utm_source=act_formato_excel&amp;utm_campaign=act_formato_excel&amp;utm_content=act_formato_excel_link" TargetMode="External"/><Relationship Id="rId239" Type="http://schemas.openxmlformats.org/officeDocument/2006/relationships/hyperlink" Target="https://actualicese.com/contrato-de-trabajo-a-termino-indefinido-de-auxiliar-contable/?referer=L-excel-formato&amp;utm_medium=act_formato_excel&amp;utm_source=act_formato_excel&amp;utm_campaign=act_formato_excel&amp;utm_content=act_formato_excel_link" TargetMode="External"/><Relationship Id="rId446" Type="http://schemas.openxmlformats.org/officeDocument/2006/relationships/hyperlink" Target="https://actualicese.com/modelo-calculo-de-intereses-sobre-las-cesantias/?referer=L-excel-formato&amp;utm_medium=act_formato_excel&amp;utm_source=act_formato_excel&amp;utm_campaign=act_formato_excel&amp;utm_content=act_formato_excel_link" TargetMode="External"/><Relationship Id="rId653" Type="http://schemas.openxmlformats.org/officeDocument/2006/relationships/hyperlink" Target="https://actualicese.com/normatividad-relacionada-con-la-liquidacion-de-nomina/?referer=L-excel-formato&amp;utm_medium=act_formato_excel&amp;utm_source=act_formato_excel&amp;utm_campaign=act_formato_excel&amp;utm_content=act_formato_excel_link" TargetMode="External"/><Relationship Id="rId1076" Type="http://schemas.openxmlformats.org/officeDocument/2006/relationships/hyperlink" Target="https://actualicese.com/personas-naturales-obligadas-y-no-obligadas-a-llevar-contabilidad/?referer=L-excel-formato&amp;utm_medium=act_formato_excel&amp;utm_source=act_formato_excel&amp;utm_campaign=act_formato_excel&amp;utm_content=act_formato_excel_link" TargetMode="External"/><Relationship Id="rId1283" Type="http://schemas.openxmlformats.org/officeDocument/2006/relationships/hyperlink" Target="https://actualicese.com/autorizacion-de-salida-de-bienes-por-finalizacion-del-contrato-de-arrendamiento-propiedad-horizontal/?referer=L-excel-formato&amp;utm_medium=act_formato_excel&amp;utm_source=act_formato_excel&amp;utm_campaign=act_formato_excel&amp;utm_content=act_formato_excel_link" TargetMode="External"/><Relationship Id="rId1490" Type="http://schemas.openxmlformats.org/officeDocument/2006/relationships/hyperlink" Target="https://actualicese.com/documento-constitucion-comite-niif/?referer=L-excel-formato&amp;utm_medium=act_formato_excel&amp;utm_source=act_formato_excel&amp;utm_campaign=act_formato_excel&amp;utm_content=act_formato_excel_link" TargetMode="External"/><Relationship Id="rId2127" Type="http://schemas.openxmlformats.org/officeDocument/2006/relationships/hyperlink" Target="https://actualicese.com/caso-practico-de-liquidacion-de-un-trabajador-domestico-que-devenga-el-salario-minimo/?referer=L-excel-formato&amp;utm_medium=act_formato_excel&amp;utm_source=act_formato_excel&amp;utm_campaign=act_formato_excel&amp;utm_content=act_formato_excel_link" TargetMode="External"/><Relationship Id="rId306" Type="http://schemas.openxmlformats.org/officeDocument/2006/relationships/hyperlink" Target="https://actualicese.com/guia-para-auditar-el-formato-2516-ag-2021-conciliacion-fiscal-de-las-personas-juridicas/?referer=L-excel-formato&amp;utm_medium=act_formato_excel&amp;utm_source=act_formato_excel&amp;utm_campaign=act_formato_excel&amp;utm_content=act_formato_excel_link" TargetMode="External"/><Relationship Id="rId860" Type="http://schemas.openxmlformats.org/officeDocument/2006/relationships/hyperlink" Target="https://actualicese.com/formatos-exogena-1005-y-1006-del-ano-gravable-2018-reportes-de-iva-generados-y-descontables/?referer=L-excel-formato&amp;utm_medium=act_formato_excel&amp;utm_source=act_formato_excel&amp;utm_campaign=act_formato_excel&amp;utm_content=act_formato_excel_link" TargetMode="External"/><Relationship Id="rId958" Type="http://schemas.openxmlformats.org/officeDocument/2006/relationships/hyperlink" Target="https://actualicese.com/cobro-coactivo-conozca-si-la-dian-deberia-levantar-medida-cautelar-sobre-un-bien-del-contribuyente/?referer=L-excel-formato&amp;utm_medium=act_formato_excel&amp;utm_source=act_formato_excel&amp;utm_campaign=act_formato_excel&amp;utm_content=act_formato_excel_link" TargetMode="External"/><Relationship Id="rId1143" Type="http://schemas.openxmlformats.org/officeDocument/2006/relationships/hyperlink" Target="https://actualicese.com/politica-contable-sobre-moneda-funcional-y-transacciones-en-moneda-extranjera-para-pymes/?referer=L-excel-formato&amp;utm_medium=act_formato_excel&amp;utm_source=act_formato_excel&amp;utm_campaign=act_formato_excel&amp;utm_content=act_formato_excel_link" TargetMode="External"/><Relationship Id="rId1588" Type="http://schemas.openxmlformats.org/officeDocument/2006/relationships/hyperlink" Target="https://actualicese.com/modelo-para-definir-limite-de-pagos-no-salariales-y-su-aporte-a-seguridad-social/?referer=L-excel-formato&amp;utm_medium=act_formato_excel&amp;utm_source=act_formato_excel&amp;utm_campaign=act_formato_excel&amp;utm_content=act_formato_excel_link" TargetMode="External"/><Relationship Id="rId1795" Type="http://schemas.openxmlformats.org/officeDocument/2006/relationships/hyperlink" Target="https://actualicese.com/lista-de-chequeo-de-documentos-presentados-en-asamblea-de-accionistas-o-junta-de-socios/?referer=L-excel-formato&amp;utm_medium=act_formato_excel&amp;utm_source=act_formato_excel&amp;utm_campaign=act_formato_excel&amp;utm_content=act_formato_excel_link" TargetMode="External"/><Relationship Id="rId87" Type="http://schemas.openxmlformats.org/officeDocument/2006/relationships/hyperlink" Target="https://actualicese.com/caso-practico-de-contabilizacion-de-cheques-devueltos/?referer=L-excel-formato&amp;utm_medium=act_formato_excel&amp;utm_source=act_formato_excel&amp;utm_campaign=act_formato_excel&amp;utm_content=act_formato_excel_link" TargetMode="External"/><Relationship Id="rId513" Type="http://schemas.openxmlformats.org/officeDocument/2006/relationships/hyperlink" Target="https://actualicese.com/simulador-de-estado-de-situacion-financiera-analisis-comparativo/?referer=L-excel-formato&amp;utm_medium=act_formato_excel&amp;utm_source=act_formato_excel&amp;utm_campaign=act_formato_excel&amp;utm_content=act_formato_excel_link" TargetMode="External"/><Relationship Id="rId720" Type="http://schemas.openxmlformats.org/officeDocument/2006/relationships/hyperlink" Target="https://actualicese.com/calculo-de-la-contribucion-2020-a-supersociedades/?referer=L-excel-formato&amp;utm_medium=act_formato_excel&amp;utm_source=act_formato_excel&amp;utm_campaign=act_formato_excel&amp;utm_content=act_formato_excel_link" TargetMode="External"/><Relationship Id="rId818" Type="http://schemas.openxmlformats.org/officeDocument/2006/relationships/hyperlink" Target="https://actualicese.com/evaluacion-de-las-competencias-y-recursos-de-la-firma/?referer=L-excel-formato&amp;utm_medium=act_formato_excel&amp;utm_source=act_formato_excel&amp;utm_campaign=act_formato_excel&amp;utm_content=act_formato_excel_link" TargetMode="External"/><Relationship Id="rId1350" Type="http://schemas.openxmlformats.org/officeDocument/2006/relationships/hyperlink" Target="https://actualicese.com/liquidador-ejercicio-de-conciliacion-entre-el-resultado-contable-y-los-resultados-fiscales/?referer=L-excel-formato&amp;utm_medium=act_formato_excel&amp;utm_source=act_formato_excel&amp;utm_campaign=act_formato_excel&amp;utm_content=act_formato_excel_link" TargetMode="External"/><Relationship Id="rId1448" Type="http://schemas.openxmlformats.org/officeDocument/2006/relationships/hyperlink" Target="https://actualicese.com/clasificacion-tributaria-por-el-ano-gravable-2014-de-las-personas-naturales-y-sucesiones-iliquidas-frente-al-impuesto-de-renta-y-ganancia-ocasional/?referer=L-excel-formato&amp;utm_medium=act_formato_excel&amp;utm_source=act_formato_excel&amp;utm_campaign=act_formato_excel&amp;utm_content=act_formato_excel_link" TargetMode="External"/><Relationship Id="rId1655" Type="http://schemas.openxmlformats.org/officeDocument/2006/relationships/hyperlink" Target="https://actualicese.com/informe-de-entrega-del-cargo-de-contador-externo-al-finalizar-un-contrato/?referer=L-excel-formato&amp;utm_medium=act_formato_excel&amp;utm_source=act_formato_excel&amp;utm_campaign=act_formato_excel&amp;utm_content=act_formato_excel_link" TargetMode="External"/><Relationship Id="rId1003" Type="http://schemas.openxmlformats.org/officeDocument/2006/relationships/hyperlink" Target="https://actualicese.com/aplicativo-simulador-y-comparativo-de-creditos-cuota-fija/?referer=L-excel-formato&amp;utm_medium=act_formato_excel&amp;utm_source=act_formato_excel&amp;utm_campaign=act_formato_excel&amp;utm_content=act_formato_excel_link" TargetMode="External"/><Relationship Id="rId1210" Type="http://schemas.openxmlformats.org/officeDocument/2006/relationships/hyperlink" Target="https://actualicese.com/matriz-para-definir-la-periodicidad-para-declarar-y-pagar-la-autorretencion-del-cree/?referer=L-excel-formato&amp;utm_medium=act_formato_excel&amp;utm_source=act_formato_excel&amp;utm_campaign=act_formato_excel&amp;utm_content=act_formato_excel_link" TargetMode="External"/><Relationship Id="rId1308" Type="http://schemas.openxmlformats.org/officeDocument/2006/relationships/hyperlink" Target="https://actualicese.com/formularios-110-y-140-con-anexos-y-formato-1732-ano-gravable-2015/?referer=L-excel-formato&amp;utm_medium=act_formato_excel&amp;utm_source=act_formato_excel&amp;utm_campaign=act_formato_excel&amp;utm_content=act_formato_excel_link" TargetMode="External"/><Relationship Id="rId1862" Type="http://schemas.openxmlformats.org/officeDocument/2006/relationships/hyperlink" Target="https://actualicese.com/plantilla-del-formato-1007-para-el-reporte-de-exogena-2022-informacion-de-ingresos-propios/?referer=L-excel-formato&amp;utm_medium=act_formato_excel&amp;utm_source=act_formato_excel&amp;utm_campaign=act_formato_excel&amp;utm_content=act_formato_excel_link" TargetMode="External"/><Relationship Id="rId1515" Type="http://schemas.openxmlformats.org/officeDocument/2006/relationships/hyperlink" Target="https://actualicese.com/modelo-para-definir-porcentaje-fijo-retencion-sobre-salarios-en-diciembre-de-2014-procedimiento-2/?referer=L-excel-formato&amp;utm_medium=act_formato_excel&amp;utm_source=act_formato_excel&amp;utm_campaign=act_formato_excel&amp;utm_content=act_formato_excel_link" TargetMode="External"/><Relationship Id="rId1722" Type="http://schemas.openxmlformats.org/officeDocument/2006/relationships/hyperlink" Target="https://actualicese.com/comprobante-de-pago-intereses-a-las-cesantias/?referer=L-excel-formato&amp;utm_medium=act_formato_excel&amp;utm_source=act_formato_excel&amp;utm_campaign=act_formato_excel&amp;utm_content=act_formato_excel_link" TargetMode="External"/><Relationship Id="rId14" Type="http://schemas.openxmlformats.org/officeDocument/2006/relationships/hyperlink" Target="https://actualicese.com/modelo-de-informe-de-gestion/?referer=L-excel-formato&amp;utm_medium=act_formato_excel&amp;utm_source=act_formato_excel&amp;utm_campaign=act_formato_excel&amp;utm_content=act_formato_excel_link" TargetMode="External"/><Relationship Id="rId2191" Type="http://schemas.openxmlformats.org/officeDocument/2006/relationships/hyperlink" Target="https://actualicese.com/solicitud-compensacion-en-dinero-de-las-vacaciones/?referer=L-excel-formato&amp;utm_medium=act_formato_excel&amp;utm_source=act_formato_excel&amp;utm_campaign=act_formato_excel&amp;utm_content=act_formato_excel_link" TargetMode="External"/><Relationship Id="rId163" Type="http://schemas.openxmlformats.org/officeDocument/2006/relationships/hyperlink" Target="https://actualicese.com/acta-de-diligencia-de-descargos/?referer=L-excel-formato&amp;utm_medium=act_formato_excel&amp;utm_source=act_formato_excel&amp;utm_campaign=act_formato_excel&amp;utm_content=act_formato_excel_link" TargetMode="External"/><Relationship Id="rId370" Type="http://schemas.openxmlformats.org/officeDocument/2006/relationships/hyperlink" Target="https://actualicese.com/acta-cambio-de-representante-legal/?referer=L-excel-formato&amp;utm_medium=act_formato_excel&amp;utm_source=act_formato_excel&amp;utm_campaign=act_formato_excel&amp;utm_content=act_formato_excel_link" TargetMode="External"/><Relationship Id="rId2051" Type="http://schemas.openxmlformats.org/officeDocument/2006/relationships/hyperlink" Target="https://actualicese.com/casos-practicos-de-contabilizacion-de-compras-e-impuestos-asumidos/?referer=L-excel-formato&amp;utm_medium=act_formato_excel&amp;utm_source=act_formato_excel&amp;utm_campaign=act_formato_excel&amp;utm_content=act_formato_excel_link" TargetMode="External"/><Relationship Id="rId230" Type="http://schemas.openxmlformats.org/officeDocument/2006/relationships/hyperlink" Target="https://actualicese.com/liquidador-del-componente-inflacionario-de-los-rendimientos-o-costos-financieros/?referer=L-excel-formato&amp;utm_medium=act_formato_excel&amp;utm_source=act_formato_excel&amp;utm_campaign=act_formato_excel&amp;utm_content=act_formato_excel_link" TargetMode="External"/><Relationship Id="rId468" Type="http://schemas.openxmlformats.org/officeDocument/2006/relationships/hyperlink" Target="https://actualicese.com/indicadores-financieros-de-liquidez/?referer=L-excel-formato&amp;utm_medium=act_formato_excel&amp;utm_source=act_formato_excel&amp;utm_campaign=act_formato_excel&amp;utm_content=act_formato_excel_link" TargetMode="External"/><Relationship Id="rId675" Type="http://schemas.openxmlformats.org/officeDocument/2006/relationships/hyperlink" Target="https://actualicese.com/plantilla-para-definir-el-perfil-del-cargo-de-un-empleado-y-sus-funciones/?referer=L-excel-formato&amp;utm_medium=act_formato_excel&amp;utm_source=act_formato_excel&amp;utm_campaign=act_formato_excel&amp;utm_content=act_formato_excel_link" TargetMode="External"/><Relationship Id="rId882" Type="http://schemas.openxmlformats.org/officeDocument/2006/relationships/hyperlink" Target="https://actualicese.com/comparativo-entre-la-depuracion-de-la-renta-en-el-regimen-ordinario-y-en-el-regimen-simple/?referer=L-excel-formato&amp;utm_medium=act_formato_excel&amp;utm_source=act_formato_excel&amp;utm_campaign=act_formato_excel&amp;utm_content=act_formato_excel_link" TargetMode="External"/><Relationship Id="rId1098" Type="http://schemas.openxmlformats.org/officeDocument/2006/relationships/hyperlink" Target="https://actualicese.com/intereses-moratorios-sobre-deudas-tributarias-luego-de-la-ley-1819-de-2016/?referer=L-excel-formato&amp;utm_medium=act_formato_excel&amp;utm_source=act_formato_excel&amp;utm_campaign=act_formato_excel&amp;utm_content=act_formato_excel_link" TargetMode="External"/><Relationship Id="rId2149" Type="http://schemas.openxmlformats.org/officeDocument/2006/relationships/hyperlink" Target="https://actualicese.com/sancion-por-no-consignar-las-cesantias-y-no-pagar-los-intereses/?referer=L-excel-formato&amp;utm_medium=act_formato_excel&amp;utm_source=act_formato_excel&amp;utm_campaign=act_formato_excel&amp;utm_content=act_formato_excel_link" TargetMode="External"/><Relationship Id="rId328" Type="http://schemas.openxmlformats.org/officeDocument/2006/relationships/hyperlink" Target="https://actualicese.com/informe-del-revisor-fiscal-sobre-irregularidades-y-deficiencias-en-el-control-interno/?referer=L-excel-formato&amp;utm_medium=act_formato_excel&amp;utm_source=act_formato_excel&amp;utm_campaign=act_formato_excel&amp;utm_content=act_formato_excel_link" TargetMode="External"/><Relationship Id="rId535" Type="http://schemas.openxmlformats.org/officeDocument/2006/relationships/hyperlink" Target="https://actualicese.com/impuesto-diferido-por-deterioro-de-inventario-en-2021-caso-practico-en-excel/?referer=L-excel-formato&amp;utm_medium=act_formato_excel&amp;utm_source=act_formato_excel&amp;utm_campaign=act_formato_excel&amp;utm_content=act_formato_excel_link" TargetMode="External"/><Relationship Id="rId742" Type="http://schemas.openxmlformats.org/officeDocument/2006/relationships/hyperlink" Target="https://actualicese.com/formulario-110-y-formato-2516-declaracion-de-renta-o-ingresos-y-patrimonio-personas-juridicas-ag-2019/?referer=L-excel-formato&amp;utm_medium=act_formato_excel&amp;utm_source=act_formato_excel&amp;utm_campaign=act_formato_excel&amp;utm_content=act_formato_excel_link" TargetMode="External"/><Relationship Id="rId1165" Type="http://schemas.openxmlformats.org/officeDocument/2006/relationships/hyperlink" Target="https://actualicese.com/matriz-para-clasificar-empresas-que-inicien-actividades-en-zomac-y-tarifa-en-renta-a-aplicar-por-2017/?referer=L-excel-formato&amp;utm_medium=act_formato_excel&amp;utm_source=act_formato_excel&amp;utm_campaign=act_formato_excel&amp;utm_content=act_formato_excel_link" TargetMode="External"/><Relationship Id="rId1372" Type="http://schemas.openxmlformats.org/officeDocument/2006/relationships/hyperlink" Target="https://actualicese.com/lista-de-chequeo-de-revelaciones-nic-16-propiedades-planta-y-equipo/?referer=L-excel-formato&amp;utm_medium=act_formato_excel&amp;utm_source=act_formato_excel&amp;utm_campaign=act_formato_excel&amp;utm_content=act_formato_excel_link" TargetMode="External"/><Relationship Id="rId2009" Type="http://schemas.openxmlformats.org/officeDocument/2006/relationships/hyperlink" Target="https://actualicese.com/modelo-de-politica-base-para-la-preparacion-de-estados-financieros-bajo-estandar-internacional-para-pymes/?referer=L-excel-formato&amp;utm_medium=act_formato_excel&amp;utm_source=act_formato_excel&amp;utm_campaign=act_formato_excel&amp;utm_content=act_formato_excel_link" TargetMode="External"/><Relationship Id="rId2216" Type="http://schemas.openxmlformats.org/officeDocument/2006/relationships/hyperlink" Target="https://actualicese.com/modelo-en-word-de-un-contrato-de-transaccion-laboral-para-la-terminacion-del-contrato-de-trabajo/?referer=L-excel-formato&amp;utm_medium=act_formato_excel&amp;utm_source=act_formato_excel&amp;utm_campaign=act_formato_excel&amp;utm_content=act_formato_excel_link" TargetMode="External"/><Relationship Id="rId602" Type="http://schemas.openxmlformats.org/officeDocument/2006/relationships/hyperlink" Target="https://actualicese.com/contrato-de-union-temporal/?referer=L-excel-formato&amp;utm_medium=act_formato_excel&amp;utm_source=act_formato_excel&amp;utm_campaign=act_formato_excel&amp;utm_content=act_formato_excel_link" TargetMode="External"/><Relationship Id="rId1025" Type="http://schemas.openxmlformats.org/officeDocument/2006/relationships/hyperlink" Target="https://actualicese.com/tipos-de-terminos-de-firmeza-de-las-declaraciones-tributarias/?referer=L-excel-formato&amp;utm_medium=act_formato_excel&amp;utm_source=act_formato_excel&amp;utm_campaign=act_formato_excel&amp;utm_content=act_formato_excel_link" TargetMode="External"/><Relationship Id="rId1232" Type="http://schemas.openxmlformats.org/officeDocument/2006/relationships/hyperlink" Target="https://actualicese.com/poder-de-representacion-en-asambleajunta-general-de-asociados/?referer=L-excel-formato&amp;utm_medium=act_formato_excel&amp;utm_source=act_formato_excel&amp;utm_campaign=act_formato_excel&amp;utm_content=act_formato_excel_link" TargetMode="External"/><Relationship Id="rId1677" Type="http://schemas.openxmlformats.org/officeDocument/2006/relationships/hyperlink" Target="https://actualicese.com/nia-700-vs-nia-700-revisada-comparativo-de-estructura-del-informe-de-revisor-fiscal/?referer=L-excel-formato&amp;utm_medium=act_formato_excel&amp;utm_source=act_formato_excel&amp;utm_campaign=act_formato_excel&amp;utm_content=act_formato_excel_link" TargetMode="External"/><Relationship Id="rId1884" Type="http://schemas.openxmlformats.org/officeDocument/2006/relationships/hyperlink" Target="https://actualicese.com/cuestionario-de-excel-para-definir-si-una-persona-natural-es-residente-fiscal-en-colombia/?referer=L-excel-formato&amp;utm_medium=act_formato_excel&amp;utm_source=act_formato_excel&amp;utm_campaign=act_formato_excel&amp;utm_content=act_formato_excel_link" TargetMode="External"/><Relationship Id="rId907" Type="http://schemas.openxmlformats.org/officeDocument/2006/relationships/hyperlink" Target="https://actualicese.com/solicitud-de-aplicacion-de-tarifa-superior-de-retencion-en-la-fuente/?referer=L-excel-formato&amp;utm_medium=act_formato_excel&amp;utm_source=act_formato_excel&amp;utm_campaign=act_formato_excel&amp;utm_content=act_formato_excel_link" TargetMode="External"/><Relationship Id="rId1537" Type="http://schemas.openxmlformats.org/officeDocument/2006/relationships/hyperlink" Target="https://actualicese.com/clasificacion-de-las-personas-naturales-frente-al-impuesto-de-renta-luego-de-la-ley-1607/?referer=L-excel-formato&amp;utm_medium=act_formato_excel&amp;utm_source=act_formato_excel&amp;utm_campaign=act_formato_excel&amp;utm_content=act_formato_excel_link" TargetMode="External"/><Relationship Id="rId1744" Type="http://schemas.openxmlformats.org/officeDocument/2006/relationships/hyperlink" Target="https://actualicese.com/informe-de-revisor-fiscal-bajo-nia-701-comunicacion-de-las-cuestiones-clave-de-auditoria/?referer=L-excel-formato&amp;utm_medium=act_formato_excel&amp;utm_source=act_formato_excel&amp;utm_campaign=act_formato_excel&amp;utm_content=act_formato_excel_link" TargetMode="External"/><Relationship Id="rId1951" Type="http://schemas.openxmlformats.org/officeDocument/2006/relationships/hyperlink" Target="https://actualicese.com/formato-de-flujo-de-caja-real-y-presupuestado/?referer=L-excel-formato&amp;utm_medium=act_formato_excel&amp;utm_source=act_formato_excel&amp;utm_campaign=act_formato_excel&amp;utm_content=act_formato_excel_link" TargetMode="External"/><Relationship Id="rId36" Type="http://schemas.openxmlformats.org/officeDocument/2006/relationships/hyperlink" Target="https://actualicese.com/word-aviso-a-empleados-para-la-escogencia-de-fondo-de-cesantias/?referer=L-excel-formato&amp;utm_medium=act_formato_excel&amp;utm_source=act_formato_excel&amp;utm_campaign=act_formato_excel&amp;utm_content=act_formato_excel_link" TargetMode="External"/><Relationship Id="rId1604" Type="http://schemas.openxmlformats.org/officeDocument/2006/relationships/hyperlink" Target="https://actualicese.com/word-modelo-accion-de-tutela-para-reclamar-incapacidad-o-licencia-negada-segun-el-decreto-1804-de-1999/?referer=L-excel-formato&amp;utm_medium=act_formato_excel&amp;utm_source=act_formato_excel&amp;utm_campaign=act_formato_excel&amp;utm_content=act_formato_excel_link" TargetMode="External"/><Relationship Id="rId185" Type="http://schemas.openxmlformats.org/officeDocument/2006/relationships/hyperlink" Target="https://actualicese.com/liquidador-de-aportes-a-seguridad-social-durante-la-licencia-de-maternidad/?referer=L-excel-formato&amp;utm_medium=act_formato_excel&amp;utm_source=act_formato_excel&amp;utm_campaign=act_formato_excel&amp;utm_content=act_formato_excel_link" TargetMode="External"/><Relationship Id="rId1811" Type="http://schemas.openxmlformats.org/officeDocument/2006/relationships/hyperlink" Target="https://actualicese.com/simulador-de-los-efectos-del-rechazo-de-costos-y-gastos-en-efectivo-a-partir-de-2018/?referer=L-excel-formato&amp;utm_medium=act_formato_excel&amp;utm_source=act_formato_excel&amp;utm_campaign=act_formato_excel&amp;utm_content=act_formato_excel_link" TargetMode="External"/><Relationship Id="rId1909" Type="http://schemas.openxmlformats.org/officeDocument/2006/relationships/hyperlink" Target="https://actualicese.com/nia-700-vs-nia-700-revisada-comparativo-de-estructura-del-informe-de-revisor-fiscal/?referer=L-excel-formato&amp;utm_medium=act_formato_excel&amp;utm_source=act_formato_excel&amp;utm_campaign=act_formato_excel&amp;utm_content=act_formato_excel_link" TargetMode="External"/><Relationship Id="rId392" Type="http://schemas.openxmlformats.org/officeDocument/2006/relationships/hyperlink" Target="https://actualicese.com/12-liquidadores-para-calcular-la-prima-de-servicios-semestral/?referer=L-excel-formato&amp;utm_medium=act_formato_excel&amp;utm_source=act_formato_excel&amp;utm_campaign=act_formato_excel&amp;utm_content=act_formato_excel_link" TargetMode="External"/><Relationship Id="rId697" Type="http://schemas.openxmlformats.org/officeDocument/2006/relationships/hyperlink" Target="https://actualicese.com/contrato-de-edicion/?referer=L-excel-formato&amp;utm_medium=act_formato_excel&amp;utm_source=act_formato_excel&amp;utm_campaign=act_formato_excel&amp;utm_content=act_formato_excel_link" TargetMode="External"/><Relationship Id="rId2073" Type="http://schemas.openxmlformats.org/officeDocument/2006/relationships/hyperlink" Target="https://actualicese.com/ejercicio-practico-en-excel-impuesto-diferido-cuando-hay-compensacion-de-perdidas-fiscales/?referer=L-excel-formato&amp;utm_medium=act_formato_excel&amp;utm_source=act_formato_excel&amp;utm_campaign=act_formato_excel&amp;utm_content=act_formato_excel_link" TargetMode="External"/><Relationship Id="rId252" Type="http://schemas.openxmlformats.org/officeDocument/2006/relationships/hyperlink" Target="https://actualicese.com/citacion-a-descargos-en-la-propiedad-horizontal/?referer=L-excel-formato&amp;utm_medium=act_formato_excel&amp;utm_source=act_formato_excel&amp;utm_campaign=act_formato_excel&amp;utm_content=act_formato_excel_link" TargetMode="External"/><Relationship Id="rId1187" Type="http://schemas.openxmlformats.org/officeDocument/2006/relationships/hyperlink" Target="https://actualicese.com/matriz-para-definir-obligados-a-declarar-renta-segun-reforma-tributaria-aprobada-en-primer-debate/?referer=L-excel-formato&amp;utm_medium=act_formato_excel&amp;utm_source=act_formato_excel&amp;utm_campaign=act_formato_excel&amp;utm_content=act_formato_excel_link" TargetMode="External"/><Relationship Id="rId2140" Type="http://schemas.openxmlformats.org/officeDocument/2006/relationships/hyperlink" Target="https://actualicese.com/horas-diurnas-nocturnas-extras-dominicales-y-festivas/?referer=L-excel-formato&amp;utm_medium=act_formato_excel&amp;utm_source=act_formato_excel&amp;utm_campaign=act_formato_excel&amp;utm_content=act_formato_excel_link" TargetMode="External"/><Relationship Id="rId112" Type="http://schemas.openxmlformats.org/officeDocument/2006/relationships/hyperlink" Target="https://actualicese.com/comparativo-de-normas-del-dut-1625-de-2016-sobre-el-beneficio-de-obras-por-impuestos-afectadas-con-el-decreto-1208-de-2022/?referer=L-excel-formato&amp;utm_medium=act_formato_excel&amp;utm_source=act_formato_excel&amp;utm_campaign=act_formato_excel&amp;utm_content=act_formato_excel_link" TargetMode="External"/><Relationship Id="rId557" Type="http://schemas.openxmlformats.org/officeDocument/2006/relationships/hyperlink" Target="https://actualicese.com/plantilla-para-la-revision-de-la-declaracion-sugerida-del-impuesto-sobre-las-ventas-iva/?referer=L-excel-formato&amp;utm_medium=act_formato_excel&amp;utm_source=act_formato_excel&amp;utm_campaign=act_formato_excel&amp;utm_content=act_formato_excel_link" TargetMode="External"/><Relationship Id="rId764" Type="http://schemas.openxmlformats.org/officeDocument/2006/relationships/hyperlink" Target="https://actualicese.com/formato-exogena-5253-por-el-ano-gravable-2019-informacion-de-los-beneficiarios-efectivos/?referer=L-excel-formato&amp;utm_medium=act_formato_excel&amp;utm_source=act_formato_excel&amp;utm_campaign=act_formato_excel&amp;utm_content=act_formato_excel_link" TargetMode="External"/><Relationship Id="rId971" Type="http://schemas.openxmlformats.org/officeDocument/2006/relationships/hyperlink" Target="https://actualicese.com/normalizacion-de-acreencias-incumplidas-en-proceso-de-reorganizacion/?referer=L-excel-formato&amp;utm_medium=act_formato_excel&amp;utm_source=act_formato_excel&amp;utm_campaign=act_formato_excel&amp;utm_content=act_formato_excel_link" TargetMode="External"/><Relationship Id="rId1394" Type="http://schemas.openxmlformats.org/officeDocument/2006/relationships/hyperlink" Target="https://actualicese.com/modelo-de-circularizacion-proveedores/?referer=L-excel-formato&amp;utm_medium=act_formato_excel&amp;utm_source=act_formato_excel&amp;utm_campaign=act_formato_excel&amp;utm_content=act_formato_excel_link" TargetMode="External"/><Relationship Id="rId1699" Type="http://schemas.openxmlformats.org/officeDocument/2006/relationships/hyperlink" Target="https://actualicese.com/sancion-por-no-consignar-las-cesantias-y-no-pagar-los-intereses/?referer=L-excel-formato&amp;utm_medium=act_formato_excel&amp;utm_source=act_formato_excel&amp;utm_campaign=act_formato_excel&amp;utm_content=act_formato_excel_link" TargetMode="External"/><Relationship Id="rId2000" Type="http://schemas.openxmlformats.org/officeDocument/2006/relationships/hyperlink" Target="https://actualicese.com/nota-1-a-los-estados-financieros-bajo-el-estandar-internacional-para-pymes/?referer=L-excel-formato&amp;utm_medium=act_formato_excel&amp;utm_source=act_formato_excel&amp;utm_campaign=act_formato_excel&amp;utm_content=act_formato_excel_link" TargetMode="External"/><Relationship Id="rId2238" Type="http://schemas.openxmlformats.org/officeDocument/2006/relationships/hyperlink" Target="https://actualicese.com/pack-de-formatos-15-plantillas-y-guias-para-el-reporte-de-informacion-exogena-2023/?referer=L-excel-formato&amp;utm_medium=act_formato_excel&amp;utm_source=act_formato_excel&amp;utm_campaign=act_formato_excel&amp;utm_content=act_formato_excel_link" TargetMode="External"/><Relationship Id="rId417" Type="http://schemas.openxmlformats.org/officeDocument/2006/relationships/hyperlink" Target="https://actualicese.com/liquidador-historico-de-porcentajes-de-reajuste-fiscal/?referer=L-excel-formato&amp;utm_medium=act_formato_excel&amp;utm_source=act_formato_excel&amp;utm_campaign=act_formato_excel&amp;utm_content=act_formato_excel_link" TargetMode="External"/><Relationship Id="rId624" Type="http://schemas.openxmlformats.org/officeDocument/2006/relationships/hyperlink" Target="https://actualicese.com/notificacion-de-sancion-disciplinaria-para-el-empleado-de-una-firma-de-auditoria/?referer=L-excel-formato&amp;utm_medium=act_formato_excel&amp;utm_source=act_formato_excel&amp;utm_campaign=act_formato_excel&amp;utm_content=act_formato_excel_link" TargetMode="External"/><Relationship Id="rId831" Type="http://schemas.openxmlformats.org/officeDocument/2006/relationships/hyperlink" Target="https://actualicese.com/depuracion-del-impuesto-de-renta-para-personas-naturales-por-el-ano-gravable-2018/?referer=L-excel-formato&amp;utm_medium=act_formato_excel&amp;utm_source=act_formato_excel&amp;utm_campaign=act_formato_excel&amp;utm_content=act_formato_excel_link" TargetMode="External"/><Relationship Id="rId1047" Type="http://schemas.openxmlformats.org/officeDocument/2006/relationships/hyperlink" Target="https://actualicese.com/demanda-de-proceso-ejecutivo-singular-letra-de-cambio/?referer=L-excel-formato&amp;utm_medium=act_formato_excel&amp;utm_source=act_formato_excel&amp;utm_campaign=act_formato_excel&amp;utm_content=act_formato_excel_link" TargetMode="External"/><Relationship Id="rId1254" Type="http://schemas.openxmlformats.org/officeDocument/2006/relationships/hyperlink" Target="https://actualicese.com/reclamacion-directa-contra-proveedor-o-productor/?referer=L-excel-formato&amp;utm_medium=act_formato_excel&amp;utm_source=act_formato_excel&amp;utm_campaign=act_formato_excel&amp;utm_content=act_formato_excel_link" TargetMode="External"/><Relationship Id="rId1461" Type="http://schemas.openxmlformats.org/officeDocument/2006/relationships/hyperlink" Target="https://actualicese.com/control-interno-en-la-entrada-de-inventarios/?referer=L-excel-formato&amp;utm_medium=act_formato_excel&amp;utm_source=act_formato_excel&amp;utm_campaign=act_formato_excel&amp;utm_content=act_formato_excel_link" TargetMode="External"/><Relationship Id="rId929" Type="http://schemas.openxmlformats.org/officeDocument/2006/relationships/hyperlink" Target="https://actualicese.com/solicitud-pago-de-acreencias-laborales/?referer=L-excel-formato&amp;utm_medium=act_formato_excel&amp;utm_source=act_formato_excel&amp;utm_campaign=act_formato_excel&amp;utm_content=act_formato_excel_link" TargetMode="External"/><Relationship Id="rId1114" Type="http://schemas.openxmlformats.org/officeDocument/2006/relationships/hyperlink" Target="https://actualicese.com/formulario-300-para-declaraciones-de-iva-bimestrales-yo-cuatrimestrales-durante-2017/?referer=L-excel-formato&amp;utm_medium=act_formato_excel&amp;utm_source=act_formato_excel&amp;utm_campaign=act_formato_excel&amp;utm_content=act_formato_excel_link" TargetMode="External"/><Relationship Id="rId1321" Type="http://schemas.openxmlformats.org/officeDocument/2006/relationships/hyperlink" Target="https://actualicese.com/cierre-contable-proceso-de-verificacion-de-la-informacion-del-2015/?referer=L-excel-formato&amp;utm_medium=act_formato_excel&amp;utm_source=act_formato_excel&amp;utm_campaign=act_formato_excel&amp;utm_content=act_formato_excel_link" TargetMode="External"/><Relationship Id="rId1559" Type="http://schemas.openxmlformats.org/officeDocument/2006/relationships/hyperlink" Target="https://actualicese.com/calendario-tributario-2014/?referer=L-excel-formato&amp;utm_medium=act_formato_excel&amp;utm_source=act_formato_excel&amp;utm_campaign=act_formato_excel&amp;utm_content=act_formato_excel_link" TargetMode="External"/><Relationship Id="rId1766" Type="http://schemas.openxmlformats.org/officeDocument/2006/relationships/hyperlink" Target="https://actualicese.com/guia-informacion-laboral-2023/?referer=L-excel-formato&amp;utm_medium=act_formato_excel&amp;utm_source=act_formato_excel&amp;utm_campaign=act_formato_excel&amp;utm_content=act_formato_excel_link" TargetMode="External"/><Relationship Id="rId1973" Type="http://schemas.openxmlformats.org/officeDocument/2006/relationships/hyperlink" Target="https://actualicese.com/modelo-de-certificacion-de-estados-financieros-consolidados/?referer=L-excel-formato&amp;utm_medium=act_formato_excel&amp;utm_source=act_formato_excel&amp;utm_campaign=act_formato_excel&amp;utm_content=act_formato_excel_link" TargetMode="External"/><Relationship Id="rId58" Type="http://schemas.openxmlformats.org/officeDocument/2006/relationships/hyperlink" Target="https://actualicese.com/respuesta-a-solicitud-de-un-servicio/?referer=L-excel-formato&amp;utm_medium=act_formato_excel&amp;utm_source=act_formato_excel&amp;utm_campaign=act_formato_excel&amp;utm_content=act_formato_excel_link" TargetMode="External"/><Relationship Id="rId1419" Type="http://schemas.openxmlformats.org/officeDocument/2006/relationships/hyperlink" Target="https://actualicese.com/formularios-110-y-140-declaracion-renta-y-cree-personas-juridicas-fraccion-ano-gravable-2015-version-basica/?referer=L-excel-formato&amp;utm_medium=act_formato_excel&amp;utm_source=act_formato_excel&amp;utm_campaign=act_formato_excel&amp;utm_content=act_formato_excel_link" TargetMode="External"/><Relationship Id="rId1626" Type="http://schemas.openxmlformats.org/officeDocument/2006/relationships/hyperlink" Target="https://actualicese.com/word-modelo-de-dictamen-sin-salvedades-que-la-revisoria-fiscal-expediria-para-el-cierre-del-periodo-2007/?referer=L-excel-formato&amp;utm_medium=act_formato_excel&amp;utm_source=act_formato_excel&amp;utm_campaign=act_formato_excel&amp;utm_content=act_formato_excel_link" TargetMode="External"/><Relationship Id="rId1833" Type="http://schemas.openxmlformats.org/officeDocument/2006/relationships/hyperlink" Target="https://actualicese.com/liquidador-de-aportes-a-arl-para-trabajadores-independientes/?referer=L-excel-formato&amp;utm_medium=act_formato_excel&amp;utm_source=act_formato_excel&amp;utm_campaign=act_formato_excel&amp;utm_content=act_formato_excel_link" TargetMode="External"/><Relationship Id="rId1900" Type="http://schemas.openxmlformats.org/officeDocument/2006/relationships/hyperlink" Target="https://actualicese.com/carta-de-aceptacion-de-un-encargo-de-auditoria-concreto/?referer=L-excel-formato&amp;utm_medium=act_formato_excel&amp;utm_source=act_formato_excel&amp;utm_campaign=act_formato_excel&amp;utm_content=act_formato_excel_link" TargetMode="External"/><Relationship Id="rId2095" Type="http://schemas.openxmlformats.org/officeDocument/2006/relationships/hyperlink" Target="https://actualicese.com/caso-practico-sobre-liquidacion-de-sucesion-iliquida-e-impuesto-de-ganancia-ocasional/?referer=L-excel-formato&amp;utm_medium=act_formato_excel&amp;utm_source=act_formato_excel&amp;utm_campaign=act_formato_excel&amp;utm_content=act_formato_excel_link" TargetMode="External"/><Relationship Id="rId274" Type="http://schemas.openxmlformats.org/officeDocument/2006/relationships/hyperlink" Target="https://actualicese.com/tratamiento-del-ica-como-descuento-o-deduccion-para-personas-naturales-caso-practico-en-excel/?referer=L-excel-formato&amp;utm_medium=act_formato_excel&amp;utm_source=act_formato_excel&amp;utm_campaign=act_formato_excel&amp;utm_content=act_formato_excel_link" TargetMode="External"/><Relationship Id="rId481" Type="http://schemas.openxmlformats.org/officeDocument/2006/relationships/hyperlink" Target="https://actualicese.com/lista-de-chequeo-de-revelaciones-seccion-18-activos-intangibles-distintos-de-la-plusvalia/?referer=L-excel-formato&amp;utm_medium=act_formato_excel&amp;utm_source=act_formato_excel&amp;utm_campaign=act_formato_excel&amp;utm_content=act_formato_excel_link" TargetMode="External"/><Relationship Id="rId2162" Type="http://schemas.openxmlformats.org/officeDocument/2006/relationships/hyperlink" Target="https://actualicese.com/simulador-del-impuesto-para-dividendos-y-participaciones-gravados-de-2017-y-siguientes-luego-de-la-ley-2277-de-2022/?referer=L-excel-formato&amp;utm_medium=act_formato_excel&amp;utm_source=act_formato_excel&amp;utm_campaign=act_formato_excel&amp;utm_content=act_formato_excel_link" TargetMode="External"/><Relationship Id="rId134" Type="http://schemas.openxmlformats.org/officeDocument/2006/relationships/hyperlink" Target="https://actualicese.com/formato-de-flujo-de-caja-real-y-presupuestado/?referer=L-excel-formato&amp;utm_medium=act_formato_excel&amp;utm_source=act_formato_excel&amp;utm_campaign=act_formato_excel&amp;utm_content=act_formato_excel_link" TargetMode="External"/><Relationship Id="rId579" Type="http://schemas.openxmlformats.org/officeDocument/2006/relationships/hyperlink" Target="https://actualicese.com/liquidador-de-porcentaje-fijo-de-retencion-en-la-fuente-sobre-salarios-en-junio-de-2021-procedimiento-2/?referer=L-excel-formato&amp;utm_medium=act_formato_excel&amp;utm_source=act_formato_excel&amp;utm_campaign=act_formato_excel&amp;utm_content=act_formato_excel_link" TargetMode="External"/><Relationship Id="rId786" Type="http://schemas.openxmlformats.org/officeDocument/2006/relationships/hyperlink" Target="https://actualicese.com/simulador-de-tributacion-en-el-regimen-simple-vs-regimen-ordinario-ano-gravable-2020/?referer=L-excel-formato&amp;utm_medium=act_formato_excel&amp;utm_source=act_formato_excel&amp;utm_campaign=act_formato_excel&amp;utm_content=act_formato_excel_link" TargetMode="External"/><Relationship Id="rId993" Type="http://schemas.openxmlformats.org/officeDocument/2006/relationships/hyperlink" Target="https://actualicese.com/formato-exogena-1001-por-el-ano-gravable-2017-reporte-de-pagos-o-abonos-en-cuenta/?referer=L-excel-formato&amp;utm_medium=act_formato_excel&amp;utm_source=act_formato_excel&amp;utm_campaign=act_formato_excel&amp;utm_content=act_formato_excel_link" TargetMode="External"/><Relationship Id="rId341" Type="http://schemas.openxmlformats.org/officeDocument/2006/relationships/hyperlink" Target="https://actualicese.com/carta-de-aceptacion-de-un-encargo-de-auditoria-concreto/?referer=L-excel-formato&amp;utm_medium=act_formato_excel&amp;utm_source=act_formato_excel&amp;utm_campaign=act_formato_excel&amp;utm_content=act_formato_excel_link" TargetMode="External"/><Relationship Id="rId439" Type="http://schemas.openxmlformats.org/officeDocument/2006/relationships/hyperlink" Target="https://actualicese.com/formato-de-solicitud-de-licencia-de-calamidad-domestica/?referer=L-excel-formato&amp;utm_medium=act_formato_excel&amp;utm_source=act_formato_excel&amp;utm_campaign=act_formato_excel&amp;utm_content=act_formato_excel_link" TargetMode="External"/><Relationship Id="rId646" Type="http://schemas.openxmlformats.org/officeDocument/2006/relationships/hyperlink" Target="https://actualicese.com/cuenta-de-cobro-para-una-persona-que-presta-servicios-y-no-es-responsable-de-iva/?referer=L-excel-formato&amp;utm_medium=act_formato_excel&amp;utm_source=act_formato_excel&amp;utm_campaign=act_formato_excel&amp;utm_content=act_formato_excel_link" TargetMode="External"/><Relationship Id="rId1069" Type="http://schemas.openxmlformats.org/officeDocument/2006/relationships/hyperlink" Target="https://actualicese.com/lista-de-chequeo-de-requisitos-para-obtener-la-tarjeta-profesional-de-contador-publico/?referer=L-excel-formato&amp;utm_medium=act_formato_excel&amp;utm_source=act_formato_excel&amp;utm_campaign=act_formato_excel&amp;utm_content=act_formato_excel_link" TargetMode="External"/><Relationship Id="rId1276" Type="http://schemas.openxmlformats.org/officeDocument/2006/relationships/hyperlink" Target="https://actualicese.com/acta-de-nombramiento-del-vigia-en-seguridad-y-salud-en-el-trabajo/?referer=L-excel-formato&amp;utm_medium=act_formato_excel&amp;utm_source=act_formato_excel&amp;utm_campaign=act_formato_excel&amp;utm_content=act_formato_excel_link" TargetMode="External"/><Relationship Id="rId1483" Type="http://schemas.openxmlformats.org/officeDocument/2006/relationships/hyperlink" Target="https://actualicese.com/modelo-de-certificacion-para-acreditar-el-pago-de-aportes-a-la-seguridad-social-y-aportes-parafiscales-de-proponentes/?referer=L-excel-formato&amp;utm_medium=act_formato_excel&amp;utm_source=act_formato_excel&amp;utm_campaign=act_formato_excel&amp;utm_content=act_formato_excel_link" TargetMode="External"/><Relationship Id="rId2022" Type="http://schemas.openxmlformats.org/officeDocument/2006/relationships/hyperlink" Target="https://actualicese.com/casos-practicos-de-contabilizacion-de-ingresos-en-pymes-bajo-estandares-internacionales/?referer=L-excel-formato&amp;utm_medium=act_formato_excel&amp;utm_source=act_formato_excel&amp;utm_campaign=act_formato_excel&amp;utm_content=act_formato_excel_link" TargetMode="External"/><Relationship Id="rId201" Type="http://schemas.openxmlformats.org/officeDocument/2006/relationships/hyperlink" Target="https://actualicese.com/calendario-tributario-2022-version-para-imprimir/?referer=L-excel-formato&amp;utm_medium=act_formato_excel&amp;utm_source=act_formato_excel&amp;utm_campaign=act_formato_excel&amp;utm_content=act_formato_excel_link" TargetMode="External"/><Relationship Id="rId506" Type="http://schemas.openxmlformats.org/officeDocument/2006/relationships/hyperlink" Target="https://actualicese.com/matriz-costos-y-deducciones-de-las-personas-juridicas-en-2021/?referer=L-excel-formato&amp;utm_medium=act_formato_excel&amp;utm_source=act_formato_excel&amp;utm_campaign=act_formato_excel&amp;utm_content=act_formato_excel_link" TargetMode="External"/><Relationship Id="rId853" Type="http://schemas.openxmlformats.org/officeDocument/2006/relationships/hyperlink" Target="https://actualicese.com/formato-exogena-1010-por-el-ano-gravable-2018-reporte-de-socios-cooperados-o-comuneros/?referer=L-excel-formato&amp;utm_medium=act_formato_excel&amp;utm_source=act_formato_excel&amp;utm_campaign=act_formato_excel&amp;utm_content=act_formato_excel_link" TargetMode="External"/><Relationship Id="rId1136" Type="http://schemas.openxmlformats.org/officeDocument/2006/relationships/hyperlink" Target="https://actualicese.com/matriz-para-definir-si-pertenece-al-regimen-simplificado-del-impuesto-nacional-al-consumo/?referer=L-excel-formato&amp;utm_medium=act_formato_excel&amp;utm_source=act_formato_excel&amp;utm_campaign=act_formato_excel&amp;utm_content=act_formato_excel_link" TargetMode="External"/><Relationship Id="rId1690" Type="http://schemas.openxmlformats.org/officeDocument/2006/relationships/hyperlink" Target="https://actualicese.com/intereses-moratorios-sobre-deudas-tributarias/?referer=L-excel-formato&amp;utm_medium=act_formato_excel&amp;utm_source=act_formato_excel&amp;utm_campaign=act_formato_excel&amp;utm_content=act_formato_excel_link" TargetMode="External"/><Relationship Id="rId1788" Type="http://schemas.openxmlformats.org/officeDocument/2006/relationships/hyperlink" Target="https://actualicese.com/liquidador-de-auxilio-de-incapacidad-valores-asumidos-por-el-empleador-la-eps-o-la-arl/?referer=L-excel-formato&amp;utm_medium=act_formato_excel&amp;utm_source=act_formato_excel&amp;utm_campaign=act_formato_excel&amp;utm_content=act_formato_excel_link" TargetMode="External"/><Relationship Id="rId1995" Type="http://schemas.openxmlformats.org/officeDocument/2006/relationships/hyperlink" Target="https://actualicese.com/indicadores-financieros-margenes-de-utilidad-o-rentabilidad/?referer=L-excel-formato&amp;utm_medium=act_formato_excel&amp;utm_source=act_formato_excel&amp;utm_campaign=act_formato_excel&amp;utm_content=act_formato_excel_link" TargetMode="External"/><Relationship Id="rId713" Type="http://schemas.openxmlformats.org/officeDocument/2006/relationships/hyperlink" Target="https://actualicese.com/certificado-de-prestacion-de-servicios/?referer=L-excel-formato&amp;utm_medium=act_formato_excel&amp;utm_source=act_formato_excel&amp;utm_campaign=act_formato_excel&amp;utm_content=act_formato_excel_link" TargetMode="External"/><Relationship Id="rId920" Type="http://schemas.openxmlformats.org/officeDocument/2006/relationships/hyperlink" Target="https://actualicese.com/conceptos-y-orientaciones-que-abordan-el-tratamiento-contable-de-los-contratos-de-concesion/?referer=L-excel-formato&amp;utm_medium=act_formato_excel&amp;utm_source=act_formato_excel&amp;utm_campaign=act_formato_excel&amp;utm_content=act_formato_excel_link" TargetMode="External"/><Relationship Id="rId1343" Type="http://schemas.openxmlformats.org/officeDocument/2006/relationships/hyperlink" Target="https://actualicese.com/lista-de-chequeo-de-revelaciones-nic-19-beneficios-a-los-empleados/?referer=L-excel-formato&amp;utm_medium=act_formato_excel&amp;utm_source=act_formato_excel&amp;utm_campaign=act_formato_excel&amp;utm_content=act_formato_excel_link" TargetMode="External"/><Relationship Id="rId1550" Type="http://schemas.openxmlformats.org/officeDocument/2006/relationships/hyperlink" Target="https://actualicese.com/historico-de-tarifas-de-honorarios-profesionales-y-contrato-laboral-para-contadores-publicos/?referer=L-excel-formato&amp;utm_medium=act_formato_excel&amp;utm_source=act_formato_excel&amp;utm_campaign=act_formato_excel&amp;utm_content=act_formato_excel_link" TargetMode="External"/><Relationship Id="rId1648" Type="http://schemas.openxmlformats.org/officeDocument/2006/relationships/hyperlink" Target="https://actualicese.com/casos-practicos-sobre-metodos-para-determinar-la-naturaleza-del-impuesto-diferido/?referer=L-excel-formato&amp;utm_medium=act_formato_excel&amp;utm_source=act_formato_excel&amp;utm_campaign=act_formato_excel&amp;utm_content=act_formato_excel_link" TargetMode="External"/><Relationship Id="rId1203" Type="http://schemas.openxmlformats.org/officeDocument/2006/relationships/hyperlink" Target="https://actualicese.com/tablas-de-gravamen-progresivo-en-impuesto-y-retencion-por-renta-de-personas-naturales/?referer=L-excel-formato&amp;utm_medium=act_formato_excel&amp;utm_source=act_formato_excel&amp;utm_campaign=act_formato_excel&amp;utm_content=act_formato_excel_link" TargetMode="External"/><Relationship Id="rId1410" Type="http://schemas.openxmlformats.org/officeDocument/2006/relationships/hyperlink" Target="https://actualicese.com/modelo-dictamen-revisor-fiscal-decreto-302/?referer=L-excel-formato&amp;utm_medium=act_formato_excel&amp;utm_source=act_formato_excel&amp;utm_campaign=act_formato_excel&amp;utm_content=act_formato_excel_link" TargetMode="External"/><Relationship Id="rId1508" Type="http://schemas.openxmlformats.org/officeDocument/2006/relationships/hyperlink" Target="https://actualicese.com/acta-carta-de-compromiso-de-auditoria/?referer=L-excel-formato&amp;utm_medium=act_formato_excel&amp;utm_source=act_formato_excel&amp;utm_campaign=act_formato_excel&amp;utm_content=act_formato_excel_link" TargetMode="External"/><Relationship Id="rId1855" Type="http://schemas.openxmlformats.org/officeDocument/2006/relationships/hyperlink" Target="https://actualicese.com/convocatoria-de-asamblea-general-ordinaria-de-copropietarios/?referer=L-excel-formato&amp;utm_medium=act_formato_excel&amp;utm_source=act_formato_excel&amp;utm_campaign=act_formato_excel&amp;utm_content=act_formato_excel_link" TargetMode="External"/><Relationship Id="rId1715" Type="http://schemas.openxmlformats.org/officeDocument/2006/relationships/hyperlink" Target="https://actualicese.com/formatos-de-analisis-financiero-en-excel/?referer=L-excel-formato&amp;utm_medium=act_formato_excel&amp;utm_source=act_formato_excel&amp;utm_campaign=act_formato_excel&amp;utm_content=act_formato_excel_link" TargetMode="External"/><Relationship Id="rId1922" Type="http://schemas.openxmlformats.org/officeDocument/2006/relationships/hyperlink" Target="https://actualicese.com/decisiones-asamblea-de-propietarios/?referer=L-excel-formato&amp;utm_medium=act_formato_excel&amp;utm_source=act_formato_excel&amp;utm_campaign=act_formato_excel&amp;utm_content=act_formato_excel_link" TargetMode="External"/><Relationship Id="rId296" Type="http://schemas.openxmlformats.org/officeDocument/2006/relationships/hyperlink" Target="https://actualicese.com/modelo-de-certificacion-laboral-para-deduccion-del-primer-empleo/?referer=L-excel-formato&amp;utm_medium=act_formato_excel&amp;utm_source=act_formato_excel&amp;utm_campaign=act_formato_excel&amp;utm_content=act_formato_excel_link" TargetMode="External"/><Relationship Id="rId2184" Type="http://schemas.openxmlformats.org/officeDocument/2006/relationships/hyperlink" Target="https://actualicese.com/retenciones-a-practicar-entre-regimenes/?referer=L-excel-formato&amp;utm_medium=act_formato_excel&amp;utm_source=act_formato_excel&amp;utm_campaign=act_formato_excel&amp;utm_content=act_formato_excel_link" TargetMode="External"/><Relationship Id="rId156" Type="http://schemas.openxmlformats.org/officeDocument/2006/relationships/hyperlink" Target="https://actualicese.com/formato-de-solicitud-de-permiso-compensatorio-por-votaciones/?referer=L-excel-formato&amp;utm_medium=act_formato_excel&amp;utm_source=act_formato_excel&amp;utm_campaign=act_formato_excel&amp;utm_content=act_formato_excel_link" TargetMode="External"/><Relationship Id="rId363" Type="http://schemas.openxmlformats.org/officeDocument/2006/relationships/hyperlink" Target="https://actualicese.com/dictamen-de-revisor-fiscal-con-comunicacion-de-cuestiones-clave-nia-700-revisada-y-nia-701/?referer=L-excel-formato&amp;utm_medium=act_formato_excel&amp;utm_source=act_formato_excel&amp;utm_campaign=act_formato_excel&amp;utm_content=act_formato_excel_link" TargetMode="External"/><Relationship Id="rId570" Type="http://schemas.openxmlformats.org/officeDocument/2006/relationships/hyperlink" Target="https://actualicese.com/formulario-110-y-formato-2516-para-declaracion-de-renta-2020-de-personas-naturales-obligadas-a-llevar-contabilidad/?referer=L-excel-formato&amp;utm_medium=act_formato_excel&amp;utm_source=act_formato_excel&amp;utm_campaign=act_formato_excel&amp;utm_content=act_formato_excel_link" TargetMode="External"/><Relationship Id="rId2044" Type="http://schemas.openxmlformats.org/officeDocument/2006/relationships/hyperlink" Target="https://actualicese.com/simulador-para-el-calculo-del-limite-del-descuento-por-impuestos-pagados-en-el-exterior-en-el-formulario-210/?referer=L-excel-formato&amp;utm_medium=act_formato_excel&amp;utm_source=act_formato_excel&amp;utm_campaign=act_formato_excel&amp;utm_content=act_formato_excel_link" TargetMode="External"/><Relationship Id="rId2251" Type="http://schemas.openxmlformats.org/officeDocument/2006/relationships/hyperlink" Target="https://actualicese.com/pack-de-formatos-15-herramientas-que-te-facilitaran-la-declaracion-de-renta-de-personas-juridicas-ag-2023/?referer=L-excel-formato&amp;utm_medium=act_formato_excel&amp;utm_source=act_formato_excel&amp;utm_campaign=act_formato_excel&amp;utm_content=act_formato_excel_link" TargetMode="External"/><Relationship Id="rId223" Type="http://schemas.openxmlformats.org/officeDocument/2006/relationships/hyperlink" Target="https://actualicese.com/contrato-individual-de-trabajo-con-salario-integral-termino-fijo-e-indefinido/?referer=L-excel-formato&amp;utm_medium=act_formato_excel&amp;utm_source=act_formato_excel&amp;utm_campaign=act_formato_excel&amp;utm_content=act_formato_excel_link" TargetMode="External"/><Relationship Id="rId430" Type="http://schemas.openxmlformats.org/officeDocument/2006/relationships/hyperlink" Target="https://actualicese.com/carta-para-solicitar-el-certificado-de-donacion-para-efectuar-descuento-tributario/?referer=L-excel-formato&amp;utm_medium=act_formato_excel&amp;utm_source=act_formato_excel&amp;utm_campaign=act_formato_excel&amp;utm_content=act_formato_excel_link" TargetMode="External"/><Relationship Id="rId668" Type="http://schemas.openxmlformats.org/officeDocument/2006/relationships/hyperlink" Target="https://actualicese.com/baja-de-bienes/?referer=L-excel-formato&amp;utm_medium=act_formato_excel&amp;utm_source=act_formato_excel&amp;utm_campaign=act_formato_excel&amp;utm_content=act_formato_excel_link" TargetMode="External"/><Relationship Id="rId875" Type="http://schemas.openxmlformats.org/officeDocument/2006/relationships/hyperlink" Target="https://actualicese.com/costo-de-renovacion-de-matricula-mercantil-y-establecimientos-de-comercio-en-2019/?referer=L-excel-formato&amp;utm_medium=act_formato_excel&amp;utm_source=act_formato_excel&amp;utm_campaign=act_formato_excel&amp;utm_content=act_formato_excel_link" TargetMode="External"/><Relationship Id="rId1060" Type="http://schemas.openxmlformats.org/officeDocument/2006/relationships/hyperlink" Target="https://actualicese.com/cuenta-de-cobro-para-una-persona-que-presta-servicios-en-el-regimen-simplificado-del-iva/?referer=L-excel-formato&amp;utm_medium=act_formato_excel&amp;utm_source=act_formato_excel&amp;utm_campaign=act_formato_excel&amp;utm_content=act_formato_excel_link" TargetMode="External"/><Relationship Id="rId1298" Type="http://schemas.openxmlformats.org/officeDocument/2006/relationships/hyperlink" Target="https://actualicese.com/calculo-de-deduccion-en-renta-por-inversiones-en-proyectos-de-investigacion-tecnologica/?referer=L-excel-formato&amp;utm_medium=act_formato_excel&amp;utm_source=act_formato_excel&amp;utm_campaign=act_formato_excel&amp;utm_content=act_formato_excel_link" TargetMode="External"/><Relationship Id="rId2111" Type="http://schemas.openxmlformats.org/officeDocument/2006/relationships/hyperlink" Target="https://actualicese.com/formulario-210-declaracion-de-renta-de-personas-naturales-residentes-que-no-llevan-contabilidad-ag-2022/?referer=L-excel-formato&amp;utm_medium=act_formato_excel&amp;utm_source=act_formato_excel&amp;utm_campaign=act_formato_excel&amp;utm_content=act_formato_excel_link" TargetMode="External"/><Relationship Id="rId528" Type="http://schemas.openxmlformats.org/officeDocument/2006/relationships/hyperlink" Target="https://actualicese.com/matriz-para-identificar-quienes-estan-obligados-a-aplicar-la-nicc-1/?referer=L-excel-formato&amp;utm_medium=act_formato_excel&amp;utm_source=act_formato_excel&amp;utm_campaign=act_formato_excel&amp;utm_content=act_formato_excel_link" TargetMode="External"/><Relationship Id="rId735" Type="http://schemas.openxmlformats.org/officeDocument/2006/relationships/hyperlink" Target="https://actualicese.com/formulario-110-y-formato-2516-para-declaracion-de-renta-2019-de-personas-naturales-obligadas-a-llevar-contabilidad/?referer=L-excel-formato&amp;utm_medium=act_formato_excel&amp;utm_source=act_formato_excel&amp;utm_campaign=act_formato_excel&amp;utm_content=act_formato_excel_link" TargetMode="External"/><Relationship Id="rId942" Type="http://schemas.openxmlformats.org/officeDocument/2006/relationships/hyperlink" Target="https://actualicese.com/calculo-de-la-contribucion-2018-a-supersociedades/?referer=L-excel-formato&amp;utm_medium=act_formato_excel&amp;utm_source=act_formato_excel&amp;utm_campaign=act_formato_excel&amp;utm_content=act_formato_excel_link" TargetMode="External"/><Relationship Id="rId1158" Type="http://schemas.openxmlformats.org/officeDocument/2006/relationships/hyperlink" Target="https://actualicese.com/politicas-contables-mas-significativas-en-pymes/?referer=L-excel-formato&amp;utm_medium=act_formato_excel&amp;utm_source=act_formato_excel&amp;utm_campaign=act_formato_excel&amp;utm_content=act_formato_excel_link" TargetMode="External"/><Relationship Id="rId1365" Type="http://schemas.openxmlformats.org/officeDocument/2006/relationships/hyperlink" Target="https://actualicese.com/documentos-de-adopcion-por-primera-vez-orientaciones-tecnicas-004-y-005-del-ctcp/?referer=L-excel-formato&amp;utm_medium=act_formato_excel&amp;utm_source=act_formato_excel&amp;utm_campaign=act_formato_excel&amp;utm_content=act_formato_excel_link" TargetMode="External"/><Relationship Id="rId1572" Type="http://schemas.openxmlformats.org/officeDocument/2006/relationships/hyperlink" Target="https://actualicese.com/comunicado-para-notificar-en-la-dian-la-delegacion-de-la-responsabilidad-para-firmar-las-declaraciones/?referer=L-excel-formato&amp;utm_medium=act_formato_excel&amp;utm_source=act_formato_excel&amp;utm_campaign=act_formato_excel&amp;utm_content=act_formato_excel_link" TargetMode="External"/><Relationship Id="rId2209" Type="http://schemas.openxmlformats.org/officeDocument/2006/relationships/hyperlink" Target="https://actualicese.com/matriz-resumen-con-las-categorias-de-los-informantes-de-exogena-ag-2023-y-los-formatos-que-deben-usar/?referer=L-excel-formato&amp;utm_medium=act_formato_excel&amp;utm_source=act_formato_excel&amp;utm_campaign=act_formato_excel&amp;utm_content=act_formato_excel_link" TargetMode="External"/><Relationship Id="rId1018" Type="http://schemas.openxmlformats.org/officeDocument/2006/relationships/hyperlink" Target="https://actualicese.com/indicadores-basicos-a-tener-en-cuenta-en-el-2018/?referer=L-excel-formato&amp;utm_medium=act_formato_excel&amp;utm_source=act_formato_excel&amp;utm_campaign=act_formato_excel&amp;utm_content=act_formato_excel_link" TargetMode="External"/><Relationship Id="rId1225" Type="http://schemas.openxmlformats.org/officeDocument/2006/relationships/hyperlink" Target="https://actualicese.com/modelo-de-politica-contable-para-el-valor-residual/?referer=L-excel-formato&amp;utm_medium=act_formato_excel&amp;utm_source=act_formato_excel&amp;utm_campaign=act_formato_excel&amp;utm_content=act_formato_excel_link" TargetMode="External"/><Relationship Id="rId1432" Type="http://schemas.openxmlformats.org/officeDocument/2006/relationships/hyperlink" Target="https://actualicese.com/formulario-210-para-declaracion-de-renta-2014-de-personas-naturales-version-basica/?referer=L-excel-formato&amp;utm_medium=act_formato_excel&amp;utm_source=act_formato_excel&amp;utm_campaign=act_formato_excel&amp;utm_content=act_formato_excel_link" TargetMode="External"/><Relationship Id="rId1877" Type="http://schemas.openxmlformats.org/officeDocument/2006/relationships/hyperlink" Target="https://actualicese.com/modelo-de-derecho-de-peticion-para-el-pago-de-incapacidades-de-trabajadores-independientes/?referer=L-excel-formato&amp;utm_medium=act_formato_excel&amp;utm_source=act_formato_excel&amp;utm_campaign=act_formato_excel&amp;utm_content=act_formato_excel_link" TargetMode="External"/><Relationship Id="rId71" Type="http://schemas.openxmlformats.org/officeDocument/2006/relationships/hyperlink" Target="https://actualicese.com/formulario-210-declaracion-de-renta-de-personas-naturales-residentes-que-no-llevan-contabilidad-ag-2021/?referer=L-excel-formato&amp;utm_medium=act_formato_excel&amp;utm_source=act_formato_excel&amp;utm_campaign=act_formato_excel&amp;utm_content=act_formato_excel_link" TargetMode="External"/><Relationship Id="rId802" Type="http://schemas.openxmlformats.org/officeDocument/2006/relationships/hyperlink" Target="https://actualicese.com/certificado-de-persona-natural-no-declarante-del-impuesto-de-renta-y-complementario-2019/?referer=L-excel-formato&amp;utm_medium=act_formato_excel&amp;utm_source=act_formato_excel&amp;utm_campaign=act_formato_excel&amp;utm_content=act_formato_excel_link" TargetMode="External"/><Relationship Id="rId1737" Type="http://schemas.openxmlformats.org/officeDocument/2006/relationships/hyperlink" Target="https://actualicese.com/intereses-moratorios-sobre-deudas-tributarias/?referer=L-excel-formato&amp;utm_medium=act_formato_excel&amp;utm_source=act_formato_excel&amp;utm_campaign=act_formato_excel&amp;utm_content=act_formato_excel_link" TargetMode="External"/><Relationship Id="rId1944" Type="http://schemas.openxmlformats.org/officeDocument/2006/relationships/hyperlink" Target="https://actualicese.com/guia-en-excel-para-revisiones-pertinentes-en-la-propiedad-planta-y-equipo-en-el-proceso-de-cierre-contable/?referer=L-excel-formato&amp;utm_medium=act_formato_excel&amp;utm_source=act_formato_excel&amp;utm_campaign=act_formato_excel&amp;utm_content=act_formato_excel_link" TargetMode="External"/><Relationship Id="rId29" Type="http://schemas.openxmlformats.org/officeDocument/2006/relationships/hyperlink" Target="https://actualicese.com/liquidador-caso-practico-en-excel-de-impuesto-diferido-por-acciones-medidas-a-valor-razonable/?referer=L-excel-formato&amp;utm_medium=act_formato_excel&amp;utm_source=act_formato_excel&amp;utm_campaign=act_formato_excel&amp;utm_content=act_formato_excel_link" TargetMode="External"/><Relationship Id="rId178" Type="http://schemas.openxmlformats.org/officeDocument/2006/relationships/hyperlink" Target="https://actualicese.com/notificacion-a-empleado-de-la-reduccion-de-la-jornada-laboral/?referer=L-excel-formato&amp;utm_medium=act_formato_excel&amp;utm_source=act_formato_excel&amp;utm_campaign=act_formato_excel&amp;utm_content=act_formato_excel_link" TargetMode="External"/><Relationship Id="rId1804" Type="http://schemas.openxmlformats.org/officeDocument/2006/relationships/hyperlink" Target="https://actualicese.com/plantilla-del-formato-1010-para-reporte-de-exogena-2022-informacion-de-socios-cooperados-o-comuneros/?referer=L-excel-formato&amp;utm_medium=act_formato_excel&amp;utm_source=act_formato_excel&amp;utm_campaign=act_formato_excel&amp;utm_content=act_formato_excel_link" TargetMode="External"/><Relationship Id="rId385" Type="http://schemas.openxmlformats.org/officeDocument/2006/relationships/hyperlink" Target="https://actualicese.com/informe-sobre-los-hallazgos-obtenidos-en-las-cuentas-por-pagar/?referer=L-excel-formato&amp;utm_medium=act_formato_excel&amp;utm_source=act_formato_excel&amp;utm_campaign=act_formato_excel&amp;utm_content=act_formato_excel_link" TargetMode="External"/><Relationship Id="rId592" Type="http://schemas.openxmlformats.org/officeDocument/2006/relationships/hyperlink" Target="https://actualicese.com/modelo-de-contrato-de-prestacion-de-servicios-servicios-generales/?referer=L-excel-formato&amp;utm_medium=act_formato_excel&amp;utm_source=act_formato_excel&amp;utm_campaign=act_formato_excel&amp;utm_content=act_formato_excel_link" TargetMode="External"/><Relationship Id="rId2066" Type="http://schemas.openxmlformats.org/officeDocument/2006/relationships/hyperlink" Target="https://actualicese.com/impuesto-diferido-por-venta-de-bienes-inmuebles-a-largo-plazo-en-2023-caso-practico-en-excel/?referer=L-excel-formato&amp;utm_medium=act_formato_excel&amp;utm_source=act_formato_excel&amp;utm_campaign=act_formato_excel&amp;utm_content=act_formato_excel_link" TargetMode="External"/><Relationship Id="rId245" Type="http://schemas.openxmlformats.org/officeDocument/2006/relationships/hyperlink" Target="https://actualicese.com/comparativo-de-normas-del-dut-1625-de-2016-relacionadas-con-el-rut-y-afectadas-por-el-decreto-678-de-2022/?referer=L-excel-formato&amp;utm_medium=act_formato_excel&amp;utm_source=act_formato_excel&amp;utm_campaign=act_formato_excel&amp;utm_content=act_formato_excel_link" TargetMode="External"/><Relationship Id="rId452" Type="http://schemas.openxmlformats.org/officeDocument/2006/relationships/hyperlink" Target="https://actualicese.com/casos-de-reduccion-de-sancion-por-extemporaneidad-antes-del-emplazamiento-reforma-tributaria-2021/?referer=L-excel-formato&amp;utm_medium=act_formato_excel&amp;utm_source=act_formato_excel&amp;utm_campaign=act_formato_excel&amp;utm_content=act_formato_excel_link" TargetMode="External"/><Relationship Id="rId897" Type="http://schemas.openxmlformats.org/officeDocument/2006/relationships/hyperlink" Target="https://actualicese.com/historico-de-la-variacion-nominal-del-salario-minimo-vs-la-inflacion-1993-2018/?referer=L-excel-formato&amp;utm_medium=act_formato_excel&amp;utm_source=act_formato_excel&amp;utm_campaign=act_formato_excel&amp;utm_content=act_formato_excel_link" TargetMode="External"/><Relationship Id="rId1082" Type="http://schemas.openxmlformats.org/officeDocument/2006/relationships/hyperlink" Target="https://actualicese.com/residente-para-efectos-fiscales/?referer=L-excel-formato&amp;utm_medium=act_formato_excel&amp;utm_source=act_formato_excel&amp;utm_campaign=act_formato_excel&amp;utm_content=act_formato_excel_link" TargetMode="External"/><Relationship Id="rId2133" Type="http://schemas.openxmlformats.org/officeDocument/2006/relationships/hyperlink" Target="https://actualicese.com/liquidadores-de-sancion-por-no-declarar/?referer=L-excel-formato&amp;utm_medium=act_formato_excel&amp;utm_source=act_formato_excel&amp;utm_campaign=act_formato_excel&amp;utm_content=act_formato_excel_link" TargetMode="External"/><Relationship Id="rId105" Type="http://schemas.openxmlformats.org/officeDocument/2006/relationships/hyperlink" Target="https://actualicese.com/solicitud-de-inversiones-realizadas/?referer=L-excel-formato&amp;utm_medium=act_formato_excel&amp;utm_source=act_formato_excel&amp;utm_campaign=act_formato_excel&amp;utm_content=act_formato_excel_link" TargetMode="External"/><Relationship Id="rId312" Type="http://schemas.openxmlformats.org/officeDocument/2006/relationships/hyperlink" Target="https://actualicese.com/calculo-del-limite-de-subcapitalizacion-casos-practicos-en-excel/?referer=L-excel-formato&amp;utm_medium=act_formato_excel&amp;utm_source=act_formato_excel&amp;utm_campaign=act_formato_excel&amp;utm_content=act_formato_excel_link" TargetMode="External"/><Relationship Id="rId757" Type="http://schemas.openxmlformats.org/officeDocument/2006/relationships/hyperlink" Target="https://actualicese.com/modelo-del-certificado-anual-para-socios-y-o-accionistas-por-el-ano-2019/?referer=L-excel-formato&amp;utm_medium=act_formato_excel&amp;utm_source=act_formato_excel&amp;utm_campaign=act_formato_excel&amp;utm_content=act_formato_excel_link" TargetMode="External"/><Relationship Id="rId964" Type="http://schemas.openxmlformats.org/officeDocument/2006/relationships/hyperlink" Target="https://actualicese.com/antecedentes-de-directivos-en-entidades-del-regimen-especial/?referer=L-excel-formato&amp;utm_medium=act_formato_excel&amp;utm_source=act_formato_excel&amp;utm_campaign=act_formato_excel&amp;utm_content=act_formato_excel_link" TargetMode="External"/><Relationship Id="rId1387" Type="http://schemas.openxmlformats.org/officeDocument/2006/relationships/hyperlink" Target="https://actualicese.com/atencion-integral-en-seguridad-y-salud-en-el-trabajo-2015-dolor-lumbar-inespecifico-y-enfermedad-discal-de-origen-ocupacional/?referer=L-excel-formato&amp;utm_medium=act_formato_excel&amp;utm_source=act_formato_excel&amp;utm_campaign=act_formato_excel&amp;utm_content=act_formato_excel_link" TargetMode="External"/><Relationship Id="rId1594" Type="http://schemas.openxmlformats.org/officeDocument/2006/relationships/hyperlink" Target="https://actualicese.com/word-aviso-o-edicto-de-trabajador-fallecido-para-pago-de-salarios-y-prestaciones-adeudadas/?referer=L-excel-formato&amp;utm_medium=act_formato_excel&amp;utm_source=act_formato_excel&amp;utm_campaign=act_formato_excel&amp;utm_content=act_formato_excel_link" TargetMode="External"/><Relationship Id="rId2200" Type="http://schemas.openxmlformats.org/officeDocument/2006/relationships/hyperlink" Target="https://actualicese.com/12-liquidadores-para-calcular-la-prima-de-servicios-semestral/?referer=L-excel-formato&amp;utm_medium=act_formato_excel&amp;utm_source=act_formato_excel&amp;utm_campaign=act_formato_excel&amp;utm_content=act_formato_excel_link" TargetMode="External"/><Relationship Id="rId93" Type="http://schemas.openxmlformats.org/officeDocument/2006/relationships/hyperlink" Target="https://actualicese.com/lista-de-convenios-internacionales-para-evitar-la-doble-tributacion-ano-gravable-2021/?referer=L-excel-formato&amp;utm_medium=act_formato_excel&amp;utm_source=act_formato_excel&amp;utm_campaign=act_formato_excel&amp;utm_content=act_formato_excel_link" TargetMode="External"/><Relationship Id="rId617" Type="http://schemas.openxmlformats.org/officeDocument/2006/relationships/hyperlink" Target="https://actualicese.com/plantilla-del-formato-exogena-1009-por-el-ano-gravable-2020-reporte-de-cuentas-por-pagar/?referer=L-excel-formato&amp;utm_medium=act_formato_excel&amp;utm_source=act_formato_excel&amp;utm_campaign=act_formato_excel&amp;utm_content=act_formato_excel_link" TargetMode="External"/><Relationship Id="rId824" Type="http://schemas.openxmlformats.org/officeDocument/2006/relationships/hyperlink" Target="https://actualicese.com/convenios-para-evitar-la-doble-tributacion-aplicables-al-ano-gravable-2018/?referer=L-excel-formato&amp;utm_medium=act_formato_excel&amp;utm_source=act_formato_excel&amp;utm_campaign=act_formato_excel&amp;utm_content=act_formato_excel_link" TargetMode="External"/><Relationship Id="rId1247" Type="http://schemas.openxmlformats.org/officeDocument/2006/relationships/hyperlink" Target="https://actualicese.com/lista-de-chequeo-de-revelaciones-seccion-16-propiedades-de-inversion/?referer=L-excel-formato&amp;utm_medium=act_formato_excel&amp;utm_source=act_formato_excel&amp;utm_campaign=act_formato_excel&amp;utm_content=act_formato_excel_link" TargetMode="External"/><Relationship Id="rId1454" Type="http://schemas.openxmlformats.org/officeDocument/2006/relationships/hyperlink" Target="https://actualicese.com/superfinanciera-valoracion-de-instrumentos-financieros-derivados-basicos/?referer=L-excel-formato&amp;utm_medium=act_formato_excel&amp;utm_source=act_formato_excel&amp;utm_campaign=act_formato_excel&amp;utm_content=act_formato_excel_link" TargetMode="External"/><Relationship Id="rId1661" Type="http://schemas.openxmlformats.org/officeDocument/2006/relationships/hyperlink" Target="https://actualicese.com/lista-de-chequeo-de-las-etapas-requeridas-en-el-proceso-presupuestal/?referer=L-excel-formato&amp;utm_medium=act_formato_excel&amp;utm_source=act_formato_excel&amp;utm_campaign=act_formato_excel&amp;utm_content=act_formato_excel_link" TargetMode="External"/><Relationship Id="rId1899" Type="http://schemas.openxmlformats.org/officeDocument/2006/relationships/hyperlink" Target="https://actualicese.com/informe-de-revisor-fiscal-bajo-nia-701-comunicacion-de-las-cuestiones-clave-de-auditoria/?referer=L-excel-formato&amp;utm_medium=act_formato_excel&amp;utm_source=act_formato_excel&amp;utm_campaign=act_formato_excel&amp;utm_content=act_formato_excel_link" TargetMode="External"/><Relationship Id="rId1107" Type="http://schemas.openxmlformats.org/officeDocument/2006/relationships/hyperlink" Target="https://actualicese.com/requisitos-para-acceder-a-beneficios-en-registro-mercantil-de-la-ley-projoven/?referer=L-excel-formato&amp;utm_medium=act_formato_excel&amp;utm_source=act_formato_excel&amp;utm_campaign=act_formato_excel&amp;utm_content=act_formato_excel_link" TargetMode="External"/><Relationship Id="rId1314" Type="http://schemas.openxmlformats.org/officeDocument/2006/relationships/hyperlink" Target="https://actualicese.com/formato-1007-informacion-de-ingresos-propios-recibidos-durante-el-2015/?referer=L-excel-formato&amp;utm_medium=act_formato_excel&amp;utm_source=act_formato_excel&amp;utm_campaign=act_formato_excel&amp;utm_content=act_formato_excel_link" TargetMode="External"/><Relationship Id="rId1521" Type="http://schemas.openxmlformats.org/officeDocument/2006/relationships/hyperlink" Target="https://actualicese.com/guia-codigos-de-responsabilidades-tributarias-que-le-pueden-figurar-a-un-contribuyente-en-su-rut/?referer=L-excel-formato&amp;utm_medium=act_formato_excel&amp;utm_source=act_formato_excel&amp;utm_campaign=act_formato_excel&amp;utm_content=act_formato_excel_link" TargetMode="External"/><Relationship Id="rId1759" Type="http://schemas.openxmlformats.org/officeDocument/2006/relationships/hyperlink" Target="https://actualicese.com/historico-de-salario-minimo-y-auxilio-de-transporte-1990-2023/?referer=L-excel-formato&amp;utm_medium=act_formato_excel&amp;utm_source=act_formato_excel&amp;utm_campaign=act_formato_excel&amp;utm_content=act_formato_excel_link" TargetMode="External"/><Relationship Id="rId1966" Type="http://schemas.openxmlformats.org/officeDocument/2006/relationships/hyperlink" Target="https://actualicese.com/clasificacion-de-arrendamientos-segun-la-seccion-20-del-estandar-para-pymes-casos-practicos-en-excel/?referer=L-excel-formato&amp;utm_medium=act_formato_excel&amp;utm_source=act_formato_excel&amp;utm_campaign=act_formato_excel&amp;utm_content=act_formato_excel_link" TargetMode="External"/><Relationship Id="rId1619" Type="http://schemas.openxmlformats.org/officeDocument/2006/relationships/hyperlink" Target="https://actualicese.com/resumen-de-parametros-clave-para-la-elaboracion-de-declaraciones-tributarias-durante-el-2009/?referer=L-excel-formato&amp;utm_medium=act_formato_excel&amp;utm_source=act_formato_excel&amp;utm_campaign=act_formato_excel&amp;utm_content=act_formato_excel_link" TargetMode="External"/><Relationship Id="rId1826" Type="http://schemas.openxmlformats.org/officeDocument/2006/relationships/hyperlink" Target="https://actualicese.com/casos-practicos-de-liquidacion-de-sanciones-relacionadas-con-la-informacion-exogena/?referer=L-excel-formato&amp;utm_medium=act_formato_excel&amp;utm_source=act_formato_excel&amp;utm_campaign=act_formato_excel&amp;utm_content=act_formato_excel_link" TargetMode="External"/><Relationship Id="rId20" Type="http://schemas.openxmlformats.org/officeDocument/2006/relationships/hyperlink" Target="https://actualicese.com/impuesto-diferido-en-la-depreciacion-de-propiedad-planta-y-equipo-caso-practico-en-excel/?referer=L-excel-formato&amp;utm_medium=act_formato_excel&amp;utm_source=act_formato_excel&amp;utm_campaign=act_formato_excel&amp;utm_content=act_formato_excel_link" TargetMode="External"/><Relationship Id="rId2088" Type="http://schemas.openxmlformats.org/officeDocument/2006/relationships/hyperlink" Target="https://actualicese.com/formulario-110-declaracion-de-renta-de-personas-naturales-no-residentes-que-no-llevan-contabilidad-ag-2022/?referer=L-excel-formato&amp;utm_medium=act_formato_excel&amp;utm_source=act_formato_excel&amp;utm_campaign=act_formato_excel&amp;utm_content=act_formato_excel_link" TargetMode="External"/><Relationship Id="rId267" Type="http://schemas.openxmlformats.org/officeDocument/2006/relationships/hyperlink" Target="https://actualicese.com/simulador-del-impuesto-para-dividendos-y-participaciones-gravados-de-2017-y-siguientes/?referer=L-excel-formato&amp;utm_medium=act_formato_excel&amp;utm_source=act_formato_excel&amp;utm_campaign=act_formato_excel&amp;utm_content=act_formato_excel_link" TargetMode="External"/><Relationship Id="rId474" Type="http://schemas.openxmlformats.org/officeDocument/2006/relationships/hyperlink" Target="https://actualicese.com/inscripcion-en-el-rut-lista-de-chequeo-para-inscribirse-a-traves-de-las-camaras-de-comercio/?referer=L-excel-formato&amp;utm_medium=act_formato_excel&amp;utm_source=act_formato_excel&amp;utm_campaign=act_formato_excel&amp;utm_content=act_formato_excel_link" TargetMode="External"/><Relationship Id="rId2155" Type="http://schemas.openxmlformats.org/officeDocument/2006/relationships/hyperlink" Target="https://actualicese.com/intereses-moratorios-sobre-deudas-tributarias/?referer=L-excel-formato&amp;utm_medium=act_formato_excel&amp;utm_source=act_formato_excel&amp;utm_campaign=act_formato_excel&amp;utm_content=act_formato_excel_link" TargetMode="External"/><Relationship Id="rId127" Type="http://schemas.openxmlformats.org/officeDocument/2006/relationships/hyperlink" Target="https://actualicese.com/calculo-de-intereses-pagados-por-un-prestamo-en-un-rango-de-tiempo-determinado/?referer=L-excel-formato&amp;utm_medium=act_formato_excel&amp;utm_source=act_formato_excel&amp;utm_campaign=act_formato_excel&amp;utm_content=act_formato_excel_link" TargetMode="External"/><Relationship Id="rId681" Type="http://schemas.openxmlformats.org/officeDocument/2006/relationships/hyperlink" Target="https://actualicese.com/correccion-de-errores-de-periodos-anteriores-en-el-cierre-contable/?referer=L-excel-formato&amp;utm_medium=act_formato_excel&amp;utm_source=act_formato_excel&amp;utm_campaign=act_formato_excel&amp;utm_content=act_formato_excel_link" TargetMode="External"/><Relationship Id="rId779" Type="http://schemas.openxmlformats.org/officeDocument/2006/relationships/hyperlink" Target="https://actualicese.com/informe-de-revision-de-informacion-financiera-intermedia-con-conclusion-adversa/?referer=L-excel-formato&amp;utm_medium=act_formato_excel&amp;utm_source=act_formato_excel&amp;utm_campaign=act_formato_excel&amp;utm_content=act_formato_excel_link" TargetMode="External"/><Relationship Id="rId986" Type="http://schemas.openxmlformats.org/officeDocument/2006/relationships/hyperlink" Target="https://actualicese.com/formatos-exogena-1005-y-1006-por-el-ano-gravable-2017-reportes-de-iva-generados-y-descontables/?referer=L-excel-formato&amp;utm_medium=act_formato_excel&amp;utm_source=act_formato_excel&amp;utm_campaign=act_formato_excel&amp;utm_content=act_formato_excel_link" TargetMode="External"/><Relationship Id="rId334" Type="http://schemas.openxmlformats.org/officeDocument/2006/relationships/hyperlink" Target="https://actualicese.com/dictamen-del-revisor-fiscal-en-entidades-del-grupo-3-opinion-favorable/?referer=L-excel-formato&amp;utm_medium=act_formato_excel&amp;utm_source=act_formato_excel&amp;utm_campaign=act_formato_excel&amp;utm_content=act_formato_excel_link" TargetMode="External"/><Relationship Id="rId541" Type="http://schemas.openxmlformats.org/officeDocument/2006/relationships/hyperlink" Target="https://actualicese.com/impuesto-diferido-por-diferencia-en-cambio-en-2021-caso-practico-en-excel/?referer=L-excel-formato&amp;utm_medium=act_formato_excel&amp;utm_source=act_formato_excel&amp;utm_campaign=act_formato_excel&amp;utm_content=act_formato_excel_link" TargetMode="External"/><Relationship Id="rId639" Type="http://schemas.openxmlformats.org/officeDocument/2006/relationships/hyperlink" Target="https://actualicese.com/liquidador-del-costo-de-renovacion-de-matricula-mercantil-y-de-establecimientos-de-comercio-2021/?referer=L-excel-formato&amp;utm_medium=act_formato_excel&amp;utm_source=act_formato_excel&amp;utm_campaign=act_formato_excel&amp;utm_content=act_formato_excel_link" TargetMode="External"/><Relationship Id="rId1171" Type="http://schemas.openxmlformats.org/officeDocument/2006/relationships/hyperlink" Target="https://actualicese.com/poder-especial-para-adelantar-proceso-ejecutivo/?referer=L-excel-formato&amp;utm_medium=act_formato_excel&amp;utm_source=act_formato_excel&amp;utm_campaign=act_formato_excel&amp;utm_content=act_formato_excel_link" TargetMode="External"/><Relationship Id="rId1269" Type="http://schemas.openxmlformats.org/officeDocument/2006/relationships/hyperlink" Target="https://actualicese.com/modelo-para-definir-porcentaje-fijo-de-retencion-en-la-fuente-sobre-salarios-en-junio-del-2016-procedimiento-2/?referer=L-excel-formato&amp;utm_medium=act_formato_excel&amp;utm_source=act_formato_excel&amp;utm_campaign=act_formato_excel&amp;utm_content=act_formato_excel_link" TargetMode="External"/><Relationship Id="rId1476" Type="http://schemas.openxmlformats.org/officeDocument/2006/relationships/hyperlink" Target="https://actualicese.com/modelo-para-obligados-a-presentar-las-declaraciones-tributarias-de-forma-virtual/?referer=L-excel-formato&amp;utm_medium=act_formato_excel&amp;utm_source=act_formato_excel&amp;utm_campaign=act_formato_excel&amp;utm_content=act_formato_excel_link" TargetMode="External"/><Relationship Id="rId2015" Type="http://schemas.openxmlformats.org/officeDocument/2006/relationships/hyperlink" Target="https://actualicese.com/horas-diurnas-nocturnas-extras-dominicales-y-festivas/?referer=L-excel-formato&amp;utm_medium=act_formato_excel&amp;utm_source=act_formato_excel&amp;utm_campaign=act_formato_excel&amp;utm_content=act_formato_excel_link" TargetMode="External"/><Relationship Id="rId2222" Type="http://schemas.openxmlformats.org/officeDocument/2006/relationships/hyperlink" Target="https://actualicese.com/guia-en-excel-para-auditar-el-formato-2516-conciliacion-fiscal-de-las-personas-juridicas/?referer=L-excel-formato&amp;utm_medium=act_formato_excel&amp;utm_source=act_formato_excel&amp;utm_campaign=act_formato_excel&amp;utm_content=act_formato_excel_link" TargetMode="External"/><Relationship Id="rId401" Type="http://schemas.openxmlformats.org/officeDocument/2006/relationships/hyperlink" Target="https://actualicese.com/liquidador-de-prestaciones-sociales-en-periodo-de-incapacidad/?referer=L-excel-formato&amp;utm_medium=act_formato_excel&amp;utm_source=act_formato_excel&amp;utm_campaign=act_formato_excel&amp;utm_content=act_formato_excel_link" TargetMode="External"/><Relationship Id="rId846" Type="http://schemas.openxmlformats.org/officeDocument/2006/relationships/hyperlink" Target="https://actualicese.com/requisitos-a-verificar-de-la-factura-electronica-de-venta-antes-de-su-emision/?referer=L-excel-formato&amp;utm_medium=act_formato_excel&amp;utm_source=act_formato_excel&amp;utm_campaign=act_formato_excel&amp;utm_content=act_formato_excel_link" TargetMode="External"/><Relationship Id="rId1031" Type="http://schemas.openxmlformats.org/officeDocument/2006/relationships/hyperlink" Target="https://actualicese.com/calendario-tributario-automatizado-2018/?referer=L-excel-formato&amp;utm_medium=act_formato_excel&amp;utm_source=act_formato_excel&amp;utm_campaign=act_formato_excel&amp;utm_content=act_formato_excel_link" TargetMode="External"/><Relationship Id="rId1129" Type="http://schemas.openxmlformats.org/officeDocument/2006/relationships/hyperlink" Target="https://actualicese.com/formato-1008-por-2016-reportes-de-cuentas-por-cobrar/?referer=L-excel-formato&amp;utm_medium=act_formato_excel&amp;utm_source=act_formato_excel&amp;utm_campaign=act_formato_excel&amp;utm_content=act_formato_excel_link" TargetMode="External"/><Relationship Id="rId1683" Type="http://schemas.openxmlformats.org/officeDocument/2006/relationships/hyperlink" Target="https://actualicese.com/solicitud-de-licencia-no-remunerada/?referer=L-excel-formato&amp;utm_medium=act_formato_excel&amp;utm_source=act_formato_excel&amp;utm_campaign=act_formato_excel&amp;utm_content=act_formato_excel_link" TargetMode="External"/><Relationship Id="rId1890" Type="http://schemas.openxmlformats.org/officeDocument/2006/relationships/hyperlink" Target="https://actualicese.com/intereses-moratorios-sobre-deudas-tributarias/?referer=L-excel-formato&amp;utm_medium=act_formato_excel&amp;utm_source=act_formato_excel&amp;utm_campaign=act_formato_excel&amp;utm_content=act_formato_excel_link" TargetMode="External"/><Relationship Id="rId1988" Type="http://schemas.openxmlformats.org/officeDocument/2006/relationships/hyperlink" Target="https://actualicese.com/guia-en-excel-con-los-principales-indices-de-coherencia-tributaria-para-las-personas-juridicas/?referer=L-excel-formato&amp;utm_medium=act_formato_excel&amp;utm_source=act_formato_excel&amp;utm_campaign=act_formato_excel&amp;utm_content=act_formato_excel_link" TargetMode="External"/><Relationship Id="rId706" Type="http://schemas.openxmlformats.org/officeDocument/2006/relationships/hyperlink" Target="https://actualicese.com/planilla-automatizada-para-controlar-la-asistencia-a-pausas-activas/?referer=L-excel-formato&amp;utm_medium=act_formato_excel&amp;utm_source=act_formato_excel&amp;utm_campaign=act_formato_excel&amp;utm_content=act_formato_excel_link" TargetMode="External"/><Relationship Id="rId913" Type="http://schemas.openxmlformats.org/officeDocument/2006/relationships/hyperlink" Target="https://actualicese.com/carta-otorgando-poder/?referer=L-excel-formato&amp;utm_medium=act_formato_excel&amp;utm_source=act_formato_excel&amp;utm_campaign=act_formato_excel&amp;utm_content=act_formato_excel_link" TargetMode="External"/><Relationship Id="rId1336" Type="http://schemas.openxmlformats.org/officeDocument/2006/relationships/hyperlink" Target="https://actualicese.com/informacion-laboral-2016/?referer=L-excel-formato&amp;utm_medium=act_formato_excel&amp;utm_source=act_formato_excel&amp;utm_campaign=act_formato_excel&amp;utm_content=act_formato_excel_link" TargetMode="External"/><Relationship Id="rId1543" Type="http://schemas.openxmlformats.org/officeDocument/2006/relationships/hyperlink" Target="https://actualicese.com/calculo-costo-renovacion-ano-2014-de-la-matricula-mercantil-y-los-establecimientos-de-comercio/?referer=L-excel-formato&amp;utm_medium=act_formato_excel&amp;utm_source=act_formato_excel&amp;utm_campaign=act_formato_excel&amp;utm_content=act_formato_excel_link" TargetMode="External"/><Relationship Id="rId1750" Type="http://schemas.openxmlformats.org/officeDocument/2006/relationships/hyperlink" Target="https://actualicese.com/reparto-de-utilidades-pago-de-dividendos/?referer=L-excel-formato&amp;utm_medium=act_formato_excel&amp;utm_source=act_formato_excel&amp;utm_campaign=act_formato_excel&amp;utm_content=act_formato_excel_link" TargetMode="External"/><Relationship Id="rId42" Type="http://schemas.openxmlformats.org/officeDocument/2006/relationships/hyperlink" Target="https://actualicese.com/modelo-de-un-proyecto-de-distribucion-de-utilidades-en-una-sociedad-comercial/?referer=L-excel-formato&amp;utm_medium=act_formato_excel&amp;utm_source=act_formato_excel&amp;utm_campaign=act_formato_excel&amp;utm_content=act_formato_excel_link" TargetMode="External"/><Relationship Id="rId1403" Type="http://schemas.openxmlformats.org/officeDocument/2006/relationships/hyperlink" Target="https://actualicese.com/tabla-de-tarifas-del-imas-para-trabajadores-por-cuenta-propia/?referer=L-excel-formato&amp;utm_medium=act_formato_excel&amp;utm_source=act_formato_excel&amp;utm_campaign=act_formato_excel&amp;utm_content=act_formato_excel_link" TargetMode="External"/><Relationship Id="rId1610" Type="http://schemas.openxmlformats.org/officeDocument/2006/relationships/hyperlink" Target="https://actualicese.com/word-reforma-al-componente-social-de-una-sociedad-limitada-cesion-de-cuotas/?referer=L-excel-formato&amp;utm_medium=act_formato_excel&amp;utm_source=act_formato_excel&amp;utm_campaign=act_formato_excel&amp;utm_content=act_formato_excel_link" TargetMode="External"/><Relationship Id="rId1848" Type="http://schemas.openxmlformats.org/officeDocument/2006/relationships/hyperlink" Target="https://actualicese.com/liquidador-del-costo-de-renovacion-de-matricula-mercantil-y-de-establecimientos-de-comercio-2023/?referer=L-excel-formato&amp;utm_medium=act_formato_excel&amp;utm_source=act_formato_excel&amp;utm_campaign=act_formato_excel&amp;utm_content=act_formato_excel_link" TargetMode="External"/><Relationship Id="rId191" Type="http://schemas.openxmlformats.org/officeDocument/2006/relationships/hyperlink" Target="https://actualicese.com/carta-para-solicitar-un-desembargo-de-bienes-ante-la-dian/?referer=L-excel-formato&amp;utm_medium=act_formato_excel&amp;utm_source=act_formato_excel&amp;utm_campaign=act_formato_excel&amp;utm_content=act_formato_excel_link" TargetMode="External"/><Relationship Id="rId1708" Type="http://schemas.openxmlformats.org/officeDocument/2006/relationships/hyperlink" Target="https://actualicese.com/comparativo-de-las-normas-afectadas-por-la-reforma-tributaria-ley-2277-de-2022/?referer=L-excel-formato&amp;utm_medium=act_formato_excel&amp;utm_source=act_formato_excel&amp;utm_campaign=act_formato_excel&amp;utm_content=act_formato_excel_link" TargetMode="External"/><Relationship Id="rId1915" Type="http://schemas.openxmlformats.org/officeDocument/2006/relationships/hyperlink" Target="https://actualicese.com/papeles-de-trabajo-del-auditor-cuestionarios-de-control-interno-para-pymes/?referer=L-excel-formato&amp;utm_medium=act_formato_excel&amp;utm_source=act_formato_excel&amp;utm_campaign=act_formato_excel&amp;utm_content=act_formato_excel_link" TargetMode="External"/><Relationship Id="rId289" Type="http://schemas.openxmlformats.org/officeDocument/2006/relationships/hyperlink" Target="https://actualicese.com/plantilla-del-formato-1007-para-el-reporte-de-exogena-2021-informacion-de-ingresos-propios/?referer=L-excel-formato&amp;utm_medium=act_formato_excel&amp;utm_source=act_formato_excel&amp;utm_campaign=act_formato_excel&amp;utm_content=act_formato_excel_link" TargetMode="External"/><Relationship Id="rId496" Type="http://schemas.openxmlformats.org/officeDocument/2006/relationships/hyperlink" Target="https://actualicese.com/lista-de-chequeo-de-revelaciones-seccion-21-provisiones-y-contingencias/?referer=L-excel-formato&amp;utm_medium=act_formato_excel&amp;utm_source=act_formato_excel&amp;utm_campaign=act_formato_excel&amp;utm_content=act_formato_excel_link" TargetMode="External"/><Relationship Id="rId2177" Type="http://schemas.openxmlformats.org/officeDocument/2006/relationships/hyperlink" Target="https://actualicese.com/simulador-para-contrastar-los-efectos-de-pertenecer-al-regimen-ordinario-del-impuesto-a-la-renta-o-al-regimen-simple-de-tributacion-ag-2024/?referer=L-excel-formato&amp;utm_medium=act_formato_excel&amp;utm_source=act_formato_excel&amp;utm_campaign=act_formato_excel&amp;utm_content=act_formato_excel_link" TargetMode="External"/><Relationship Id="rId149" Type="http://schemas.openxmlformats.org/officeDocument/2006/relationships/hyperlink" Target="https://actualicese.com/caso-practico-sobre-liquidacion-de-sucesion-iliquida-e-impuesto-de-ganancia-ocasional/?referer=L-excel-formato&amp;utm_medium=act_formato_excel&amp;utm_source=act_formato_excel&amp;utm_campaign=act_formato_excel&amp;utm_content=act_formato_excel_link" TargetMode="External"/><Relationship Id="rId356" Type="http://schemas.openxmlformats.org/officeDocument/2006/relationships/hyperlink" Target="https://actualicese.com/pack-de-formatos-modelos-y-guias-para-asambleas-de-accionistas-socios-y-copropietarios/?referer=L-excel-formato&amp;utm_medium=act_formato_excel&amp;utm_source=act_formato_excel&amp;utm_campaign=act_formato_excel&amp;utm_content=act_formato_excel_link" TargetMode="External"/><Relationship Id="rId563" Type="http://schemas.openxmlformats.org/officeDocument/2006/relationships/hyperlink" Target="https://actualicese.com/lista-de-convenios-internacionales-para-evitar-la-doble-tributacion-ano-gravable-2020/?referer=L-excel-formato&amp;utm_medium=act_formato_excel&amp;utm_source=act_formato_excel&amp;utm_campaign=act_formato_excel&amp;utm_content=act_formato_excel_link" TargetMode="External"/><Relationship Id="rId770" Type="http://schemas.openxmlformats.org/officeDocument/2006/relationships/hyperlink" Target="https://actualicese.com/formatos-exogena-1005-y-1006-del-ano-gravable-2019-reportes-de-iva-generados-y-descontables/?referer=L-excel-formato&amp;utm_medium=act_formato_excel&amp;utm_source=act_formato_excel&amp;utm_campaign=act_formato_excel&amp;utm_content=act_formato_excel_link" TargetMode="External"/><Relationship Id="rId1193" Type="http://schemas.openxmlformats.org/officeDocument/2006/relationships/hyperlink" Target="https://actualicese.com/lista-de-chequeo-de-revelaciones-seccion-24-subvenciones-del-gobierno/?referer=L-excel-formato&amp;utm_medium=act_formato_excel&amp;utm_source=act_formato_excel&amp;utm_campaign=act_formato_excel&amp;utm_content=act_formato_excel_link" TargetMode="External"/><Relationship Id="rId2037" Type="http://schemas.openxmlformats.org/officeDocument/2006/relationships/hyperlink" Target="https://actualicese.com/liquidador-de-politica-de-recaudo-a-clientes-y-plantilla-de-control-de-cuentas-por-cobrar/?referer=L-excel-formato&amp;utm_medium=act_formato_excel&amp;utm_source=act_formato_excel&amp;utm_campaign=act_formato_excel&amp;utm_content=act_formato_excel_link" TargetMode="External"/><Relationship Id="rId2244" Type="http://schemas.openxmlformats.org/officeDocument/2006/relationships/hyperlink" Target="https://actualicese.com/liquidador-de-prestaciones-sociales-para-trabajadores-domesticos-por-dias/?referer=L-excel-formato&amp;utm_medium=act_formato_excel&amp;utm_source=act_formato_excel&amp;utm_campaign=act_formato_excel&amp;utm_content=act_formato_excel_link" TargetMode="External"/><Relationship Id="rId216" Type="http://schemas.openxmlformats.org/officeDocument/2006/relationships/hyperlink" Target="https://actualicese.com/liquidador-de-porcentaje-fijo-de-retencion-en-la-fuente-sobre-salarios-en-junio-de-2022-procedimiento-2/?referer=L-excel-formato&amp;utm_medium=act_formato_excel&amp;utm_source=act_formato_excel&amp;utm_campaign=act_formato_excel&amp;utm_content=act_formato_excel_link" TargetMode="External"/><Relationship Id="rId423" Type="http://schemas.openxmlformats.org/officeDocument/2006/relationships/hyperlink" Target="https://actualicese.com/formulas-para-liquidacion-de-prestaciones-vacaciones-y-horas-extras/?referer=L-excel-formato&amp;utm_medium=act_formato_excel&amp;utm_source=act_formato_excel&amp;utm_campaign=act_formato_excel&amp;utm_content=act_formato_excel_link" TargetMode="External"/><Relationship Id="rId868" Type="http://schemas.openxmlformats.org/officeDocument/2006/relationships/hyperlink" Target="https://actualicese.com/clasificacion-general-de-personas-juridicas-frente-al-impuesto-de-renta-por-el-ano-gravable-2018/?referer=L-excel-formato&amp;utm_medium=act_formato_excel&amp;utm_source=act_formato_excel&amp;utm_campaign=act_formato_excel&amp;utm_content=act_formato_excel_link" TargetMode="External"/><Relationship Id="rId1053" Type="http://schemas.openxmlformats.org/officeDocument/2006/relationships/hyperlink" Target="https://actualicese.com/compromiso-de-fusion/?referer=L-excel-formato&amp;utm_medium=act_formato_excel&amp;utm_source=act_formato_excel&amp;utm_campaign=act_formato_excel&amp;utm_content=act_formato_excel_link" TargetMode="External"/><Relationship Id="rId1260" Type="http://schemas.openxmlformats.org/officeDocument/2006/relationships/hyperlink" Target="https://actualicese.com/lista-de-chequeo-de-revelaciones-seccion-5-estado-de-resultado-integral-y-estado-de-resultados/?referer=L-excel-formato&amp;utm_medium=act_formato_excel&amp;utm_source=act_formato_excel&amp;utm_campaign=act_formato_excel&amp;utm_content=act_formato_excel_link" TargetMode="External"/><Relationship Id="rId1498" Type="http://schemas.openxmlformats.org/officeDocument/2006/relationships/hyperlink" Target="https://actualicese.com/anexo-declaracion-de-renta-o-balance/?referer=L-excel-formato&amp;utm_medium=act_formato_excel&amp;utm_source=act_formato_excel&amp;utm_campaign=act_formato_excel&amp;utm_content=act_formato_excel_link" TargetMode="External"/><Relationship Id="rId2104" Type="http://schemas.openxmlformats.org/officeDocument/2006/relationships/hyperlink" Target="https://actualicese.com/calendario-tributario-2023-version-para-imprimir/?referer=L-excel-formato&amp;utm_medium=act_formato_excel&amp;utm_source=act_formato_excel&amp;utm_campaign=act_formato_excel&amp;utm_content=act_formato_excel_link" TargetMode="External"/><Relationship Id="rId630" Type="http://schemas.openxmlformats.org/officeDocument/2006/relationships/hyperlink" Target="https://actualicese.com/contrato-de-arrendamiento-de-local-comercial/?referer=L-excel-formato&amp;utm_medium=act_formato_excel&amp;utm_source=act_formato_excel&amp;utm_campaign=act_formato_excel&amp;utm_content=act_formato_excel_link" TargetMode="External"/><Relationship Id="rId728" Type="http://schemas.openxmlformats.org/officeDocument/2006/relationships/hyperlink" Target="https://actualicese.com/derecho-de-peticion-para-solicitar-informacion-sobre-afiliaciones-del-empleador-al-sgss/?referer=L-excel-formato&amp;utm_medium=act_formato_excel&amp;utm_source=act_formato_excel&amp;utm_campaign=act_formato_excel&amp;utm_content=act_formato_excel_link" TargetMode="External"/><Relationship Id="rId935" Type="http://schemas.openxmlformats.org/officeDocument/2006/relationships/hyperlink" Target="https://actualicese.com/solicitud-compensacion-de-vacaciones/?referer=L-excel-formato&amp;utm_medium=act_formato_excel&amp;utm_source=act_formato_excel&amp;utm_campaign=act_formato_excel&amp;utm_content=act_formato_excel_link" TargetMode="External"/><Relationship Id="rId1358" Type="http://schemas.openxmlformats.org/officeDocument/2006/relationships/hyperlink" Target="https://actualicese.com/basica-de-trabajo-incapacidad/?referer=L-excel-formato&amp;utm_medium=act_formato_excel&amp;utm_source=act_formato_excel&amp;utm_campaign=act_formato_excel&amp;utm_content=act_formato_excel_link" TargetMode="External"/><Relationship Id="rId1565" Type="http://schemas.openxmlformats.org/officeDocument/2006/relationships/hyperlink" Target="https://actualicese.com/reclamacion-directa-propuesto-por-la-sic/?referer=L-excel-formato&amp;utm_medium=act_formato_excel&amp;utm_source=act_formato_excel&amp;utm_campaign=act_formato_excel&amp;utm_content=act_formato_excel_link" TargetMode="External"/><Relationship Id="rId1772" Type="http://schemas.openxmlformats.org/officeDocument/2006/relationships/hyperlink" Target="https://actualicese.com/dictamenes-e-informes-del-revisor-fiscal-actualizados-al-2022/?referer=L-excel-formato&amp;utm_medium=act_formato_excel&amp;utm_source=act_formato_excel&amp;utm_campaign=act_formato_excel&amp;utm_content=act_formato_excel_link" TargetMode="External"/><Relationship Id="rId64" Type="http://schemas.openxmlformats.org/officeDocument/2006/relationships/hyperlink" Target="https://actualicese.com/nota-1-a-los-estados-financieros-bajo-el-estandar-internacional-para-pymes/?referer=L-excel-formato&amp;utm_medium=act_formato_excel&amp;utm_source=act_formato_excel&amp;utm_campaign=act_formato_excel&amp;utm_content=act_formato_excel_link" TargetMode="External"/><Relationship Id="rId1120" Type="http://schemas.openxmlformats.org/officeDocument/2006/relationships/hyperlink" Target="https://actualicese.com/formato-1003-por-2016-reportes-de-retenciones-que-le-practicaron-a-la-persona-o-entidad-informante/?referer=L-excel-formato&amp;utm_medium=act_formato_excel&amp;utm_source=act_formato_excel&amp;utm_campaign=act_formato_excel&amp;utm_content=act_formato_excel_link" TargetMode="External"/><Relationship Id="rId1218" Type="http://schemas.openxmlformats.org/officeDocument/2006/relationships/hyperlink" Target="https://actualicese.com/formato-unico-de-solicitud-de-certificacion-de-beneficios-ambientales/?referer=L-excel-formato&amp;utm_medium=act_formato_excel&amp;utm_source=act_formato_excel&amp;utm_campaign=act_formato_excel&amp;utm_content=act_formato_excel_link" TargetMode="External"/><Relationship Id="rId1425" Type="http://schemas.openxmlformats.org/officeDocument/2006/relationships/hyperlink" Target="https://actualicese.com/modelo-politica-contable-de-presentacion-y-revelacion-de-cuentas-por-cobrar/?referer=L-excel-formato&amp;utm_medium=act_formato_excel&amp;utm_source=act_formato_excel&amp;utm_campaign=act_formato_excel&amp;utm_content=act_formato_excel_link" TargetMode="External"/><Relationship Id="rId1632" Type="http://schemas.openxmlformats.org/officeDocument/2006/relationships/hyperlink" Target="https://actualicese.com/reclamacion-por-garantias-sobre-bienes-o-servicios/?referer=L-excel-formato&amp;utm_medium=act_formato_excel&amp;utm_source=act_formato_excel&amp;utm_campaign=act_formato_excel&amp;utm_content=act_formato_excel_link" TargetMode="External"/><Relationship Id="rId1937" Type="http://schemas.openxmlformats.org/officeDocument/2006/relationships/hyperlink" Target="https://actualicese.com/cuestionario-de-control-interno-de-provisiones-y-contingencias-en-excel/?referer=L-excel-formato&amp;utm_medium=act_formato_excel&amp;utm_source=act_formato_excel&amp;utm_campaign=act_formato_excel&amp;utm_content=act_formato_excel_link" TargetMode="External"/><Relationship Id="rId2199" Type="http://schemas.openxmlformats.org/officeDocument/2006/relationships/hyperlink" Target="https://actualicese.com/certificado-de-dependientes-para-efectos-de-deduccion-en-la-declaracion-de-renta/?referer=L-excel-formato&amp;utm_medium=act_formato_excel&amp;utm_source=act_formato_excel&amp;utm_campaign=act_formato_excel&amp;utm_content=act_formato_excel_link" TargetMode="External"/><Relationship Id="rId280" Type="http://schemas.openxmlformats.org/officeDocument/2006/relationships/hyperlink" Target="https://actualicese.com/plantilla-del-formato-1001-por-el-ano-gravable-2021-reporte-de-exogena-de-pagos-o-abonos-en-cuenta/?referer=L-excel-formato&amp;utm_medium=act_formato_excel&amp;utm_source=act_formato_excel&amp;utm_campaign=act_formato_excel&amp;utm_content=act_formato_excel_link" TargetMode="External"/><Relationship Id="rId140" Type="http://schemas.openxmlformats.org/officeDocument/2006/relationships/hyperlink" Target="https://actualicese.com/formulario-160-ag-2022-para-la-declaracion-de-activos-en-el-exterior/?referer=L-excel-formato&amp;utm_medium=act_formato_excel&amp;utm_source=act_formato_excel&amp;utm_campaign=act_formato_excel&amp;utm_content=act_formato_excel_link" TargetMode="External"/><Relationship Id="rId378" Type="http://schemas.openxmlformats.org/officeDocument/2006/relationships/hyperlink" Target="https://actualicese.com/segunda-convocatoria-de-asamblea-de-accionistas-o-junta-de-socios/?referer=L-excel-formato&amp;utm_medium=act_formato_excel&amp;utm_source=act_formato_excel&amp;utm_campaign=act_formato_excel&amp;utm_content=act_formato_excel_link" TargetMode="External"/><Relationship Id="rId585" Type="http://schemas.openxmlformats.org/officeDocument/2006/relationships/hyperlink" Target="https://actualicese.com/matriz-de-caracteristicas-basicas-de-la-depuracion-de-las-3-cedulas-del-formulario-210-ag-2020/?referer=L-excel-formato&amp;utm_medium=act_formato_excel&amp;utm_source=act_formato_excel&amp;utm_campaign=act_formato_excel&amp;utm_content=act_formato_excel_link" TargetMode="External"/><Relationship Id="rId792" Type="http://schemas.openxmlformats.org/officeDocument/2006/relationships/hyperlink" Target="https://actualicese.com/retencion-en-la-fuente-con-procedimiento-1-sobre-rentas-de-trabajo-durante-2020/?referer=L-excel-formato&amp;utm_medium=act_formato_excel&amp;utm_source=act_formato_excel&amp;utm_campaign=act_formato_excel&amp;utm_content=act_formato_excel_link" TargetMode="External"/><Relationship Id="rId2059" Type="http://schemas.openxmlformats.org/officeDocument/2006/relationships/hyperlink" Target="https://actualicese.com/caso-practico-calculo-del-valor-a-adicionar-y-limites-de-beneficios-tributarios/?referer=L-excel-formato&amp;utm_medium=act_formato_excel&amp;utm_source=act_formato_excel&amp;utm_campaign=act_formato_excel&amp;utm_content=act_formato_excel_link" TargetMode="External"/><Relationship Id="rId2266" Type="http://schemas.openxmlformats.org/officeDocument/2006/relationships/hyperlink" Target="https://actualicese.com/liquidador-de-nomina-para-trabajadora-en-licencia-de-maternidad-caso-practico-en-excel/?referer=L-excel-formato&amp;utm_medium=act_formato_excel&amp;utm_source=act_formato_excel&amp;utm_campaign=act_formato_excel&amp;utm_content=act_formato_excel_link" TargetMode="External"/><Relationship Id="rId6" Type="http://schemas.openxmlformats.org/officeDocument/2006/relationships/hyperlink" Target="https://actualicese.com/formato-capital-de-trabajo/?referer=L-excel-formato&amp;utm_medium=act_formato_excel&amp;utm_source=act_formato_excel&amp;utm_campaign=act_formato_excel&amp;utm_content=act_formato_excel_link" TargetMode="External"/><Relationship Id="rId238" Type="http://schemas.openxmlformats.org/officeDocument/2006/relationships/hyperlink" Target="https://actualicese.com/modelo-de-contrato-laboral-de-servicio-domestico/?referer=L-excel-formato&amp;utm_medium=act_formato_excel&amp;utm_source=act_formato_excel&amp;utm_campaign=act_formato_excel&amp;utm_content=act_formato_excel_link" TargetMode="External"/><Relationship Id="rId445" Type="http://schemas.openxmlformats.org/officeDocument/2006/relationships/hyperlink" Target="https://actualicese.com/modelo-para-definir-si-una-persona-natural-esta-obligada-a-declarar-renta/?referer=L-excel-formato&amp;utm_medium=act_formato_excel&amp;utm_source=act_formato_excel&amp;utm_campaign=act_formato_excel&amp;utm_content=act_formato_excel_link" TargetMode="External"/><Relationship Id="rId652" Type="http://schemas.openxmlformats.org/officeDocument/2006/relationships/hyperlink" Target="https://actualicese.com/modelo-del-certificado-anual-para-socios-y-o-accionistas-por-el-ano-2020/?referer=L-excel-formato&amp;utm_medium=act_formato_excel&amp;utm_source=act_formato_excel&amp;utm_campaign=act_formato_excel&amp;utm_content=act_formato_excel_link" TargetMode="External"/><Relationship Id="rId1075" Type="http://schemas.openxmlformats.org/officeDocument/2006/relationships/hyperlink" Target="https://actualicese.com/prorrateo-de-iva-comunes-hoja-de-trabajo-con-calculos-basicos/?referer=L-excel-formato&amp;utm_medium=act_formato_excel&amp;utm_source=act_formato_excel&amp;utm_campaign=act_formato_excel&amp;utm_content=act_formato_excel_link" TargetMode="External"/><Relationship Id="rId1282" Type="http://schemas.openxmlformats.org/officeDocument/2006/relationships/hyperlink" Target="https://actualicese.com/certificado-por-retencion-en-la-fuente-a-titulo-del-impuesto-de-timbre/?referer=L-excel-formato&amp;utm_medium=act_formato_excel&amp;utm_source=act_formato_excel&amp;utm_campaign=act_formato_excel&amp;utm_content=act_formato_excel_link" TargetMode="External"/><Relationship Id="rId2126" Type="http://schemas.openxmlformats.org/officeDocument/2006/relationships/hyperlink" Target="https://actualicese.com/cuadro-comparativo-de-regimenes-pensionales-en-colombia/?referer=L-excel-formato&amp;utm_medium=act_formato_excel&amp;utm_source=act_formato_excel&amp;utm_campaign=act_formato_excel&amp;utm_content=act_formato_excel_link" TargetMode="External"/><Relationship Id="rId305" Type="http://schemas.openxmlformats.org/officeDocument/2006/relationships/hyperlink" Target="https://actualicese.com/2022-historico-de-la-variacion-nominal-del-salario-minimo-vs-la-inflacion-1993-2021/?referer=L-excel-formato&amp;utm_medium=act_formato_excel&amp;utm_source=act_formato_excel&amp;utm_campaign=act_formato_excel&amp;utm_content=act_formato_excel_link" TargetMode="External"/><Relationship Id="rId512" Type="http://schemas.openxmlformats.org/officeDocument/2006/relationships/hyperlink" Target="https://actualicese.com/formatos-para-la-implementacion-del-control-de-calidad-y-etica-en-la-ejecucion-de-encargos-de-auditoria/?referer=L-excel-formato&amp;utm_medium=act_formato_excel&amp;utm_source=act_formato_excel&amp;utm_campaign=act_formato_excel&amp;utm_content=act_formato_excel_link" TargetMode="External"/><Relationship Id="rId957" Type="http://schemas.openxmlformats.org/officeDocument/2006/relationships/hyperlink" Target="https://actualicese.com/declaracion-de-renta-ano-gravable-2017-indicadores-y-otros-datos-basicos-para-su-elaboracion/?referer=L-excel-formato&amp;utm_medium=act_formato_excel&amp;utm_source=act_formato_excel&amp;utm_campaign=act_formato_excel&amp;utm_content=act_formato_excel_link" TargetMode="External"/><Relationship Id="rId1142" Type="http://schemas.openxmlformats.org/officeDocument/2006/relationships/hyperlink" Target="https://actualicese.com/derecho-de-peticion-de-interes-particular-contra-empresa-de-servicios-publicos-esp/?referer=L-excel-formato&amp;utm_medium=act_formato_excel&amp;utm_source=act_formato_excel&amp;utm_campaign=act_formato_excel&amp;utm_content=act_formato_excel_link" TargetMode="External"/><Relationship Id="rId1587" Type="http://schemas.openxmlformats.org/officeDocument/2006/relationships/hyperlink" Target="https://actualicese.com/modelo-informe-en-propiedad-horizontal-con-salvedad/?referer=L-excel-formato&amp;utm_medium=act_formato_excel&amp;utm_source=act_formato_excel&amp;utm_campaign=act_formato_excel&amp;utm_content=act_formato_excel_link" TargetMode="External"/><Relationship Id="rId1794" Type="http://schemas.openxmlformats.org/officeDocument/2006/relationships/hyperlink" Target="https://actualicese.com/carta-para-notificar-la-exclusion-de-un-socio-de-la-sociedad/?referer=L-excel-formato&amp;utm_medium=act_formato_excel&amp;utm_source=act_formato_excel&amp;utm_campaign=act_formato_excel&amp;utm_content=act_formato_excel_link" TargetMode="External"/><Relationship Id="rId86" Type="http://schemas.openxmlformats.org/officeDocument/2006/relationships/hyperlink" Target="https://actualicese.com/caso-practico-de-baja-de-cuentas-por-cobrar/?referer=L-excel-formato&amp;utm_medium=act_formato_excel&amp;utm_source=act_formato_excel&amp;utm_campaign=act_formato_excel&amp;utm_content=act_formato_excel_link" TargetMode="External"/><Relationship Id="rId817" Type="http://schemas.openxmlformats.org/officeDocument/2006/relationships/hyperlink" Target="https://actualicese.com/terminacion-de-contrato-justa-causa/?referer=L-excel-formato&amp;utm_medium=act_formato_excel&amp;utm_source=act_formato_excel&amp;utm_campaign=act_formato_excel&amp;utm_content=act_formato_excel_link" TargetMode="External"/><Relationship Id="rId1002" Type="http://schemas.openxmlformats.org/officeDocument/2006/relationships/hyperlink" Target="https://actualicese.com/testamento-abierto-o-publico-cuando-no-hay-hijos-herederos/?referer=L-excel-formato&amp;utm_medium=act_formato_excel&amp;utm_source=act_formato_excel&amp;utm_campaign=act_formato_excel&amp;utm_content=act_formato_excel_link" TargetMode="External"/><Relationship Id="rId1447" Type="http://schemas.openxmlformats.org/officeDocument/2006/relationships/hyperlink" Target="https://actualicese.com/modelo-para-proyectar-efectos-2014-del-imas-en-la-declaracion-de-renta-de-los-trabjadores-por-cuenta-propia/?referer=L-excel-formato&amp;utm_medium=act_formato_excel&amp;utm_source=act_formato_excel&amp;utm_campaign=act_formato_excel&amp;utm_content=act_formato_excel_link" TargetMode="External"/><Relationship Id="rId1654" Type="http://schemas.openxmlformats.org/officeDocument/2006/relationships/hyperlink" Target="https://actualicese.com/liquidador-casos-practicos-de-liquidacion-de-aportes-a-seguridad-social-de-independientes-cuenta-propia-y-rentistas-de-capital/?referer=L-excel-formato&amp;utm_medium=act_formato_excel&amp;utm_source=act_formato_excel&amp;utm_campaign=act_formato_excel&amp;utm_content=act_formato_excel_link" TargetMode="External"/><Relationship Id="rId1861" Type="http://schemas.openxmlformats.org/officeDocument/2006/relationships/hyperlink" Target="https://actualicese.com/plantilla-de-los-formatos-1005-y-1006-de-exogena-2022-para-el-reporte-del-iva-descontable-e-iva-y-o-inc-generados/?referer=L-excel-formato&amp;utm_medium=act_formato_excel&amp;utm_source=act_formato_excel&amp;utm_campaign=act_formato_excel&amp;utm_content=act_formato_excel_link" TargetMode="External"/><Relationship Id="rId1307" Type="http://schemas.openxmlformats.org/officeDocument/2006/relationships/hyperlink" Target="https://actualicese.com/formatos-1016-1017-1018-1027-1054-y-1055-reportes-de-los-mandatarios-en-contratos-de-mandato-ano-gravable-2015/?referer=L-excel-formato&amp;utm_medium=act_formato_excel&amp;utm_source=act_formato_excel&amp;utm_campaign=act_formato_excel&amp;utm_content=act_formato_excel_link" TargetMode="External"/><Relationship Id="rId1514" Type="http://schemas.openxmlformats.org/officeDocument/2006/relationships/hyperlink" Target="https://actualicese.com/cuadro-tematico-con-los-cambios-introducidos-por-la-reforma-tributaria-ley-1739-de-2014/?referer=L-excel-formato&amp;utm_medium=act_formato_excel&amp;utm_source=act_formato_excel&amp;utm_campaign=act_formato_excel&amp;utm_content=act_formato_excel_link" TargetMode="External"/><Relationship Id="rId1721" Type="http://schemas.openxmlformats.org/officeDocument/2006/relationships/hyperlink" Target="https://actualicese.com/modelo-calculo-de-intereses-sobre-las-cesantias/?referer=L-excel-formato&amp;utm_medium=act_formato_excel&amp;utm_source=act_formato_excel&amp;utm_campaign=act_formato_excel&amp;utm_content=act_formato_excel_link" TargetMode="External"/><Relationship Id="rId1959" Type="http://schemas.openxmlformats.org/officeDocument/2006/relationships/hyperlink" Target="https://actualicese.com/carta-para-autorizar-descuento-en-salario-por-libranza/?referer=L-excel-formato&amp;utm_medium=act_formato_excel&amp;utm_source=act_formato_excel&amp;utm_campaign=act_formato_excel&amp;utm_content=act_formato_excel_link" TargetMode="External"/><Relationship Id="rId13" Type="http://schemas.openxmlformats.org/officeDocument/2006/relationships/hyperlink" Target="https://actualicese.com/guia-en-excel-para-determinar-el-control-de-una-entidad-sobre-otra/?referer=L-excel-formato&amp;utm_medium=act_formato_excel&amp;utm_source=act_formato_excel&amp;utm_campaign=act_formato_excel&amp;utm_content=act_formato_excel_link" TargetMode="External"/><Relationship Id="rId1819" Type="http://schemas.openxmlformats.org/officeDocument/2006/relationships/hyperlink" Target="https://actualicese.com/matriz-de-categorias-para-el-reporte-de-informacion-exogena-y-los-formatos-para-el-ag-2022/?referer=L-excel-formato&amp;utm_medium=act_formato_excel&amp;utm_source=act_formato_excel&amp;utm_campaign=act_formato_excel&amp;utm_content=act_formato_excel_link" TargetMode="External"/><Relationship Id="rId2190" Type="http://schemas.openxmlformats.org/officeDocument/2006/relationships/hyperlink" Target="https://actualicese.com/carta-entrega-de-dotacion/?referer=L-excel-formato&amp;utm_medium=act_formato_excel&amp;utm_source=act_formato_excel&amp;utm_campaign=act_formato_excel&amp;utm_content=act_formato_excel_link" TargetMode="External"/><Relationship Id="rId162" Type="http://schemas.openxmlformats.org/officeDocument/2006/relationships/hyperlink" Target="https://actualicese.com/modelo-de-politica-de-desconexion-laboral/?referer=L-excel-formato&amp;utm_medium=act_formato_excel&amp;utm_source=act_formato_excel&amp;utm_campaign=act_formato_excel&amp;utm_content=act_formato_excel_link" TargetMode="External"/><Relationship Id="rId467" Type="http://schemas.openxmlformats.org/officeDocument/2006/relationships/hyperlink" Target="https://actualicese.com/indicadores-financieros-margenes-de-utilidad-o-rentabilidad/?referer=L-excel-formato&amp;utm_medium=act_formato_excel&amp;utm_source=act_formato_excel&amp;utm_campaign=act_formato_excel&amp;utm_content=act_formato_excel_link" TargetMode="External"/><Relationship Id="rId1097" Type="http://schemas.openxmlformats.org/officeDocument/2006/relationships/hyperlink" Target="https://actualicese.com/reclamacion-ante-empresas-de-telefonia-celular-por-reporte-negativo-a-centrales-de-riesgo/?referer=L-excel-formato&amp;utm_medium=act_formato_excel&amp;utm_source=act_formato_excel&amp;utm_campaign=act_formato_excel&amp;utm_content=act_formato_excel_link" TargetMode="External"/><Relationship Id="rId2050" Type="http://schemas.openxmlformats.org/officeDocument/2006/relationships/hyperlink" Target="https://actualicese.com/modelo-en-excel-calculo-de-intereses-presuntivos-en-2023-sobre-prestamos-entre-socios-y-sociedades/?referer=L-excel-formato&amp;utm_medium=act_formato_excel&amp;utm_source=act_formato_excel&amp;utm_campaign=act_formato_excel&amp;utm_content=act_formato_excel_link" TargetMode="External"/><Relationship Id="rId2148" Type="http://schemas.openxmlformats.org/officeDocument/2006/relationships/hyperlink" Target="https://actualicese.com/calendario-para-pago-de-aportes-a-seguridad-social-para-empleadores-e-independientes-2023-2024/?referer=L-excel-formato&amp;utm_medium=act_formato_excel&amp;utm_source=act_formato_excel&amp;utm_campaign=act_formato_excel&amp;utm_content=act_formato_excel_link" TargetMode="External"/><Relationship Id="rId674" Type="http://schemas.openxmlformats.org/officeDocument/2006/relationships/hyperlink" Target="https://actualicese.com/porcentaje-fijo-de-retencion-en-la-fuente-sobre-salarios-en-diciembre-de-2020-procedimiento-2/?referer=L-excel-formato&amp;utm_medium=act_formato_excel&amp;utm_source=act_formato_excel&amp;utm_campaign=act_formato_excel&amp;utm_content=act_formato_excel_link" TargetMode="External"/><Relationship Id="rId881" Type="http://schemas.openxmlformats.org/officeDocument/2006/relationships/hyperlink" Target="https://actualicese.com/cambios-en-el-impuesto-de-renta-de-las-personas-naturales-luego-de-la-ley-de-financiamiento/?referer=L-excel-formato&amp;utm_medium=act_formato_excel&amp;utm_source=act_formato_excel&amp;utm_campaign=act_formato_excel&amp;utm_content=act_formato_excel_link" TargetMode="External"/><Relationship Id="rId979" Type="http://schemas.openxmlformats.org/officeDocument/2006/relationships/hyperlink" Target="https://actualicese.com/oficio-de-cumplimiento-de-la-circular-156-000005-de-2011/?referer=L-excel-formato&amp;utm_medium=act_formato_excel&amp;utm_source=act_formato_excel&amp;utm_campaign=act_formato_excel&amp;utm_content=act_formato_excel_link" TargetMode="External"/><Relationship Id="rId327" Type="http://schemas.openxmlformats.org/officeDocument/2006/relationships/hyperlink" Target="https://actualicese.com/informe-de-verificacion-del-cumplimiento-de-los-requerimientos-del-paef-segun-la-nisr-4400/?referer=L-excel-formato&amp;utm_medium=act_formato_excel&amp;utm_source=act_formato_excel&amp;utm_campaign=act_formato_excel&amp;utm_content=act_formato_excel_link" TargetMode="External"/><Relationship Id="rId534" Type="http://schemas.openxmlformats.org/officeDocument/2006/relationships/hyperlink" Target="https://actualicese.com/impuesto-diferido-por-valoracion-de-propiedades-de-inversion-en-2021-caso-practico-en-excel/?referer=L-excel-formato&amp;utm_medium=act_formato_excel&amp;utm_source=act_formato_excel&amp;utm_campaign=act_formato_excel&amp;utm_content=act_formato_excel_link" TargetMode="External"/><Relationship Id="rId741" Type="http://schemas.openxmlformats.org/officeDocument/2006/relationships/hyperlink" Target="https://actualicese.com/solicitud-de-trabajador-incorporacion-teletrabajo/?referer=L-excel-formato&amp;utm_medium=act_formato_excel&amp;utm_source=act_formato_excel&amp;utm_campaign=act_formato_excel&amp;utm_content=act_formato_excel_link" TargetMode="External"/><Relationship Id="rId839" Type="http://schemas.openxmlformats.org/officeDocument/2006/relationships/hyperlink" Target="https://actualicese.com/reglamentacion-a-tener-en-cuenta-en-la-declaracion-de-renta-de-personas-naturales-ano-gravable-2018/?referer=L-excel-formato&amp;utm_medium=act_formato_excel&amp;utm_source=act_formato_excel&amp;utm_campaign=act_formato_excel&amp;utm_content=act_formato_excel_link" TargetMode="External"/><Relationship Id="rId1164" Type="http://schemas.openxmlformats.org/officeDocument/2006/relationships/hyperlink" Target="https://actualicese.com/cuadro-tematico-con-los-cambios-introducidos-por-la-ley-de-reforma-tributaria-1819-de-2016/?referer=L-excel-formato&amp;utm_medium=act_formato_excel&amp;utm_source=act_formato_excel&amp;utm_campaign=act_formato_excel&amp;utm_content=act_formato_excel_link" TargetMode="External"/><Relationship Id="rId1371" Type="http://schemas.openxmlformats.org/officeDocument/2006/relationships/hyperlink" Target="https://actualicese.com/planilla-de-circularizaciones/?referer=L-excel-formato&amp;utm_medium=act_formato_excel&amp;utm_source=act_formato_excel&amp;utm_campaign=act_formato_excel&amp;utm_content=act_formato_excel_link" TargetMode="External"/><Relationship Id="rId1469" Type="http://schemas.openxmlformats.org/officeDocument/2006/relationships/hyperlink" Target="https://actualicese.com/oro-formularios-110-y-140-con-anexos-y-formato-1732-para-personas-juridicas-ano-gravable-2014/?referer=L-excel-formato&amp;utm_medium=act_formato_excel&amp;utm_source=act_formato_excel&amp;utm_campaign=act_formato_excel&amp;utm_content=act_formato_excel_link" TargetMode="External"/><Relationship Id="rId2008" Type="http://schemas.openxmlformats.org/officeDocument/2006/relationships/hyperlink" Target="https://actualicese.com/pack-de-formatos-en-excel-para-calcular-el-impuesto-diferido-en-2023-guias-casos-practicos-y-mas/?referer=L-excel-formato&amp;utm_medium=act_formato_excel&amp;utm_source=act_formato_excel&amp;utm_campaign=act_formato_excel&amp;utm_content=act_formato_excel_link" TargetMode="External"/><Relationship Id="rId2215" Type="http://schemas.openxmlformats.org/officeDocument/2006/relationships/hyperlink" Target="https://actualicese.com/guia-clasificacion-de-las-personas-juridicas-frente-al-impuesto-de-renta-y-el-simple-ag-2023/?referer=L-excel-formato&amp;utm_medium=act_formato_excel&amp;utm_source=act_formato_excel&amp;utm_campaign=act_formato_excel&amp;utm_content=act_formato_excel_link" TargetMode="External"/><Relationship Id="rId601" Type="http://schemas.openxmlformats.org/officeDocument/2006/relationships/hyperlink" Target="https://actualicese.com/prestacion-de-servicios/?referer=L-excel-formato&amp;utm_medium=act_formato_excel&amp;utm_source=act_formato_excel&amp;utm_campaign=act_formato_excel&amp;utm_content=act_formato_excel_link" TargetMode="External"/><Relationship Id="rId1024" Type="http://schemas.openxmlformats.org/officeDocument/2006/relationships/hyperlink" Target="https://actualicese.com/contrato-de-comodato/?referer=L-excel-formato&amp;utm_medium=act_formato_excel&amp;utm_source=act_formato_excel&amp;utm_campaign=act_formato_excel&amp;utm_content=act_formato_excel_link" TargetMode="External"/><Relationship Id="rId1231" Type="http://schemas.openxmlformats.org/officeDocument/2006/relationships/hyperlink" Target="https://actualicese.com/matriz-para-definir-si-una-persona-natural-esta-obligada-a-declarar-renta-por-el-2015/?referer=L-excel-formato&amp;utm_medium=act_formato_excel&amp;utm_source=act_formato_excel&amp;utm_campaign=act_formato_excel&amp;utm_content=act_formato_excel_link" TargetMode="External"/><Relationship Id="rId1676" Type="http://schemas.openxmlformats.org/officeDocument/2006/relationships/hyperlink" Target="https://actualicese.com/funciones-responsabilidades-y-conocimientos-para-aplicar-al-cargo-de-contador-general-de-una-empresa/?referer=L-excel-formato&amp;utm_medium=act_formato_excel&amp;utm_source=act_formato_excel&amp;utm_campaign=act_formato_excel&amp;utm_content=act_formato_excel_link" TargetMode="External"/><Relationship Id="rId1883" Type="http://schemas.openxmlformats.org/officeDocument/2006/relationships/hyperlink" Target="https://actualicese.com/casos-practicos-de-criptoactivos-de-una-persona-natural-en-la-declaracion-de-renta-ag-2022/?referer=L-excel-formato&amp;utm_medium=act_formato_excel&amp;utm_source=act_formato_excel&amp;utm_campaign=act_formato_excel&amp;utm_content=act_formato_excel_link" TargetMode="External"/><Relationship Id="rId906" Type="http://schemas.openxmlformats.org/officeDocument/2006/relationships/hyperlink" Target="https://actualicese.com/disminucion-de-la-base-de-retencion-por-pagos-a-terceros-por-concepto-de-alimentacion/?referer=L-excel-formato&amp;utm_medium=act_formato_excel&amp;utm_source=act_formato_excel&amp;utm_campaign=act_formato_excel&amp;utm_content=act_formato_excel_link" TargetMode="External"/><Relationship Id="rId1329" Type="http://schemas.openxmlformats.org/officeDocument/2006/relationships/hyperlink" Target="https://actualicese.com/lista-de-chequeo-de-revelaciones-nic-26-planes-de-beneficio-por-retiro/?referer=L-excel-formato&amp;utm_medium=act_formato_excel&amp;utm_source=act_formato_excel&amp;utm_campaign=act_formato_excel&amp;utm_content=act_formato_excel_link" TargetMode="External"/><Relationship Id="rId1536" Type="http://schemas.openxmlformats.org/officeDocument/2006/relationships/hyperlink" Target="https://actualicese.com/formulario-110-adaptado-a-declaracion-2013-de-personas-naturales-version-basica/?referer=L-excel-formato&amp;utm_medium=act_formato_excel&amp;utm_source=act_formato_excel&amp;utm_campaign=act_formato_excel&amp;utm_content=act_formato_excel_link" TargetMode="External"/><Relationship Id="rId1743" Type="http://schemas.openxmlformats.org/officeDocument/2006/relationships/hyperlink" Target="https://actualicese.com/indicadores-financieros-de-liquidez/?referer=L-excel-formato&amp;utm_medium=act_formato_excel&amp;utm_source=act_formato_excel&amp;utm_campaign=act_formato_excel&amp;utm_content=act_formato_excel_link" TargetMode="External"/><Relationship Id="rId1950" Type="http://schemas.openxmlformats.org/officeDocument/2006/relationships/hyperlink" Target="https://actualicese.com/ejercicios-de-conversion-entre-tasas-de-interes-efectiva-nominal-y-periodica/?referer=L-excel-formato&amp;utm_medium=act_formato_excel&amp;utm_source=act_formato_excel&amp;utm_campaign=act_formato_excel&amp;utm_content=act_formato_excel_link" TargetMode="External"/><Relationship Id="rId35" Type="http://schemas.openxmlformats.org/officeDocument/2006/relationships/hyperlink" Target="https://actualicese.com/liquidador-caso-practico-en-excel-contabilizacion-de-ajustes-por-conciliacion-bancaria/?referer=L-excel-formato&amp;utm_medium=act_formato_excel&amp;utm_source=act_formato_excel&amp;utm_campaign=act_formato_excel&amp;utm_content=act_formato_excel_link" TargetMode="External"/><Relationship Id="rId1603" Type="http://schemas.openxmlformats.org/officeDocument/2006/relationships/hyperlink" Target="https://actualicese.com/word-acta-para-transformacion-de-sociedad-comanditaria-por-acciones-a-sas/?referer=L-excel-formato&amp;utm_medium=act_formato_excel&amp;utm_source=act_formato_excel&amp;utm_campaign=act_formato_excel&amp;utm_content=act_formato_excel_link" TargetMode="External"/><Relationship Id="rId1810" Type="http://schemas.openxmlformats.org/officeDocument/2006/relationships/hyperlink" Target="https://actualicese.com/guia-en-excel-para-evitar-errores-en-la-presentacion-de-informacion-exogena/?referer=L-excel-formato&amp;utm_medium=act_formato_excel&amp;utm_source=act_formato_excel&amp;utm_campaign=act_formato_excel&amp;utm_content=act_formato_excel_link" TargetMode="External"/><Relationship Id="rId184" Type="http://schemas.openxmlformats.org/officeDocument/2006/relationships/hyperlink" Target="https://actualicese.com/liquidador-casos-practicos-de-contabilizacion-de-donaciones/?referer=L-excel-formato&amp;utm_medium=act_formato_excel&amp;utm_source=act_formato_excel&amp;utm_campaign=act_formato_excel&amp;utm_content=act_formato_excel_link" TargetMode="External"/><Relationship Id="rId391" Type="http://schemas.openxmlformats.org/officeDocument/2006/relationships/hyperlink" Target="https://actualicese.com/aviso-de-pago-de-salarios-y-prestaciones-sociales-de-trabajador-fallecido/?referer=L-excel-formato&amp;utm_medium=act_formato_excel&amp;utm_source=act_formato_excel&amp;utm_campaign=act_formato_excel&amp;utm_content=act_formato_excel_link" TargetMode="External"/><Relationship Id="rId1908" Type="http://schemas.openxmlformats.org/officeDocument/2006/relationships/hyperlink" Target="https://actualicese.com/intereses-moratorios-sobre-deudas-tributarias/?referer=L-excel-formato&amp;utm_medium=act_formato_excel&amp;utm_source=act_formato_excel&amp;utm_campaign=act_formato_excel&amp;utm_content=act_formato_excel_link" TargetMode="External"/><Relationship Id="rId2072" Type="http://schemas.openxmlformats.org/officeDocument/2006/relationships/hyperlink" Target="https://actualicese.com/impuesto-diferido-ante-deterioro-de-cartera-en-2023-caso-practico-en-excel/?referer=L-excel-formato&amp;utm_medium=act_formato_excel&amp;utm_source=act_formato_excel&amp;utm_campaign=act_formato_excel&amp;utm_content=act_formato_excel_link" TargetMode="External"/><Relationship Id="rId251" Type="http://schemas.openxmlformats.org/officeDocument/2006/relationships/hyperlink" Target="https://actualicese.com/excel-del-formulario-2593-ag-2022-declaracion-de-anticipos-bimestrales-regimen-simple/?referer=L-excel-formato&amp;utm_medium=act_formato_excel&amp;utm_source=act_formato_excel&amp;utm_campaign=act_formato_excel&amp;utm_content=act_formato_excel_link" TargetMode="External"/><Relationship Id="rId489" Type="http://schemas.openxmlformats.org/officeDocument/2006/relationships/hyperlink" Target="https://actualicese.com/matriz-novedades-en-el-sistema-de-facturacion-con-la-reforma-tributaria-ley-2155-de-2021/?referer=L-excel-formato&amp;utm_medium=act_formato_excel&amp;utm_source=act_formato_excel&amp;utm_campaign=act_formato_excel&amp;utm_content=act_formato_excel_link" TargetMode="External"/><Relationship Id="rId696" Type="http://schemas.openxmlformats.org/officeDocument/2006/relationships/hyperlink" Target="https://actualicese.com/anticresis/?referer=L-excel-formato&amp;utm_medium=act_formato_excel&amp;utm_source=act_formato_excel&amp;utm_campaign=act_formato_excel&amp;utm_content=act_formato_excel_link" TargetMode="External"/><Relationship Id="rId349" Type="http://schemas.openxmlformats.org/officeDocument/2006/relationships/hyperlink" Target="https://actualicese.com/informe-de-revisor-fiscal-bajo-nia-701-comunicacion-de-las-cuestiones-clave-de-auditoria/?referer=L-excel-formato&amp;utm_medium=act_formato_excel&amp;utm_source=act_formato_excel&amp;utm_campaign=act_formato_excel&amp;utm_content=act_formato_excel_link" TargetMode="External"/><Relationship Id="rId556" Type="http://schemas.openxmlformats.org/officeDocument/2006/relationships/hyperlink" Target="https://actualicese.com/hoja-de-costos-en-excel/?referer=L-excel-formato&amp;utm_medium=act_formato_excel&amp;utm_source=act_formato_excel&amp;utm_campaign=act_formato_excel&amp;utm_content=act_formato_excel_link" TargetMode="External"/><Relationship Id="rId763" Type="http://schemas.openxmlformats.org/officeDocument/2006/relationships/hyperlink" Target="https://actualicese.com/formato-exogena-1004-de-2019-reporte-de-descuentos-al-impuesto-de-renta-y-regimen-simple/?referer=L-excel-formato&amp;utm_medium=act_formato_excel&amp;utm_source=act_formato_excel&amp;utm_campaign=act_formato_excel&amp;utm_content=act_formato_excel_link" TargetMode="External"/><Relationship Id="rId1186" Type="http://schemas.openxmlformats.org/officeDocument/2006/relationships/hyperlink" Target="https://actualicese.com/lista-de-chequeo-de-revelaciones-seccion-27-deterioro-del-valor-de-los-activos/?referer=L-excel-formato&amp;utm_medium=act_formato_excel&amp;utm_source=act_formato_excel&amp;utm_campaign=act_formato_excel&amp;utm_content=act_formato_excel_link" TargetMode="External"/><Relationship Id="rId1393" Type="http://schemas.openxmlformats.org/officeDocument/2006/relationships/hyperlink" Target="https://actualicese.com/diferencias-existentes-entre-los-distintos-tipos-societarios/?referer=L-excel-formato&amp;utm_medium=act_formato_excel&amp;utm_source=act_formato_excel&amp;utm_campaign=act_formato_excel&amp;utm_content=act_formato_excel_link" TargetMode="External"/><Relationship Id="rId2237" Type="http://schemas.openxmlformats.org/officeDocument/2006/relationships/hyperlink" Target="https://actualicese.com/liquidador-plantilla-del-formato-1647-de-exogena-2023-reporte-de-ingresos-recibidos-para-terceros/" TargetMode="External"/><Relationship Id="rId111" Type="http://schemas.openxmlformats.org/officeDocument/2006/relationships/hyperlink" Target="https://actualicese.com/contrato-modelo-contrato-de-trabajo-modalidad-teletrabajo/?referer=L-excel-formato&amp;utm_medium=act_formato_excel&amp;utm_source=act_formato_excel&amp;utm_campaign=act_formato_excel&amp;utm_content=act_formato_excel_link" TargetMode="External"/><Relationship Id="rId209" Type="http://schemas.openxmlformats.org/officeDocument/2006/relationships/hyperlink" Target="https://actualicese.com/acta-de-reunion-de-junta-directiva/?referer=L-excel-formato&amp;utm_medium=act_formato_excel&amp;utm_source=act_formato_excel&amp;utm_campaign=act_formato_excel&amp;utm_content=act_formato_excel_link" TargetMode="External"/><Relationship Id="rId416" Type="http://schemas.openxmlformats.org/officeDocument/2006/relationships/hyperlink" Target="https://actualicese.com/tabla-de-tarifas-de-honorarios-profesionales-para-contadores-publicos/?referer=L-excel-formato&amp;utm_medium=act_formato_excel&amp;utm_source=act_formato_excel&amp;utm_campaign=act_formato_excel&amp;utm_content=act_formato_excel_link" TargetMode="External"/><Relationship Id="rId970" Type="http://schemas.openxmlformats.org/officeDocument/2006/relationships/hyperlink" Target="https://actualicese.com/solicitud-de-normalizacion-de-acreencias/?referer=L-excel-formato&amp;utm_medium=act_formato_excel&amp;utm_source=act_formato_excel&amp;utm_campaign=act_formato_excel&amp;utm_content=act_formato_excel_link" TargetMode="External"/><Relationship Id="rId1046" Type="http://schemas.openxmlformats.org/officeDocument/2006/relationships/hyperlink" Target="https://actualicese.com/conciliacion-contable-y-tributaria-casos-de-descuentos-tributarios/?referer=L-excel-formato&amp;utm_medium=act_formato_excel&amp;utm_source=act_formato_excel&amp;utm_campaign=act_formato_excel&amp;utm_content=act_formato_excel_link" TargetMode="External"/><Relationship Id="rId1253" Type="http://schemas.openxmlformats.org/officeDocument/2006/relationships/hyperlink" Target="https://actualicese.com/imas-en-el-impuesto-de-renta-de-los-trabajadores-por-cuenta-propia-modelo-para-proyectar-efectos-2015/?referer=L-excel-formato&amp;utm_medium=act_formato_excel&amp;utm_source=act_formato_excel&amp;utm_campaign=act_formato_excel&amp;utm_content=act_formato_excel_link" TargetMode="External"/><Relationship Id="rId1698" Type="http://schemas.openxmlformats.org/officeDocument/2006/relationships/hyperlink" Target="https://actualicese.com/efectivo-y-equivalentes-al-efectivo-informe-sobre-los-hallazgos-obtenidos/?referer=L-excel-formato&amp;utm_medium=act_formato_excel&amp;utm_source=act_formato_excel&amp;utm_campaign=act_formato_excel&amp;utm_content=act_formato_excel_link" TargetMode="External"/><Relationship Id="rId623" Type="http://schemas.openxmlformats.org/officeDocument/2006/relationships/hyperlink" Target="https://actualicese.com/ofrecimiento-de-servicios-de-una-empresa/?referer=L-excel-formato&amp;utm_medium=act_formato_excel&amp;utm_source=act_formato_excel&amp;utm_campaign=act_formato_excel&amp;utm_content=act_formato_excel_link" TargetMode="External"/><Relationship Id="rId830" Type="http://schemas.openxmlformats.org/officeDocument/2006/relationships/hyperlink" Target="https://actualicese.com/calendario-tributario-2019-avanzado/?referer=L-excel-formato&amp;utm_medium=act_formato_excel&amp;utm_source=act_formato_excel&amp;utm_campaign=act_formato_excel&amp;utm_content=act_formato_excel_link" TargetMode="External"/><Relationship Id="rId928" Type="http://schemas.openxmlformats.org/officeDocument/2006/relationships/hyperlink" Target="https://actualicese.com/decretos-para-la-declaracion-de-renta-de-personas-naturales-por-el-ano-gravable-2017/?referer=L-excel-formato&amp;utm_medium=act_formato_excel&amp;utm_source=act_formato_excel&amp;utm_campaign=act_formato_excel&amp;utm_content=act_formato_excel_link" TargetMode="External"/><Relationship Id="rId1460" Type="http://schemas.openxmlformats.org/officeDocument/2006/relationships/hyperlink" Target="https://actualicese.com/reportes-de-informacion-exogena-tributaria-a-la-dian-ano-gravable-2014/?referer=L-excel-formato&amp;utm_medium=act_formato_excel&amp;utm_source=act_formato_excel&amp;utm_campaign=act_formato_excel&amp;utm_content=act_formato_excel_link" TargetMode="External"/><Relationship Id="rId1558" Type="http://schemas.openxmlformats.org/officeDocument/2006/relationships/hyperlink" Target="https://actualicese.com/retencion-en-la-fuente-a-titulo-de-los-impuestos-nacionales-ano-fiscal-2014/?referer=L-excel-formato&amp;utm_medium=act_formato_excel&amp;utm_source=act_formato_excel&amp;utm_campaign=act_formato_excel&amp;utm_content=act_formato_excel_link" TargetMode="External"/><Relationship Id="rId1765" Type="http://schemas.openxmlformats.org/officeDocument/2006/relationships/hyperlink" Target="https://actualicese.com/calendario-tributario-distrital-2023/?referer=L-excel-formato&amp;utm_medium=act_formato_excel&amp;utm_source=act_formato_excel&amp;utm_campaign=act_formato_excel&amp;utm_content=act_formato_excel_link" TargetMode="External"/><Relationship Id="rId57" Type="http://schemas.openxmlformats.org/officeDocument/2006/relationships/hyperlink" Target="https://actualicese.com/modelo-de-certificacion-de-estados-financieros-version-simplificada/?referer=L-excel-formato&amp;utm_medium=act_formato_excel&amp;utm_source=act_formato_excel&amp;utm_campaign=act_formato_excel&amp;utm_content=act_formato_excel_link" TargetMode="External"/><Relationship Id="rId1113" Type="http://schemas.openxmlformats.org/officeDocument/2006/relationships/hyperlink" Target="https://actualicese.com/regimen-tributario-especial-informacion-que-debe-contener-el-registro-de-inscripcion/?referer=L-excel-formato&amp;utm_medium=act_formato_excel&amp;utm_source=act_formato_excel&amp;utm_campaign=act_formato_excel&amp;utm_content=act_formato_excel_link" TargetMode="External"/><Relationship Id="rId1320" Type="http://schemas.openxmlformats.org/officeDocument/2006/relationships/hyperlink" Target="https://actualicese.com/plantilla-de-estados-financieros-2015-bajo-estandares-internacionales-para-supersociedades-con-xbrl-express/?referer=L-excel-formato&amp;utm_medium=act_formato_excel&amp;utm_source=act_formato_excel&amp;utm_campaign=act_formato_excel&amp;utm_content=act_formato_excel_link" TargetMode="External"/><Relationship Id="rId1418" Type="http://schemas.openxmlformats.org/officeDocument/2006/relationships/hyperlink" Target="https://actualicese.com/constitucion-de-copasst/?referer=L-excel-formato&amp;utm_medium=act_formato_excel&amp;utm_source=act_formato_excel&amp;utm_campaign=act_formato_excel&amp;utm_content=act_formato_excel_link" TargetMode="External"/><Relationship Id="rId1972" Type="http://schemas.openxmlformats.org/officeDocument/2006/relationships/hyperlink" Target="https://actualicese.com/modelo-de-certificacion-de-estados-financieros-version-simplificada/?referer=L-excel-formato&amp;utm_medium=act_formato_excel&amp;utm_source=act_formato_excel&amp;utm_campaign=act_formato_excel&amp;utm_content=act_formato_excel_link" TargetMode="External"/><Relationship Id="rId1625" Type="http://schemas.openxmlformats.org/officeDocument/2006/relationships/hyperlink" Target="https://actualicese.com/word-cuestionario-basico-para-preparar-la-dr-2007-de-personas-naturales-colombianas/?referer=L-excel-formato&amp;utm_medium=act_formato_excel&amp;utm_source=act_formato_excel&amp;utm_campaign=act_formato_excel&amp;utm_content=act_formato_excel_link" TargetMode="External"/><Relationship Id="rId1832" Type="http://schemas.openxmlformats.org/officeDocument/2006/relationships/hyperlink" Target="https://actualicese.com/modelo-en-excel-calculo-de-intereses-presuntivos-en-2022-sobre-prestamos-entre-socios-y-sociedades/?referer=L-excel-formato&amp;utm_medium=act_formato_excel&amp;utm_source=act_formato_excel&amp;utm_campaign=act_formato_excel&amp;utm_content=act_formato_excel_link" TargetMode="External"/><Relationship Id="rId2094" Type="http://schemas.openxmlformats.org/officeDocument/2006/relationships/hyperlink" Target="https://actualicese.com/calculo-del-limite-de-subcapitalizacion-casos-practicos-en-excel/?referer=L-excel-formato&amp;utm_medium=act_formato_excel&amp;utm_source=act_formato_excel&amp;utm_campaign=act_formato_excel&amp;utm_content=act_formato_excel_link" TargetMode="External"/><Relationship Id="rId273" Type="http://schemas.openxmlformats.org/officeDocument/2006/relationships/hyperlink" Target="https://actualicese.com/contrato-individual-de-trabajo-a-termino-fijo/?referer=L-excel-formato&amp;utm_medium=act_formato_excel&amp;utm_source=act_formato_excel&amp;utm_campaign=act_formato_excel&amp;utm_content=act_formato_excel_link" TargetMode="External"/><Relationship Id="rId480" Type="http://schemas.openxmlformats.org/officeDocument/2006/relationships/hyperlink" Target="https://actualicese.com/guia-con-casos-de-verificacion-de-requisitos-para-acceder-al-apoyo-por-generar-nuevos-empleos/?referer=L-excel-formato&amp;utm_medium=act_formato_excel&amp;utm_source=act_formato_excel&amp;utm_campaign=act_formato_excel&amp;utm_content=act_formato_excel_link" TargetMode="External"/><Relationship Id="rId2161" Type="http://schemas.openxmlformats.org/officeDocument/2006/relationships/hyperlink" Target="https://actualicese.com/simulador-del-impuesto-para-dividendos-y-participaciones-no-gravados-de-2017-y-siguientes-luego-de-la-ley-2277-de-2022/?referer=L-excel-formato&amp;utm_medium=act_formato_excel&amp;utm_source=act_formato_excel&amp;utm_campaign=act_formato_excel&amp;utm_content=act_formato_excel_link" TargetMode="External"/><Relationship Id="rId133" Type="http://schemas.openxmlformats.org/officeDocument/2006/relationships/hyperlink" Target="https://actualicese.com/prestamo-para-vivienda-modalidad-de-cuota-fija-en-pesos/?referer=L-excel-formato&amp;utm_medium=act_formato_excel&amp;utm_source=act_formato_excel&amp;utm_campaign=act_formato_excel&amp;utm_content=act_formato_excel_link" TargetMode="External"/><Relationship Id="rId340" Type="http://schemas.openxmlformats.org/officeDocument/2006/relationships/hyperlink" Target="https://actualicese.com/matriz-rentas-exentas-y-descuentos-tributarios-de-las-personas-juridicas-en-2021/?referer=L-excel-formato&amp;utm_medium=act_formato_excel&amp;utm_source=act_formato_excel&amp;utm_campaign=act_formato_excel&amp;utm_content=act_formato_excel_link" TargetMode="External"/><Relationship Id="rId578" Type="http://schemas.openxmlformats.org/officeDocument/2006/relationships/hyperlink" Target="https://actualicese.com/formulario-210-y-formato-2517-para-declaracion-de-renta-ag-2020-residentes-que-llevan-contabilidad/?referer=L-excel-formato&amp;utm_medium=act_formato_excel&amp;utm_source=act_formato_excel&amp;utm_campaign=act_formato_excel&amp;utm_content=act_formato_excel_link" TargetMode="External"/><Relationship Id="rId785" Type="http://schemas.openxmlformats.org/officeDocument/2006/relationships/hyperlink" Target="https://actualicese.com/proyeccion-del-impuesto-al-patrimonio-y-calculo-del-de-normalizacion-y-o-saneamiento-2020/?referer=L-excel-formato&amp;utm_medium=act_formato_excel&amp;utm_source=act_formato_excel&amp;utm_campaign=act_formato_excel&amp;utm_content=act_formato_excel_link" TargetMode="External"/><Relationship Id="rId992" Type="http://schemas.openxmlformats.org/officeDocument/2006/relationships/hyperlink" Target="https://actualicese.com/formato-exogena-1010-por-el-ano-gravable-2017-reporte-de-socios-cooperados-o-comuneros/?referer=L-excel-formato&amp;utm_medium=act_formato_excel&amp;utm_source=act_formato_excel&amp;utm_campaign=act_formato_excel&amp;utm_content=act_formato_excel_link" TargetMode="External"/><Relationship Id="rId2021" Type="http://schemas.openxmlformats.org/officeDocument/2006/relationships/hyperlink" Target="https://actualicese.com/notificacion-a-empleado-de-la-reduccion-de-la-jornada-laboral/?referer=L-excel-formato&amp;utm_medium=act_formato_excel&amp;utm_source=act_formato_excel&amp;utm_campaign=act_formato_excel&amp;utm_content=act_formato_excel_link" TargetMode="External"/><Relationship Id="rId2259" Type="http://schemas.openxmlformats.org/officeDocument/2006/relationships/hyperlink" Target="https://actualicese.com/contrato-modelo-contrato-de-mandato/?referer=L-excel-formato&amp;utm_medium=act_formato_excel&amp;utm_source=act_formato_excel&amp;utm_campaign=act_formato_excel&amp;utm_content=act_formato_excel_link" TargetMode="External"/><Relationship Id="rId200" Type="http://schemas.openxmlformats.org/officeDocument/2006/relationships/hyperlink" Target="https://actualicese.com/certificacion-revisor-fiscal-sobre-pagos-a-seguridad-social/?referer=L-excel-formato&amp;utm_medium=act_formato_excel&amp;utm_source=act_formato_excel&amp;utm_campaign=act_formato_excel&amp;utm_content=act_formato_excel_link" TargetMode="External"/><Relationship Id="rId438" Type="http://schemas.openxmlformats.org/officeDocument/2006/relationships/hyperlink" Target="https://actualicese.com/derecho-de-peticion-para-retiro-de-centrales-de-riesgo-por-prescripcion/?referer=L-excel-formato&amp;utm_medium=act_formato_excel&amp;utm_source=act_formato_excel&amp;utm_campaign=act_formato_excel&amp;utm_content=act_formato_excel_link" TargetMode="External"/><Relationship Id="rId645" Type="http://schemas.openxmlformats.org/officeDocument/2006/relationships/hyperlink" Target="https://actualicese.com/calendario-tributario-2021-automatizado-en-excel/?referer=L-excel-formato&amp;utm_medium=act_formato_excel&amp;utm_source=act_formato_excel&amp;utm_campaign=act_formato_excel&amp;utm_content=act_formato_excel_link" TargetMode="External"/><Relationship Id="rId852" Type="http://schemas.openxmlformats.org/officeDocument/2006/relationships/hyperlink" Target="https://actualicese.com/formato-exogena-1647-por-el-ano-gravable-2018-reporte-de-ingresos-recibidos-para-terceros/?referer=L-excel-formato&amp;utm_medium=act_formato_excel&amp;utm_source=act_formato_excel&amp;utm_campaign=act_formato_excel&amp;utm_content=act_formato_excel_link" TargetMode="External"/><Relationship Id="rId1068" Type="http://schemas.openxmlformats.org/officeDocument/2006/relationships/hyperlink" Target="https://actualicese.com/declaracion-de-renta-ano-gravable-2016-indicadores-y-otros-datos-basicos-para-su-elaboracion/?referer=L-excel-formato&amp;utm_medium=act_formato_excel&amp;utm_source=act_formato_excel&amp;utm_campaign=act_formato_excel&amp;utm_content=act_formato_excel_link" TargetMode="External"/><Relationship Id="rId1275" Type="http://schemas.openxmlformats.org/officeDocument/2006/relationships/hyperlink" Target="https://actualicese.com/calculo-de-la-sancion-por-extemporaneidad-antes-del-emplazamiento/?referer=L-excel-formato&amp;utm_medium=act_formato_excel&amp;utm_source=act_formato_excel&amp;utm_campaign=act_formato_excel&amp;utm_content=act_formato_excel_link" TargetMode="External"/><Relationship Id="rId1482" Type="http://schemas.openxmlformats.org/officeDocument/2006/relationships/hyperlink" Target="https://actualicese.com/revision-autorretencion-del-cree/?referer=L-excel-formato&amp;utm_medium=act_formato_excel&amp;utm_source=act_formato_excel&amp;utm_campaign=act_formato_excel&amp;utm_content=act_formato_excel_link" TargetMode="External"/><Relationship Id="rId2119" Type="http://schemas.openxmlformats.org/officeDocument/2006/relationships/hyperlink" Target="https://actualicese.com/informe-sobre-los-hallazgos-obtenidos-en-los-inventarios/?referer=L-excel-formato&amp;utm_medium=act_formato_excel&amp;utm_source=act_formato_excel&amp;utm_campaign=act_formato_excel&amp;utm_content=act_formato_excel_link" TargetMode="External"/><Relationship Id="rId505" Type="http://schemas.openxmlformats.org/officeDocument/2006/relationships/hyperlink" Target="https://actualicese.com/liquidador-impuesto-diferido-por-venta-de-bienes-inmuebles-a-largo-plazo-en-2022-caso-practico-en-excel/?referer=L-excel-formato&amp;utm_medium=act_formato_excel&amp;utm_source=act_formato_excel&amp;utm_campaign=act_formato_excel&amp;utm_content=act_formato_excel_link" TargetMode="External"/><Relationship Id="rId712" Type="http://schemas.openxmlformats.org/officeDocument/2006/relationships/hyperlink" Target="https://actualicese.com/constancia-de-entrega-de-equipos-y-elementos-de-proteccion-personal/?referer=L-excel-formato&amp;utm_medium=act_formato_excel&amp;utm_source=act_formato_excel&amp;utm_campaign=act_formato_excel&amp;utm_content=act_formato_excel_link" TargetMode="External"/><Relationship Id="rId1135" Type="http://schemas.openxmlformats.org/officeDocument/2006/relationships/hyperlink" Target="https://actualicese.com/contrato-de-deposito-2/?referer=L-excel-formato&amp;utm_medium=act_formato_excel&amp;utm_source=act_formato_excel&amp;utm_campaign=act_formato_excel&amp;utm_content=act_formato_excel_link" TargetMode="External"/><Relationship Id="rId1342" Type="http://schemas.openxmlformats.org/officeDocument/2006/relationships/hyperlink" Target="https://actualicese.com/auditoria-de-conciliaciones-bancarias/?referer=L-excel-formato&amp;utm_medium=act_formato_excel&amp;utm_source=act_formato_excel&amp;utm_campaign=act_formato_excel&amp;utm_content=act_formato_excel_link" TargetMode="External"/><Relationship Id="rId1787" Type="http://schemas.openxmlformats.org/officeDocument/2006/relationships/hyperlink" Target="https://actualicese.com/liquidador-de-prestaciones-sociales-en-periodo-de-incapacidad/?referer=L-excel-formato&amp;utm_medium=act_formato_excel&amp;utm_source=act_formato_excel&amp;utm_campaign=act_formato_excel&amp;utm_content=act_formato_excel_link" TargetMode="External"/><Relationship Id="rId1994" Type="http://schemas.openxmlformats.org/officeDocument/2006/relationships/hyperlink" Target="https://actualicese.com/indicadores-financieros-de-endeudamiento/?referer=L-excel-formato&amp;utm_medium=act_formato_excel&amp;utm_source=act_formato_excel&amp;utm_campaign=act_formato_excel&amp;utm_content=act_formato_excel_link" TargetMode="External"/><Relationship Id="rId79" Type="http://schemas.openxmlformats.org/officeDocument/2006/relationships/hyperlink" Target="https://actualicese.com/casos-practicos-de-contabilizacion-de-venta-de-activos-fijos/?referer=L-excel-formato&amp;utm_medium=act_formato_excel&amp;utm_source=act_formato_excel&amp;utm_campaign=act_formato_excel&amp;utm_content=act_formato_excel_link" TargetMode="External"/><Relationship Id="rId1202" Type="http://schemas.openxmlformats.org/officeDocument/2006/relationships/hyperlink" Target="https://actualicese.com/impuesto-de-renta-de-persona-natural-segun-proyecto-de-reforma-tributaria/?referer=L-excel-formato&amp;utm_medium=act_formato_excel&amp;utm_source=act_formato_excel&amp;utm_campaign=act_formato_excel&amp;utm_content=act_formato_excel_link" TargetMode="External"/><Relationship Id="rId1647" Type="http://schemas.openxmlformats.org/officeDocument/2006/relationships/hyperlink" Target="https://actualicese.com/caso-practico-en-excel-utilidad-del-impuesto-diferido-en-la-correccion-del-efecto-de-las-normas-fiscales/?referer=L-excel-formato&amp;utm_medium=act_formato_excel&amp;utm_source=act_formato_excel&amp;utm_campaign=act_formato_excel&amp;utm_content=act_formato_excel_link" TargetMode="External"/><Relationship Id="rId1854" Type="http://schemas.openxmlformats.org/officeDocument/2006/relationships/hyperlink" Target="https://actualicese.com/decisiones-asamblea-de-propietarios/?referer=L-excel-formato&amp;utm_medium=act_formato_excel&amp;utm_source=act_formato_excel&amp;utm_campaign=act_formato_excel&amp;utm_content=act_formato_excel_link" TargetMode="External"/><Relationship Id="rId1507" Type="http://schemas.openxmlformats.org/officeDocument/2006/relationships/hyperlink" Target="https://actualicese.com/calendario-tributario-2015/?referer=L-excel-formato&amp;utm_medium=act_formato_excel&amp;utm_source=act_formato_excel&amp;utm_campaign=act_formato_excel&amp;utm_content=act_formato_excel_link" TargetMode="External"/><Relationship Id="rId1714" Type="http://schemas.openxmlformats.org/officeDocument/2006/relationships/hyperlink" Target="https://actualicese.com/informe-de-verificacion-del-cumplimiento-de-los-requerimientos-del-paef-segun-la-nisr-4400/?referer=L-excel-formato&amp;utm_medium=act_formato_excel&amp;utm_source=act_formato_excel&amp;utm_campaign=act_formato_excel&amp;utm_content=act_formato_excel_link" TargetMode="External"/><Relationship Id="rId295" Type="http://schemas.openxmlformats.org/officeDocument/2006/relationships/hyperlink" Target="https://actualicese.com/simulador-de-los-efectos-del-rechazo-de-costos-y-gastos-en-efectivo-a-partir-de-2018/?referer=L-excel-formato&amp;utm_medium=act_formato_excel&amp;utm_source=act_formato_excel&amp;utm_campaign=act_formato_excel&amp;utm_content=act_formato_excel_link" TargetMode="External"/><Relationship Id="rId1921" Type="http://schemas.openxmlformats.org/officeDocument/2006/relationships/hyperlink" Target="https://actualicese.com/acta-de-reunion-de-junta-directiva/?referer=L-excel-formato&amp;utm_medium=act_formato_excel&amp;utm_source=act_formato_excel&amp;utm_campaign=act_formato_excel&amp;utm_content=act_formato_excel_link" TargetMode="External"/><Relationship Id="rId2183" Type="http://schemas.openxmlformats.org/officeDocument/2006/relationships/hyperlink" Target="https://actualicese.com/guia-clasificacion-de-las-personas-juridicas-frente-al-impuesto-de-renta-y-el-simple-ag-2023/?referer=L-excel-formato&amp;utm_medium=act_formato_excel&amp;utm_source=act_formato_excel&amp;utm_campaign=act_formato_excel&amp;utm_content=act_formato_excel_link" TargetMode="External"/><Relationship Id="rId155" Type="http://schemas.openxmlformats.org/officeDocument/2006/relationships/hyperlink" Target="https://actualicese.com/ejercicios-sobre-la-determinacion-de-la-renta-liquida-de-trabajo-cuando-hay-rentas-laborales-y-honorarios/?referer=L-excel-formato&amp;utm_medium=act_formato_excel&amp;utm_source=act_formato_excel&amp;utm_campaign=act_formato_excel&amp;utm_content=act_formato_excel_link" TargetMode="External"/><Relationship Id="rId362" Type="http://schemas.openxmlformats.org/officeDocument/2006/relationships/hyperlink" Target="https://actualicese.com/nia-700-vs-nia-700-revisada-comparativo-de-estructura-del-informe-de-revisor-fiscal/?referer=L-excel-formato&amp;utm_medium=act_formato_excel&amp;utm_source=act_formato_excel&amp;utm_campaign=act_formato_excel&amp;utm_content=act_formato_excel_link" TargetMode="External"/><Relationship Id="rId1297" Type="http://schemas.openxmlformats.org/officeDocument/2006/relationships/hyperlink" Target="https://actualicese.com/ejemplo-simulacion-del-sistema-de-registro-de-diferencias/?referer=L-excel-formato&amp;utm_medium=act_formato_excel&amp;utm_source=act_formato_excel&amp;utm_campaign=act_formato_excel&amp;utm_content=act_formato_excel_link" TargetMode="External"/><Relationship Id="rId2043" Type="http://schemas.openxmlformats.org/officeDocument/2006/relationships/hyperlink" Target="https://actualicese.com/aplicacion-del-impuesto-a-los-dividendos-recibidos-por-personas-naturales-caso-practico-en-excel/?referer=L-excel-formato&amp;utm_medium=act_formato_excel&amp;utm_source=act_formato_excel&amp;utm_campaign=act_formato_excel&amp;utm_content=act_formato_excel_link" TargetMode="External"/><Relationship Id="rId2250" Type="http://schemas.openxmlformats.org/officeDocument/2006/relationships/hyperlink" Target="https://actualicese.com/liquidador-excel-del-formulario-2593-ag-2024-declaracion-de-anticipos-bimestrales-regimen-simple/?referer=L-excel-formato&amp;utm_medium=act_formato_excel&amp;utm_source=act_formato_excel&amp;utm_campaign=act_formato_excel&amp;utm_content=act_formato_excel_link" TargetMode="External"/><Relationship Id="rId222" Type="http://schemas.openxmlformats.org/officeDocument/2006/relationships/hyperlink" Target="https://actualicese.com/carta-de-terminacion-del-contrato-a-termino-fijo-por-vencimiento-de-terminos/?referer=L-excel-formato&amp;utm_medium=act_formato_excel&amp;utm_source=act_formato_excel&amp;utm_campaign=act_formato_excel&amp;utm_content=act_formato_excel_link" TargetMode="External"/><Relationship Id="rId667" Type="http://schemas.openxmlformats.org/officeDocument/2006/relationships/hyperlink" Target="https://actualicese.com/modelo-para-calculo-de-depreciacion-por-el-metodo-de-reduccion-de-saldos/?referer=L-excel-formato&amp;utm_medium=act_formato_excel&amp;utm_source=act_formato_excel&amp;utm_campaign=act_formato_excel&amp;utm_content=act_formato_excel_link" TargetMode="External"/><Relationship Id="rId874" Type="http://schemas.openxmlformats.org/officeDocument/2006/relationships/hyperlink" Target="https://actualicese.com/lista-de-chequeo-estandares-minimos-de-seguridad-para-pequenas-empresas/?referer=L-excel-formato&amp;utm_medium=act_formato_excel&amp;utm_source=act_formato_excel&amp;utm_campaign=act_formato_excel&amp;utm_content=act_formato_excel_link" TargetMode="External"/><Relationship Id="rId2110" Type="http://schemas.openxmlformats.org/officeDocument/2006/relationships/hyperlink" Target="https://actualicese.com/liquidadores-de-sancion-por-no-declarar/?referer=L-excel-formato&amp;utm_medium=act_formato_excel&amp;utm_source=act_formato_excel&amp;utm_campaign=act_formato_excel&amp;utm_content=act_formato_excel_link" TargetMode="External"/><Relationship Id="rId527" Type="http://schemas.openxmlformats.org/officeDocument/2006/relationships/hyperlink" Target="https://actualicese.com/lista-de-chequeo-para-etapa-de-seguimiento-en-encargo-de-auditoria-bajo-la-nicc-1/?referer=L-excel-formato&amp;utm_medium=act_formato_excel&amp;utm_source=act_formato_excel&amp;utm_campaign=act_formato_excel&amp;utm_content=act_formato_excel_link" TargetMode="External"/><Relationship Id="rId734" Type="http://schemas.openxmlformats.org/officeDocument/2006/relationships/hyperlink" Target="https://actualicese.com/acuerdo-para-no-laborar-sabado-y-distribuir-jornada-entre-semana-sin-causar-horas-extras/?referer=L-excel-formato&amp;utm_medium=act_formato_excel&amp;utm_source=act_formato_excel&amp;utm_campaign=act_formato_excel&amp;utm_content=act_formato_excel_link" TargetMode="External"/><Relationship Id="rId941" Type="http://schemas.openxmlformats.org/officeDocument/2006/relationships/hyperlink" Target="https://actualicese.com/contestacion-de-demanda-proceso-ordinario-laboral/?referer=L-excel-formato&amp;utm_medium=act_formato_excel&amp;utm_source=act_formato_excel&amp;utm_campaign=act_formato_excel&amp;utm_content=act_formato_excel_link" TargetMode="External"/><Relationship Id="rId1157" Type="http://schemas.openxmlformats.org/officeDocument/2006/relationships/hyperlink" Target="https://actualicese.com/plantilla-para-elaborar-formulario-220-certificado-de-ingresos-y-retenciones-a-empleados-ano-gravable-2016/?referer=L-excel-formato&amp;utm_medium=act_formato_excel&amp;utm_source=act_formato_excel&amp;utm_campaign=act_formato_excel&amp;utm_content=act_formato_excel_link" TargetMode="External"/><Relationship Id="rId1364" Type="http://schemas.openxmlformats.org/officeDocument/2006/relationships/hyperlink" Target="https://actualicese.com/documentos-de-regulacion-sobre-propiedades-planta-y-equipos-orientaciones-tecnicas-006-y-007-del-ctcp/?referer=L-excel-formato&amp;utm_medium=act_formato_excel&amp;utm_source=act_formato_excel&amp;utm_campaign=act_formato_excel&amp;utm_content=act_formato_excel_link" TargetMode="External"/><Relationship Id="rId1571" Type="http://schemas.openxmlformats.org/officeDocument/2006/relationships/hyperlink" Target="https://actualicese.com/estado-de-su-empresa-frente-a-la-convergencia-hacia-las-niif/?referer=L-excel-formato&amp;utm_medium=act_formato_excel&amp;utm_source=act_formato_excel&amp;utm_campaign=act_formato_excel&amp;utm_content=act_formato_excel_link" TargetMode="External"/><Relationship Id="rId2208" Type="http://schemas.openxmlformats.org/officeDocument/2006/relationships/hyperlink" Target="https://actualicese.com/intereses-moratorios-sobre-deudas-tributarias/?referer=L-excel-formato&amp;utm_medium=act_formato_excel&amp;utm_source=act_formato_excel&amp;utm_campaign=act_formato_excel&amp;utm_content=act_formato_excel_link" TargetMode="External"/><Relationship Id="rId70" Type="http://schemas.openxmlformats.org/officeDocument/2006/relationships/hyperlink" Target="https://actualicese.com/casos-practicos-de-contabilizacion-de-aportes-a-capital-social/?referer=L-excel-formato&amp;utm_medium=act_formato_excel&amp;utm_source=act_formato_excel&amp;utm_campaign=act_formato_excel&amp;utm_content=act_formato_excel_link" TargetMode="External"/><Relationship Id="rId801" Type="http://schemas.openxmlformats.org/officeDocument/2006/relationships/hyperlink" Target="https://actualicese.com/porcentaje-fijo-de-retencion-en-la-fuente-sobre-salarios-en-diciembre-de-2019-procedimiento-2/?referer=L-excel-formato&amp;utm_medium=act_formato_excel&amp;utm_source=act_formato_excel&amp;utm_campaign=act_formato_excel&amp;utm_content=act_formato_excel_link" TargetMode="External"/><Relationship Id="rId1017" Type="http://schemas.openxmlformats.org/officeDocument/2006/relationships/hyperlink" Target="https://actualicese.com/impuesto-diferido-aplicado-a-propiedades-de-inversion-caso-practico/?referer=L-excel-formato&amp;utm_medium=act_formato_excel&amp;utm_source=act_formato_excel&amp;utm_campaign=act_formato_excel&amp;utm_content=act_formato_excel_link" TargetMode="External"/><Relationship Id="rId1224" Type="http://schemas.openxmlformats.org/officeDocument/2006/relationships/hyperlink" Target="https://actualicese.com/acta-de-junta-directiva-para-autorizar-al-gerente-a-suscribir-contratos/?referer=L-excel-formato&amp;utm_medium=act_formato_excel&amp;utm_source=act_formato_excel&amp;utm_campaign=act_formato_excel&amp;utm_content=act_formato_excel_link" TargetMode="External"/><Relationship Id="rId1431" Type="http://schemas.openxmlformats.org/officeDocument/2006/relationships/hyperlink" Target="https://actualicese.com/modelo-politica-contable-de-presentacion-de-estados-financieros/?referer=L-excel-formato&amp;utm_medium=act_formato_excel&amp;utm_source=act_formato_excel&amp;utm_campaign=act_formato_excel&amp;utm_content=act_formato_excel_link" TargetMode="External"/><Relationship Id="rId1669" Type="http://schemas.openxmlformats.org/officeDocument/2006/relationships/hyperlink" Target="https://actualicese.com/indicadores-financieros-de-actividad-y-rentabilidad/?referer=L-excel-formato&amp;utm_medium=act_formato_excel&amp;utm_source=act_formato_excel&amp;utm_campaign=act_formato_excel&amp;utm_content=act_formato_excel_link" TargetMode="External"/><Relationship Id="rId1876" Type="http://schemas.openxmlformats.org/officeDocument/2006/relationships/hyperlink" Target="https://actualicese.com/modelo-de-contrato-de-prestacion-de-servicios/?referer=L-excel-formato&amp;utm_medium=act_formato_excel&amp;utm_source=act_formato_excel&amp;utm_campaign=act_formato_excel&amp;utm_content=act_formato_excel_link" TargetMode="External"/><Relationship Id="rId1529" Type="http://schemas.openxmlformats.org/officeDocument/2006/relationships/hyperlink" Target="https://actualicese.com/liquidador-calculo-de-intereses-presuntivos-sobre-prestamos-entre-sociedades-y-socios-durante-2014/?referer=L-excel-formato&amp;utm_medium=act_formato_excel&amp;utm_source=act_formato_excel&amp;utm_campaign=act_formato_excel&amp;utm_content=act_formato_excel_link" TargetMode="External"/><Relationship Id="rId1736" Type="http://schemas.openxmlformats.org/officeDocument/2006/relationships/hyperlink" Target="https://actualicese.com/modelo-de-dictamen-con-opinion-adversa-o-desfavorable/?referer=L-excel-formato&amp;utm_medium=act_formato_excel&amp;utm_source=act_formato_excel&amp;utm_campaign=act_formato_excel&amp;utm_content=act_formato_excel_link" TargetMode="External"/><Relationship Id="rId1943" Type="http://schemas.openxmlformats.org/officeDocument/2006/relationships/hyperlink" Target="https://actualicese.com/formato-de-circularizacion-de-proveedores-automatizado/?referer=L-excel-formato&amp;utm_medium=act_formato_excel&amp;utm_source=act_formato_excel&amp;utm_campaign=act_formato_excel&amp;utm_content=act_formato_excel_link" TargetMode="External"/><Relationship Id="rId28" Type="http://schemas.openxmlformats.org/officeDocument/2006/relationships/hyperlink" Target="https://actualicese.com/modelo-de-estructura-del-estado-de-resultados-y-ganancias-acumuladas/?referer=L-excel-formato&amp;utm_medium=act_formato_excel&amp;utm_source=act_formato_excel&amp;utm_campaign=act_formato_excel&amp;utm_content=act_formato_excel_link" TargetMode="External"/><Relationship Id="rId1803" Type="http://schemas.openxmlformats.org/officeDocument/2006/relationships/hyperlink" Target="https://actualicese.com/requisitos-para-reportar-informacion-exogena-por-el-ag-2022-guia-y-casos-practicos/?referer=L-excel-formato&amp;utm_medium=act_formato_excel&amp;utm_source=act_formato_excel&amp;utm_campaign=act_formato_excel&amp;utm_content=act_formato_excel_link" TargetMode="External"/><Relationship Id="rId177" Type="http://schemas.openxmlformats.org/officeDocument/2006/relationships/hyperlink" Target="https://actualicese.com/guia-en-excel-sobre-tributacion-en-el-impuesto-de-renta-de-los-dividendos-y-participaciones-ag-2021/?referer=L-excel-formato&amp;utm_medium=act_formato_excel&amp;utm_source=act_formato_excel&amp;utm_campaign=act_formato_excel&amp;utm_content=act_formato_excel_link" TargetMode="External"/><Relationship Id="rId384" Type="http://schemas.openxmlformats.org/officeDocument/2006/relationships/hyperlink" Target="https://actualicese.com/carta-para-notificar-la-exclusion-de-un-socio-de-la-sociedad/?referer=L-excel-formato&amp;utm_medium=act_formato_excel&amp;utm_source=act_formato_excel&amp;utm_campaign=act_formato_excel&amp;utm_content=act_formato_excel_link" TargetMode="External"/><Relationship Id="rId591" Type="http://schemas.openxmlformats.org/officeDocument/2006/relationships/hyperlink" Target="https://actualicese.com/plantilla-en-excel-para-la-declaracion-de-anticipos-bimestrales-en-2021-regimen-simple/?referer=L-excel-formato&amp;utm_medium=act_formato_excel&amp;utm_source=act_formato_excel&amp;utm_campaign=act_formato_excel&amp;utm_content=act_formato_excel_link" TargetMode="External"/><Relationship Id="rId2065" Type="http://schemas.openxmlformats.org/officeDocument/2006/relationships/hyperlink" Target="https://actualicese.com/casos-practicos-en-excel-del-impuesto-al-patrimonio-ag-2023/?referer=L-excel-formato&amp;utm_medium=act_formato_excel&amp;utm_source=act_formato_excel&amp;utm_campaign=act_formato_excel&amp;utm_content=act_formato_excel_link" TargetMode="External"/><Relationship Id="rId244" Type="http://schemas.openxmlformats.org/officeDocument/2006/relationships/hyperlink" Target="https://actualicese.com/caso-practico-de-criptoactivos-de-una-persona-natural-en-la-declaracion-de-renta-ag-2021/?referer=L-excel-formato&amp;utm_medium=act_formato_excel&amp;utm_source=act_formato_excel&amp;utm_campaign=act_formato_excel&amp;utm_content=act_formato_excel_link" TargetMode="External"/><Relationship Id="rId689" Type="http://schemas.openxmlformats.org/officeDocument/2006/relationships/hyperlink" Target="https://actualicese.com/finalizacion-del-contrato-por-parte-del-arrendador-por-vencimiento-de-este/?referer=L-excel-formato&amp;utm_medium=act_formato_excel&amp;utm_source=act_formato_excel&amp;utm_campaign=act_formato_excel&amp;utm_content=act_formato_excel_link" TargetMode="External"/><Relationship Id="rId896" Type="http://schemas.openxmlformats.org/officeDocument/2006/relationships/hyperlink" Target="https://actualicese.com/tasa-representativa-del-mercado-trm-2018/?referer=L-excel-formato&amp;utm_medium=act_formato_excel&amp;utm_source=act_formato_excel&amp;utm_campaign=act_formato_excel&amp;utm_content=act_formato_excel_link" TargetMode="External"/><Relationship Id="rId1081" Type="http://schemas.openxmlformats.org/officeDocument/2006/relationships/hyperlink" Target="https://actualicese.com/transaccion-para-terminar-contrato-de-obra-en-propiedad-horizontal/?referer=L-excel-formato&amp;utm_medium=act_formato_excel&amp;utm_source=act_formato_excel&amp;utm_campaign=act_formato_excel&amp;utm_content=act_formato_excel_link" TargetMode="External"/><Relationship Id="rId451" Type="http://schemas.openxmlformats.org/officeDocument/2006/relationships/hyperlink" Target="https://actualicese.com/modelo-de-informe-de-control-interno/?referer=L-excel-formato&amp;utm_medium=act_formato_excel&amp;utm_source=act_formato_excel&amp;utm_campaign=act_formato_excel&amp;utm_content=act_formato_excel_link" TargetMode="External"/><Relationship Id="rId549" Type="http://schemas.openxmlformats.org/officeDocument/2006/relationships/hyperlink" Target="https://actualicese.com/cuestionario-de-independencia-para-el-personal-de-una-firma-de-auditoria/?referer=L-excel-formato&amp;utm_medium=act_formato_excel&amp;utm_source=act_formato_excel&amp;utm_campaign=act_formato_excel&amp;utm_content=act_formato_excel_link" TargetMode="External"/><Relationship Id="rId756" Type="http://schemas.openxmlformats.org/officeDocument/2006/relationships/hyperlink" Target="https://actualicese.com/plantilla-para-elaborar-el-formulario-300-para-las-declaraciones-del-iva-durante-2020/?referer=L-excel-formato&amp;utm_medium=act_formato_excel&amp;utm_source=act_formato_excel&amp;utm_campaign=act_formato_excel&amp;utm_content=act_formato_excel_link" TargetMode="External"/><Relationship Id="rId1179" Type="http://schemas.openxmlformats.org/officeDocument/2006/relationships/hyperlink" Target="https://actualicese.com/matriz-para-definir-categoria-en-monotributo-y-valor-a-pagar-en-2017-segun-reforma-tributaria-2016/?referer=L-excel-formato&amp;utm_medium=act_formato_excel&amp;utm_source=act_formato_excel&amp;utm_campaign=act_formato_excel&amp;utm_content=act_formato_excel_link" TargetMode="External"/><Relationship Id="rId1386" Type="http://schemas.openxmlformats.org/officeDocument/2006/relationships/hyperlink" Target="https://actualicese.com/atencion-integral-en-seguridad-y-salud-en-el-trabajo-2015-desorden-musculo-esqueletico-de-miembro-superior/?referer=L-excel-formato&amp;utm_medium=act_formato_excel&amp;utm_source=act_formato_excel&amp;utm_campaign=act_formato_excel&amp;utm_content=act_formato_excel_link" TargetMode="External"/><Relationship Id="rId1593" Type="http://schemas.openxmlformats.org/officeDocument/2006/relationships/hyperlink" Target="https://actualicese.com/modelo-para-determinar-obligaciones-comerciales-o-fiscales-segun-el-patrimonio-o-los-ingresos/?referer=L-excel-formato&amp;utm_medium=act_formato_excel&amp;utm_source=act_formato_excel&amp;utm_campaign=act_formato_excel&amp;utm_content=act_formato_excel_link" TargetMode="External"/><Relationship Id="rId2132" Type="http://schemas.openxmlformats.org/officeDocument/2006/relationships/hyperlink" Target="https://actualicese.com/liquidadores-de-sanciones-relacionadas-con-la-informacion-exogena/?referer=L-excel-formato&amp;utm_medium=act_formato_excel&amp;utm_source=act_formato_excel&amp;utm_campaign=act_formato_excel&amp;utm_content=act_formato_excel_link" TargetMode="External"/><Relationship Id="rId104" Type="http://schemas.openxmlformats.org/officeDocument/2006/relationships/hyperlink" Target="https://actualicese.com/modelo-para-proyectar-el-presupuesto-personal-del-contador/?referer=L-excel-formato&amp;utm_medium=act_formato_excel&amp;utm_source=act_formato_excel&amp;utm_campaign=act_formato_excel&amp;utm_content=act_formato_excel_link" TargetMode="External"/><Relationship Id="rId311" Type="http://schemas.openxmlformats.org/officeDocument/2006/relationships/hyperlink" Target="https://actualicese.com/contabilizacion-de-los-ingresos-del-paef-y-otros-beneficios-laborales-ejercicio-en-excel/?referer=L-excel-formato&amp;utm_medium=act_formato_excel&amp;utm_source=act_formato_excel&amp;utm_campaign=act_formato_excel&amp;utm_content=act_formato_excel_link" TargetMode="External"/><Relationship Id="rId409" Type="http://schemas.openxmlformats.org/officeDocument/2006/relationships/hyperlink" Target="https://actualicese.com/autorizacion-de-descuentos-sobre-salarios-por-prestamos-al-trabajador/?referer=L-excel-formato&amp;utm_medium=act_formato_excel&amp;utm_source=act_formato_excel&amp;utm_campaign=act_formato_excel&amp;utm_content=act_formato_excel_link" TargetMode="External"/><Relationship Id="rId963" Type="http://schemas.openxmlformats.org/officeDocument/2006/relationships/hyperlink" Target="https://actualicese.com/cumplimiento-de-requisitos-para-solicitar-permanencia-en-el-regimen-tributario-especial/?referer=L-excel-formato&amp;utm_medium=act_formato_excel&amp;utm_source=act_formato_excel&amp;utm_campaign=act_formato_excel&amp;utm_content=act_formato_excel_link" TargetMode="External"/><Relationship Id="rId1039" Type="http://schemas.openxmlformats.org/officeDocument/2006/relationships/hyperlink" Target="https://actualicese.com/restitucion-de-bien-inmueble-arrendado-local-de-comercio/?referer=L-excel-formato&amp;utm_medium=act_formato_excel&amp;utm_source=act_formato_excel&amp;utm_campaign=act_formato_excel&amp;utm_content=act_formato_excel_link" TargetMode="External"/><Relationship Id="rId1246" Type="http://schemas.openxmlformats.org/officeDocument/2006/relationships/hyperlink" Target="https://actualicese.com/carta-de-compromiso-de-auditoria-bajo-nia/?referer=L-excel-formato&amp;utm_medium=act_formato_excel&amp;utm_source=act_formato_excel&amp;utm_campaign=act_formato_excel&amp;utm_content=act_formato_excel_link" TargetMode="External"/><Relationship Id="rId1898" Type="http://schemas.openxmlformats.org/officeDocument/2006/relationships/hyperlink" Target="https://actualicese.com/pagare-y-carta-de-instruccion/?referer=L-excel-formato&amp;utm_medium=act_formato_excel&amp;utm_source=act_formato_excel&amp;utm_campaign=act_formato_excel&amp;utm_content=act_formato_excel_link" TargetMode="External"/><Relationship Id="rId92" Type="http://schemas.openxmlformats.org/officeDocument/2006/relationships/hyperlink" Target="https://actualicese.com/solicitud-de-retiro-de-cesantias-para-estudio/?referer=L-excel-formato&amp;utm_medium=act_formato_excel&amp;utm_source=act_formato_excel&amp;utm_campaign=act_formato_excel&amp;utm_content=act_formato_excel_link" TargetMode="External"/><Relationship Id="rId616" Type="http://schemas.openxmlformats.org/officeDocument/2006/relationships/hyperlink" Target="https://actualicese.com/plantilla-del-formato-exogena-1007-por-el-ano-gravable-2020-reportes-de-ingresos-propios/?referer=L-excel-formato&amp;utm_medium=act_formato_excel&amp;utm_source=act_formato_excel&amp;utm_campaign=act_formato_excel&amp;utm_content=act_formato_excel_link" TargetMode="External"/><Relationship Id="rId823" Type="http://schemas.openxmlformats.org/officeDocument/2006/relationships/hyperlink" Target="https://actualicese.com/calculo-de-la-contribucion-2019-a-supersociedades/?referer=L-excel-formato&amp;utm_medium=act_formato_excel&amp;utm_source=act_formato_excel&amp;utm_campaign=act_formato_excel&amp;utm_content=act_formato_excel_link" TargetMode="External"/><Relationship Id="rId1453" Type="http://schemas.openxmlformats.org/officeDocument/2006/relationships/hyperlink" Target="https://actualicese.com/modelo-de-contrato-de-comodato-precario/?referer=L-excel-formato&amp;utm_medium=act_formato_excel&amp;utm_source=act_formato_excel&amp;utm_campaign=act_formato_excel&amp;utm_content=act_formato_excel_link" TargetMode="External"/><Relationship Id="rId1660" Type="http://schemas.openxmlformats.org/officeDocument/2006/relationships/hyperlink" Target="https://actualicese.com/reclamacion-directa-contra-proveedor-o-productor/?referer=L-excel-formato&amp;utm_medium=act_formato_excel&amp;utm_source=act_formato_excel&amp;utm_campaign=act_formato_excel&amp;utm_content=act_formato_excel_link" TargetMode="External"/><Relationship Id="rId1758" Type="http://schemas.openxmlformats.org/officeDocument/2006/relationships/hyperlink" Target="https://actualicese.com/liquidador-automatizado-de-la-prima-de-servicios-con-comprobante-de-pago/?referer=L-excel-formato&amp;utm_medium=act_formato_excel&amp;utm_source=act_formato_excel&amp;utm_campaign=act_formato_excel&amp;utm_content=act_formato_excel_link" TargetMode="External"/><Relationship Id="rId1106" Type="http://schemas.openxmlformats.org/officeDocument/2006/relationships/hyperlink" Target="https://actualicese.com/acta-de-junta-para-transformacion-de-sa-a-sas/?referer=L-excel-formato&amp;utm_medium=act_formato_excel&amp;utm_source=act_formato_excel&amp;utm_campaign=act_formato_excel&amp;utm_content=act_formato_excel_link" TargetMode="External"/><Relationship Id="rId1313" Type="http://schemas.openxmlformats.org/officeDocument/2006/relationships/hyperlink" Target="https://actualicese.com/formato-2276-informacion-de-los-certificados-de-ingresos-y-retenciones-a-empleados-ano-2015/?referer=L-excel-formato&amp;utm_medium=act_formato_excel&amp;utm_source=act_formato_excel&amp;utm_campaign=act_formato_excel&amp;utm_content=act_formato_excel_link" TargetMode="External"/><Relationship Id="rId1520" Type="http://schemas.openxmlformats.org/officeDocument/2006/relationships/hyperlink" Target="https://actualicese.com/casos-de-aplicacion-de-a-i-u/?referer=L-excel-formato&amp;utm_medium=act_formato_excel&amp;utm_source=act_formato_excel&amp;utm_campaign=act_formato_excel&amp;utm_content=act_formato_excel_link" TargetMode="External"/><Relationship Id="rId1965" Type="http://schemas.openxmlformats.org/officeDocument/2006/relationships/hyperlink" Target="https://actualicese.com/calculo-de-la-tir-y-tecnica-del-costo-amortizado-en-el-analisis-financiero/?referer=L-excel-formato&amp;utm_medium=act_formato_excel&amp;utm_source=act_formato_excel&amp;utm_campaign=act_formato_excel&amp;utm_content=act_formato_excel_link" TargetMode="External"/><Relationship Id="rId1618" Type="http://schemas.openxmlformats.org/officeDocument/2006/relationships/hyperlink" Target="https://actualicese.com/word-cesion-y-venta-de-cuotas-entre-los-mismos-socios/?referer=L-excel-formato&amp;utm_medium=act_formato_excel&amp;utm_source=act_formato_excel&amp;utm_campaign=act_formato_excel&amp;utm_content=act_formato_excel_link" TargetMode="External"/><Relationship Id="rId1825" Type="http://schemas.openxmlformats.org/officeDocument/2006/relationships/hyperlink" Target="https://actualicese.com/liquidador-de-aportes-a-seguridad-social-durante-la-licencia-de-maternidad/?referer=L-excel-formato&amp;utm_medium=act_formato_excel&amp;utm_source=act_formato_excel&amp;utm_campaign=act_formato_excel&amp;utm_content=act_formato_excel_link" TargetMode="External"/><Relationship Id="rId199" Type="http://schemas.openxmlformats.org/officeDocument/2006/relationships/hyperlink" Target="https://actualicese.com/guia-de-muestra-de-auditoria-simple-y-aleatoria/?referer=L-excel-formato&amp;utm_medium=act_formato_excel&amp;utm_source=act_formato_excel&amp;utm_campaign=act_formato_excel&amp;utm_content=act_formato_excel_link" TargetMode="External"/><Relationship Id="rId2087" Type="http://schemas.openxmlformats.org/officeDocument/2006/relationships/hyperlink" Target="https://actualicese.com/modelo-de-carta-de-solicitud-de-correccion-de-informacion-exogena/?referer=L-excel-formato&amp;utm_medium=act_formato_excel&amp;utm_source=act_formato_excel&amp;utm_campaign=act_formato_excel&amp;utm_content=act_formato_excel_link" TargetMode="External"/><Relationship Id="rId266" Type="http://schemas.openxmlformats.org/officeDocument/2006/relationships/hyperlink" Target="https://actualicese.com/derecho-de-peticion-para-solicitar-certificado-laboral/?referer=L-excel-formato&amp;utm_medium=act_formato_excel&amp;utm_source=act_formato_excel&amp;utm_campaign=act_formato_excel&amp;utm_content=act_formato_excel_link" TargetMode="External"/><Relationship Id="rId473" Type="http://schemas.openxmlformats.org/officeDocument/2006/relationships/hyperlink" Target="https://actualicese.com/indicadores-financieros-de-mercado/?referer=L-excel-formato&amp;utm_medium=act_formato_excel&amp;utm_source=act_formato_excel&amp;utm_campaign=act_formato_excel&amp;utm_content=act_formato_excel_link" TargetMode="External"/><Relationship Id="rId680" Type="http://schemas.openxmlformats.org/officeDocument/2006/relationships/hyperlink" Target="https://actualicese.com/impuesto-diferido-de-propiedades-de-inversion-en-un-contrato-de-leasing-operativo/?referer=L-excel-formato&amp;utm_medium=act_formato_excel&amp;utm_source=act_formato_excel&amp;utm_campaign=act_formato_excel&amp;utm_content=act_formato_excel_link" TargetMode="External"/><Relationship Id="rId2154" Type="http://schemas.openxmlformats.org/officeDocument/2006/relationships/hyperlink" Target="https://actualicese.com/simulador-para-contrastar-los-efectos-de-pertenecer-al-regimen-ordinario-del-impuesto-a-la-renta-o-al-regimen-simple-de-tributacion-ag-2024/?referer=L-excel-formato&amp;utm_medium=act_formato_excel&amp;utm_source=act_formato_excel&amp;utm_campaign=act_formato_excel&amp;utm_content=act_formato_excel_link" TargetMode="External"/><Relationship Id="rId126" Type="http://schemas.openxmlformats.org/officeDocument/2006/relationships/hyperlink" Target="https://actualicese.com/abonos-a-capital-realizados-a-un-prestamo-en-un-rango-de-tiempo/?referer=L-excel-formato&amp;utm_medium=act_formato_excel&amp;utm_source=act_formato_excel&amp;utm_campaign=act_formato_excel&amp;utm_content=act_formato_excel_link" TargetMode="External"/><Relationship Id="rId333" Type="http://schemas.openxmlformats.org/officeDocument/2006/relationships/hyperlink" Target="https://actualicese.com/dictamen-de-revisor-fiscal-con-comunicacion-de-cuestiones-clave-y-parrafo-de-enfasis/?referer=L-excel-formato&amp;utm_medium=act_formato_excel&amp;utm_source=act_formato_excel&amp;utm_campaign=act_formato_excel&amp;utm_content=act_formato_excel_link" TargetMode="External"/><Relationship Id="rId540" Type="http://schemas.openxmlformats.org/officeDocument/2006/relationships/hyperlink" Target="https://actualicese.com/matriz-de-lineamientos-del-codigo-de-etica-del-contador-publico-principios-fundamentales-amenazas-y-salvaguardas/?referer=L-excel-formato&amp;utm_medium=act_formato_excel&amp;utm_source=act_formato_excel&amp;utm_campaign=act_formato_excel&amp;utm_content=act_formato_excel_link" TargetMode="External"/><Relationship Id="rId778" Type="http://schemas.openxmlformats.org/officeDocument/2006/relationships/hyperlink" Target="https://actualicese.com/clasificacion-de-las-personas-juridicas-frente-al-impuesto-de-renta-y-al-simple-ano-gravable-2019/?referer=L-excel-formato&amp;utm_medium=act_formato_excel&amp;utm_source=act_formato_excel&amp;utm_campaign=act_formato_excel&amp;utm_content=act_formato_excel_link" TargetMode="External"/><Relationship Id="rId985" Type="http://schemas.openxmlformats.org/officeDocument/2006/relationships/hyperlink" Target="https://actualicese.com/formato-exogena-1007-por-el-ano-gravable-2017-reportes-de-ingresos-propios/?referer=L-excel-formato&amp;utm_medium=act_formato_excel&amp;utm_source=act_formato_excel&amp;utm_campaign=act_formato_excel&amp;utm_content=act_formato_excel_link" TargetMode="External"/><Relationship Id="rId1170" Type="http://schemas.openxmlformats.org/officeDocument/2006/relationships/hyperlink" Target="https://actualicese.com/informacion-laboral-2017/?referer=L-excel-formato&amp;utm_medium=act_formato_excel&amp;utm_source=act_formato_excel&amp;utm_campaign=act_formato_excel&amp;utm_content=act_formato_excel_link" TargetMode="External"/><Relationship Id="rId2014" Type="http://schemas.openxmlformats.org/officeDocument/2006/relationships/hyperlink" Target="https://actualicese.com/pack-de-formatos-para-realizar-contabilizaciones-en-operaciones-diarias/?referer=L-excel-formato&amp;utm_medium=act_formato_excel&amp;utm_source=act_formato_excel&amp;utm_campaign=act_formato_excel&amp;utm_content=act_formato_excel_link" TargetMode="External"/><Relationship Id="rId2221" Type="http://schemas.openxmlformats.org/officeDocument/2006/relationships/hyperlink" Target="https://actualicese.com/liquidador-plantilla-de-los-formatos-1011-1012-y-2275-de-exogena-2023-para-el-reporte-de-otros-datos-en-renta-e-iva/?referer=L-excel-formato&amp;utm_medium=act_formato_excel&amp;utm_source=act_formato_excel&amp;utm_campaign=act_formato_excel&amp;utm_content=act_formato_excel_link" TargetMode="External"/><Relationship Id="rId638" Type="http://schemas.openxmlformats.org/officeDocument/2006/relationships/hyperlink" Target="https://actualicese.com/desistimiento-de-la-accion-de-tutela/?referer=L-excel-formato&amp;utm_medium=act_formato_excel&amp;utm_source=act_formato_excel&amp;utm_campaign=act_formato_excel&amp;utm_content=act_formato_excel_link" TargetMode="External"/><Relationship Id="rId845" Type="http://schemas.openxmlformats.org/officeDocument/2006/relationships/hyperlink" Target="https://actualicese.com/inscripcion-de-libros-en-las-camaras-de-comercio/?referer=L-excel-formato&amp;utm_medium=act_formato_excel&amp;utm_source=act_formato_excel&amp;utm_campaign=act_formato_excel&amp;utm_content=act_formato_excel_link" TargetMode="External"/><Relationship Id="rId1030" Type="http://schemas.openxmlformats.org/officeDocument/2006/relationships/hyperlink" Target="https://actualicese.com/tasa-representativa-de-mercado-trm/?referer=L-excel-formato&amp;utm_medium=act_formato_excel&amp;utm_source=act_formato_excel&amp;utm_campaign=act_formato_excel&amp;utm_content=act_formato_excel_link" TargetMode="External"/><Relationship Id="rId1268" Type="http://schemas.openxmlformats.org/officeDocument/2006/relationships/hyperlink" Target="https://actualicese.com/acta-de-asamblea-general-para-aprobacion-de-estados-financieros-2015-en-entidad-del-grupo-1/?referer=L-excel-formato&amp;utm_medium=act_formato_excel&amp;utm_source=act_formato_excel&amp;utm_campaign=act_formato_excel&amp;utm_content=act_formato_excel_link" TargetMode="External"/><Relationship Id="rId1475" Type="http://schemas.openxmlformats.org/officeDocument/2006/relationships/hyperlink" Target="https://actualicese.com/analisis-de-la-situacion-financiera-a-largo-plazo-3/?referer=L-excel-formato&amp;utm_medium=act_formato_excel&amp;utm_source=act_formato_excel&amp;utm_campaign=act_formato_excel&amp;utm_content=act_formato_excel_link" TargetMode="External"/><Relationship Id="rId1682" Type="http://schemas.openxmlformats.org/officeDocument/2006/relationships/hyperlink" Target="https://actualicese.com/liquidador-de-sancion-por-correccion-presentada-por-el-contribuyente/?referer=L-excel-formato&amp;utm_medium=act_formato_excel&amp;utm_source=act_formato_excel&amp;utm_campaign=act_formato_excel&amp;utm_content=act_formato_excel_link" TargetMode="External"/><Relationship Id="rId400" Type="http://schemas.openxmlformats.org/officeDocument/2006/relationships/hyperlink" Target="https://actualicese.com/tablas-de-retencion-en-la-fuente-2022-a-titulo-de-impuestos-nacionales/?referer=L-excel-formato&amp;utm_medium=act_formato_excel&amp;utm_source=act_formato_excel&amp;utm_campaign=act_formato_excel&amp;utm_content=act_formato_excel_link" TargetMode="External"/><Relationship Id="rId705" Type="http://schemas.openxmlformats.org/officeDocument/2006/relationships/hyperlink" Target="https://actualicese.com/formulario-260-ag-2019-declaracion-anual-del-simple-personas-naturales-que-no-llevan-contabilidad/?referer=L-excel-formato&amp;utm_medium=act_formato_excel&amp;utm_source=act_formato_excel&amp;utm_campaign=act_formato_excel&amp;utm_content=act_formato_excel_link" TargetMode="External"/><Relationship Id="rId1128" Type="http://schemas.openxmlformats.org/officeDocument/2006/relationships/hyperlink" Target="https://actualicese.com/formato-1010-por-2016-reportes-de-socios-cooperados-o-comuneros/?referer=L-excel-formato&amp;utm_medium=act_formato_excel&amp;utm_source=act_formato_excel&amp;utm_campaign=act_formato_excel&amp;utm_content=act_formato_excel_link" TargetMode="External"/><Relationship Id="rId1335" Type="http://schemas.openxmlformats.org/officeDocument/2006/relationships/hyperlink" Target="https://actualicese.com/tarifas-de-la-autorretencion-del-cree/?referer=L-excel-formato&amp;utm_medium=act_formato_excel&amp;utm_source=act_formato_excel&amp;utm_campaign=act_formato_excel&amp;utm_content=act_formato_excel_link" TargetMode="External"/><Relationship Id="rId1542" Type="http://schemas.openxmlformats.org/officeDocument/2006/relationships/hyperlink" Target="https://actualicese.com/clasificacion-general-de-personas-juridicas-en-relacion-con-el-impuesto-de-renta-y-complementarios-y-del-cree-por-el-ano-gravable-2013/?referer=L-excel-formato&amp;utm_medium=act_formato_excel&amp;utm_source=act_formato_excel&amp;utm_campaign=act_formato_excel&amp;utm_content=act_formato_excel_link" TargetMode="External"/><Relationship Id="rId1987" Type="http://schemas.openxmlformats.org/officeDocument/2006/relationships/hyperlink" Target="https://actualicese.com/simulador-para-la-clasificacion-de-entidades-en-los-grupos-1-2-o-3-de-estandares-internacionales/?referer=L-excel-formato&amp;utm_medium=act_formato_excel&amp;utm_source=act_formato_excel&amp;utm_campaign=act_formato_excel&amp;utm_content=act_formato_excel_link" TargetMode="External"/><Relationship Id="rId912" Type="http://schemas.openxmlformats.org/officeDocument/2006/relationships/hyperlink" Target="https://actualicese.com/certificacion-para-efectos-de-retencion-en-la-fuente-de-trabajador-independiente/?referer=L-excel-formato&amp;utm_medium=act_formato_excel&amp;utm_source=act_formato_excel&amp;utm_campaign=act_formato_excel&amp;utm_content=act_formato_excel_link" TargetMode="External"/><Relationship Id="rId1847" Type="http://schemas.openxmlformats.org/officeDocument/2006/relationships/hyperlink" Target="https://actualicese.com/liquidador-de-nomina-de-empleados-de-servicio-domestico-que-laboran-por-dias/?referer=L-excel-formato&amp;utm_medium=act_formato_excel&amp;utm_source=act_formato_excel&amp;utm_campaign=act_formato_excel&amp;utm_content=act_formato_excel_link" TargetMode="External"/><Relationship Id="rId41" Type="http://schemas.openxmlformats.org/officeDocument/2006/relationships/hyperlink" Target="https://actualicese.com/orden-de-compra/?referer=L-excel-formato&amp;utm_medium=act_formato_excel&amp;utm_source=act_formato_excel&amp;utm_campaign=act_formato_excel&amp;utm_content=act_formato_excel_link" TargetMode="External"/><Relationship Id="rId551" Type="http://schemas.openxmlformats.org/officeDocument/2006/relationships/hyperlink" Target="https://actualicese.com/plantilla-del-estado-de-costos-de-produccion-y-ventas/?referer=L-excel-formato&amp;utm_medium=act_formato_excel&amp;utm_source=act_formato_excel&amp;utm_campaign=act_formato_excel&amp;utm_content=act_formato_excel_link" TargetMode="External"/><Relationship Id="rId649" Type="http://schemas.openxmlformats.org/officeDocument/2006/relationships/hyperlink" Target="https://actualicese.com/plantilla-para-elaborar-formulario-220-certificado-de-ingresos-y-retenciones-ano-gravable-2020/?referer=L-excel-formato&amp;utm_medium=act_formato_excel&amp;utm_source=act_formato_excel&amp;utm_campaign=act_formato_excel&amp;utm_content=act_formato_excel_link" TargetMode="External"/><Relationship Id="rId856" Type="http://schemas.openxmlformats.org/officeDocument/2006/relationships/hyperlink" Target="https://actualicese.com/formato-exogena-1004-de-2018-reporte-de-descuentos-al-impuesto-de-renta-y-ganancia-ocasional/?referer=L-excel-formato&amp;utm_medium=act_formato_excel&amp;utm_source=act_formato_excel&amp;utm_campaign=act_formato_excel&amp;utm_content=act_formato_excel_link" TargetMode="External"/><Relationship Id="rId1181" Type="http://schemas.openxmlformats.org/officeDocument/2006/relationships/hyperlink" Target="https://actualicese.com/tabla-de-retenciones-en-la-fuente-por-renta-ano-fiscal-2017/?referer=L-excel-formato&amp;utm_medium=act_formato_excel&amp;utm_source=act_formato_excel&amp;utm_campaign=act_formato_excel&amp;utm_content=act_formato_excel_link" TargetMode="External"/><Relationship Id="rId1279" Type="http://schemas.openxmlformats.org/officeDocument/2006/relationships/hyperlink" Target="https://actualicese.com/hoja-de-trabajo-para-el-control-de-activos-fijos/?referer=L-excel-formato&amp;utm_medium=act_formato_excel&amp;utm_source=act_formato_excel&amp;utm_campaign=act_formato_excel&amp;utm_content=act_formato_excel_link" TargetMode="External"/><Relationship Id="rId1402" Type="http://schemas.openxmlformats.org/officeDocument/2006/relationships/hyperlink" Target="https://actualicese.com/medicion-de-cuentas-por-cobrar-sin-intereses/?referer=L-excel-formato&amp;utm_medium=act_formato_excel&amp;utm_source=act_formato_excel&amp;utm_campaign=act_formato_excel&amp;utm_content=act_formato_excel_link" TargetMode="External"/><Relationship Id="rId1486" Type="http://schemas.openxmlformats.org/officeDocument/2006/relationships/hyperlink" Target="https://actualicese.com/cumplimiento-oportuno-de-obligaciones-tributarias/?referer=L-excel-formato&amp;utm_medium=act_formato_excel&amp;utm_source=act_formato_excel&amp;utm_campaign=act_formato_excel&amp;utm_content=act_formato_excel_link" TargetMode="External"/><Relationship Id="rId1707" Type="http://schemas.openxmlformats.org/officeDocument/2006/relationships/hyperlink" Target="https://actualicese.com/informe-nisr-4400-para-revision-de-requerimientos-del-programa-de-incentivo-por-creacion-de-nuevos-empleos/?referer=L-excel-formato&amp;utm_medium=act_formato_excel&amp;utm_source=act_formato_excel&amp;utm_campaign=act_formato_excel&amp;utm_content=act_formato_excel_link" TargetMode="External"/><Relationship Id="rId2232" Type="http://schemas.openxmlformats.org/officeDocument/2006/relationships/hyperlink" Target="https://actualicese.com/aportes-al-fondo-de-solidaridad-pensional-por-parte-de-un-empleado/?referer=L-excel-formato&amp;utm_medium=act_formato_excel&amp;utm_source=act_formato_excel&amp;utm_campaign=act_formato_excel&amp;utm_content=act_formato_excel_link" TargetMode="External"/><Relationship Id="rId190" Type="http://schemas.openxmlformats.org/officeDocument/2006/relationships/hyperlink" Target="https://actualicese.com/solicitud-de-acuerdo-de-pago-para-obligaciones-vencidas-ante-la-dian/?referer=L-excel-formato&amp;utm_medium=act_formato_excel&amp;utm_source=act_formato_excel&amp;utm_campaign=act_formato_excel&amp;utm_content=act_formato_excel_link" TargetMode="External"/><Relationship Id="rId204" Type="http://schemas.openxmlformats.org/officeDocument/2006/relationships/hyperlink" Target="https://actualicese.com/casos-practicos-sobre-aiu-calculo-del-iva-y-retencion-en-la-fuente-en-esta-figura/?referer=L-excel-formato&amp;utm_medium=act_formato_excel&amp;utm_source=act_formato_excel&amp;utm_campaign=act_formato_excel&amp;utm_content=act_formato_excel_link" TargetMode="External"/><Relationship Id="rId288" Type="http://schemas.openxmlformats.org/officeDocument/2006/relationships/hyperlink" Target="https://actualicese.com/plantilla-del-formato-1010-para-reporte-de-exogena-2021-informacion-de-socios-cooperados-o-comuneros/?referer=L-excel-formato&amp;utm_medium=act_formato_excel&amp;utm_source=act_formato_excel&amp;utm_campaign=act_formato_excel&amp;utm_content=act_formato_excel_link" TargetMode="External"/><Relationship Id="rId411" Type="http://schemas.openxmlformats.org/officeDocument/2006/relationships/hyperlink" Target="https://actualicese.com/historico-de-tasas-de-intereses-moratorios-dian/?referer=L-excel-formato&amp;utm_medium=act_formato_excel&amp;utm_source=act_formato_excel&amp;utm_campaign=act_formato_excel&amp;utm_content=act_formato_excel_link" TargetMode="External"/><Relationship Id="rId509" Type="http://schemas.openxmlformats.org/officeDocument/2006/relationships/hyperlink" Target="https://actualicese.com/guia-para-diligenciar-la-planilla-integrada-de-liquidacion-de-aportes-de-los-independientes/?referer=L-excel-formato&amp;utm_medium=act_formato_excel&amp;utm_source=act_formato_excel&amp;utm_campaign=act_formato_excel&amp;utm_content=act_formato_excel_link" TargetMode="External"/><Relationship Id="rId1041" Type="http://schemas.openxmlformats.org/officeDocument/2006/relationships/hyperlink" Target="https://actualicese.com/regimen-simplificado-del-iva-y-del-impuesto-al-consumo-diferencias-y-similitudes/?referer=L-excel-formato&amp;utm_medium=act_formato_excel&amp;utm_source=act_formato_excel&amp;utm_campaign=act_formato_excel&amp;utm_content=act_formato_excel_link" TargetMode="External"/><Relationship Id="rId1139" Type="http://schemas.openxmlformats.org/officeDocument/2006/relationships/hyperlink" Target="https://actualicese.com/modelo-de-certificacion-de-estados-financieros-version-extendida/?referer=L-excel-formato&amp;utm_medium=act_formato_excel&amp;utm_source=act_formato_excel&amp;utm_campaign=act_formato_excel&amp;utm_content=act_formato_excel_link" TargetMode="External"/><Relationship Id="rId1346" Type="http://schemas.openxmlformats.org/officeDocument/2006/relationships/hyperlink" Target="https://actualicese.com/lista-de-chequeo-de-revelaciones-nic-18-ingresos-de-actividades-ordinarias/?referer=L-excel-formato&amp;utm_medium=act_formato_excel&amp;utm_source=act_formato_excel&amp;utm_campaign=act_formato_excel&amp;utm_content=act_formato_excel_link" TargetMode="External"/><Relationship Id="rId1693" Type="http://schemas.openxmlformats.org/officeDocument/2006/relationships/hyperlink" Target="https://actualicese.com/pack-de-formatos-para-el-cierre-contable-y-fiscal-del-ano-gravable-2022/?referer=L-excel-formato&amp;utm_medium=act_formato_excel&amp;utm_source=act_formato_excel&amp;utm_campaign=act_formato_excel&amp;utm_content=act_formato_excel_link" TargetMode="External"/><Relationship Id="rId1914" Type="http://schemas.openxmlformats.org/officeDocument/2006/relationships/hyperlink" Target="https://actualicese.com/acta-de-asamblea-general/?referer=L-excel-formato&amp;utm_medium=act_formato_excel&amp;utm_source=act_formato_excel&amp;utm_campaign=act_formato_excel&amp;utm_content=act_formato_excel_link" TargetMode="External"/><Relationship Id="rId1998" Type="http://schemas.openxmlformats.org/officeDocument/2006/relationships/hyperlink" Target="https://actualicese.com/modelo-cesion-de-acciones/?referer=L-excel-formato&amp;utm_medium=act_formato_excel&amp;utm_source=act_formato_excel&amp;utm_campaign=act_formato_excel&amp;utm_content=act_formato_excel_link" TargetMode="External"/><Relationship Id="rId495" Type="http://schemas.openxmlformats.org/officeDocument/2006/relationships/hyperlink" Target="https://actualicese.com/presentacion-y-revelacion-de-cuentas-por-cobrar-modelo-politica-contable/?referer=L-excel-formato&amp;utm_medium=act_formato_excel&amp;utm_source=act_formato_excel&amp;utm_campaign=act_formato_excel&amp;utm_content=act_formato_excel_link" TargetMode="External"/><Relationship Id="rId716" Type="http://schemas.openxmlformats.org/officeDocument/2006/relationships/hyperlink" Target="https://actualicese.com/certificado-de-normalizacion-de-actividades-afectadas-por-el-covid-19/?referer=L-excel-formato&amp;utm_medium=act_formato_excel&amp;utm_source=act_formato_excel&amp;utm_campaign=act_formato_excel&amp;utm_content=act_formato_excel_link" TargetMode="External"/><Relationship Id="rId923" Type="http://schemas.openxmlformats.org/officeDocument/2006/relationships/hyperlink" Target="https://actualicese.com/normas-del-estatuto-tributario-sobre-el-patrimonio-y-renta-segun-obligacion-de-llevar-contabilidad/?referer=L-excel-formato&amp;utm_medium=act_formato_excel&amp;utm_source=act_formato_excel&amp;utm_campaign=act_formato_excel&amp;utm_content=act_formato_excel_link" TargetMode="External"/><Relationship Id="rId1553" Type="http://schemas.openxmlformats.org/officeDocument/2006/relationships/hyperlink" Target="https://actualicese.com/conciliacion-entre-la-renta-contable-y-la-renta-fiscal/?referer=L-excel-formato&amp;utm_medium=act_formato_excel&amp;utm_source=act_formato_excel&amp;utm_campaign=act_formato_excel&amp;utm_content=act_formato_excel_link" TargetMode="External"/><Relationship Id="rId1760" Type="http://schemas.openxmlformats.org/officeDocument/2006/relationships/hyperlink" Target="https://actualicese.com/historico-de-la-variacion-nominal-del-salario-minimo-e-inflacion-1993-2023/?referer=L-excel-formato&amp;utm_medium=act_formato_excel&amp;utm_source=act_formato_excel&amp;utm_campaign=act_formato_excel&amp;utm_content=act_formato_excel_link" TargetMode="External"/><Relationship Id="rId1858" Type="http://schemas.openxmlformats.org/officeDocument/2006/relationships/hyperlink" Target="https://actualicese.com/plantilla-del-formato-1009-para-el-reporte-de-exogena-2022-informacion-de-cuentas-por-pagar/?referer=L-excel-formato&amp;utm_medium=act_formato_excel&amp;utm_source=act_formato_excel&amp;utm_campaign=act_formato_excel&amp;utm_content=act_formato_excel_link" TargetMode="External"/><Relationship Id="rId2176" Type="http://schemas.openxmlformats.org/officeDocument/2006/relationships/hyperlink" Target="https://actualicese.com/liquidador-certificado-de-ingresos-y-retenciones-plantilla-del-formulario-220-y-del-formato-2276-ag-2023/?referer=L-excel-formato&amp;utm_medium=act_formato_excel&amp;utm_source=act_formato_excel&amp;utm_campaign=act_formato_excel&amp;utm_content=act_formato_excel_link" TargetMode="External"/><Relationship Id="rId52" Type="http://schemas.openxmlformats.org/officeDocument/2006/relationships/hyperlink" Target="https://actualicese.com/planeador-en-excel-para-contadores-publicos/?referer=L-excel-formato&amp;utm_medium=act_formato_excel&amp;utm_source=act_formato_excel&amp;utm_campaign=act_formato_excel&amp;utm_content=act_formato_excel_link" TargetMode="External"/><Relationship Id="rId148" Type="http://schemas.openxmlformats.org/officeDocument/2006/relationships/hyperlink" Target="https://actualicese.com/caso-practico-de-impuesto-diferido-por-mejoras-en-propiedades-ajenas/?referer=L-excel-formato&amp;utm_medium=act_formato_excel&amp;utm_source=act_formato_excel&amp;utm_campaign=act_formato_excel&amp;utm_content=act_formato_excel_link" TargetMode="External"/><Relationship Id="rId355" Type="http://schemas.openxmlformats.org/officeDocument/2006/relationships/hyperlink" Target="https://actualicese.com/poder-para-nombrar-delegado-o-apoderado-en-asamblea-de-propietarios-en-p-h/?referer=L-excel-formato&amp;utm_medium=act_formato_excel&amp;utm_source=act_formato_excel&amp;utm_campaign=act_formato_excel&amp;utm_content=act_formato_excel_link" TargetMode="External"/><Relationship Id="rId562" Type="http://schemas.openxmlformats.org/officeDocument/2006/relationships/hyperlink" Target="https://actualicese.com/modelo-de-las-politicas-sobre-conservacion-de-los-papeles-de-trabajo-de-una-firma-de-auditoria/?referer=L-excel-formato&amp;utm_medium=act_formato_excel&amp;utm_source=act_formato_excel&amp;utm_campaign=act_formato_excel&amp;utm_content=act_formato_excel_link" TargetMode="External"/><Relationship Id="rId1192" Type="http://schemas.openxmlformats.org/officeDocument/2006/relationships/hyperlink" Target="https://actualicese.com/modelo-para-otorgar-poder-de-representacion-ante-una-junta-de-socios-o-asamblea-de-accionistas/?referer=L-excel-formato&amp;utm_medium=act_formato_excel&amp;utm_source=act_formato_excel&amp;utm_campaign=act_formato_excel&amp;utm_content=act_formato_excel_link" TargetMode="External"/><Relationship Id="rId1206" Type="http://schemas.openxmlformats.org/officeDocument/2006/relationships/hyperlink" Target="https://actualicese.com/estructura-general-del-proyecto-ley-reforma-tributaria-estructural/?referer=L-excel-formato&amp;utm_medium=act_formato_excel&amp;utm_source=act_formato_excel&amp;utm_campaign=act_formato_excel&amp;utm_content=act_formato_excel_link" TargetMode="External"/><Relationship Id="rId1413" Type="http://schemas.openxmlformats.org/officeDocument/2006/relationships/hyperlink" Target="https://actualicese.com/normatividad-a-tener-en-cuenta-en-la-preparacion-de-la-declaracion-de-renta-personas-naturales-ano-gravable-2014/?referer=L-excel-formato&amp;utm_medium=act_formato_excel&amp;utm_source=act_formato_excel&amp;utm_campaign=act_formato_excel&amp;utm_content=act_formato_excel_link" TargetMode="External"/><Relationship Id="rId1620" Type="http://schemas.openxmlformats.org/officeDocument/2006/relationships/hyperlink" Target="https://actualicese.com/word-modelo-para-la-elaboracion-de-un-contrato-de-suministro/?referer=L-excel-formato&amp;utm_medium=act_formato_excel&amp;utm_source=act_formato_excel&amp;utm_campaign=act_formato_excel&amp;utm_content=act_formato_excel_link" TargetMode="External"/><Relationship Id="rId2036" Type="http://schemas.openxmlformats.org/officeDocument/2006/relationships/hyperlink" Target="https://actualicese.com/caso-practico-de-contabilizacion-de-devoluciones-en-ventas/?referer=L-excel-formato&amp;utm_medium=act_formato_excel&amp;utm_source=act_formato_excel&amp;utm_campaign=act_formato_excel&amp;utm_content=act_formato_excel_link" TargetMode="External"/><Relationship Id="rId2243" Type="http://schemas.openxmlformats.org/officeDocument/2006/relationships/hyperlink" Target="https://actualicese.com/simulador-del-impuesto-para-dividendos-y-participaciones-no-gravados-de-2017-y-siguientes-luego-de-la-ley-2277-de-2022/?referer=L-excel-formato&amp;utm_medium=act_formato_excel&amp;utm_source=act_formato_excel&amp;utm_campaign=act_formato_excel&amp;utm_content=act_formato_excel_link" TargetMode="External"/><Relationship Id="rId215" Type="http://schemas.openxmlformats.org/officeDocument/2006/relationships/hyperlink" Target="https://actualicese.com/casos-practicos-de-retencion-en-la-fuente-por-compras-servicios-y-honorarios/?referer=L-excel-formato&amp;utm_medium=act_formato_excel&amp;utm_source=act_formato_excel&amp;utm_campaign=act_formato_excel&amp;utm_content=act_formato_excel_link" TargetMode="External"/><Relationship Id="rId422" Type="http://schemas.openxmlformats.org/officeDocument/2006/relationships/hyperlink" Target="https://actualicese.com/nota-por-aplicar-la-exencion-de-contabilizacion-del-impuesto-diferido-de-2021/?referer=L-excel-formato&amp;utm_medium=act_formato_excel&amp;utm_source=act_formato_excel&amp;utm_campaign=act_formato_excel&amp;utm_content=act_formato_excel_link" TargetMode="External"/><Relationship Id="rId867" Type="http://schemas.openxmlformats.org/officeDocument/2006/relationships/hyperlink" Target="https://actualicese.com/estructura-general-del-decreto-unico-tributario-1625-de-2016/?referer=L-excel-formato&amp;utm_medium=act_formato_excel&amp;utm_source=act_formato_excel&amp;utm_campaign=act_formato_excel&amp;utm_content=act_formato_excel_link" TargetMode="External"/><Relationship Id="rId1052" Type="http://schemas.openxmlformats.org/officeDocument/2006/relationships/hyperlink" Target="https://actualicese.com/formatos-para-acceder-a-exclusion-de-iva-en-equipos-en-pro-del-medio-ambiente/?referer=L-excel-formato&amp;utm_medium=act_formato_excel&amp;utm_source=act_formato_excel&amp;utm_campaign=act_formato_excel&amp;utm_content=act_formato_excel_link" TargetMode="External"/><Relationship Id="rId1497" Type="http://schemas.openxmlformats.org/officeDocument/2006/relationships/hyperlink" Target="https://actualicese.com/conciliacion-entre-resultado-contable-y-resultados-fiscales-2014/?referer=L-excel-formato&amp;utm_medium=act_formato_excel&amp;utm_source=act_formato_excel&amp;utm_campaign=act_formato_excel&amp;utm_content=act_formato_excel_link" TargetMode="External"/><Relationship Id="rId1718" Type="http://schemas.openxmlformats.org/officeDocument/2006/relationships/hyperlink" Target="https://actualicese.com/liquidador-en-excel-del-porcentaje-fijo-de-retencion-en-la-fuente-sobre-salarios-en-diciembre-de-2022-procedimiento-2/?referer=L-excel-formato&amp;utm_medium=act_formato_excel&amp;utm_source=act_formato_excel&amp;utm_campaign=act_formato_excel&amp;utm_content=act_formato_excel_link" TargetMode="External"/><Relationship Id="rId1925" Type="http://schemas.openxmlformats.org/officeDocument/2006/relationships/hyperlink" Target="https://actualicese.com/convocatoria-a-una-reunion-extraordinaria/?referer=L-excel-formato&amp;utm_medium=act_formato_excel&amp;utm_source=act_formato_excel&amp;utm_campaign=act_formato_excel&amp;utm_content=act_formato_excel_link" TargetMode="External"/><Relationship Id="rId2103" Type="http://schemas.openxmlformats.org/officeDocument/2006/relationships/hyperlink" Target="https://actualicese.com/liquidador-modelo-en-excel-para-calcular-la-nueva-tasa-minima-de-tributacion-de-las-personas-juridicas-segun-reforma-tributaria-2022/?referer=L-excel-formato&amp;utm_medium=act_formato_excel&amp;utm_source=act_formato_excel&amp;utm_campaign=act_formato_excel&amp;utm_content=act_formato_excel_link" TargetMode="External"/><Relationship Id="rId299" Type="http://schemas.openxmlformats.org/officeDocument/2006/relationships/hyperlink" Target="https://actualicese.com/liquidador-del-costo-de-renovacion-de-matricula-mercantil-y-de-establecimientos-de-comercio-2022/?referer=L-excel-formato&amp;utm_medium=act_formato_excel&amp;utm_source=act_formato_excel&amp;utm_campaign=act_formato_excel&amp;utm_content=act_formato_excel_link" TargetMode="External"/><Relationship Id="rId727" Type="http://schemas.openxmlformats.org/officeDocument/2006/relationships/hyperlink" Target="https://actualicese.com/formulario-445-impuesto-de-normalizacion-tributaria-2020-plantilla-en-excel/?referer=L-excel-formato&amp;utm_medium=act_formato_excel&amp;utm_source=act_formato_excel&amp;utm_campaign=act_formato_excel&amp;utm_content=act_formato_excel_link" TargetMode="External"/><Relationship Id="rId934" Type="http://schemas.openxmlformats.org/officeDocument/2006/relationships/hyperlink" Target="https://actualicese.com/impuesto-de-renta-y-ganancia-ocasional-segun-residencia-fiscal-de-la-persona-natural/?referer=L-excel-formato&amp;utm_medium=act_formato_excel&amp;utm_source=act_formato_excel&amp;utm_campaign=act_formato_excel&amp;utm_content=act_formato_excel_link" TargetMode="External"/><Relationship Id="rId1357" Type="http://schemas.openxmlformats.org/officeDocument/2006/relationships/hyperlink" Target="https://actualicese.com/normatividad-reglamentaria-del-impuesto-nacional-al-consumo/?referer=L-excel-formato&amp;utm_medium=act_formato_excel&amp;utm_source=act_formato_excel&amp;utm_campaign=act_formato_excel&amp;utm_content=act_formato_excel_link" TargetMode="External"/><Relationship Id="rId1564" Type="http://schemas.openxmlformats.org/officeDocument/2006/relationships/hyperlink" Target="https://actualicese.com/calculo-del-punto-de-equilibrio-y-simulacion-de-utilidad-deseada-ower-cassetta/?referer=L-excel-formato&amp;utm_medium=act_formato_excel&amp;utm_source=act_formato_excel&amp;utm_campaign=act_formato_excel&amp;utm_content=act_formato_excel_link" TargetMode="External"/><Relationship Id="rId1771" Type="http://schemas.openxmlformats.org/officeDocument/2006/relationships/hyperlink" Target="https://actualicese.com/notificacion-de-embargo-de-la-prima-de-servicios/?referer=L-excel-formato&amp;utm_medium=act_formato_excel&amp;utm_source=act_formato_excel&amp;utm_campaign=act_formato_excel&amp;utm_content=act_formato_excel_link" TargetMode="External"/><Relationship Id="rId2187" Type="http://schemas.openxmlformats.org/officeDocument/2006/relationships/hyperlink" Target="https://actualicese.com/modelo-en-word-de-un-acuerdo-de-exclusividad-laboral/?referer=L-excel-formato&amp;utm_medium=act_formato_excel&amp;utm_source=act_formato_excel&amp;utm_campaign=act_formato_excel&amp;utm_content=act_formato_excel_link" TargetMode="External"/><Relationship Id="rId63" Type="http://schemas.openxmlformats.org/officeDocument/2006/relationships/hyperlink" Target="https://actualicese.com/modelo-aceptacion-de-renuncia/?referer=L-excel-formato&amp;utm_medium=act_formato_excel&amp;utm_source=act_formato_excel&amp;utm_campaign=act_formato_excel&amp;utm_content=act_formato_excel_link" TargetMode="External"/><Relationship Id="rId159" Type="http://schemas.openxmlformats.org/officeDocument/2006/relationships/hyperlink" Target="https://actualicese.com/plantilla-para-el-control-y-auditoria-del-gasto-de-servicios-publicos/?referer=L-excel-formato&amp;utm_medium=act_formato_excel&amp;utm_source=act_formato_excel&amp;utm_campaign=act_formato_excel&amp;utm_content=act_formato_excel_link" TargetMode="External"/><Relationship Id="rId366" Type="http://schemas.openxmlformats.org/officeDocument/2006/relationships/hyperlink" Target="https://actualicese.com/plantilla-en-excel-del-formulario-350-ag-2022-declaracion-de-retencion-en-la-fuente/?referer=L-excel-formato&amp;utm_medium=act_formato_excel&amp;utm_source=act_formato_excel&amp;utm_campaign=act_formato_excel&amp;utm_content=act_formato_excel_link" TargetMode="External"/><Relationship Id="rId573" Type="http://schemas.openxmlformats.org/officeDocument/2006/relationships/hyperlink" Target="https://actualicese.com/liquidador-de-aportes-en-el-piso-de-proteccion-social-trabajadores-dependientes-e-independientes/?referer=L-excel-formato&amp;utm_medium=act_formato_excel&amp;utm_source=act_formato_excel&amp;utm_campaign=act_formato_excel&amp;utm_content=act_formato_excel_link" TargetMode="External"/><Relationship Id="rId780" Type="http://schemas.openxmlformats.org/officeDocument/2006/relationships/hyperlink" Target="https://actualicese.com/informe-de-revision-de-informacion-financiera-intermedia-sin-salvedades/?referer=L-excel-formato&amp;utm_medium=act_formato_excel&amp;utm_source=act_formato_excel&amp;utm_campaign=act_formato_excel&amp;utm_content=act_formato_excel_link" TargetMode="External"/><Relationship Id="rId1217" Type="http://schemas.openxmlformats.org/officeDocument/2006/relationships/hyperlink" Target="https://actualicese.com/disolucion-de-una-sociedad/?referer=L-excel-formato&amp;utm_medium=act_formato_excel&amp;utm_source=act_formato_excel&amp;utm_campaign=act_formato_excel&amp;utm_content=act_formato_excel_link" TargetMode="External"/><Relationship Id="rId1424" Type="http://schemas.openxmlformats.org/officeDocument/2006/relationships/hyperlink" Target="https://actualicese.com/declaracion-de-renta-personas-naturales-2014-documentos-necesarios-para-elaborarla/?referer=L-excel-formato&amp;utm_medium=act_formato_excel&amp;utm_source=act_formato_excel&amp;utm_campaign=act_formato_excel&amp;utm_content=act_formato_excel_link" TargetMode="External"/><Relationship Id="rId1631" Type="http://schemas.openxmlformats.org/officeDocument/2006/relationships/hyperlink" Target="https://actualicese.com/modelo-para-elaborar-un-resumen-de-ajustes-propuestos-a-los-estados-financieros-en-el-desarrollo-de-una-auditoria-externa-o-revisoria-fiscal/?referer=L-excel-formato&amp;utm_medium=act_formato_excel&amp;utm_source=act_formato_excel&amp;utm_campaign=act_formato_excel&amp;utm_content=act_formato_excel_link" TargetMode="External"/><Relationship Id="rId1869" Type="http://schemas.openxmlformats.org/officeDocument/2006/relationships/hyperlink" Target="https://actualicese.com/sancion-por-extemporaneidad-despues-del-emplazamiento/?referer=L-excel-formato&amp;utm_medium=act_formato_excel&amp;utm_source=act_formato_excel&amp;utm_campaign=act_formato_excel&amp;utm_content=act_formato_excel_link" TargetMode="External"/><Relationship Id="rId2047" Type="http://schemas.openxmlformats.org/officeDocument/2006/relationships/hyperlink" Target="https://actualicese.com/liquidador-impuesto-diferido-por-activos-biologicos-caso-practico-en-excel/?referer=L-excel-formato&amp;utm_medium=act_formato_excel&amp;utm_source=act_formato_excel&amp;utm_campaign=act_formato_excel&amp;utm_content=act_formato_excel_link" TargetMode="External"/><Relationship Id="rId2254" Type="http://schemas.openxmlformats.org/officeDocument/2006/relationships/hyperlink" Target="https://actualicese.com/liquidador-automatizado-de-intereses-a-las-cesantias-y-su-comprobante-de-pago/?referer=L-excel-formato&amp;utm_medium=act_formato_excel&amp;utm_source=act_formato_excel&amp;utm_campaign=act_formato_excel&amp;utm_content=act_formato_excel_link" TargetMode="External"/><Relationship Id="rId226" Type="http://schemas.openxmlformats.org/officeDocument/2006/relationships/hyperlink" Target="https://actualicese.com/contrato-de-trabajo-a-termino-indefinido-con-menor-de-edad/?referer=L-excel-formato&amp;utm_medium=act_formato_excel&amp;utm_source=act_formato_excel&amp;utm_campaign=act_formato_excel&amp;utm_content=act_formato_excel_link" TargetMode="External"/><Relationship Id="rId433" Type="http://schemas.openxmlformats.org/officeDocument/2006/relationships/hyperlink" Target="https://actualicese.com/solicitud-de-licencia-por-luto/?referer=L-excel-formato&amp;utm_medium=act_formato_excel&amp;utm_source=act_formato_excel&amp;utm_campaign=act_formato_excel&amp;utm_content=act_formato_excel_link" TargetMode="External"/><Relationship Id="rId878" Type="http://schemas.openxmlformats.org/officeDocument/2006/relationships/hyperlink" Target="https://actualicese.com/modelo-del-certificado-anual-a-socios-o-accionistas-por-el-ano-2018/?referer=L-excel-formato&amp;utm_medium=act_formato_excel&amp;utm_source=act_formato_excel&amp;utm_campaign=act_formato_excel&amp;utm_content=act_formato_excel_link" TargetMode="External"/><Relationship Id="rId1063" Type="http://schemas.openxmlformats.org/officeDocument/2006/relationships/hyperlink" Target="https://actualicese.com/patrimonio-y-rentas-a-declarar-segun-la-residencia-fiscal-del-contribuyente/?referer=L-excel-formato&amp;utm_medium=act_formato_excel&amp;utm_source=act_formato_excel&amp;utm_campaign=act_formato_excel&amp;utm_content=act_formato_excel_link" TargetMode="External"/><Relationship Id="rId1270" Type="http://schemas.openxmlformats.org/officeDocument/2006/relationships/hyperlink" Target="https://actualicese.com/proyeccion-impuesto-a-la-riqueza-y-de-normalizacion-tributaria-2015-a-2018/?referer=L-excel-formato&amp;utm_medium=act_formato_excel&amp;utm_source=act_formato_excel&amp;utm_campaign=act_formato_excel&amp;utm_content=act_formato_excel_link" TargetMode="External"/><Relationship Id="rId1729" Type="http://schemas.openxmlformats.org/officeDocument/2006/relationships/hyperlink" Target="https://actualicese.com/dictamen-de-revisor-fiscal-con-comunicacion-de-cuestiones-clave-y-parrafo-de-enfasis/?referer=L-excel-formato&amp;utm_medium=act_formato_excel&amp;utm_source=act_formato_excel&amp;utm_campaign=act_formato_excel&amp;utm_content=act_formato_excel_link" TargetMode="External"/><Relationship Id="rId1936" Type="http://schemas.openxmlformats.org/officeDocument/2006/relationships/hyperlink" Target="https://actualicese.com/cuestionario-de-control-interno-de-inventarios-en-excel/?referer=L-excel-formato&amp;utm_medium=act_formato_excel&amp;utm_source=act_formato_excel&amp;utm_campaign=act_formato_excel&amp;utm_content=act_formato_excel_link" TargetMode="External"/><Relationship Id="rId2114" Type="http://schemas.openxmlformats.org/officeDocument/2006/relationships/hyperlink" Target="https://actualicese.com/listado-de-convenios-internacionales-para-evitar-la-doble-tributacion-ano-gravable-2022-y-2023/?referer=L-excel-formato&amp;utm_medium=act_formato_excel&amp;utm_source=act_formato_excel&amp;utm_campaign=act_formato_excel&amp;utm_content=act_formato_excel_link" TargetMode="External"/><Relationship Id="rId640" Type="http://schemas.openxmlformats.org/officeDocument/2006/relationships/hyperlink" Target="https://actualicese.com/clasificacion-de-las-personas-juridicas-frente-al-impuesto-de-renta-y-al-simple-ano-gravable-2020/?referer=L-excel-formato&amp;utm_medium=act_formato_excel&amp;utm_source=act_formato_excel&amp;utm_campaign=act_formato_excel&amp;utm_content=act_formato_excel_link" TargetMode="External"/><Relationship Id="rId738" Type="http://schemas.openxmlformats.org/officeDocument/2006/relationships/hyperlink" Target="https://actualicese.com/otro-si-nuevos-plazos-para-pago-de-la-prima-de-servicios-de-2020-primer-semestre/?referer=L-excel-formato&amp;utm_medium=act_formato_excel&amp;utm_source=act_formato_excel&amp;utm_campaign=act_formato_excel&amp;utm_content=act_formato_excel_link" TargetMode="External"/><Relationship Id="rId945" Type="http://schemas.openxmlformats.org/officeDocument/2006/relationships/hyperlink" Target="https://actualicese.com/liquidador-de-vacaciones/?referer=L-excel-formato&amp;utm_medium=act_formato_excel&amp;utm_source=act_formato_excel&amp;utm_campaign=act_formato_excel&amp;utm_content=act_formato_excel_link" TargetMode="External"/><Relationship Id="rId1368" Type="http://schemas.openxmlformats.org/officeDocument/2006/relationships/hyperlink" Target="https://actualicese.com/estructura-del-contenido-de-la-resolucion-dian-112-de-octubre-29-del-2015/?referer=L-excel-formato&amp;utm_medium=act_formato_excel&amp;utm_source=act_formato_excel&amp;utm_campaign=act_formato_excel&amp;utm_content=act_formato_excel_link" TargetMode="External"/><Relationship Id="rId1575" Type="http://schemas.openxmlformats.org/officeDocument/2006/relationships/hyperlink" Target="https://actualicese.com/las-preguntas-mas-frecuentes-sobre-la-contratacion-del-trabajo-domestico/?referer=L-excel-formato&amp;utm_medium=act_formato_excel&amp;utm_source=act_formato_excel&amp;utm_campaign=act_formato_excel&amp;utm_content=act_formato_excel_link" TargetMode="External"/><Relationship Id="rId1782" Type="http://schemas.openxmlformats.org/officeDocument/2006/relationships/hyperlink" Target="https://actualicese.com/listado-de-convenios-internacionales-para-evitar-la-doble-tributacion-ano-gravable-2022-y-2023/?referer=L-excel-formato&amp;utm_medium=act_formato_excel&amp;utm_source=act_formato_excel&amp;utm_campaign=act_formato_excel&amp;utm_content=act_formato_excel_link" TargetMode="External"/><Relationship Id="rId2198" Type="http://schemas.openxmlformats.org/officeDocument/2006/relationships/hyperlink" Target="https://actualicese.com/renta-liquida-gravable-por-comparacion-patrimonial-calculos-para-su-determinacion/?referer=L-excel-formato&amp;utm_medium=act_formato_excel&amp;utm_source=act_formato_excel&amp;utm_campaign=act_formato_excel&amp;utm_content=act_formato_excel_link" TargetMode="External"/><Relationship Id="rId74" Type="http://schemas.openxmlformats.org/officeDocument/2006/relationships/hyperlink" Target="https://actualicese.com/casos-practicos-de-contabilizacion-de-inversiones-en-cdt/?referer=L-excel-formato&amp;utm_medium=act_formato_excel&amp;utm_source=act_formato_excel&amp;utm_campaign=act_formato_excel&amp;utm_content=act_formato_excel_link" TargetMode="External"/><Relationship Id="rId377" Type="http://schemas.openxmlformats.org/officeDocument/2006/relationships/hyperlink" Target="https://actualicese.com/estados-financieros-consolidados-dictamen-sin-salvedades/?referer=L-excel-formato&amp;utm_medium=act_formato_excel&amp;utm_source=act_formato_excel&amp;utm_campaign=act_formato_excel&amp;utm_content=act_formato_excel_link" TargetMode="External"/><Relationship Id="rId500" Type="http://schemas.openxmlformats.org/officeDocument/2006/relationships/hyperlink" Target="https://actualicese.com/ejercicios-de-verificacion-de-requisitos-para-acceder-al-apoyo-por-contratar-jovenes/?referer=L-excel-formato&amp;utm_medium=act_formato_excel&amp;utm_source=act_formato_excel&amp;utm_campaign=act_formato_excel&amp;utm_content=act_formato_excel_link" TargetMode="External"/><Relationship Id="rId584" Type="http://schemas.openxmlformats.org/officeDocument/2006/relationships/hyperlink" Target="https://actualicese.com/notificacion-de-embargo-de-la-prima-de-servicios/?referer=L-excel-formato&amp;utm_medium=act_formato_excel&amp;utm_source=act_formato_excel&amp;utm_campaign=act_formato_excel&amp;utm_content=act_formato_excel_link" TargetMode="External"/><Relationship Id="rId805" Type="http://schemas.openxmlformats.org/officeDocument/2006/relationships/hyperlink" Target="https://actualicese.com/convenios-para-evitar-la-doble-tributacion-aplicables-al-ano-gravable-2019/?referer=L-excel-formato&amp;utm_medium=act_formato_excel&amp;utm_source=act_formato_excel&amp;utm_campaign=act_formato_excel&amp;utm_content=act_formato_excel_link" TargetMode="External"/><Relationship Id="rId1130" Type="http://schemas.openxmlformats.org/officeDocument/2006/relationships/hyperlink" Target="https://actualicese.com/incentivos-de-la-reforma-tributaria-que-fueron-reglamentados-a-nivel-territorial/?referer=L-excel-formato&amp;utm_medium=act_formato_excel&amp;utm_source=act_formato_excel&amp;utm_campaign=act_formato_excel&amp;utm_content=act_formato_excel_link" TargetMode="External"/><Relationship Id="rId1228" Type="http://schemas.openxmlformats.org/officeDocument/2006/relationships/hyperlink" Target="https://actualicese.com/modelo-de-circularizacion-con-abogados/?referer=L-excel-formato&amp;utm_medium=act_formato_excel&amp;utm_source=act_formato_excel&amp;utm_campaign=act_formato_excel&amp;utm_content=act_formato_excel_link" TargetMode="External"/><Relationship Id="rId1435" Type="http://schemas.openxmlformats.org/officeDocument/2006/relationships/hyperlink" Target="https://actualicese.com/contrato-de-deposito/?referer=L-excel-formato&amp;utm_medium=act_formato_excel&amp;utm_source=act_formato_excel&amp;utm_campaign=act_formato_excel&amp;utm_content=act_formato_excel_link" TargetMode="External"/><Relationship Id="rId2058" Type="http://schemas.openxmlformats.org/officeDocument/2006/relationships/hyperlink" Target="https://actualicese.com/liquidador-en-excel-con-macros-del-porcentaje-fijo-de-retencion-en-la-fuente-sobre-salarios-con-procedimiento-2/?referer=L-excel-formato&amp;utm_medium=act_formato_excel&amp;utm_source=act_formato_excel&amp;utm_campaign=act_formato_excel&amp;utm_content=act_formato_excel_link" TargetMode="External"/><Relationship Id="rId2265" Type="http://schemas.openxmlformats.org/officeDocument/2006/relationships/hyperlink" Target="https://actualicese.com/cuestionario-de-excel-para-definir-si-una-persona-natural-es-residente-fiscal-en-colombia/?referer=L-excel-formato&amp;utm_medium=act_formato_excel&amp;utm_source=act_formato_excel&amp;utm_campaign=act_formato_excel&amp;utm_content=act_formato_excel_link" TargetMode="External"/><Relationship Id="rId5" Type="http://schemas.openxmlformats.org/officeDocument/2006/relationships/hyperlink" Target="https://actualicese.com/liquidador-impuesto-diferido-por-venta-de-bienes-inmuebles-a-largo-plazo-en-2022-caso-practico-en-excel/?referer=L-excel-formato&amp;utm_medium=act_formato_excel&amp;utm_source=act_formato_excel&amp;utm_campaign=act_formato_excel&amp;utm_content=act_formato_excel_link" TargetMode="External"/><Relationship Id="rId237" Type="http://schemas.openxmlformats.org/officeDocument/2006/relationships/hyperlink" Target="https://actualicese.com/formulario-110-ag-2021-declaracion-de-renta-de-personas-naturales-no-residentes-que-no-llevan-contabilidad/?referer=L-excel-formato&amp;utm_medium=act_formato_excel&amp;utm_source=act_formato_excel&amp;utm_campaign=act_formato_excel&amp;utm_content=act_formato_excel_link" TargetMode="External"/><Relationship Id="rId791" Type="http://schemas.openxmlformats.org/officeDocument/2006/relationships/hyperlink" Target="https://actualicese.com/tributacion-sobre-dividendos-y-su-respectiva-retencion-fue-reglamentada-por-el-ministerio-de-hacienda/?referer=L-excel-formato&amp;utm_medium=act_formato_excel&amp;utm_source=act_formato_excel&amp;utm_campaign=act_formato_excel&amp;utm_content=act_formato_excel_link" TargetMode="External"/><Relationship Id="rId889" Type="http://schemas.openxmlformats.org/officeDocument/2006/relationships/hyperlink" Target="https://actualicese.com/requisitos-para-pertenecer-al-regimen-simple-de-tributacion/?referer=L-excel-formato&amp;utm_medium=act_formato_excel&amp;utm_source=act_formato_excel&amp;utm_campaign=act_formato_excel&amp;utm_content=act_formato_excel_link" TargetMode="External"/><Relationship Id="rId1074" Type="http://schemas.openxmlformats.org/officeDocument/2006/relationships/hyperlink" Target="https://actualicese.com/modelo-de-circularizacion-con-companias-de-seguros/?referer=L-excel-formato&amp;utm_medium=act_formato_excel&amp;utm_source=act_formato_excel&amp;utm_campaign=act_formato_excel&amp;utm_content=act_formato_excel_link" TargetMode="External"/><Relationship Id="rId1642" Type="http://schemas.openxmlformats.org/officeDocument/2006/relationships/hyperlink" Target="https://actualicese.com/correccion-de-errores-de-periodos-anteriores-en-el-cierre-contable/?referer=L-excel-formato&amp;utm_medium=act_formato_excel&amp;utm_source=act_formato_excel&amp;utm_campaign=act_formato_excel&amp;utm_content=act_formato_excel_link" TargetMode="External"/><Relationship Id="rId1947" Type="http://schemas.openxmlformats.org/officeDocument/2006/relationships/hyperlink" Target="https://actualicese.com/formatos-de-analisis-financiero-en-excel/?referer=L-excel-formato&amp;utm_medium=act_formato_excel&amp;utm_source=act_formato_excel&amp;utm_campaign=act_formato_excel&amp;utm_content=act_formato_excel_link" TargetMode="External"/><Relationship Id="rId444" Type="http://schemas.openxmlformats.org/officeDocument/2006/relationships/hyperlink" Target="https://actualicese.com/liquidador-de-indicadores-de-detrimento-patrimonial-e-insolvencia-financiera/?referer=L-excel-formato&amp;utm_medium=act_formato_excel&amp;utm_source=act_formato_excel&amp;utm_campaign=act_formato_excel&amp;utm_content=act_formato_excel_link" TargetMode="External"/><Relationship Id="rId651" Type="http://schemas.openxmlformats.org/officeDocument/2006/relationships/hyperlink" Target="https://actualicese.com/rentas-exentas-para-personas-juridicas-periodo-gravable-2020/?referer=L-excel-formato&amp;utm_medium=act_formato_excel&amp;utm_source=act_formato_excel&amp;utm_campaign=act_formato_excel&amp;utm_content=act_formato_excel_link" TargetMode="External"/><Relationship Id="rId749" Type="http://schemas.openxmlformats.org/officeDocument/2006/relationships/hyperlink" Target="https://actualicese.com/certificado-para-modificar-o-suspender-beneficios-extralegales-a-causa-del-covid-19/?referer=L-excel-formato&amp;utm_medium=act_formato_excel&amp;utm_source=act_formato_excel&amp;utm_campaign=act_formato_excel&amp;utm_content=act_formato_excel_link" TargetMode="External"/><Relationship Id="rId1281" Type="http://schemas.openxmlformats.org/officeDocument/2006/relationships/hyperlink" Target="https://actualicese.com/generacion-del-iva-en-operaciones-con-empresas-en-zonas-francas/?referer=L-excel-formato&amp;utm_medium=act_formato_excel&amp;utm_source=act_formato_excel&amp;utm_campaign=act_formato_excel&amp;utm_content=act_formato_excel_link" TargetMode="External"/><Relationship Id="rId1379" Type="http://schemas.openxmlformats.org/officeDocument/2006/relationships/hyperlink" Target="https://actualicese.com/atencion-integral-en-seguridad-y-salud-en-el-trabajo-2015-trabajadores-expuestos-a-organofosforados-o-carbamatos/?referer=L-excel-formato&amp;utm_medium=act_formato_excel&amp;utm_source=act_formato_excel&amp;utm_campaign=act_formato_excel&amp;utm_content=act_formato_excel_link" TargetMode="External"/><Relationship Id="rId1502" Type="http://schemas.openxmlformats.org/officeDocument/2006/relationships/hyperlink" Target="https://actualicese.com/modelo-cesion-de-acciones/?referer=L-excel-formato&amp;utm_medium=act_formato_excel&amp;utm_source=act_formato_excel&amp;utm_campaign=act_formato_excel&amp;utm_content=act_formato_excel_link" TargetMode="External"/><Relationship Id="rId1586" Type="http://schemas.openxmlformats.org/officeDocument/2006/relationships/hyperlink" Target="https://actualicese.com/acta-de-constitucion-y-estatutos-de-entidad-sin-animo-de-lucro-fundacion-corporacion-asociacion/?referer=L-excel-formato&amp;utm_medium=act_formato_excel&amp;utm_source=act_formato_excel&amp;utm_campaign=act_formato_excel&amp;utm_content=act_formato_excel_link" TargetMode="External"/><Relationship Id="rId1807" Type="http://schemas.openxmlformats.org/officeDocument/2006/relationships/hyperlink" Target="https://actualicese.com/herramienta-en-excel-para-la-consulta-automatica-de-terceros-en-la-dian/?referer=L-excel-formato&amp;utm_medium=act_formato_excel&amp;utm_source=act_formato_excel&amp;utm_campaign=act_formato_excel&amp;utm_content=act_formato_excel_link" TargetMode="External"/><Relationship Id="rId2125" Type="http://schemas.openxmlformats.org/officeDocument/2006/relationships/hyperlink" Target="https://actualicese.com/comprobante-de-pago-intereses-a-las-cesantias/?referer=L-excel-formato&amp;utm_medium=act_formato_excel&amp;utm_source=act_formato_excel&amp;utm_campaign=act_formato_excel&amp;utm_content=act_formato_excel_link" TargetMode="External"/><Relationship Id="rId290" Type="http://schemas.openxmlformats.org/officeDocument/2006/relationships/hyperlink" Target="https://actualicese.com/plantilla-del-formato-1647-para-el-reporte-de-ingresos-recibidos-para-terceros-exogena-2021/?referer=L-excel-formato&amp;utm_medium=act_formato_excel&amp;utm_source=act_formato_excel&amp;utm_campaign=act_formato_excel&amp;utm_content=act_formato_excel_link" TargetMode="External"/><Relationship Id="rId304" Type="http://schemas.openxmlformats.org/officeDocument/2006/relationships/hyperlink" Target="https://actualicese.com/2022-historico-de-salario-minimo-y-auxilio-de-transporte/?referer=L-excel-formato&amp;utm_medium=act_formato_excel&amp;utm_source=act_formato_excel&amp;utm_campaign=act_formato_excel&amp;utm_content=act_formato_excel_link" TargetMode="External"/><Relationship Id="rId388" Type="http://schemas.openxmlformats.org/officeDocument/2006/relationships/hyperlink" Target="https://actualicese.com/guia-informacion-laboral-2022/?referer=L-excel-formato&amp;utm_medium=act_formato_excel&amp;utm_source=act_formato_excel&amp;utm_campaign=act_formato_excel&amp;utm_content=act_formato_excel_link" TargetMode="External"/><Relationship Id="rId511" Type="http://schemas.openxmlformats.org/officeDocument/2006/relationships/hyperlink" Target="https://actualicese.com/lista-de-chequeo-para-trasladarse-de-regimen-de-pensiones/?referer=L-excel-formato&amp;utm_medium=act_formato_excel&amp;utm_source=act_formato_excel&amp;utm_campaign=act_formato_excel&amp;utm_content=act_formato_excel_link" TargetMode="External"/><Relationship Id="rId609" Type="http://schemas.openxmlformats.org/officeDocument/2006/relationships/hyperlink" Target="https://actualicese.com/matriz-de-categorias-de-informantes-de-exogena-por-el-ano-gravable-2020-y-los-formatos-que-deben-usar/?referer=L-excel-formato&amp;utm_medium=act_formato_excel&amp;utm_source=act_formato_excel&amp;utm_campaign=act_formato_excel&amp;utm_content=act_formato_excel_link" TargetMode="External"/><Relationship Id="rId956" Type="http://schemas.openxmlformats.org/officeDocument/2006/relationships/hyperlink" Target="https://actualicese.com/beneficios-tributarios-por-venta-o-herencia-de-bien-inmueble/?referer=L-excel-formato&amp;utm_medium=act_formato_excel&amp;utm_source=act_formato_excel&amp;utm_campaign=act_formato_excel&amp;utm_content=act_formato_excel_link" TargetMode="External"/><Relationship Id="rId1141" Type="http://schemas.openxmlformats.org/officeDocument/2006/relationships/hyperlink" Target="https://actualicese.com/formularios-110-y-140-y-formato-1732-para-personas-juridicas-por-ano-gravable-2016/?referer=L-excel-formato&amp;utm_medium=act_formato_excel&amp;utm_source=act_formato_excel&amp;utm_campaign=act_formato_excel&amp;utm_content=act_formato_excel_link" TargetMode="External"/><Relationship Id="rId1239" Type="http://schemas.openxmlformats.org/officeDocument/2006/relationships/hyperlink" Target="https://actualicese.com/servicios-y-contratos-en-los-cuales-se-puede-aplicar-aiu/?referer=L-excel-formato&amp;utm_medium=act_formato_excel&amp;utm_source=act_formato_excel&amp;utm_campaign=act_formato_excel&amp;utm_content=act_formato_excel_link" TargetMode="External"/><Relationship Id="rId1793" Type="http://schemas.openxmlformats.org/officeDocument/2006/relationships/hyperlink" Target="https://actualicese.com/intereses-moratorios-sobre-deudas-tributarias/?referer=L-excel-formato&amp;utm_medium=act_formato_excel&amp;utm_source=act_formato_excel&amp;utm_campaign=act_formato_excel&amp;utm_content=act_formato_excel_link" TargetMode="External"/><Relationship Id="rId2069" Type="http://schemas.openxmlformats.org/officeDocument/2006/relationships/hyperlink" Target="https://actualicese.com/formato-de-control-de-clientes-de-declaracion-de-renta-de-persona-natural/?referer=L-excel-formato&amp;utm_medium=act_formato_excel&amp;utm_source=act_formato_excel&amp;utm_campaign=act_formato_excel&amp;utm_content=act_formato_excel_link" TargetMode="External"/><Relationship Id="rId85" Type="http://schemas.openxmlformats.org/officeDocument/2006/relationships/hyperlink" Target="https://actualicese.com/liquidador-de-politica-de-recaudo-a-clientes-y-plantilla-de-control-de-cuentas-por-cobrar/?referer=L-excel-formato&amp;utm_medium=act_formato_excel&amp;utm_source=act_formato_excel&amp;utm_campaign=act_formato_excel&amp;utm_content=act_formato_excel_link" TargetMode="External"/><Relationship Id="rId150" Type="http://schemas.openxmlformats.org/officeDocument/2006/relationships/hyperlink" Target="https://actualicese.com/caso-practico-aportes-del-paef-en-la-declaracion-de-renta-de-personas-naturales/?referer=L-excel-formato&amp;utm_medium=act_formato_excel&amp;utm_source=act_formato_excel&amp;utm_campaign=act_formato_excel&amp;utm_content=act_formato_excel_link" TargetMode="External"/><Relationship Id="rId595" Type="http://schemas.openxmlformats.org/officeDocument/2006/relationships/hyperlink" Target="https://actualicese.com/cuestionario-de-auditoria-para-area-de-ventas/?referer=L-excel-formato&amp;utm_medium=act_formato_excel&amp;utm_source=act_formato_excel&amp;utm_campaign=act_formato_excel&amp;utm_content=act_formato_excel_link" TargetMode="External"/><Relationship Id="rId816" Type="http://schemas.openxmlformats.org/officeDocument/2006/relationships/hyperlink" Target="https://actualicese.com/recomendaciones-a-la-junta-directiva-emitida-por-empleado-que-renuncia-con-justa-causa/?referer=L-excel-formato&amp;utm_medium=act_formato_excel&amp;utm_source=act_formato_excel&amp;utm_campaign=act_formato_excel&amp;utm_content=act_formato_excel_link" TargetMode="External"/><Relationship Id="rId1001" Type="http://schemas.openxmlformats.org/officeDocument/2006/relationships/hyperlink" Target="https://actualicese.com/formulario-220-certificado-por-rentas-de-trabajo-del-ano-gravable-2017-ejemplo-de-asalariados/?referer=L-excel-formato&amp;utm_medium=act_formato_excel&amp;utm_source=act_formato_excel&amp;utm_campaign=act_formato_excel&amp;utm_content=act_formato_excel_link" TargetMode="External"/><Relationship Id="rId1446" Type="http://schemas.openxmlformats.org/officeDocument/2006/relationships/hyperlink" Target="https://actualicese.com/guia-presentacion-de-solicitud-para-registro-de-contratos-de-importacion-de-tecnologia/?referer=L-excel-formato&amp;utm_medium=act_formato_excel&amp;utm_source=act_formato_excel&amp;utm_campaign=act_formato_excel&amp;utm_content=act_formato_excel_link" TargetMode="External"/><Relationship Id="rId1653" Type="http://schemas.openxmlformats.org/officeDocument/2006/relationships/hyperlink" Target="https://actualicese.com/guia-matriz-en-excel-rentas-exentas-y-descuentos-tributarios-de-las-personas-juridicas-en-2022/?referer=L-excel-formato&amp;utm_medium=act_formato_excel&amp;utm_source=act_formato_excel&amp;utm_campaign=act_formato_excel&amp;utm_content=act_formato_excel_link" TargetMode="External"/><Relationship Id="rId1860" Type="http://schemas.openxmlformats.org/officeDocument/2006/relationships/hyperlink" Target="https://actualicese.com/plantilla-de-los-formatos-1011-1012-y-2275-de-exogena-2022-para-el-reporte-de-otros-datos-en-renta-e-iva/?referer=L-excel-formato&amp;utm_medium=act_formato_excel&amp;utm_source=act_formato_excel&amp;utm_campaign=act_formato_excel&amp;utm_content=act_formato_excel_link" TargetMode="External"/><Relationship Id="rId248" Type="http://schemas.openxmlformats.org/officeDocument/2006/relationships/hyperlink" Target="https://actualicese.com/caso-practico-de-liquidacion-de-un-trabajador-domestico-que-devenga-el-salario-minimo-en-2022/?referer=L-excel-formato&amp;utm_medium=act_formato_excel&amp;utm_source=act_formato_excel&amp;utm_campaign=act_formato_excel&amp;utm_content=act_formato_excel_link" TargetMode="External"/><Relationship Id="rId455" Type="http://schemas.openxmlformats.org/officeDocument/2006/relationships/hyperlink" Target="https://actualicese.com/manifestacion-sobre-las-pruebas-de-cumplimiento-y-sustantivas-en-informe-de-control-interno/?referer=L-excel-formato&amp;utm_medium=act_formato_excel&amp;utm_source=act_formato_excel&amp;utm_campaign=act_formato_excel&amp;utm_content=act_formato_excel_link" TargetMode="External"/><Relationship Id="rId662" Type="http://schemas.openxmlformats.org/officeDocument/2006/relationships/hyperlink" Target="https://actualicese.com/historico-tasa-representativa-del-mercado-trm-2020/?referer=L-excel-formato&amp;utm_medium=act_formato_excel&amp;utm_source=act_formato_excel&amp;utm_campaign=act_formato_excel&amp;utm_content=act_formato_excel_link" TargetMode="External"/><Relationship Id="rId1085" Type="http://schemas.openxmlformats.org/officeDocument/2006/relationships/hyperlink" Target="https://actualicese.com/habilitacion-para-expedir-factura-electronica-proceso-a-seguir/?referer=L-excel-formato&amp;utm_medium=act_formato_excel&amp;utm_source=act_formato_excel&amp;utm_campaign=act_formato_excel&amp;utm_content=act_formato_excel_link" TargetMode="External"/><Relationship Id="rId1292" Type="http://schemas.openxmlformats.org/officeDocument/2006/relationships/hyperlink" Target="https://actualicese.com/depuracion-del-impuesto-de-renta-ano-gravable-2015-para-copropiedades-que-explotan-areas-comunes/?referer=L-excel-formato&amp;utm_medium=act_formato_excel&amp;utm_source=act_formato_excel&amp;utm_campaign=act_formato_excel&amp;utm_content=act_formato_excel_link" TargetMode="External"/><Relationship Id="rId1306" Type="http://schemas.openxmlformats.org/officeDocument/2006/relationships/hyperlink" Target="https://actualicese.com/formato-1010-reporte-de-socios-cooperados-o-comuneros-a-diciembre-31-del-2015/?referer=L-excel-formato&amp;utm_medium=act_formato_excel&amp;utm_source=act_formato_excel&amp;utm_campaign=act_formato_excel&amp;utm_content=act_formato_excel_link" TargetMode="External"/><Relationship Id="rId1513" Type="http://schemas.openxmlformats.org/officeDocument/2006/relationships/hyperlink" Target="https://actualicese.com/retencion-en-la-fuente-a-titulo-de-los-impuestos-nacionales-durante-el-2015/?referer=L-excel-formato&amp;utm_medium=act_formato_excel&amp;utm_source=act_formato_excel&amp;utm_campaign=act_formato_excel&amp;utm_content=act_formato_excel_link" TargetMode="External"/><Relationship Id="rId1720" Type="http://schemas.openxmlformats.org/officeDocument/2006/relationships/hyperlink" Target="https://actualicese.com/modelo-en-excel-para-calcular-el-valor-en-pesos-del-impuesto-a-las-bebidas-azucaradas-segun-reforma-tributaria-2022/?referer=L-excel-formato&amp;utm_medium=act_formato_excel&amp;utm_source=act_formato_excel&amp;utm_campaign=act_formato_excel&amp;utm_content=act_formato_excel_link" TargetMode="External"/><Relationship Id="rId1958" Type="http://schemas.openxmlformats.org/officeDocument/2006/relationships/hyperlink" Target="https://actualicese.com/liquidador-de-indicadores-financieros/?referer=L-excel-formato&amp;utm_medium=act_formato_excel&amp;utm_source=act_formato_excel&amp;utm_campaign=act_formato_excel&amp;utm_content=act_formato_excel_link" TargetMode="External"/><Relationship Id="rId2136" Type="http://schemas.openxmlformats.org/officeDocument/2006/relationships/hyperlink" Target="https://actualicese.com/comparativo-de-normas-del-dut-1625-de-2016-afectadas-con-el-decreto-2231-de-2023/?referer=L-excel-formato&amp;utm_medium=act_formato_excel&amp;utm_source=act_formato_excel&amp;utm_campaign=act_formato_excel&amp;utm_content=act_formato_excel_link" TargetMode="External"/><Relationship Id="rId12" Type="http://schemas.openxmlformats.org/officeDocument/2006/relationships/hyperlink" Target="https://actualicese.com/guia-modelo-de-presentacion-del-estado-de-resultado-integral-por-enfoques/?referer=L-excel-formato&amp;utm_medium=act_formato_excel&amp;utm_source=act_formato_excel&amp;utm_campaign=act_formato_excel&amp;utm_content=act_formato_excel_link" TargetMode="External"/><Relationship Id="rId108" Type="http://schemas.openxmlformats.org/officeDocument/2006/relationships/hyperlink" Target="https://actualicese.com/modelo-de-autorizacion-para-el-tratamiento-y-la-proteccion-de-datos-personales/?referer=L-excel-formato&amp;utm_medium=act_formato_excel&amp;utm_source=act_formato_excel&amp;utm_campaign=act_formato_excel&amp;utm_content=act_formato_excel_link" TargetMode="External"/><Relationship Id="rId315" Type="http://schemas.openxmlformats.org/officeDocument/2006/relationships/hyperlink" Target="https://actualicese.com/modelo-certificacion-para-que-proceda-descuento-tributario-por-donacion-realizada/?referer=L-excel-formato&amp;utm_medium=act_formato_excel&amp;utm_source=act_formato_excel&amp;utm_campaign=act_formato_excel&amp;utm_content=act_formato_excel_link" TargetMode="External"/><Relationship Id="rId522" Type="http://schemas.openxmlformats.org/officeDocument/2006/relationships/hyperlink" Target="https://actualicese.com/lista-de-chequeo-para-el-control-de-calidad-aplicado-a-recursos-humanos-en-un-encargo-de-auditoria/?referer=L-excel-formato&amp;utm_medium=act_formato_excel&amp;utm_source=act_formato_excel&amp;utm_campaign=act_formato_excel&amp;utm_content=act_formato_excel_link" TargetMode="External"/><Relationship Id="rId967" Type="http://schemas.openxmlformats.org/officeDocument/2006/relationships/hyperlink" Target="https://actualicese.com/reforma-al-acuerdo-de-reorganizacion/?referer=L-excel-formato&amp;utm_medium=act_formato_excel&amp;utm_source=act_formato_excel&amp;utm_campaign=act_formato_excel&amp;utm_content=act_formato_excel_link" TargetMode="External"/><Relationship Id="rId1152" Type="http://schemas.openxmlformats.org/officeDocument/2006/relationships/hyperlink" Target="https://actualicese.com/calendario-tributario-2017-automatizado/?referer=L-excel-formato&amp;utm_medium=act_formato_excel&amp;utm_source=act_formato_excel&amp;utm_campaign=act_formato_excel&amp;utm_content=act_formato_excel_link" TargetMode="External"/><Relationship Id="rId1597" Type="http://schemas.openxmlformats.org/officeDocument/2006/relationships/hyperlink" Target="https://actualicese.com/calculo-de-retencion-a-independientes-con-un-unico-contrato-no-superior-a-300-uvt/?referer=L-excel-formato&amp;utm_medium=act_formato_excel&amp;utm_source=act_formato_excel&amp;utm_campaign=act_formato_excel&amp;utm_content=act_formato_excel_link" TargetMode="External"/><Relationship Id="rId1818" Type="http://schemas.openxmlformats.org/officeDocument/2006/relationships/hyperlink" Target="https://actualicese.com/formulario-260-ag-2022-declaracion-anual-regimen-simple-personas-naturales-que-no-llevan-contabilidad/?referer=L-excel-formato&amp;utm_medium=act_formato_excel&amp;utm_source=act_formato_excel&amp;utm_campaign=act_formato_excel&amp;utm_content=act_formato_excel_link" TargetMode="External"/><Relationship Id="rId2203" Type="http://schemas.openxmlformats.org/officeDocument/2006/relationships/hyperlink" Target="https://actualicese.com/solicitud-de-licencia-por-luto/?referer=L-excel-formato&amp;utm_medium=act_formato_excel&amp;utm_source=act_formato_excel&amp;utm_campaign=act_formato_excel&amp;utm_content=act_formato_excel_link" TargetMode="External"/><Relationship Id="rId96" Type="http://schemas.openxmlformats.org/officeDocument/2006/relationships/hyperlink" Target="https://actualicese.com/caso-practico-de-contabilizacion-de-compras-de-contado/?referer=L-excel-formato&amp;utm_medium=act_formato_excel&amp;utm_source=act_formato_excel&amp;utm_campaign=act_formato_excel&amp;utm_content=act_formato_excel_link" TargetMode="External"/><Relationship Id="rId161" Type="http://schemas.openxmlformats.org/officeDocument/2006/relationships/hyperlink" Target="https://actualicese.com/valor-patrimonial-de-acciones-y-aportes-en-la-declaracion-de-renta-de-personas-naturales-ag-2021/?referer=L-excel-formato&amp;utm_medium=act_formato_excel&amp;utm_source=act_formato_excel&amp;utm_campaign=act_formato_excel&amp;utm_content=act_formato_excel_link" TargetMode="External"/><Relationship Id="rId399" Type="http://schemas.openxmlformats.org/officeDocument/2006/relationships/hyperlink" Target="https://actualicese.com/contabilizacion-de-la-nomina-ejemplo-practico/?referer=L-excel-formato&amp;utm_medium=act_formato_excel&amp;utm_source=act_formato_excel&amp;utm_campaign=act_formato_excel&amp;utm_content=act_formato_excel_link" TargetMode="External"/><Relationship Id="rId827" Type="http://schemas.openxmlformats.org/officeDocument/2006/relationships/hyperlink" Target="https://actualicese.com/indicadores-financieros-de-liquidez-endeudamiento-actividad-y-rentabilidad/?referer=L-excel-formato&amp;utm_medium=act_formato_excel&amp;utm_source=act_formato_excel&amp;utm_campaign=act_formato_excel&amp;utm_content=act_formato_excel_link" TargetMode="External"/><Relationship Id="rId1012" Type="http://schemas.openxmlformats.org/officeDocument/2006/relationships/hyperlink" Target="https://actualicese.com/calendarios-tributarios-de-las-tres-principales-ciudades-de-colombia-2018/?referer=L-excel-formato&amp;utm_medium=act_formato_excel&amp;utm_source=act_formato_excel&amp;utm_campaign=act_formato_excel&amp;utm_content=act_formato_excel_link" TargetMode="External"/><Relationship Id="rId1457" Type="http://schemas.openxmlformats.org/officeDocument/2006/relationships/hyperlink" Target="https://actualicese.com/convenio-de-colaboracion-programa-empresarial/?referer=L-excel-formato&amp;utm_medium=act_formato_excel&amp;utm_source=act_formato_excel&amp;utm_campaign=act_formato_excel&amp;utm_content=act_formato_excel_link" TargetMode="External"/><Relationship Id="rId1664" Type="http://schemas.openxmlformats.org/officeDocument/2006/relationships/hyperlink" Target="https://actualicese.com/modelo-para-la-elaboracion-de-estados-financieros-y-calculo-de-los-indicadores-financieros/?referer=L-excel-formato&amp;utm_medium=act_formato_excel&amp;utm_source=act_formato_excel&amp;utm_campaign=act_formato_excel&amp;utm_content=act_formato_excel_link" TargetMode="External"/><Relationship Id="rId1871" Type="http://schemas.openxmlformats.org/officeDocument/2006/relationships/hyperlink" Target="https://actualicese.com/intereses-moratorios-sobre-deudas-tributarias/?referer=L-excel-formato&amp;utm_medium=act_formato_excel&amp;utm_source=act_formato_excel&amp;utm_campaign=act_formato_excel&amp;utm_content=act_formato_excel_link" TargetMode="External"/><Relationship Id="rId259" Type="http://schemas.openxmlformats.org/officeDocument/2006/relationships/hyperlink" Target="https://actualicese.com/simulador-renta-liquida-de-la-cedula-general-y-distribucion-de-rentas-exentas-y-deducciones-limitadas/?referer=L-excel-formato&amp;utm_medium=act_formato_excel&amp;utm_source=act_formato_excel&amp;utm_campaign=act_formato_excel&amp;utm_content=act_formato_excel_link" TargetMode="External"/><Relationship Id="rId466" Type="http://schemas.openxmlformats.org/officeDocument/2006/relationships/hyperlink" Target="https://actualicese.com/indicadores-financieros-de-endeudamiento/?referer=L-excel-formato&amp;utm_medium=act_formato_excel&amp;utm_source=act_formato_excel&amp;utm_campaign=act_formato_excel&amp;utm_content=act_formato_excel_link" TargetMode="External"/><Relationship Id="rId673" Type="http://schemas.openxmlformats.org/officeDocument/2006/relationships/hyperlink" Target="https://actualicese.com/nuevos-descuentos-tributarios-para-el-cierre-fiscal-2020-casos-practicos/?referer=L-excel-formato&amp;utm_medium=act_formato_excel&amp;utm_source=act_formato_excel&amp;utm_campaign=act_formato_excel&amp;utm_content=act_formato_excel_link" TargetMode="External"/><Relationship Id="rId880" Type="http://schemas.openxmlformats.org/officeDocument/2006/relationships/hyperlink" Target="https://actualicese.com/depuracion-del-impuesto-de-renta-de-personas-juridicas-en-el-regimen-ordinario-2018-vs-2019/?referer=L-excel-formato&amp;utm_medium=act_formato_excel&amp;utm_source=act_formato_excel&amp;utm_campaign=act_formato_excel&amp;utm_content=act_formato_excel_link" TargetMode="External"/><Relationship Id="rId1096" Type="http://schemas.openxmlformats.org/officeDocument/2006/relationships/hyperlink" Target="https://actualicese.com/contribuyentes-de-monotributo-arl-y-valor-a-pagar-por-cada-componente-por-2017/?referer=L-excel-formato&amp;utm_medium=act_formato_excel&amp;utm_source=act_formato_excel&amp;utm_campaign=act_formato_excel&amp;utm_content=act_formato_excel_link" TargetMode="External"/><Relationship Id="rId1317" Type="http://schemas.openxmlformats.org/officeDocument/2006/relationships/hyperlink" Target="https://actualicese.com/formato-1647-reportes-de-ingresos-recibidos-facturados-para-terceros-durante-el-2015/?referer=L-excel-formato&amp;utm_medium=act_formato_excel&amp;utm_source=act_formato_excel&amp;utm_campaign=act_formato_excel&amp;utm_content=act_formato_excel_link" TargetMode="External"/><Relationship Id="rId1524" Type="http://schemas.openxmlformats.org/officeDocument/2006/relationships/hyperlink" Target="https://actualicese.com/acuerdo-confidencialidad-para-miembros-del-comite-de-convivencia/?referer=L-excel-formato&amp;utm_medium=act_formato_excel&amp;utm_source=act_formato_excel&amp;utm_campaign=act_formato_excel&amp;utm_content=act_formato_excel_link" TargetMode="External"/><Relationship Id="rId1731" Type="http://schemas.openxmlformats.org/officeDocument/2006/relationships/hyperlink" Target="https://actualicese.com/estados-financieros-consolidados-opinion-con-salvedades-cuando-no-se-obtiene-evidencia/?referer=L-excel-formato&amp;utm_medium=act_formato_excel&amp;utm_source=act_formato_excel&amp;utm_campaign=act_formato_excel&amp;utm_content=act_formato_excel_link" TargetMode="External"/><Relationship Id="rId1969" Type="http://schemas.openxmlformats.org/officeDocument/2006/relationships/hyperlink" Target="https://actualicese.com/casos-practicos-en-excel-sobre-la-distribucion-de-los-cif-costos-indirectos-de-fabricacion/?referer=L-excel-formato&amp;utm_medium=act_formato_excel&amp;utm_source=act_formato_excel&amp;utm_campaign=act_formato_excel&amp;utm_content=act_formato_excel_link" TargetMode="External"/><Relationship Id="rId2147" Type="http://schemas.openxmlformats.org/officeDocument/2006/relationships/hyperlink" Target="https://actualicese.com/guia-requisitos-para-operar-como-no-responsables-de-iva-durante-el-2024/?referer=L-excel-formato&amp;utm_medium=act_formato_excel&amp;utm_source=act_formato_excel&amp;utm_campaign=act_formato_excel&amp;utm_content=act_formato_excel_link" TargetMode="External"/><Relationship Id="rId23" Type="http://schemas.openxmlformats.org/officeDocument/2006/relationships/hyperlink" Target="https://actualicese.com/caso-practico-en-excel-impuesto-diferido-por-valoracion-de-propiedades-de-inversion/?referer=L-excel-formato&amp;utm_medium=act_formato_excel&amp;utm_source=act_formato_excel&amp;utm_campaign=act_formato_excel&amp;utm_content=act_formato_excel_link" TargetMode="External"/><Relationship Id="rId119" Type="http://schemas.openxmlformats.org/officeDocument/2006/relationships/hyperlink" Target="https://actualicese.com/formato-de-circularizacion-de-clientes-automatizado/?referer=L-excel-formato&amp;utm_medium=act_formato_excel&amp;utm_source=act_formato_excel&amp;utm_campaign=act_formato_excel&amp;utm_content=act_formato_excel_link" TargetMode="External"/><Relationship Id="rId326" Type="http://schemas.openxmlformats.org/officeDocument/2006/relationships/hyperlink" Target="https://actualicese.com/informe-del-revisor-fiscal-al-finalizar-el-encargo/?referer=L-excel-formato&amp;utm_medium=act_formato_excel&amp;utm_source=act_formato_excel&amp;utm_campaign=act_formato_excel&amp;utm_content=act_formato_excel_link" TargetMode="External"/><Relationship Id="rId533" Type="http://schemas.openxmlformats.org/officeDocument/2006/relationships/hyperlink" Target="https://actualicese.com/informe-de-entrega-del-cargo-de-contador-externo-al-finalizar-un-contrato/?referer=L-excel-formato&amp;utm_medium=act_formato_excel&amp;utm_source=act_formato_excel&amp;utm_campaign=act_formato_excel&amp;utm_content=act_formato_excel_link" TargetMode="External"/><Relationship Id="rId978" Type="http://schemas.openxmlformats.org/officeDocument/2006/relationships/hyperlink" Target="https://actualicese.com/certificacion-certificacion-trimestral-de-cumplimiento-total-de-la-circular-156-000005-de-2011/?referer=L-excel-formato&amp;utm_medium=act_formato_excel&amp;utm_source=act_formato_excel&amp;utm_campaign=act_formato_excel&amp;utm_content=act_formato_excel_link" TargetMode="External"/><Relationship Id="rId1163" Type="http://schemas.openxmlformats.org/officeDocument/2006/relationships/hyperlink" Target="https://actualicese.com/demanda-de-divorcio-de-matrimonio-civil/?referer=L-excel-formato&amp;utm_medium=act_formato_excel&amp;utm_source=act_formato_excel&amp;utm_campaign=act_formato_excel&amp;utm_content=act_formato_excel_link" TargetMode="External"/><Relationship Id="rId1370" Type="http://schemas.openxmlformats.org/officeDocument/2006/relationships/hyperlink" Target="https://actualicese.com/basica-de-trabajo-acoso-laboral/?referer=L-excel-formato&amp;utm_medium=act_formato_excel&amp;utm_source=act_formato_excel&amp;utm_campaign=act_formato_excel&amp;utm_content=act_formato_excel_link" TargetMode="External"/><Relationship Id="rId1829" Type="http://schemas.openxmlformats.org/officeDocument/2006/relationships/hyperlink" Target="https://actualicese.com/liquidador-de-nomina-para-trabajadora-en-licencia-de-maternidad-caso-practico-en-excel/?referer=L-excel-formato&amp;utm_medium=act_formato_excel&amp;utm_source=act_formato_excel&amp;utm_campaign=act_formato_excel&amp;utm_content=act_formato_excel_link" TargetMode="External"/><Relationship Id="rId2007" Type="http://schemas.openxmlformats.org/officeDocument/2006/relationships/hyperlink" Target="https://actualicese.com/cuestionario-control-interno-efectivo-y-equivalentes-de-efectivo/?referer=L-excel-formato&amp;utm_medium=act_formato_excel&amp;utm_source=act_formato_excel&amp;utm_campaign=act_formato_excel&amp;utm_content=act_formato_excel_link" TargetMode="External"/><Relationship Id="rId2214" Type="http://schemas.openxmlformats.org/officeDocument/2006/relationships/hyperlink" Target="https://actualicese.com/liquidador-de-topes-de-ingresos-para-presentar-formatos-de-conciliacion-fiscal-2516-y-2517/?referer=L-excel-formato&amp;utm_medium=act_formato_excel&amp;utm_source=act_formato_excel&amp;utm_campaign=act_formato_excel&amp;utm_content=act_formato_excel_link" TargetMode="External"/><Relationship Id="rId740" Type="http://schemas.openxmlformats.org/officeDocument/2006/relationships/hyperlink" Target="https://actualicese.com/plantilla-en-excel-para-diligenciar-el-formulario-350-de-retencion-en-la-fuente-en-2020/?referer=L-excel-formato&amp;utm_medium=act_formato_excel&amp;utm_source=act_formato_excel&amp;utm_campaign=act_formato_excel&amp;utm_content=act_formato_excel_link" TargetMode="External"/><Relationship Id="rId838" Type="http://schemas.openxmlformats.org/officeDocument/2006/relationships/hyperlink" Target="https://actualicese.com/formulario-110-y-formato-2516-declaracion-de-renta-2018-de-personas-naturales-obligadas-a-llevar-contabilidad/?referer=L-excel-formato&amp;utm_medium=act_formato_excel&amp;utm_source=act_formato_excel&amp;utm_campaign=act_formato_excel&amp;utm_content=act_formato_excel_link" TargetMode="External"/><Relationship Id="rId1023" Type="http://schemas.openxmlformats.org/officeDocument/2006/relationships/hyperlink" Target="https://actualicese.com/retencion-en-la-fuente-con-procedimiento-1-sobre-rentas-de-trabajo-durante-el-2018/?referer=L-excel-formato&amp;utm_medium=act_formato_excel&amp;utm_source=act_formato_excel&amp;utm_campaign=act_formato_excel&amp;utm_content=act_formato_excel_link" TargetMode="External"/><Relationship Id="rId1468" Type="http://schemas.openxmlformats.org/officeDocument/2006/relationships/hyperlink" Target="https://actualicese.com/formularios-110-y-140-declaracion-renta-y-cree-personas-juridicas-ano-gravable-2014-version-basica/?referer=L-excel-formato&amp;utm_medium=act_formato_excel&amp;utm_source=act_formato_excel&amp;utm_campaign=act_formato_excel&amp;utm_content=act_formato_excel_link" TargetMode="External"/><Relationship Id="rId1675" Type="http://schemas.openxmlformats.org/officeDocument/2006/relationships/hyperlink" Target="https://actualicese.com/guia-modelo-de-notas-a-los-estados-financieros-estado-de-resultados/?referer=L-excel-formato&amp;utm_medium=act_formato_excel&amp;utm_source=act_formato_excel&amp;utm_campaign=act_formato_excel&amp;utm_content=act_formato_excel_link" TargetMode="External"/><Relationship Id="rId1882" Type="http://schemas.openxmlformats.org/officeDocument/2006/relationships/hyperlink" Target="https://actualicese.com/calendario-para-pago-de-aportes-a-seguridad-social-para-empleadores-e-independientes-2023-2024/?referer=L-excel-formato&amp;utm_medium=act_formato_excel&amp;utm_source=act_formato_excel&amp;utm_campaign=act_formato_excel&amp;utm_content=act_formato_excel_link" TargetMode="External"/><Relationship Id="rId172" Type="http://schemas.openxmlformats.org/officeDocument/2006/relationships/hyperlink" Target="https://actualicese.com/acuerdo-para-pago-de-auxilios-extralegales-o-no-salariales/?referer=L-excel-formato&amp;utm_medium=act_formato_excel&amp;utm_source=act_formato_excel&amp;utm_campaign=act_formato_excel&amp;utm_content=act_formato_excel_link" TargetMode="External"/><Relationship Id="rId477" Type="http://schemas.openxmlformats.org/officeDocument/2006/relationships/hyperlink" Target="https://actualicese.com/ejercicios-de-conversion-entre-tasas-de-interes-efectiva-nominal-y-periodica/?referer=L-excel-formato&amp;utm_medium=act_formato_excel&amp;utm_source=act_formato_excel&amp;utm_campaign=act_formato_excel&amp;utm_content=act_formato_excel_link" TargetMode="External"/><Relationship Id="rId600" Type="http://schemas.openxmlformats.org/officeDocument/2006/relationships/hyperlink" Target="https://actualicese.com/cuentas-en-participacion/?referer=L-excel-formato&amp;utm_medium=act_formato_excel&amp;utm_source=act_formato_excel&amp;utm_campaign=act_formato_excel&amp;utm_content=act_formato_excel_link" TargetMode="External"/><Relationship Id="rId684" Type="http://schemas.openxmlformats.org/officeDocument/2006/relationships/hyperlink" Target="https://actualicese.com/plantilla-en-excel-para-la-declaracion-de-anticipos-bimestrales-en-2020-regimen-simple/?referer=L-excel-formato&amp;utm_medium=act_formato_excel&amp;utm_source=act_formato_excel&amp;utm_campaign=act_formato_excel&amp;utm_content=act_formato_excel_link" TargetMode="External"/><Relationship Id="rId1230" Type="http://schemas.openxmlformats.org/officeDocument/2006/relationships/hyperlink" Target="https://actualicese.com/flujo-de-caja-especial-para-una-microempresa/?referer=L-excel-formato&amp;utm_medium=act_formato_excel&amp;utm_source=act_formato_excel&amp;utm_campaign=act_formato_excel&amp;utm_content=act_formato_excel_link" TargetMode="External"/><Relationship Id="rId1328" Type="http://schemas.openxmlformats.org/officeDocument/2006/relationships/hyperlink" Target="https://actualicese.com/cuestionario-para-la-revision-y-evaluacion-de-los-saldos-movimientos-y-el-control-de-las-cuentas-de-caja-y-bancos/?referer=L-excel-formato&amp;utm_medium=act_formato_excel&amp;utm_source=act_formato_excel&amp;utm_campaign=act_formato_excel&amp;utm_content=act_formato_excel_link" TargetMode="External"/><Relationship Id="rId1535" Type="http://schemas.openxmlformats.org/officeDocument/2006/relationships/hyperlink" Target="https://actualicese.com/oro-diligenciamiento-de-formularios-110-y-240-con-anexos-y-formato-1732-para-la-declaracion-de-renta-de-una-persona-natural-comerciante-ano-gravable-2013/?referer=L-excel-formato&amp;utm_medium=act_formato_excel&amp;utm_source=act_formato_excel&amp;utm_campaign=act_formato_excel&amp;utm_content=act_formato_excel_link" TargetMode="External"/><Relationship Id="rId2060" Type="http://schemas.openxmlformats.org/officeDocument/2006/relationships/hyperlink" Target="https://actualicese.com/conciliacion-contable-y-tributaria-casos-de-descuentos-y-donaciones-especiales/?referer=L-excel-formato&amp;utm_medium=act_formato_excel&amp;utm_source=act_formato_excel&amp;utm_campaign=act_formato_excel&amp;utm_content=act_formato_excel_link" TargetMode="External"/><Relationship Id="rId2158" Type="http://schemas.openxmlformats.org/officeDocument/2006/relationships/hyperlink" Target="https://actualicese.com/sancion-por-extemporaneidad-antes-del-emplazamiento/?referer=L-excel-formato&amp;utm_medium=act_formato_excel&amp;utm_source=act_formato_excel&amp;utm_campaign=act_formato_excel&amp;utm_content=act_formato_excel_link" TargetMode="External"/><Relationship Id="rId337" Type="http://schemas.openxmlformats.org/officeDocument/2006/relationships/hyperlink" Target="https://actualicese.com/simulador-de-tributacion-en-el-regimen-simple-vs-regimen-ordinario-ano-gravable-2022/?referer=L-excel-formato&amp;utm_medium=act_formato_excel&amp;utm_source=act_formato_excel&amp;utm_campaign=act_formato_excel&amp;utm_content=act_formato_excel_link" TargetMode="External"/><Relationship Id="rId891" Type="http://schemas.openxmlformats.org/officeDocument/2006/relationships/hyperlink" Target="https://actualicese.com/retencion-en-la-fuente-con-procedimiento-1-sobre-rentas-de-trabajo-2019-tras-ley-de-financiamiento/?referer=L-excel-formato&amp;utm_medium=act_formato_excel&amp;utm_source=act_formato_excel&amp;utm_campaign=act_formato_excel&amp;utm_content=act_formato_excel_link" TargetMode="External"/><Relationship Id="rId905" Type="http://schemas.openxmlformats.org/officeDocument/2006/relationships/hyperlink" Target="https://actualicese.com/2019-historico-de-salario-minimo-y-auxilio-de-transporte/?referer=L-excel-formato&amp;utm_medium=act_formato_excel&amp;utm_source=act_formato_excel&amp;utm_campaign=act_formato_excel&amp;utm_content=act_formato_excel_link" TargetMode="External"/><Relationship Id="rId989" Type="http://schemas.openxmlformats.org/officeDocument/2006/relationships/hyperlink" Target="https://actualicese.com/formato-exogena-1004-por-2017-reporte-de-descuentos-al-impuesto-de-renta-y-ganancia-ocasional/?referer=L-excel-formato&amp;utm_medium=act_formato_excel&amp;utm_source=act_formato_excel&amp;utm_campaign=act_formato_excel&amp;utm_content=act_formato_excel_link" TargetMode="External"/><Relationship Id="rId1742" Type="http://schemas.openxmlformats.org/officeDocument/2006/relationships/hyperlink" Target="https://actualicese.com/indicadores-financieros-margenes-de-utilidad-o-rentabilidad/?referer=L-excel-formato&amp;utm_medium=act_formato_excel&amp;utm_source=act_formato_excel&amp;utm_campaign=act_formato_excel&amp;utm_content=act_formato_excel_link" TargetMode="External"/><Relationship Id="rId2018" Type="http://schemas.openxmlformats.org/officeDocument/2006/relationships/hyperlink" Target="https://actualicese.com/formato-de-arqueo-de-caja-general/?referer=L-excel-formato&amp;utm_medium=act_formato_excel&amp;utm_source=act_formato_excel&amp;utm_campaign=act_formato_excel&amp;utm_content=act_formato_excel_link" TargetMode="External"/><Relationship Id="rId34" Type="http://schemas.openxmlformats.org/officeDocument/2006/relationships/hyperlink" Target="https://actualicese.com/liquidador-modelos-de-conciliacion-bancaria-individual-y-conjunta-en-excel/?referer=L-excel-formato&amp;utm_medium=act_formato_excel&amp;utm_source=act_formato_excel&amp;utm_campaign=act_formato_excel&amp;utm_content=act_formato_excel_link" TargetMode="External"/><Relationship Id="rId544" Type="http://schemas.openxmlformats.org/officeDocument/2006/relationships/hyperlink" Target="https://actualicese.com/modelo-accion-de-tutela-para-licencia-de-maternidad-con-parto-prematuro/?referer=L-excel-formato&amp;utm_medium=act_formato_excel&amp;utm_source=act_formato_excel&amp;utm_campaign=act_formato_excel&amp;utm_content=act_formato_excel_link" TargetMode="External"/><Relationship Id="rId751" Type="http://schemas.openxmlformats.org/officeDocument/2006/relationships/hyperlink" Target="https://actualicese.com/cuadro-tematico-cambios-de-la-resolucion-000042-de-2020-sobre-facturacion-electronica/?referer=L-excel-formato&amp;utm_medium=act_formato_excel&amp;utm_source=act_formato_excel&amp;utm_campaign=act_formato_excel&amp;utm_content=act_formato_excel_link" TargetMode="External"/><Relationship Id="rId849" Type="http://schemas.openxmlformats.org/officeDocument/2006/relationships/hyperlink" Target="https://actualicese.com/formatos-2276-y-2280-para-el-reporte-de-informacion-exogena-de-2018/?referer=L-excel-formato&amp;utm_medium=act_formato_excel&amp;utm_source=act_formato_excel&amp;utm_campaign=act_formato_excel&amp;utm_content=act_formato_excel_link" TargetMode="External"/><Relationship Id="rId1174" Type="http://schemas.openxmlformats.org/officeDocument/2006/relationships/hyperlink" Target="https://actualicese.com/liquidador-de-seguridad-social-y-provision-de-prestaciones-sociales-para-servicio-domestico/?referer=L-excel-formato&amp;utm_medium=act_formato_excel&amp;utm_source=act_formato_excel&amp;utm_campaign=act_formato_excel&amp;utm_content=act_formato_excel_link" TargetMode="External"/><Relationship Id="rId1381" Type="http://schemas.openxmlformats.org/officeDocument/2006/relationships/hyperlink" Target="https://actualicese.com/atencion-integral-en-seguridad-y-salud-en-el-trabajo-2015-hombro-doloroso/?referer=L-excel-formato&amp;utm_medium=act_formato_excel&amp;utm_source=act_formato_excel&amp;utm_campaign=act_formato_excel&amp;utm_content=act_formato_excel_link" TargetMode="External"/><Relationship Id="rId1479" Type="http://schemas.openxmlformats.org/officeDocument/2006/relationships/hyperlink" Target="https://actualicese.com/persona-natural-no-obligada-a-llevar-contabilidad-para-acreditar-los-indicadores-de-capacidad-financiera-para-proponentes/?referer=L-excel-formato&amp;utm_medium=act_formato_excel&amp;utm_source=act_formato_excel&amp;utm_campaign=act_formato_excel&amp;utm_content=act_formato_excel_link" TargetMode="External"/><Relationship Id="rId1602" Type="http://schemas.openxmlformats.org/officeDocument/2006/relationships/hyperlink" Target="https://actualicese.com/liquidador-contrato-de-trabajo-a-termino-fijo-fredy-robinson-gil-zea/?referer=L-excel-formato&amp;utm_medium=act_formato_excel&amp;utm_source=act_formato_excel&amp;utm_campaign=act_formato_excel&amp;utm_content=act_formato_excel_link" TargetMode="External"/><Relationship Id="rId1686" Type="http://schemas.openxmlformats.org/officeDocument/2006/relationships/hyperlink" Target="https://actualicese.com/dictamen-de-revisor-fiscal-con-comunicacion-de-cuestiones-clave-nia-700-revisada-y-nia-701/?referer=L-excel-formato&amp;utm_medium=act_formato_excel&amp;utm_source=act_formato_excel&amp;utm_campaign=act_formato_excel&amp;utm_content=act_formato_excel_link" TargetMode="External"/><Relationship Id="rId2225" Type="http://schemas.openxmlformats.org/officeDocument/2006/relationships/hyperlink" Target="https://actualicese.com/liquidador-formulario-260-ag-2023-declaracion-anual-del-regimen-simple-personas-naturales-que-no-llevan-contabilidad/?referer=L-excel-formato&amp;utm_medium=act_formato_excel&amp;utm_source=act_formato_excel&amp;utm_campaign=act_formato_excel&amp;utm_content=act_formato_excel_link" TargetMode="External"/><Relationship Id="rId183" Type="http://schemas.openxmlformats.org/officeDocument/2006/relationships/hyperlink" Target="https://actualicese.com/retencion-en-la-fuente-sobre-prima-de-servicios-caso-practico/?referer=L-excel-formato&amp;utm_medium=act_formato_excel&amp;utm_source=act_formato_excel&amp;utm_campaign=act_formato_excel&amp;utm_content=act_formato_excel_link" TargetMode="External"/><Relationship Id="rId390" Type="http://schemas.openxmlformats.org/officeDocument/2006/relationships/hyperlink" Target="https://actualicese.com/guia-plantilla-para-clasificar-una-entidad-en-un-grupo-de-aplicacion-de-las-niif-en-colombia/?referer=L-excel-formato&amp;utm_medium=act_formato_excel&amp;utm_source=act_formato_excel&amp;utm_campaign=act_formato_excel&amp;utm_content=act_formato_excel_link" TargetMode="External"/><Relationship Id="rId404" Type="http://schemas.openxmlformats.org/officeDocument/2006/relationships/hyperlink" Target="https://actualicese.com/liquidador-de-indemnizacion-por-despido-sin-justa-causa-contrato-indefinido/?referer=L-excel-formato&amp;utm_medium=act_formato_excel&amp;utm_source=act_formato_excel&amp;utm_campaign=act_formato_excel&amp;utm_content=act_formato_excel_link" TargetMode="External"/><Relationship Id="rId611" Type="http://schemas.openxmlformats.org/officeDocument/2006/relationships/hyperlink" Target="https://actualicese.com/plantilla-del-formato-exogena-1647-por-el-ano-gravable-2020-reporte-de-ingresos-recibidos-para-terceros/?referer=L-excel-formato&amp;utm_medium=act_formato_excel&amp;utm_source=act_formato_excel&amp;utm_campaign=act_formato_excel&amp;utm_content=act_formato_excel_link" TargetMode="External"/><Relationship Id="rId1034" Type="http://schemas.openxmlformats.org/officeDocument/2006/relationships/hyperlink" Target="https://actualicese.com/modelo-del-certificado-anual-a-socios-y-o-accionistas-por-el-ano-2017/?referer=L-excel-formato&amp;utm_medium=act_formato_excel&amp;utm_source=act_formato_excel&amp;utm_campaign=act_formato_excel&amp;utm_content=act_formato_excel_link" TargetMode="External"/><Relationship Id="rId1241" Type="http://schemas.openxmlformats.org/officeDocument/2006/relationships/hyperlink" Target="https://actualicese.com/modelo-para-el-calculo-de-la-sancion-por-correccion-en-una-declaracion-de-renta-2/?referer=L-excel-formato&amp;utm_medium=act_formato_excel&amp;utm_source=act_formato_excel&amp;utm_campaign=act_formato_excel&amp;utm_content=act_formato_excel_link" TargetMode="External"/><Relationship Id="rId1339" Type="http://schemas.openxmlformats.org/officeDocument/2006/relationships/hyperlink" Target="https://actualicese.com/tabla-de-retenciones-en-la-fuente-por-renta-ano-fiscal-2016/?referer=L-excel-formato&amp;utm_medium=act_formato_excel&amp;utm_source=act_formato_excel&amp;utm_campaign=act_formato_excel&amp;utm_content=act_formato_excel_link" TargetMode="External"/><Relationship Id="rId1893" Type="http://schemas.openxmlformats.org/officeDocument/2006/relationships/hyperlink" Target="https://actualicese.com/contrato-de-outsourcing/?referer=L-excel-formato&amp;utm_medium=act_formato_excel&amp;utm_source=act_formato_excel&amp;utm_campaign=act_formato_excel&amp;utm_content=act_formato_excel_link" TargetMode="External"/><Relationship Id="rId1907" Type="http://schemas.openxmlformats.org/officeDocument/2006/relationships/hyperlink" Target="https://actualicese.com/liquidador-en-excel-del-porcentaje-fijo-de-retencion-en-la-fuente-sobre-salarios-en-diciembre-de-2023-procedimiento-2/?referer=L-excel-formato&amp;utm_medium=act_formato_excel&amp;utm_source=act_formato_excel&amp;utm_campaign=act_formato_excel&amp;utm_content=act_formato_excel_link" TargetMode="External"/><Relationship Id="rId2071" Type="http://schemas.openxmlformats.org/officeDocument/2006/relationships/hyperlink" Target="https://actualicese.com/impuesto-diferido-por-gastos-de-establecimiento-en-2023-caso-practico-en-excel/?referer=L-excel-formato&amp;utm_medium=act_formato_excel&amp;utm_source=act_formato_excel&amp;utm_campaign=act_formato_excel&amp;utm_content=act_formato_excel_link" TargetMode="External"/><Relationship Id="rId250" Type="http://schemas.openxmlformats.org/officeDocument/2006/relationships/hyperlink" Target="https://actualicese.com/ejercicio-en-excel-de-depreciacion-en-linea-recta-segun-la-limitacion-del-articulo-137-del-et/?referer=L-excel-formato&amp;utm_medium=act_formato_excel&amp;utm_source=act_formato_excel&amp;utm_campaign=act_formato_excel&amp;utm_content=act_formato_excel_link" TargetMode="External"/><Relationship Id="rId488" Type="http://schemas.openxmlformats.org/officeDocument/2006/relationships/hyperlink" Target="https://actualicese.com/matriz-nuevas-condiciones-para-postularse-al-programa-de-apoyo-al-empleo-formal-paef/?referer=L-excel-formato&amp;utm_medium=act_formato_excel&amp;utm_source=act_formato_excel&amp;utm_campaign=act_formato_excel&amp;utm_content=act_formato_excel_link" TargetMode="External"/><Relationship Id="rId695" Type="http://schemas.openxmlformats.org/officeDocument/2006/relationships/hyperlink" Target="https://actualicese.com/contrato-de-concesion-comercial/?referer=L-excel-formato&amp;utm_medium=act_formato_excel&amp;utm_source=act_formato_excel&amp;utm_campaign=act_formato_excel&amp;utm_content=act_formato_excel_link" TargetMode="External"/><Relationship Id="rId709" Type="http://schemas.openxmlformats.org/officeDocument/2006/relationships/hyperlink" Target="https://actualicese.com/compensacion-de-perdidas-fiscales-y-exceso-de-renta-presuntiva-caso-impuesto-diferido/?referer=L-excel-formato&amp;utm_medium=act_formato_excel&amp;utm_source=act_formato_excel&amp;utm_campaign=act_formato_excel&amp;utm_content=act_formato_excel_link" TargetMode="External"/><Relationship Id="rId916" Type="http://schemas.openxmlformats.org/officeDocument/2006/relationships/hyperlink" Target="https://actualicese.com/recurso-de-reconsideracion-presentado-ante-la-dian/?referer=L-excel-formato&amp;utm_medium=act_formato_excel&amp;utm_source=act_formato_excel&amp;utm_campaign=act_formato_excel&amp;utm_content=act_formato_excel_link" TargetMode="External"/><Relationship Id="rId1101" Type="http://schemas.openxmlformats.org/officeDocument/2006/relationships/hyperlink" Target="https://actualicese.com/modelo-para-proyectar-efectos-iman-e-imas-en-declaraciones-de-renta-2016-de-empleados/?referer=L-excel-formato&amp;utm_medium=act_formato_excel&amp;utm_source=act_formato_excel&amp;utm_campaign=act_formato_excel&amp;utm_content=act_formato_excel_link" TargetMode="External"/><Relationship Id="rId1546" Type="http://schemas.openxmlformats.org/officeDocument/2006/relationships/hyperlink" Target="https://actualicese.com/certificado-anual-exigido-a-los-contratistas-que-cobren-rentas-de-trabajo-y-depuracion-de-la-base-para-efectos-de-retencion-en-la-fuente/?referer=L-excel-formato&amp;utm_medium=act_formato_excel&amp;utm_source=act_formato_excel&amp;utm_campaign=act_formato_excel&amp;utm_content=act_formato_excel_link" TargetMode="External"/><Relationship Id="rId1753" Type="http://schemas.openxmlformats.org/officeDocument/2006/relationships/hyperlink" Target="https://actualicese.com/segunda-convocatoria-de-asamblea-de-accionistas-o-junta-de-socios/?referer=L-excel-formato&amp;utm_medium=act_formato_excel&amp;utm_source=act_formato_excel&amp;utm_campaign=act_formato_excel&amp;utm_content=act_formato_excel_link" TargetMode="External"/><Relationship Id="rId1960" Type="http://schemas.openxmlformats.org/officeDocument/2006/relationships/hyperlink" Target="https://actualicese.com/dupont-indice-de-rentabilidad/?referer=L-excel-formato&amp;utm_medium=act_formato_excel&amp;utm_source=act_formato_excel&amp;utm_campaign=act_formato_excel&amp;utm_content=act_formato_excel_link" TargetMode="External"/><Relationship Id="rId2169" Type="http://schemas.openxmlformats.org/officeDocument/2006/relationships/hyperlink" Target="https://actualicese.com/formato-de-calculo-de-horas-extra-y-recargos-mensuales-o-quincenales/?referer=L-excel-formato&amp;utm_medium=act_formato_excel&amp;utm_source=act_formato_excel&amp;utm_campaign=act_formato_excel&amp;utm_content=act_formato_excel_link" TargetMode="External"/><Relationship Id="rId45" Type="http://schemas.openxmlformats.org/officeDocument/2006/relationships/hyperlink" Target="https://actualicese.com/ejemplos-de-reconocimiento-de-provisiones-y-pasivos-contingentes-segun-el-estandar-para-pymes/?referer=L-excel-formato&amp;utm_medium=act_formato_excel&amp;utm_source=act_formato_excel&amp;utm_campaign=act_formato_excel&amp;utm_content=act_formato_excel_link" TargetMode="External"/><Relationship Id="rId110" Type="http://schemas.openxmlformats.org/officeDocument/2006/relationships/hyperlink" Target="https://actualicese.com/caso-practico-de-declaracion-de-renta-a-partir-de-informacion-reportada-por-terceros/?referer=L-excel-formato&amp;utm_medium=act_formato_excel&amp;utm_source=act_formato_excel&amp;utm_campaign=act_formato_excel&amp;utm_content=act_formato_excel_link" TargetMode="External"/><Relationship Id="rId348" Type="http://schemas.openxmlformats.org/officeDocument/2006/relationships/hyperlink" Target="https://actualicese.com/informe-de-compilacion-de-estados-financieros-con-fines-especificos/?referer=L-excel-formato&amp;utm_medium=act_formato_excel&amp;utm_source=act_formato_excel&amp;utm_campaign=act_formato_excel&amp;utm_content=act_formato_excel_link" TargetMode="External"/><Relationship Id="rId555" Type="http://schemas.openxmlformats.org/officeDocument/2006/relationships/hyperlink" Target="https://actualicese.com/lista-de-chequeo-de-las-etapas-requeridas-en-el-proceso-presupuestal/?referer=L-excel-formato&amp;utm_medium=act_formato_excel&amp;utm_source=act_formato_excel&amp;utm_campaign=act_formato_excel&amp;utm_content=act_formato_excel_link" TargetMode="External"/><Relationship Id="rId762" Type="http://schemas.openxmlformats.org/officeDocument/2006/relationships/hyperlink" Target="https://actualicese.com/formato-exogena-1010-por-el-ano-gravable-2019-reporte-de-socios-cooperados-o-comuneros/?referer=L-excel-formato&amp;utm_medium=act_formato_excel&amp;utm_source=act_formato_excel&amp;utm_campaign=act_formato_excel&amp;utm_content=act_formato_excel_link" TargetMode="External"/><Relationship Id="rId1185" Type="http://schemas.openxmlformats.org/officeDocument/2006/relationships/hyperlink" Target="https://actualicese.com/matriz-para-definir-la-periodicidad-de-declaracion-y-pago-del-iva-en-2017-segun-reforma-tributaria/?referer=L-excel-formato&amp;utm_medium=act_formato_excel&amp;utm_source=act_formato_excel&amp;utm_campaign=act_formato_excel&amp;utm_content=act_formato_excel_link" TargetMode="External"/><Relationship Id="rId1392" Type="http://schemas.openxmlformats.org/officeDocument/2006/relationships/hyperlink" Target="https://actualicese.com/acuerdos-sobre-promocion-y-proteccion-reciproca-de-inversiones/?referer=L-excel-formato&amp;utm_medium=act_formato_excel&amp;utm_source=act_formato_excel&amp;utm_campaign=act_formato_excel&amp;utm_content=act_formato_excel_link" TargetMode="External"/><Relationship Id="rId1406" Type="http://schemas.openxmlformats.org/officeDocument/2006/relationships/hyperlink" Target="https://actualicese.com/resumen-de-normas-tributarias-recopiladas-en-los-decretos-unicos-reglamentarios-de-mayo-del-2015/?referer=L-excel-formato&amp;utm_medium=act_formato_excel&amp;utm_source=act_formato_excel&amp;utm_campaign=act_formato_excel&amp;utm_content=act_formato_excel_link" TargetMode="External"/><Relationship Id="rId1613" Type="http://schemas.openxmlformats.org/officeDocument/2006/relationships/hyperlink" Target="https://actualicese.com/word-modelo-de-minuta-para-la-constitucion-de-una-sas/?referer=L-excel-formato&amp;utm_medium=act_formato_excel&amp;utm_source=act_formato_excel&amp;utm_campaign=act_formato_excel&amp;utm_content=act_formato_excel_link" TargetMode="External"/><Relationship Id="rId1820" Type="http://schemas.openxmlformats.org/officeDocument/2006/relationships/hyperlink" Target="https://actualicese.com/liquidador-tributacion-sobre-dividendos-y-calculo-de-su-retencion-luego-de-la-ley-2277-de-2022/?referer=L-excel-formato&amp;utm_medium=act_formato_excel&amp;utm_source=act_formato_excel&amp;utm_campaign=act_formato_excel&amp;utm_content=act_formato_excel_link" TargetMode="External"/><Relationship Id="rId2029" Type="http://schemas.openxmlformats.org/officeDocument/2006/relationships/hyperlink" Target="https://actualicese.com/politica-de-pago-a-proveedores-y-plantilla-de-control-de-cuentas-por-pagar/?referer=L-excel-formato&amp;utm_medium=act_formato_excel&amp;utm_source=act_formato_excel&amp;utm_campaign=act_formato_excel&amp;utm_content=act_formato_excel_link" TargetMode="External"/><Relationship Id="rId2236" Type="http://schemas.openxmlformats.org/officeDocument/2006/relationships/hyperlink" Target="https://actualicese.com/liquidador-plantilla-del-formato-1010-de-exogena-2023-informacion-de-socios-cooperados-o-comuneros/" TargetMode="External"/><Relationship Id="rId194" Type="http://schemas.openxmlformats.org/officeDocument/2006/relationships/hyperlink" Target="https://actualicese.com/formato-de-cotizacion-comercial/?referer=L-excel-formato&amp;utm_medium=act_formato_excel&amp;utm_source=act_formato_excel&amp;utm_campaign=act_formato_excel&amp;utm_content=act_formato_excel_link" TargetMode="External"/><Relationship Id="rId208" Type="http://schemas.openxmlformats.org/officeDocument/2006/relationships/hyperlink" Target="https://actualicese.com/modelo-de-convenio-de-practicas-estudiantiles-profesionales/?referer=L-excel-formato&amp;utm_medium=act_formato_excel&amp;utm_source=act_formato_excel&amp;utm_campaign=act_formato_excel&amp;utm_content=act_formato_excel_link" TargetMode="External"/><Relationship Id="rId415" Type="http://schemas.openxmlformats.org/officeDocument/2006/relationships/hyperlink" Target="https://actualicese.com/guia-sobre-propiedad-horizontal-en-colombia-379-preguntas-resueltas/?referer=L-excel-formato&amp;utm_medium=act_formato_excel&amp;utm_source=act_formato_excel&amp;utm_campaign=act_formato_excel&amp;utm_content=act_formato_excel_link" TargetMode="External"/><Relationship Id="rId622" Type="http://schemas.openxmlformats.org/officeDocument/2006/relationships/hyperlink" Target="https://actualicese.com/modelo-de-contrato-de-maquila/?referer=L-excel-formato&amp;utm_medium=act_formato_excel&amp;utm_source=act_formato_excel&amp;utm_campaign=act_formato_excel&amp;utm_content=act_formato_excel_link" TargetMode="External"/><Relationship Id="rId1045" Type="http://schemas.openxmlformats.org/officeDocument/2006/relationships/hyperlink" Target="https://actualicese.com/conciliacion-contable-y-tributaria-casos-de-descuentos-y-deducciones-parte-iv/?referer=L-excel-formato&amp;utm_medium=act_formato_excel&amp;utm_source=act_formato_excel&amp;utm_campaign=act_formato_excel&amp;utm_content=act_formato_excel_link" TargetMode="External"/><Relationship Id="rId1252" Type="http://schemas.openxmlformats.org/officeDocument/2006/relationships/hyperlink" Target="https://actualicese.com/lista-de-chequeo-de-revelaciones-seccion-10-politicas-contables-estimaciones-y-errores/?referer=L-excel-formato&amp;utm_medium=act_formato_excel&amp;utm_source=act_formato_excel&amp;utm_campaign=act_formato_excel&amp;utm_content=act_formato_excel_link" TargetMode="External"/><Relationship Id="rId1697" Type="http://schemas.openxmlformats.org/officeDocument/2006/relationships/hyperlink" Target="https://actualicese.com/calendario-tributario-2023-version-para-imprimir/?referer=L-excel-formato&amp;utm_medium=act_formato_excel&amp;utm_source=act_formato_excel&amp;utm_campaign=act_formato_excel&amp;utm_content=act_formato_excel_link" TargetMode="External"/><Relationship Id="rId1918" Type="http://schemas.openxmlformats.org/officeDocument/2006/relationships/hyperlink" Target="https://actualicese.com/cuestionario-de-auditoria-para-area-de-nomina/?referer=L-excel-formato&amp;utm_medium=act_formato_excel&amp;utm_source=act_formato_excel&amp;utm_campaign=act_formato_excel&amp;utm_content=act_formato_excel_link" TargetMode="External"/><Relationship Id="rId2082" Type="http://schemas.openxmlformats.org/officeDocument/2006/relationships/hyperlink" Target="https://actualicese.com/caso-practico-de-declaracion-de-renta-a-partir-de-informacion-reportada-por-terceros/?referer=L-excel-formato&amp;utm_medium=act_formato_excel&amp;utm_source=act_formato_excel&amp;utm_campaign=act_formato_excel&amp;utm_content=act_formato_excel_link" TargetMode="External"/><Relationship Id="rId261" Type="http://schemas.openxmlformats.org/officeDocument/2006/relationships/hyperlink" Target="https://actualicese.com/simulador-para-que-independientes-decidan-si-restan-costos-o-gastos-o-renta-exenta-del-25/?referer=L-excel-formato&amp;utm_medium=act_formato_excel&amp;utm_source=act_formato_excel&amp;utm_campaign=act_formato_excel&amp;utm_content=act_formato_excel_link" TargetMode="External"/><Relationship Id="rId499" Type="http://schemas.openxmlformats.org/officeDocument/2006/relationships/hyperlink" Target="https://actualicese.com/modelo-para-elaborar-politicas-contables-sobre-el-tratamiento-a-los-intangibles/?referer=L-excel-formato&amp;utm_medium=act_formato_excel&amp;utm_source=act_formato_excel&amp;utm_campaign=act_formato_excel&amp;utm_content=act_formato_excel_link" TargetMode="External"/><Relationship Id="rId927" Type="http://schemas.openxmlformats.org/officeDocument/2006/relationships/hyperlink" Target="https://actualicese.com/modelo-recurso-de-apelacion-audiencia-laboral/?referer=L-excel-formato&amp;utm_medium=act_formato_excel&amp;utm_source=act_formato_excel&amp;utm_campaign=act_formato_excel&amp;utm_content=act_formato_excel_link" TargetMode="External"/><Relationship Id="rId1112" Type="http://schemas.openxmlformats.org/officeDocument/2006/relationships/hyperlink" Target="https://actualicese.com/retefuente-con-procedimiento-1-para-quienes-perciban-rentas-de-trabajo/?referer=L-excel-formato&amp;utm_medium=act_formato_excel&amp;utm_source=act_formato_excel&amp;utm_campaign=act_formato_excel&amp;utm_content=act_formato_excel_link" TargetMode="External"/><Relationship Id="rId1557" Type="http://schemas.openxmlformats.org/officeDocument/2006/relationships/hyperlink" Target="https://actualicese.com/cambios-a-los-textos-de-los-decretos-2706-y-2784-de-2012-efectuados-con-decretos-3019-y-3024-de-2013/?referer=L-excel-formato&amp;utm_medium=act_formato_excel&amp;utm_source=act_formato_excel&amp;utm_campaign=act_formato_excel&amp;utm_content=act_formato_excel_link" TargetMode="External"/><Relationship Id="rId1764" Type="http://schemas.openxmlformats.org/officeDocument/2006/relationships/hyperlink" Target="https://actualicese.com/liquidador-de-aportes-a-seguridad-social-de-independientes-por-cuenta-propia-y-rentistas-de-capital/?referer=L-excel-formato&amp;utm_medium=act_formato_excel&amp;utm_source=act_formato_excel&amp;utm_campaign=act_formato_excel&amp;utm_content=act_formato_excel_link" TargetMode="External"/><Relationship Id="rId1971" Type="http://schemas.openxmlformats.org/officeDocument/2006/relationships/hyperlink" Target="https://actualicese.com/guia-modelo-de-presentacion-del-estado-de-resultado-integral-por-enfoques/?referer=L-excel-formato&amp;utm_medium=act_formato_excel&amp;utm_source=act_formato_excel&amp;utm_campaign=act_formato_excel&amp;utm_content=act_formato_excel_link" TargetMode="External"/><Relationship Id="rId56" Type="http://schemas.openxmlformats.org/officeDocument/2006/relationships/hyperlink" Target="https://actualicese.com/modelo-de-politica-base-para-la-preparacion-de-estados-financieros-bajo-estandar-internacional-para-pymes/?referer=L-excel-formato&amp;utm_medium=act_formato_excel&amp;utm_source=act_formato_excel&amp;utm_campaign=act_formato_excel&amp;utm_content=act_formato_excel_link" TargetMode="External"/><Relationship Id="rId359" Type="http://schemas.openxmlformats.org/officeDocument/2006/relationships/hyperlink" Target="https://actualicese.com/decisiones-asamblea-de-propietarios/?referer=L-excel-formato&amp;utm_medium=act_formato_excel&amp;utm_source=act_formato_excel&amp;utm_campaign=act_formato_excel&amp;utm_content=act_formato_excel_link" TargetMode="External"/><Relationship Id="rId566" Type="http://schemas.openxmlformats.org/officeDocument/2006/relationships/hyperlink" Target="https://actualicese.com/matriz-comparativo-de-las-diferencias-al-emprender-como-persona-natural-o-sociedad/?referer=L-excel-formato&amp;utm_medium=act_formato_excel&amp;utm_source=act_formato_excel&amp;utm_campaign=act_formato_excel&amp;utm_content=act_formato_excel_link" TargetMode="External"/><Relationship Id="rId773" Type="http://schemas.openxmlformats.org/officeDocument/2006/relationships/hyperlink" Target="https://actualicese.com/formatos-2276-y-2280-para-el-reporte-de-informacion-exogena-de-2019/?referer=L-excel-formato&amp;utm_medium=act_formato_excel&amp;utm_source=act_formato_excel&amp;utm_campaign=act_formato_excel&amp;utm_content=act_formato_excel_link" TargetMode="External"/><Relationship Id="rId1196" Type="http://schemas.openxmlformats.org/officeDocument/2006/relationships/hyperlink" Target="https://actualicese.com/lista-de-chequeo-de-revelaciones-seccion-23-ingresos-de-actividades-ordinarias/?referer=L-excel-formato&amp;utm_medium=act_formato_excel&amp;utm_source=act_formato_excel&amp;utm_campaign=act_formato_excel&amp;utm_content=act_formato_excel_link" TargetMode="External"/><Relationship Id="rId1417" Type="http://schemas.openxmlformats.org/officeDocument/2006/relationships/hyperlink" Target="https://actualicese.com/tablas-para-definir-el-impuesto-de-renta-de-empleados-por-el-sistema-ordinario-iman-e-imas/?referer=L-excel-formato&amp;utm_medium=act_formato_excel&amp;utm_source=act_formato_excel&amp;utm_campaign=act_formato_excel&amp;utm_content=act_formato_excel_link" TargetMode="External"/><Relationship Id="rId1624" Type="http://schemas.openxmlformats.org/officeDocument/2006/relationships/hyperlink" Target="https://actualicese.com/word-modelo-de-contrato-de-compraventa-de-carro-o-moto/?referer=L-excel-formato&amp;utm_medium=act_formato_excel&amp;utm_source=act_formato_excel&amp;utm_campaign=act_formato_excel&amp;utm_content=act_formato_excel_link" TargetMode="External"/><Relationship Id="rId1831" Type="http://schemas.openxmlformats.org/officeDocument/2006/relationships/hyperlink" Target="https://actualicese.com/calendario-tributario-2023-version-para-imprimir/?referer=L-excel-formato&amp;utm_medium=act_formato_excel&amp;utm_source=act_formato_excel&amp;utm_campaign=act_formato_excel&amp;utm_content=act_formato_excel_link" TargetMode="External"/><Relationship Id="rId2247" Type="http://schemas.openxmlformats.org/officeDocument/2006/relationships/hyperlink" Target="https://actualicese.com/contrato-individual-de-trabajo-a-termino-fijo/?referer=L-excel-formato&amp;utm_medium=act_formato_excel&amp;utm_source=act_formato_excel&amp;utm_campaign=act_formato_excel&amp;utm_content=act_formato_excel_link" TargetMode="External"/><Relationship Id="rId121" Type="http://schemas.openxmlformats.org/officeDocument/2006/relationships/hyperlink" Target="https://actualicese.com/calculo-del-anticipo-de-impuesto-de-renta-casos-practicos/?referer=L-excel-formato&amp;utm_medium=act_formato_excel&amp;utm_source=act_formato_excel&amp;utm_campaign=act_formato_excel&amp;utm_content=act_formato_excel_link" TargetMode="External"/><Relationship Id="rId219" Type="http://schemas.openxmlformats.org/officeDocument/2006/relationships/hyperlink" Target="https://actualicese.com/contrato-de-aprendizaje/?referer=L-excel-formato&amp;utm_medium=act_formato_excel&amp;utm_source=act_formato_excel&amp;utm_campaign=act_formato_excel&amp;utm_content=act_formato_excel_link" TargetMode="External"/><Relationship Id="rId426" Type="http://schemas.openxmlformats.org/officeDocument/2006/relationships/hyperlink" Target="https://actualicese.com/liquidador-de-vacaciones-en-excel-aplicado-a-10-casos-practicos/?referer=L-excel-formato&amp;utm_medium=act_formato_excel&amp;utm_source=act_formato_excel&amp;utm_campaign=act_formato_excel&amp;utm_content=act_formato_excel_link" TargetMode="External"/><Relationship Id="rId633" Type="http://schemas.openxmlformats.org/officeDocument/2006/relationships/hyperlink" Target="https://actualicese.com/simulador-de-4-casos-de-deducciones-y-costos-estimados-para-la-declaracion-de-renta/?referer=L-excel-formato&amp;utm_medium=act_formato_excel&amp;utm_source=act_formato_excel&amp;utm_campaign=act_formato_excel&amp;utm_content=act_formato_excel_link" TargetMode="External"/><Relationship Id="rId980" Type="http://schemas.openxmlformats.org/officeDocument/2006/relationships/hyperlink" Target="https://actualicese.com/certificacion-de-cumplimiento-de-circular-156-000005-de-2011/?referer=L-excel-formato&amp;utm_medium=act_formato_excel&amp;utm_source=act_formato_excel&amp;utm_campaign=act_formato_excel&amp;utm_content=act_formato_excel_link" TargetMode="External"/><Relationship Id="rId1056" Type="http://schemas.openxmlformats.org/officeDocument/2006/relationships/hyperlink" Target="https://actualicese.com/convocatoria-de-integracion-de-tribunal-de-arbitramento-comercial/?referer=L-excel-formato&amp;utm_medium=act_formato_excel&amp;utm_source=act_formato_excel&amp;utm_campaign=act_formato_excel&amp;utm_content=act_formato_excel_link" TargetMode="External"/><Relationship Id="rId1263" Type="http://schemas.openxmlformats.org/officeDocument/2006/relationships/hyperlink" Target="https://actualicese.com/formulario-210-declaracion-de-renta-personas-naturales-y-sucesiones-iliquidas-ano-gravable-2015-version-basica/?referer=L-excel-formato&amp;utm_medium=act_formato_excel&amp;utm_source=act_formato_excel&amp;utm_campaign=act_formato_excel&amp;utm_content=act_formato_excel_link" TargetMode="External"/><Relationship Id="rId1929" Type="http://schemas.openxmlformats.org/officeDocument/2006/relationships/hyperlink" Target="https://actualicese.com/pack-de-formatos-liquidadores-simuladores-y-guias-para-el-cierre-contable-y-fiscal-del-ano-gravable-2023/?referer=L-excel-formato&amp;utm_medium=act_formato_excel&amp;utm_source=act_formato_excel&amp;utm_campaign=act_formato_excel&amp;utm_content=act_formato_excel_link" TargetMode="External"/><Relationship Id="rId2093" Type="http://schemas.openxmlformats.org/officeDocument/2006/relationships/hyperlink" Target="https://actualicese.com/ejercicios-sobre-la-determinacion-de-la-renta-liquida-de-trabajo-cuando-hay-rentas-laborales-y-honorarios/?referer=L-excel-formato&amp;utm_medium=act_formato_excel&amp;utm_source=act_formato_excel&amp;utm_campaign=act_formato_excel&amp;utm_content=act_formato_excel_link" TargetMode="External"/><Relationship Id="rId2107" Type="http://schemas.openxmlformats.org/officeDocument/2006/relationships/hyperlink" Target="https://actualicese.com/formulario-420-ag-2023-para-la-declaracion-del-impuesto-al-patrimonio/?referer=L-excel-formato&amp;utm_medium=act_formato_excel&amp;utm_source=act_formato_excel&amp;utm_campaign=act_formato_excel&amp;utm_content=act_formato_excel_link" TargetMode="External"/><Relationship Id="rId840" Type="http://schemas.openxmlformats.org/officeDocument/2006/relationships/hyperlink" Target="https://actualicese.com/indicadores-basicos-para-la-declaracion-de-renta-de-personas-naturales-por-el-ano-gravable-2018/?referer=L-excel-formato&amp;utm_medium=act_formato_excel&amp;utm_source=act_formato_excel&amp;utm_campaign=act_formato_excel&amp;utm_content=act_formato_excel_link" TargetMode="External"/><Relationship Id="rId938" Type="http://schemas.openxmlformats.org/officeDocument/2006/relationships/hyperlink" Target="https://actualicese.com/personas-naturales-obligadas-o-no-a-llevar-contabilidad-e-implicaciones-contables-y-tributarias/?referer=L-excel-formato&amp;utm_medium=act_formato_excel&amp;utm_source=act_formato_excel&amp;utm_campaign=act_formato_excel&amp;utm_content=act_formato_excel_link" TargetMode="External"/><Relationship Id="rId1470" Type="http://schemas.openxmlformats.org/officeDocument/2006/relationships/hyperlink" Target="https://actualicese.com/formato-tabla-amortizacion-de-cdt/?referer=L-excel-formato&amp;utm_medium=act_formato_excel&amp;utm_source=act_formato_excel&amp;utm_campaign=act_formato_excel&amp;utm_content=act_formato_excel_link" TargetMode="External"/><Relationship Id="rId1568" Type="http://schemas.openxmlformats.org/officeDocument/2006/relationships/hyperlink" Target="https://actualicese.com/descuento-en-salario-de-libranza/?referer=L-excel-formato&amp;utm_medium=act_formato_excel&amp;utm_source=act_formato_excel&amp;utm_campaign=act_formato_excel&amp;utm_content=act_formato_excel_link" TargetMode="External"/><Relationship Id="rId1775" Type="http://schemas.openxmlformats.org/officeDocument/2006/relationships/hyperlink" Target="https://actualicese.com/12-liquidadores-para-calcular-la-prima-de-servicios-semestral/?referer=L-excel-formato&amp;utm_medium=act_formato_excel&amp;utm_source=act_formato_excel&amp;utm_campaign=act_formato_excel&amp;utm_content=act_formato_excel_link" TargetMode="External"/><Relationship Id="rId67" Type="http://schemas.openxmlformats.org/officeDocument/2006/relationships/hyperlink" Target="https://actualicese.com/plantilla-para-el-control-de-entrega-de-dotacion-a-empleados/?referer=L-excel-formato&amp;utm_medium=act_formato_excel&amp;utm_source=act_formato_excel&amp;utm_campaign=act_formato_excel&amp;utm_content=act_formato_excel_link" TargetMode="External"/><Relationship Id="rId272" Type="http://schemas.openxmlformats.org/officeDocument/2006/relationships/hyperlink" Target="https://actualicese.com/contrato-modelo-contrato-a-termino-indefinido-de-trabajo/?referer=L-excel-formato&amp;utm_medium=act_formato_excel&amp;utm_source=act_formato_excel&amp;utm_campaign=act_formato_excel&amp;utm_content=act_formato_excel_link" TargetMode="External"/><Relationship Id="rId577" Type="http://schemas.openxmlformats.org/officeDocument/2006/relationships/hyperlink" Target="https://actualicese.com/modelo-en-excel-calculo-de-intereses-presuntivos-sobre-prestamos-entre-socios-y-sociedades-en-2020/?referer=L-excel-formato&amp;utm_medium=act_formato_excel&amp;utm_source=act_formato_excel&amp;utm_campaign=act_formato_excel&amp;utm_content=act_formato_excel_link" TargetMode="External"/><Relationship Id="rId700" Type="http://schemas.openxmlformats.org/officeDocument/2006/relationships/hyperlink" Target="https://actualicese.com/modelo-de-contrato-de-agencia-comercial/?referer=L-excel-formato&amp;utm_medium=act_formato_excel&amp;utm_source=act_formato_excel&amp;utm_campaign=act_formato_excel&amp;utm_content=act_formato_excel_link" TargetMode="External"/><Relationship Id="rId1123" Type="http://schemas.openxmlformats.org/officeDocument/2006/relationships/hyperlink" Target="https://actualicese.com/formato-1647-por-2016-reportes-de-ingresos-recibidos-para-terceros/?referer=L-excel-formato&amp;utm_medium=act_formato_excel&amp;utm_source=act_formato_excel&amp;utm_campaign=act_formato_excel&amp;utm_content=act_formato_excel_link" TargetMode="External"/><Relationship Id="rId1330" Type="http://schemas.openxmlformats.org/officeDocument/2006/relationships/hyperlink" Target="https://actualicese.com/requisitos-para-pertenecer-al-regimen-simplificado-del-iva-en-el-2016/?referer=L-excel-formato&amp;utm_medium=act_formato_excel&amp;utm_source=act_formato_excel&amp;utm_campaign=act_formato_excel&amp;utm_content=act_formato_excel_link" TargetMode="External"/><Relationship Id="rId1428" Type="http://schemas.openxmlformats.org/officeDocument/2006/relationships/hyperlink" Target="https://actualicese.com/modelo-politica-contable-de-instrumentos-financieros-cuentas-por-cobrar/?referer=L-excel-formato&amp;utm_medium=act_formato_excel&amp;utm_source=act_formato_excel&amp;utm_campaign=act_formato_excel&amp;utm_content=act_formato_excel_link" TargetMode="External"/><Relationship Id="rId1635" Type="http://schemas.openxmlformats.org/officeDocument/2006/relationships/hyperlink" Target="https://actualicese.com/ejercicio-practico-en-excel-valuacion-de-inventarios-por-el-metodo-de-identificacion-especifica/?referer=L-excel-formato&amp;utm_medium=act_formato_excel&amp;utm_source=act_formato_excel&amp;utm_campaign=act_formato_excel&amp;utm_content=act_formato_excel_link" TargetMode="External"/><Relationship Id="rId1982" Type="http://schemas.openxmlformats.org/officeDocument/2006/relationships/hyperlink" Target="https://actualicese.com/simulador-de-casos-para-clasificar-instrumentos-financieros-como-pasivos-o-patrimonio/?referer=L-excel-formato&amp;utm_medium=act_formato_excel&amp;utm_source=act_formato_excel&amp;utm_campaign=act_formato_excel&amp;utm_content=act_formato_excel_link" TargetMode="External"/><Relationship Id="rId2160" Type="http://schemas.openxmlformats.org/officeDocument/2006/relationships/hyperlink" Target="https://actualicese.com/calendario-tributario-2024-version-descargable/?referer=L-excel-formato&amp;utm_medium=act_formato_excel&amp;utm_source=act_formato_excel&amp;utm_campaign=act_formato_excel&amp;utm_content=act_formato_excel_link" TargetMode="External"/><Relationship Id="rId2258" Type="http://schemas.openxmlformats.org/officeDocument/2006/relationships/hyperlink" Target="https://actualicese.com/simulador-de-sancion-por-no-pagar-la-liquidacion-del-contrato-laboral/?referer=L-excel-formato&amp;utm_medium=act_formato_excel&amp;utm_source=act_formato_excel&amp;utm_campaign=act_formato_excel&amp;utm_content=act_formato_excel_link" TargetMode="External"/><Relationship Id="rId132" Type="http://schemas.openxmlformats.org/officeDocument/2006/relationships/hyperlink" Target="https://actualicese.com/prestamo-para-vivienda-modalidad-de-cuota-fija-en-pesos/?referer=L-excel-formato&amp;utm_medium=act_formato_excel&amp;utm_source=act_formato_excel&amp;utm_campaign=act_formato_excel&amp;utm_content=act_formato_excel_link" TargetMode="External"/><Relationship Id="rId784" Type="http://schemas.openxmlformats.org/officeDocument/2006/relationships/hyperlink" Target="https://actualicese.com/listado-de-contribuyentes-inscritos-en-el-regimen-simple-con-corte-a-septiembre-30-de-2019/?referer=L-excel-formato&amp;utm_medium=act_formato_excel&amp;utm_source=act_formato_excel&amp;utm_campaign=act_formato_excel&amp;utm_content=act_formato_excel_link" TargetMode="External"/><Relationship Id="rId991" Type="http://schemas.openxmlformats.org/officeDocument/2006/relationships/hyperlink" Target="https://actualicese.com/formato-exogena-1647-por-el-ano-gravable-2017-reporte-de-ingresos-recibidos-para-terceros/?referer=L-excel-formato&amp;utm_medium=act_formato_excel&amp;utm_source=act_formato_excel&amp;utm_campaign=act_formato_excel&amp;utm_content=act_formato_excel_link" TargetMode="External"/><Relationship Id="rId1067" Type="http://schemas.openxmlformats.org/officeDocument/2006/relationships/hyperlink" Target="https://actualicese.com/convenios-para-evitar-la-doble-tributacion-aplicables-al-ano-gravable-2016/?referer=L-excel-formato&amp;utm_medium=act_formato_excel&amp;utm_source=act_formato_excel&amp;utm_campaign=act_formato_excel&amp;utm_content=act_formato_excel_link" TargetMode="External"/><Relationship Id="rId1842" Type="http://schemas.openxmlformats.org/officeDocument/2006/relationships/hyperlink" Target="https://actualicese.com/calendario-tributario-2023-version-automatizada-en-excel/?referer=L-excel-formato&amp;utm_medium=act_formato_excel&amp;utm_source=act_formato_excel&amp;utm_campaign=act_formato_excel&amp;utm_content=act_formato_excel_link" TargetMode="External"/><Relationship Id="rId2020" Type="http://schemas.openxmlformats.org/officeDocument/2006/relationships/hyperlink" Target="https://actualicese.com/liquidador-y-caso-practico-para-calcular-y-contabilizar-horas-extra-y-recargos-con-la-reduccion-de-la-jornada-laboral-en-2023/?referer=L-excel-formato&amp;utm_medium=act_formato_excel&amp;utm_source=act_formato_excel&amp;utm_campaign=act_formato_excel&amp;utm_content=act_formato_excel_link" TargetMode="External"/><Relationship Id="rId437" Type="http://schemas.openxmlformats.org/officeDocument/2006/relationships/hyperlink" Target="https://actualicese.com/pack-de-formatos-guias-para-profundizar-las-novedades-de-la-reforma-tributaria-ley-de-inversion-social-2155-de-2021/?referer=L-excel-formato&amp;utm_medium=act_formato_excel&amp;utm_source=act_formato_excel&amp;utm_campaign=act_formato_excel&amp;utm_content=act_formato_excel_link" TargetMode="External"/><Relationship Id="rId644" Type="http://schemas.openxmlformats.org/officeDocument/2006/relationships/hyperlink" Target="https://actualicese.com/carta-para-comunicarle-a-los-proveedores-las-operaciones-con-facturadores-electronicos/?referer=L-excel-formato&amp;utm_medium=act_formato_excel&amp;utm_source=act_formato_excel&amp;utm_campaign=act_formato_excel&amp;utm_content=act_formato_excel_link" TargetMode="External"/><Relationship Id="rId851" Type="http://schemas.openxmlformats.org/officeDocument/2006/relationships/hyperlink" Target="https://actualicese.com/formatos-de-exogena-por-el-ano-gravable-2018-reportes-de-los-mandatarios/?referer=L-excel-formato&amp;utm_medium=act_formato_excel&amp;utm_source=act_formato_excel&amp;utm_campaign=act_formato_excel&amp;utm_content=act_formato_excel_link" TargetMode="External"/><Relationship Id="rId1274" Type="http://schemas.openxmlformats.org/officeDocument/2006/relationships/hyperlink" Target="https://actualicese.com/lista-de-chequeo-de-revelaciones-nic-26-contabilizacion-e-informacion-financiera-sobre-planes-de-beneficio-por-retiro/?referer=L-excel-formato&amp;utm_medium=act_formato_excel&amp;utm_source=act_formato_excel&amp;utm_campaign=act_formato_excel&amp;utm_content=act_formato_excel_link" TargetMode="External"/><Relationship Id="rId1481" Type="http://schemas.openxmlformats.org/officeDocument/2006/relationships/hyperlink" Target="https://actualicese.com/plantilla-para-elaborar-formulario-empresarial-por-el-ano-2014-a-supersociedades/?referer=L-excel-formato&amp;utm_medium=act_formato_excel&amp;utm_source=act_formato_excel&amp;utm_campaign=act_formato_excel&amp;utm_content=act_formato_excel_link" TargetMode="External"/><Relationship Id="rId1579" Type="http://schemas.openxmlformats.org/officeDocument/2006/relationships/hyperlink" Target="https://actualicese.com/diferencias-entre-contribuyentes-y-no-contribuyentes-del-impuesto-de-renta-y-complementario/?referer=L-excel-formato&amp;utm_medium=act_formato_excel&amp;utm_source=act_formato_excel&amp;utm_campaign=act_formato_excel&amp;utm_content=act_formato_excel_link" TargetMode="External"/><Relationship Id="rId1702" Type="http://schemas.openxmlformats.org/officeDocument/2006/relationships/hyperlink" Target="https://actualicese.com/certificacion-del-contador-o-revisor-fiscal-para-la-inscripcion-de-libros-en-la-camara-de-comercio/?referer=L-excel-formato&amp;utm_medium=act_formato_excel&amp;utm_source=act_formato_excel&amp;utm_campaign=act_formato_excel&amp;utm_content=act_formato_excel_link" TargetMode="External"/><Relationship Id="rId2118" Type="http://schemas.openxmlformats.org/officeDocument/2006/relationships/hyperlink" Target="https://actualicese.com/estados-financieros-consolidados-opinion-con-salvedades-cuando-no-se-obtiene-evidencia/?referer=L-excel-formato&amp;utm_medium=act_formato_excel&amp;utm_source=act_formato_excel&amp;utm_campaign=act_formato_excel&amp;utm_content=act_formato_excel_link" TargetMode="External"/><Relationship Id="rId283" Type="http://schemas.openxmlformats.org/officeDocument/2006/relationships/hyperlink" Target="https://actualicese.com/plantilla-del-formato-1003-para-el-reporte-de-exogena-2021-retenciones-que-le-practicaron-al-informante/?referer=L-excel-formato&amp;utm_medium=act_formato_excel&amp;utm_source=act_formato_excel&amp;utm_campaign=act_formato_excel&amp;utm_content=act_formato_excel_link" TargetMode="External"/><Relationship Id="rId490" Type="http://schemas.openxmlformats.org/officeDocument/2006/relationships/hyperlink" Target="https://actualicese.com/cuestionario-de-auditoria-para-las-propiedades-planta-y-equipo/?referer=L-excel-formato&amp;utm_medium=act_formato_excel&amp;utm_source=act_formato_excel&amp;utm_campaign=act_formato_excel&amp;utm_content=act_formato_excel_link" TargetMode="External"/><Relationship Id="rId504" Type="http://schemas.openxmlformats.org/officeDocument/2006/relationships/hyperlink" Target="https://actualicese.com/liquidador-de-auxilio-de-incapacidad-aplicado-a-salario-variable-fijo-o-integral/?referer=L-excel-formato&amp;utm_medium=act_formato_excel&amp;utm_source=act_formato_excel&amp;utm_campaign=act_formato_excel&amp;utm_content=act_formato_excel_link" TargetMode="External"/><Relationship Id="rId711" Type="http://schemas.openxmlformats.org/officeDocument/2006/relationships/hyperlink" Target="https://actualicese.com/formato-de-entrega-de-dotacion-elementos-fisicos/?referer=L-excel-formato&amp;utm_medium=act_formato_excel&amp;utm_source=act_formato_excel&amp;utm_campaign=act_formato_excel&amp;utm_content=act_formato_excel_link" TargetMode="External"/><Relationship Id="rId949" Type="http://schemas.openxmlformats.org/officeDocument/2006/relationships/hyperlink" Target="https://actualicese.com/depuracion-a-efectuar-dentro-de-las-5-cedulas-de-la-declaracion-de-renta-de-personas-naturales/?referer=L-excel-formato&amp;utm_medium=act_formato_excel&amp;utm_source=act_formato_excel&amp;utm_campaign=act_formato_excel&amp;utm_content=act_formato_excel_link" TargetMode="External"/><Relationship Id="rId1134" Type="http://schemas.openxmlformats.org/officeDocument/2006/relationships/hyperlink" Target="https://actualicese.com/matriz-para-definir-si-pertenece-al-regimen-simplificado-del-iva/?referer=L-excel-formato&amp;utm_medium=act_formato_excel&amp;utm_source=act_formato_excel&amp;utm_campaign=act_formato_excel&amp;utm_content=act_formato_excel_link" TargetMode="External"/><Relationship Id="rId1341" Type="http://schemas.openxmlformats.org/officeDocument/2006/relationships/hyperlink" Target="https://actualicese.com/lista-de-chequeo-de-revelaciones-nic-21-efectos-de-las-variaciones-en-las-tasas-de-cambio-de-la-moneda-extranjera/?referer=L-excel-formato&amp;utm_medium=act_formato_excel&amp;utm_source=act_formato_excel&amp;utm_campaign=act_formato_excel&amp;utm_content=act_formato_excel_link" TargetMode="External"/><Relationship Id="rId1786" Type="http://schemas.openxmlformats.org/officeDocument/2006/relationships/hyperlink" Target="https://actualicese.com/informe-del-revisor-fiscal-sobre-irregularidades-y-deficiencias-en-el-control-interno/?referer=L-excel-formato&amp;utm_medium=act_formato_excel&amp;utm_source=act_formato_excel&amp;utm_campaign=act_formato_excel&amp;utm_content=act_formato_excel_link" TargetMode="External"/><Relationship Id="rId1993" Type="http://schemas.openxmlformats.org/officeDocument/2006/relationships/hyperlink" Target="https://actualicese.com/indicadores-financieros-de-actividad-y-rentabilidad/?referer=L-excel-formato&amp;utm_medium=act_formato_excel&amp;utm_source=act_formato_excel&amp;utm_campaign=act_formato_excel&amp;utm_content=act_formato_excel_link" TargetMode="External"/><Relationship Id="rId2171" Type="http://schemas.openxmlformats.org/officeDocument/2006/relationships/hyperlink" Target="https://actualicese.com/carta-de-recomendacion/?referer=L-excel-formato&amp;utm_medium=act_formato_excel&amp;utm_source=act_formato_excel&amp;utm_campaign=act_formato_excel&amp;utm_content=act_formato_excel_link" TargetMode="External"/><Relationship Id="rId78" Type="http://schemas.openxmlformats.org/officeDocument/2006/relationships/hyperlink" Target="https://actualicese.com/casos-practicos-de-contabilizacion-de-arrendamientos-financiero-y-operativo/?referer=L-excel-formato&amp;utm_medium=act_formato_excel&amp;utm_source=act_formato_excel&amp;utm_campaign=act_formato_excel&amp;utm_content=act_formato_excel_link" TargetMode="External"/><Relationship Id="rId143" Type="http://schemas.openxmlformats.org/officeDocument/2006/relationships/hyperlink" Target="https://actualicese.com/liquidador-de-sancion-por-inexactitud/?referer=L-excel-formato&amp;utm_medium=act_formato_excel&amp;utm_source=act_formato_excel&amp;utm_campaign=act_formato_excel&amp;utm_content=act_formato_excel_link" TargetMode="External"/><Relationship Id="rId350" Type="http://schemas.openxmlformats.org/officeDocument/2006/relationships/hyperlink" Target="https://actualicese.com/dictamen-de-revisor-fiscal-con-parrafos-de-cuestiones-clave-y-otras-cuestiones/?referer=L-excel-formato&amp;utm_medium=act_formato_excel&amp;utm_source=act_formato_excel&amp;utm_campaign=act_formato_excel&amp;utm_content=act_formato_excel_link" TargetMode="External"/><Relationship Id="rId588" Type="http://schemas.openxmlformats.org/officeDocument/2006/relationships/hyperlink" Target="https://actualicese.com/plantilla-para-elaborar-el-formulario-300-para-las-declaraciones-del-iva-durante-2021/?referer=L-excel-formato&amp;utm_medium=act_formato_excel&amp;utm_source=act_formato_excel&amp;utm_campaign=act_formato_excel&amp;utm_content=act_formato_excel_link" TargetMode="External"/><Relationship Id="rId795" Type="http://schemas.openxmlformats.org/officeDocument/2006/relationships/hyperlink" Target="https://actualicese.com/2020-historico-de-la-variacion-nominal-del-salario-minimo-vs-la-inflacion-1993-2019/?referer=L-excel-formato&amp;utm_medium=act_formato_excel&amp;utm_source=act_formato_excel&amp;utm_campaign=act_formato_excel&amp;utm_content=act_formato_excel_link" TargetMode="External"/><Relationship Id="rId809" Type="http://schemas.openxmlformats.org/officeDocument/2006/relationships/hyperlink" Target="https://actualicese.com/carta-para-notificar-terminacion-de-contrato-mercantil-de-forma-unilateral/?referer=L-excel-formato&amp;utm_medium=act_formato_excel&amp;utm_source=act_formato_excel&amp;utm_campaign=act_formato_excel&amp;utm_content=act_formato_excel_link" TargetMode="External"/><Relationship Id="rId1201" Type="http://schemas.openxmlformats.org/officeDocument/2006/relationships/hyperlink" Target="https://actualicese.com/matriz-para-determinar-el-valor-de-las-perdidas-fiscales-susceptibles-de-ser-compensadas/?referer=L-excel-formato&amp;utm_medium=act_formato_excel&amp;utm_source=act_formato_excel&amp;utm_campaign=act_formato_excel&amp;utm_content=act_formato_excel_link" TargetMode="External"/><Relationship Id="rId1439" Type="http://schemas.openxmlformats.org/officeDocument/2006/relationships/hyperlink" Target="https://actualicese.com/formulario-110-adaptado-para-declaracion-de-renta-2014-de-personas-naturales-version-basica/?referer=L-excel-formato&amp;utm_medium=act_formato_excel&amp;utm_source=act_formato_excel&amp;utm_campaign=act_formato_excel&amp;utm_content=act_formato_excel_link" TargetMode="External"/><Relationship Id="rId1646" Type="http://schemas.openxmlformats.org/officeDocument/2006/relationships/hyperlink" Target="https://actualicese.com/casos-practicos-de-liquidacion-de-seguridad-social-de-independientes-con-contrato-de-prestacion-de-servicios/?referer=L-excel-formato&amp;utm_medium=act_formato_excel&amp;utm_source=act_formato_excel&amp;utm_campaign=act_formato_excel&amp;utm_content=act_formato_excel_link" TargetMode="External"/><Relationship Id="rId1853" Type="http://schemas.openxmlformats.org/officeDocument/2006/relationships/hyperlink" Target="https://actualicese.com/acta-cambio-de-representante-legal/?referer=L-excel-formato&amp;utm_medium=act_formato_excel&amp;utm_source=act_formato_excel&amp;utm_campaign=act_formato_excel&amp;utm_content=act_formato_excel_link" TargetMode="External"/><Relationship Id="rId2031" Type="http://schemas.openxmlformats.org/officeDocument/2006/relationships/hyperlink" Target="https://actualicese.com/casos-practicos-de-retencion-en-la-fuente-por-compras-servicios-y-honorarios/?referer=L-excel-formato&amp;utm_medium=act_formato_excel&amp;utm_source=act_formato_excel&amp;utm_campaign=act_formato_excel&amp;utm_content=act_formato_excel_link" TargetMode="External"/><Relationship Id="rId2269" Type="http://schemas.openxmlformats.org/officeDocument/2006/relationships/printerSettings" Target="../printerSettings/printerSettings5.bin"/><Relationship Id="rId9" Type="http://schemas.openxmlformats.org/officeDocument/2006/relationships/hyperlink" Target="https://actualicese.com/impuesto-diferido-por-gastos-de-establecimiento-caso-practico-en-excel/?referer=L-excel-formato&amp;utm_medium=act_formato_excel&amp;utm_source=act_formato_excel&amp;utm_campaign=act_formato_excel&amp;utm_content=act_formato_excel_link" TargetMode="External"/><Relationship Id="rId210" Type="http://schemas.openxmlformats.org/officeDocument/2006/relationships/hyperlink" Target="https://actualicese.com/modelo-de-contrato-de-prestacion-de-servicios-de-revisoria-fiscal/?referer=L-excel-formato&amp;utm_medium=act_formato_excel&amp;utm_source=act_formato_excel&amp;utm_campaign=act_formato_excel&amp;utm_content=act_formato_excel_link" TargetMode="External"/><Relationship Id="rId448" Type="http://schemas.openxmlformats.org/officeDocument/2006/relationships/hyperlink" Target="https://actualicese.com/auditoria-de-nomina-informe-de-control-interno/?referer=L-excel-formato&amp;utm_medium=act_formato_excel&amp;utm_source=act_formato_excel&amp;utm_campaign=act_formato_excel&amp;utm_content=act_formato_excel_link" TargetMode="External"/><Relationship Id="rId655" Type="http://schemas.openxmlformats.org/officeDocument/2006/relationships/hyperlink" Target="https://actualicese.com/2021-historico-de-salario-minimo-y-auxilio-de-transporte/?referer=L-excel-formato&amp;utm_medium=act_formato_excel&amp;utm_source=act_formato_excel&amp;utm_campaign=act_formato_excel&amp;utm_content=act_formato_excel_link" TargetMode="External"/><Relationship Id="rId862" Type="http://schemas.openxmlformats.org/officeDocument/2006/relationships/hyperlink" Target="https://actualicese.com/devolucion-del-iva-pagado-en-adquisicion-de-materiales-para-construccion-de-vis/?referer=L-excel-formato&amp;utm_medium=act_formato_excel&amp;utm_source=act_formato_excel&amp;utm_campaign=act_formato_excel&amp;utm_content=act_formato_excel_link" TargetMode="External"/><Relationship Id="rId1078" Type="http://schemas.openxmlformats.org/officeDocument/2006/relationships/hyperlink" Target="https://actualicese.com/calculo-de-la-contribucion-2017-a-la-supersociedades/?referer=L-excel-formato&amp;utm_medium=act_formato_excel&amp;utm_source=act_formato_excel&amp;utm_campaign=act_formato_excel&amp;utm_content=act_formato_excel_link" TargetMode="External"/><Relationship Id="rId1285" Type="http://schemas.openxmlformats.org/officeDocument/2006/relationships/hyperlink" Target="https://actualicese.com/cuentas-a-reportar-en-los-formatos-de-informacion-exogena-ano-gravable-2015/?referer=L-excel-formato&amp;utm_medium=act_formato_excel&amp;utm_source=act_formato_excel&amp;utm_campaign=act_formato_excel&amp;utm_content=act_formato_excel_link" TargetMode="External"/><Relationship Id="rId1492" Type="http://schemas.openxmlformats.org/officeDocument/2006/relationships/hyperlink" Target="https://actualicese.com/formulario-220-certificacion-pagos-y-retenciones-a-empleados-por-el-ano-gravable-2014/?referer=L-excel-formato&amp;utm_medium=act_formato_excel&amp;utm_source=act_formato_excel&amp;utm_campaign=act_formato_excel&amp;utm_content=act_formato_excel_link" TargetMode="External"/><Relationship Id="rId1506" Type="http://schemas.openxmlformats.org/officeDocument/2006/relationships/hyperlink" Target="https://actualicese.com/parametros-claves-en-la-elaboracion-de-declaraciones-tributarias-durante-el-ano-2015/?referer=L-excel-formato&amp;utm_medium=act_formato_excel&amp;utm_source=act_formato_excel&amp;utm_campaign=act_formato_excel&amp;utm_content=act_formato_excel_link" TargetMode="External"/><Relationship Id="rId1713" Type="http://schemas.openxmlformats.org/officeDocument/2006/relationships/hyperlink" Target="https://actualicese.com/informe-sobre-los-hallazgos-obtenidos-en-los-inventarios/?referer=L-excel-formato&amp;utm_medium=act_formato_excel&amp;utm_source=act_formato_excel&amp;utm_campaign=act_formato_excel&amp;utm_content=act_formato_excel_link" TargetMode="External"/><Relationship Id="rId1920" Type="http://schemas.openxmlformats.org/officeDocument/2006/relationships/hyperlink" Target="https://actualicese.com/convocatoria-de-asamblea-general-ordinaria-de-copropietarios/?referer=L-excel-formato&amp;utm_medium=act_formato_excel&amp;utm_source=act_formato_excel&amp;utm_campaign=act_formato_excel&amp;utm_content=act_formato_excel_link" TargetMode="External"/><Relationship Id="rId2129" Type="http://schemas.openxmlformats.org/officeDocument/2006/relationships/hyperlink" Target="https://actualicese.com/costo-de-la-contratacion-de-un-trabajador-que-devenga-un-salario-minimo-caso-practico/?referer=L-excel-formato&amp;utm_medium=act_formato_excel&amp;utm_source=act_formato_excel&amp;utm_campaign=act_formato_excel&amp;utm_content=act_formato_excel_link" TargetMode="External"/><Relationship Id="rId294" Type="http://schemas.openxmlformats.org/officeDocument/2006/relationships/hyperlink" Target="https://actualicese.com/liquidador-del-impuesto-sobre-la-renta-liquida-de-las-cedulas-general-y-de-pensiones/?referer=L-excel-formato&amp;utm_medium=act_formato_excel&amp;utm_source=act_formato_excel&amp;utm_campaign=act_formato_excel&amp;utm_content=act_formato_excel_link" TargetMode="External"/><Relationship Id="rId308" Type="http://schemas.openxmlformats.org/officeDocument/2006/relationships/hyperlink" Target="https://actualicese.com/herramienta-en-excel-para-la-consulta-automatica-de-terceros-en-la-dian/?referer=L-excel-formato&amp;utm_medium=act_formato_excel&amp;utm_source=act_formato_excel&amp;utm_campaign=act_formato_excel&amp;utm_content=act_formato_excel_link" TargetMode="External"/><Relationship Id="rId515" Type="http://schemas.openxmlformats.org/officeDocument/2006/relationships/hyperlink" Target="https://actualicese.com/formulario-260-ag-2020-declaracion-anual-regimen-simple-personas-naturales-y-juridicas-que-llevan-contabilidad/?referer=L-excel-formato&amp;utm_medium=act_formato_excel&amp;utm_source=act_formato_excel&amp;utm_campaign=act_formato_excel&amp;utm_content=act_formato_excel_link" TargetMode="External"/><Relationship Id="rId722" Type="http://schemas.openxmlformats.org/officeDocument/2006/relationships/hyperlink" Target="https://actualicese.com/solicitud-de-informacion-sobre-afiliaciones-a-salud-y-riesgos-laborales-en-un-contrato-de-aprendizaje/?referer=L-excel-formato&amp;utm_medium=act_formato_excel&amp;utm_source=act_formato_excel&amp;utm_campaign=act_formato_excel&amp;utm_content=act_formato_excel_link" TargetMode="External"/><Relationship Id="rId1145" Type="http://schemas.openxmlformats.org/officeDocument/2006/relationships/hyperlink" Target="https://actualicese.com/nuevos-conceptos-de-exogena-para-reportar-ingresos-por-operaciones-con-iva/?referer=L-excel-formato&amp;utm_medium=act_formato_excel&amp;utm_source=act_formato_excel&amp;utm_campaign=act_formato_excel&amp;utm_content=act_formato_excel_link" TargetMode="External"/><Relationship Id="rId1352" Type="http://schemas.openxmlformats.org/officeDocument/2006/relationships/hyperlink" Target="https://actualicese.com/acta-constitucion-y-posesion-de-miembros-del-comite-paritario-de-seguridad-y-salud-en-el-trabajo/?referer=L-excel-formato&amp;utm_medium=act_formato_excel&amp;utm_source=act_formato_excel&amp;utm_campaign=act_formato_excel&amp;utm_content=act_formato_excel_link" TargetMode="External"/><Relationship Id="rId1797" Type="http://schemas.openxmlformats.org/officeDocument/2006/relationships/hyperlink" Target="https://actualicese.com/plantilla-del-formato-1004-de-exogena-de-2022-reporte-de-descuentos-al-impuesto-de-renta-y-el-simple/?referer=L-excel-formato&amp;utm_medium=act_formato_excel&amp;utm_source=act_formato_excel&amp;utm_campaign=act_formato_excel&amp;utm_content=act_formato_excel_link" TargetMode="External"/><Relationship Id="rId2182" Type="http://schemas.openxmlformats.org/officeDocument/2006/relationships/hyperlink" Target="https://actualicese.com/intereses-moratorios-sobre-deudas-tributarias/?referer=L-excel-formato&amp;utm_medium=act_formato_excel&amp;utm_source=act_formato_excel&amp;utm_campaign=act_formato_excel&amp;utm_content=act_formato_excel_link" TargetMode="External"/><Relationship Id="rId89" Type="http://schemas.openxmlformats.org/officeDocument/2006/relationships/hyperlink" Target="https://actualicese.com/certificacion-de-deuda-o-constitucion-de-titulo-ejecutivo-para-cobro-judicial-en-ph/?referer=L-excel-formato&amp;utm_medium=act_formato_excel&amp;utm_source=act_formato_excel&amp;utm_campaign=act_formato_excel&amp;utm_content=act_formato_excel_link" TargetMode="External"/><Relationship Id="rId154" Type="http://schemas.openxmlformats.org/officeDocument/2006/relationships/hyperlink" Target="https://actualicese.com/formato-en-excel-para-la-toma-de-inventario-fisico-con-macros/?referer=L-excel-formato&amp;utm_medium=act_formato_excel&amp;utm_source=act_formato_excel&amp;utm_campaign=act_formato_excel&amp;utm_content=act_formato_excel_link" TargetMode="External"/><Relationship Id="rId361" Type="http://schemas.openxmlformats.org/officeDocument/2006/relationships/hyperlink" Target="https://actualicese.com/informe-de-auditoria-denegacion-abstencion-de-opinion-por-no-obtener-evidencia/?referer=L-excel-formato&amp;utm_medium=act_formato_excel&amp;utm_source=act_formato_excel&amp;utm_campaign=act_formato_excel&amp;utm_content=act_formato_excel_link" TargetMode="External"/><Relationship Id="rId599" Type="http://schemas.openxmlformats.org/officeDocument/2006/relationships/hyperlink" Target="https://actualicese.com/contrato-de-promesa-de-compraventa-de-carro-o-motocicleta/?referer=L-excel-formato&amp;utm_medium=act_formato_excel&amp;utm_source=act_formato_excel&amp;utm_campaign=act_formato_excel&amp;utm_content=act_formato_excel_link" TargetMode="External"/><Relationship Id="rId1005" Type="http://schemas.openxmlformats.org/officeDocument/2006/relationships/hyperlink" Target="https://actualicese.com/amparo-de-pobreza/?referer=L-excel-formato&amp;utm_medium=act_formato_excel&amp;utm_source=act_formato_excel&amp;utm_campaign=act_formato_excel&amp;utm_content=act_formato_excel_link" TargetMode="External"/><Relationship Id="rId1212" Type="http://schemas.openxmlformats.org/officeDocument/2006/relationships/hyperlink" Target="https://actualicese.com/matriz-para-definir-la-periodicidad-de-declaracion-y-pago-del-impuesto-sobre-las-ventas/?referer=L-excel-formato&amp;utm_medium=act_formato_excel&amp;utm_source=act_formato_excel&amp;utm_campaign=act_formato_excel&amp;utm_content=act_formato_excel_link" TargetMode="External"/><Relationship Id="rId1657" Type="http://schemas.openxmlformats.org/officeDocument/2006/relationships/hyperlink" Target="https://actualicese.com/casos-practicos-en-excel-sobre-la-distribucion-de-los-cif-costos-indirectos-de-fabricacion/?referer=L-excel-formato&amp;utm_medium=act_formato_excel&amp;utm_source=act_formato_excel&amp;utm_campaign=act_formato_excel&amp;utm_content=act_formato_excel_link" TargetMode="External"/><Relationship Id="rId1864" Type="http://schemas.openxmlformats.org/officeDocument/2006/relationships/hyperlink" Target="https://actualicese.com/herramienta-con-macros-en-excel-para-elaborar-y-analizar-estados-financieros/?referer=L-excel-formato&amp;utm_medium=act_formato_excel&amp;utm_source=act_formato_excel&amp;utm_campaign=act_formato_excel&amp;utm_content=act_formato_excel_link" TargetMode="External"/><Relationship Id="rId2042" Type="http://schemas.openxmlformats.org/officeDocument/2006/relationships/hyperlink" Target="https://actualicese.com/matriz-y-ejemplos-sobre-la-determinacion-de-la-residencia-fiscal-de-las-personas-naturales/?referer=L-excel-formato&amp;utm_medium=act_formato_excel&amp;utm_source=act_formato_excel&amp;utm_campaign=act_formato_excel&amp;utm_content=act_formato_excel_link" TargetMode="External"/><Relationship Id="rId459" Type="http://schemas.openxmlformats.org/officeDocument/2006/relationships/hyperlink" Target="https://actualicese.com/certificacion-del-contador-o-revisor-fiscal-para-la-inscripcion-de-libros-en-la-camara-de-comercio/?referer=L-excel-formato&amp;utm_medium=act_formato_excel&amp;utm_source=act_formato_excel&amp;utm_campaign=act_formato_excel&amp;utm_content=act_formato_excel_link" TargetMode="External"/><Relationship Id="rId666" Type="http://schemas.openxmlformats.org/officeDocument/2006/relationships/hyperlink" Target="https://actualicese.com/liquidadores-de-sanciones-relacionadas-con-la-informacion-exogena-resueltas-en-2022/?referer=L-excel-formato&amp;utm_medium=act_formato_excel&amp;utm_source=act_formato_excel&amp;utm_campaign=act_formato_excel&amp;utm_content=act_formato_excel_link" TargetMode="External"/><Relationship Id="rId873" Type="http://schemas.openxmlformats.org/officeDocument/2006/relationships/hyperlink" Target="https://actualicese.com/comunicacion-de-deficiencias-en-el-proceso-de-inspeccion-seguimiento-del-control-de-calidad/?referer=L-excel-formato&amp;utm_medium=act_formato_excel&amp;utm_source=act_formato_excel&amp;utm_campaign=act_formato_excel&amp;utm_content=act_formato_excel_link" TargetMode="External"/><Relationship Id="rId1089" Type="http://schemas.openxmlformats.org/officeDocument/2006/relationships/hyperlink" Target="https://actualicese.com/cuestionario-de-auditoria-para-area-de-sistemas/?referer=L-excel-formato&amp;utm_medium=act_formato_excel&amp;utm_source=act_formato_excel&amp;utm_campaign=act_formato_excel&amp;utm_content=act_formato_excel_link" TargetMode="External"/><Relationship Id="rId1296" Type="http://schemas.openxmlformats.org/officeDocument/2006/relationships/hyperlink" Target="https://actualicese.com/poder-especial-para-compraventa-de-inmueble/?referer=L-excel-formato&amp;utm_medium=act_formato_excel&amp;utm_source=act_formato_excel&amp;utm_campaign=act_formato_excel&amp;utm_content=act_formato_excel_link" TargetMode="External"/><Relationship Id="rId1517" Type="http://schemas.openxmlformats.org/officeDocument/2006/relationships/hyperlink" Target="https://actualicese.com/estructura-del-contenido-de-la-resolucion-dian-000220-de-oct-31-de-2014/?referer=L-excel-formato&amp;utm_medium=act_formato_excel&amp;utm_source=act_formato_excel&amp;utm_campaign=act_formato_excel&amp;utm_content=act_formato_excel_link" TargetMode="External"/><Relationship Id="rId1724" Type="http://schemas.openxmlformats.org/officeDocument/2006/relationships/hyperlink" Target="https://actualicese.com/metodos-de-medicion-de-activos-y-pasivos-segun-el-estandar-para-pymes/?referer=L-excel-formato&amp;utm_medium=act_formato_excel&amp;utm_source=act_formato_excel&amp;utm_campaign=act_formato_excel&amp;utm_content=act_formato_excel_link" TargetMode="External"/><Relationship Id="rId16" Type="http://schemas.openxmlformats.org/officeDocument/2006/relationships/hyperlink" Target="https://actualicese.com/certificacion-del-contador-sobre-los-ingresos-percibidos-por-una-persona-natural/?referer=L-excel-formato&amp;utm_medium=act_formato_excel&amp;utm_source=act_formato_excel&amp;utm_campaign=act_formato_excel&amp;utm_content=act_formato_excel_link" TargetMode="External"/><Relationship Id="rId221" Type="http://schemas.openxmlformats.org/officeDocument/2006/relationships/hyperlink" Target="https://actualicese.com/contrato-de-trabajo-de-servicio-domestico-al-dia/?referer=L-excel-formato&amp;utm_medium=act_formato_excel&amp;utm_source=act_formato_excel&amp;utm_campaign=act_formato_excel&amp;utm_content=act_formato_excel_link" TargetMode="External"/><Relationship Id="rId319" Type="http://schemas.openxmlformats.org/officeDocument/2006/relationships/hyperlink" Target="https://actualicese.com/carta-para-notificar-un-incremento-de-salario/?referer=L-excel-formato&amp;utm_medium=act_formato_excel&amp;utm_source=act_formato_excel&amp;utm_campaign=act_formato_excel&amp;utm_content=act_formato_excel_link" TargetMode="External"/><Relationship Id="rId526" Type="http://schemas.openxmlformats.org/officeDocument/2006/relationships/hyperlink" Target="https://actualicese.com/lista-de-chequeo-planeacion-de-la-ejecucion-de-un-encargo-nicc-1/?referer=L-excel-formato&amp;utm_medium=act_formato_excel&amp;utm_source=act_formato_excel&amp;utm_campaign=act_formato_excel&amp;utm_content=act_formato_excel_link" TargetMode="External"/><Relationship Id="rId1156" Type="http://schemas.openxmlformats.org/officeDocument/2006/relationships/hyperlink" Target="https://actualicese.com/sintesis-de-las-modificaciones-de-la-ley-1819-de-2016-a-rentas-exentas-del-articulo-2017-2/?referer=L-excel-formato&amp;utm_medium=act_formato_excel&amp;utm_source=act_formato_excel&amp;utm_campaign=act_formato_excel&amp;utm_content=act_formato_excel_link" TargetMode="External"/><Relationship Id="rId1363" Type="http://schemas.openxmlformats.org/officeDocument/2006/relationships/hyperlink" Target="https://actualicese.com/documentos-sobre-activos-y-pasivos-financieros-orientaciones-tecnicas-008-y-009-del-ctcp/?referer=L-excel-formato&amp;utm_medium=act_formato_excel&amp;utm_source=act_formato_excel&amp;utm_campaign=act_formato_excel&amp;utm_content=act_formato_excel_link" TargetMode="External"/><Relationship Id="rId1931" Type="http://schemas.openxmlformats.org/officeDocument/2006/relationships/hyperlink" Target="https://actualicese.com/respuesta-a-solicitud-de-un-servicio/?referer=L-excel-formato&amp;utm_medium=act_formato_excel&amp;utm_source=act_formato_excel&amp;utm_campaign=act_formato_excel&amp;utm_content=act_formato_excel_link" TargetMode="External"/><Relationship Id="rId2207" Type="http://schemas.openxmlformats.org/officeDocument/2006/relationships/hyperlink" Target="https://actualicese.com/modelo-de-autorizacion-para-el-tratamiento-y-la-proteccion-de-datos-personales/?referer=L-excel-formato&amp;utm_medium=act_formato_excel&amp;utm_source=act_formato_excel&amp;utm_campaign=act_formato_excel&amp;utm_content=act_formato_excel_link" TargetMode="External"/><Relationship Id="rId733" Type="http://schemas.openxmlformats.org/officeDocument/2006/relationships/hyperlink" Target="https://actualicese.com/certificacion-de-contador-para-acceder-al-subsidio-de-la-prima-de-servicios/?referer=L-excel-formato&amp;utm_medium=act_formato_excel&amp;utm_source=act_formato_excel&amp;utm_campaign=act_formato_excel&amp;utm_content=act_formato_excel_link" TargetMode="External"/><Relationship Id="rId940" Type="http://schemas.openxmlformats.org/officeDocument/2006/relationships/hyperlink" Target="https://actualicese.com/porcentaje-fijo-de-retencion-en-la-fuente-sobre-salarios-en-junio-de-2018-procedimiento-2/?referer=L-excel-formato&amp;utm_medium=act_formato_excel&amp;utm_source=act_formato_excel&amp;utm_campaign=act_formato_excel&amp;utm_content=act_formato_excel_link" TargetMode="External"/><Relationship Id="rId1016" Type="http://schemas.openxmlformats.org/officeDocument/2006/relationships/hyperlink" Target="https://actualicese.com/demanda-para-fijacion-de-nuevo-valor-de-arrendamiento-de-local-comercial/?referer=L-excel-formato&amp;utm_medium=act_formato_excel&amp;utm_source=act_formato_excel&amp;utm_campaign=act_formato_excel&amp;utm_content=act_formato_excel_link" TargetMode="External"/><Relationship Id="rId1570" Type="http://schemas.openxmlformats.org/officeDocument/2006/relationships/hyperlink" Target="https://actualicese.com/glosario-basico-para-aplicacion-de-estandares-internacionales-de-informacion-financiera/?referer=L-excel-formato&amp;utm_medium=act_formato_excel&amp;utm_source=act_formato_excel&amp;utm_campaign=act_formato_excel&amp;utm_content=act_formato_excel_link" TargetMode="External"/><Relationship Id="rId1668" Type="http://schemas.openxmlformats.org/officeDocument/2006/relationships/hyperlink" Target="https://actualicese.com/liquidador-casos-practicos-en-excel-de-liquidacion-de-aportes-a-seguridad-social-de-independientes-del-transporte-de-carga/?referer=L-excel-formato&amp;utm_medium=act_formato_excel&amp;utm_source=act_formato_excel&amp;utm_campaign=act_formato_excel&amp;utm_content=act_formato_excel_link" TargetMode="External"/><Relationship Id="rId1875" Type="http://schemas.openxmlformats.org/officeDocument/2006/relationships/hyperlink" Target="https://actualicese.com/modelo-para-definir-si-una-persona-natural-esta-obligada-a-declarar-renta/?referer=L-excel-formato&amp;utm_medium=act_formato_excel&amp;utm_source=act_formato_excel&amp;utm_campaign=act_formato_excel&amp;utm_content=act_formato_excel_link" TargetMode="External"/><Relationship Id="rId2193" Type="http://schemas.openxmlformats.org/officeDocument/2006/relationships/hyperlink" Target="https://actualicese.com/lista-de-chequeo-estandares-minimos-de-seguridad-para-pequenas-empresas/?referer=L-excel-formato&amp;utm_medium=act_formato_excel&amp;utm_source=act_formato_excel&amp;utm_campaign=act_formato_excel&amp;utm_content=act_formato_excel_link" TargetMode="External"/><Relationship Id="rId165" Type="http://schemas.openxmlformats.org/officeDocument/2006/relationships/hyperlink" Target="https://actualicese.com/carta-de-terminacion-del-contrato-por-dificultades-economicas-del-empleador/?referer=L-excel-formato&amp;utm_medium=act_formato_excel&amp;utm_source=act_formato_excel&amp;utm_campaign=act_formato_excel&amp;utm_content=act_formato_excel_link" TargetMode="External"/><Relationship Id="rId372" Type="http://schemas.openxmlformats.org/officeDocument/2006/relationships/hyperlink" Target="https://actualicese.com/convocatoria-de-asamblea-general-ordinaria-de-copropietarios/?referer=L-excel-formato&amp;utm_medium=act_formato_excel&amp;utm_source=act_formato_excel&amp;utm_campaign=act_formato_excel&amp;utm_content=act_formato_excel_link" TargetMode="External"/><Relationship Id="rId677" Type="http://schemas.openxmlformats.org/officeDocument/2006/relationships/hyperlink" Target="https://actualicese.com/nota-sobre-la-determinacion-de-valores-razonables/?referer=L-excel-formato&amp;utm_medium=act_formato_excel&amp;utm_source=act_formato_excel&amp;utm_campaign=act_formato_excel&amp;utm_content=act_formato_excel_link" TargetMode="External"/><Relationship Id="rId800" Type="http://schemas.openxmlformats.org/officeDocument/2006/relationships/hyperlink" Target="https://actualicese.com/informacion-laboral-2020/?referer=L-excel-formato&amp;utm_medium=act_formato_excel&amp;utm_source=act_formato_excel&amp;utm_campaign=act_formato_excel&amp;utm_content=act_formato_excel_link" TargetMode="External"/><Relationship Id="rId1223" Type="http://schemas.openxmlformats.org/officeDocument/2006/relationships/hyperlink" Target="https://actualicese.com/matriz-para-definir-el-sistema-mediante-el-cual-puede-declarar-un-trabajador-por-cuenta-propia/?referer=L-excel-formato&amp;utm_medium=act_formato_excel&amp;utm_source=act_formato_excel&amp;utm_campaign=act_formato_excel&amp;utm_content=act_formato_excel_link" TargetMode="External"/><Relationship Id="rId1430" Type="http://schemas.openxmlformats.org/officeDocument/2006/relationships/hyperlink" Target="https://actualicese.com/formularios-210-y-230-con-anexos-de-persona-natural-para-declaracion-de-renta-ano-gravable-2014/?referer=L-excel-formato&amp;utm_medium=act_formato_excel&amp;utm_source=act_formato_excel&amp;utm_campaign=act_formato_excel&amp;utm_content=act_formato_excel_link" TargetMode="External"/><Relationship Id="rId1528" Type="http://schemas.openxmlformats.org/officeDocument/2006/relationships/hyperlink" Target="https://actualicese.com/modelo-certificacion-de-contador-para-actualizar-el-rut-por-cese-de-actividades-gravadas-con-iva/?referer=L-excel-formato&amp;utm_medium=act_formato_excel&amp;utm_source=act_formato_excel&amp;utm_campaign=act_formato_excel&amp;utm_content=act_formato_excel_link" TargetMode="External"/><Relationship Id="rId2053" Type="http://schemas.openxmlformats.org/officeDocument/2006/relationships/hyperlink" Target="https://actualicese.com/guia-modelo-de-notas-a-los-estados-financieros-estado-de-situacion-financiera/?referer=L-excel-formato&amp;utm_medium=act_formato_excel&amp;utm_source=act_formato_excel&amp;utm_campaign=act_formato_excel&amp;utm_content=act_formato_excel_link" TargetMode="External"/><Relationship Id="rId2260" Type="http://schemas.openxmlformats.org/officeDocument/2006/relationships/hyperlink" Target="https://actualicese.com/liquidador-calculadora-de-monetizacion-de-la-cuota-de-aprendizaje-sena/?referer=L-excel-formato&amp;utm_medium=act_formato_excel&amp;utm_source=act_formato_excel&amp;utm_campaign=act_formato_excel&amp;utm_content=act_formato_excel_link" TargetMode="External"/><Relationship Id="rId232" Type="http://schemas.openxmlformats.org/officeDocument/2006/relationships/hyperlink" Target="https://actualicese.com/declaracion-de-renta-de-personas-naturales-documentos-necesarios-para-su-elaboracion/?referer=L-excel-formato&amp;utm_medium=act_formato_excel&amp;utm_source=act_formato_excel&amp;utm_campaign=act_formato_excel&amp;utm_content=act_formato_excel_link" TargetMode="External"/><Relationship Id="rId884" Type="http://schemas.openxmlformats.org/officeDocument/2006/relationships/hyperlink" Target="https://actualicese.com/impuesto-de-renta-ordinario-vs-impuesto-simple-cual-es-la-decision-mas-conveniente/?referer=L-excel-formato&amp;utm_medium=act_formato_excel&amp;utm_source=act_formato_excel&amp;utm_campaign=act_formato_excel&amp;utm_content=act_formato_excel_link" TargetMode="External"/><Relationship Id="rId1735" Type="http://schemas.openxmlformats.org/officeDocument/2006/relationships/hyperlink" Target="https://actualicese.com/dupont-indice-de-rentabilidad/?referer=L-excel-formato&amp;utm_medium=act_formato_excel&amp;utm_source=act_formato_excel&amp;utm_campaign=act_formato_excel&amp;utm_content=act_formato_excel_link" TargetMode="External"/><Relationship Id="rId1942" Type="http://schemas.openxmlformats.org/officeDocument/2006/relationships/hyperlink" Target="https://actualicese.com/ejemplos-sobre-hechos-posteriores-al-cierre-que-implican-o-no-ajustes/?referer=L-excel-formato&amp;utm_medium=act_formato_excel&amp;utm_source=act_formato_excel&amp;utm_campaign=act_formato_excel&amp;utm_content=act_formato_excel_link" TargetMode="External"/><Relationship Id="rId2120" Type="http://schemas.openxmlformats.org/officeDocument/2006/relationships/hyperlink" Target="https://actualicese.com/informe-de-compilacion-de-estados-financieros-con-fines-especificos/?referer=L-excel-formato&amp;utm_medium=act_formato_excel&amp;utm_source=act_formato_excel&amp;utm_campaign=act_formato_excel&amp;utm_content=act_formato_excel_link" TargetMode="External"/><Relationship Id="rId27" Type="http://schemas.openxmlformats.org/officeDocument/2006/relationships/hyperlink" Target="https://actualicese.com/ejemplos-sobre-hechos-posteriores-al-cierre-que-implican-o-no-ajustes/?referer=L-excel-formato&amp;utm_medium=act_formato_excel&amp;utm_source=act_formato_excel&amp;utm_campaign=act_formato_excel&amp;utm_content=act_formato_excel_link" TargetMode="External"/><Relationship Id="rId537" Type="http://schemas.openxmlformats.org/officeDocument/2006/relationships/hyperlink" Target="https://actualicese.com/licencias-de-maternidad-y-paternidad-tipos-y-caracteristicas/?referer=L-excel-formato&amp;utm_medium=act_formato_excel&amp;utm_source=act_formato_excel&amp;utm_campaign=act_formato_excel&amp;utm_content=act_formato_excel_link" TargetMode="External"/><Relationship Id="rId744" Type="http://schemas.openxmlformats.org/officeDocument/2006/relationships/hyperlink" Target="https://actualicese.com/liquidador-del-numero-de-trabajadores-por-los-cuales-se-tiene-derecho-al-subsidio-de-nomina-del-paef/?referer=L-excel-formato&amp;utm_medium=act_formato_excel&amp;utm_source=act_formato_excel&amp;utm_campaign=act_formato_excel&amp;utm_content=act_formato_excel_link" TargetMode="External"/><Relationship Id="rId951" Type="http://schemas.openxmlformats.org/officeDocument/2006/relationships/hyperlink" Target="https://actualicese.com/solicitud-de-deposito-de-recursos-a-cuenta-afc-para-que-no-se-practique-retefuente/?referer=L-excel-formato&amp;utm_medium=act_formato_excel&amp;utm_source=act_formato_excel&amp;utm_campaign=act_formato_excel&amp;utm_content=act_formato_excel_link" TargetMode="External"/><Relationship Id="rId1167" Type="http://schemas.openxmlformats.org/officeDocument/2006/relationships/hyperlink" Target="https://actualicese.com/tabla-de-retencion-en-la-fuente-sobre-ingresos-laborales/?referer=L-excel-formato&amp;utm_medium=act_formato_excel&amp;utm_source=act_formato_excel&amp;utm_campaign=act_formato_excel&amp;utm_content=act_formato_excel_link" TargetMode="External"/><Relationship Id="rId1374" Type="http://schemas.openxmlformats.org/officeDocument/2006/relationships/hyperlink" Target="https://actualicese.com/basica-de-trabajo-salario-y-jornada-laboral/?referer=L-excel-formato&amp;utm_medium=act_formato_excel&amp;utm_source=act_formato_excel&amp;utm_campaign=act_formato_excel&amp;utm_content=act_formato_excel_link" TargetMode="External"/><Relationship Id="rId1581" Type="http://schemas.openxmlformats.org/officeDocument/2006/relationships/hyperlink" Target="https://actualicese.com/guia-consejos-practicos-sobre-el-nuevo-estatuto-del-consumidor-superindustria-y-comercio/?referer=L-excel-formato&amp;utm_medium=act_formato_excel&amp;utm_source=act_formato_excel&amp;utm_campaign=act_formato_excel&amp;utm_content=act_formato_excel_link" TargetMode="External"/><Relationship Id="rId1679" Type="http://schemas.openxmlformats.org/officeDocument/2006/relationships/hyperlink" Target="https://actualicese.com/analisis-de-informacion-de-ventas-utilizando-el-metodo-del-indice-de-estacionalidad/?referer=L-excel-formato&amp;utm_medium=act_formato_excel&amp;utm_source=act_formato_excel&amp;utm_campaign=act_formato_excel&amp;utm_content=act_formato_excel_link" TargetMode="External"/><Relationship Id="rId1802" Type="http://schemas.openxmlformats.org/officeDocument/2006/relationships/hyperlink" Target="https://actualicese.com/guia-en-excel-para-auditar-el-formato-2516-conciliacion-fiscal-de-las-personas-juridicas/?referer=L-excel-formato&amp;utm_medium=act_formato_excel&amp;utm_source=act_formato_excel&amp;utm_campaign=act_formato_excel&amp;utm_content=act_formato_excel_link" TargetMode="External"/><Relationship Id="rId2218" Type="http://schemas.openxmlformats.org/officeDocument/2006/relationships/hyperlink" Target="https://actualicese.com/liquidador-plantilla-de-los-formatos-2276-2280-y-2743-para-el-reporte-de-informacion-exogena-de-2023/?referer=L-excel-formato&amp;utm_medium=act_formato_excel&amp;utm_source=act_formato_excel&amp;utm_campaign=act_formato_excel&amp;utm_content=act_formato_excel_link" TargetMode="External"/><Relationship Id="rId80" Type="http://schemas.openxmlformats.org/officeDocument/2006/relationships/hyperlink" Target="https://actualicese.com/arqueo-caja-menor/?referer=L-excel-formato&amp;utm_medium=act_formato_excel&amp;utm_source=act_formato_excel&amp;utm_campaign=act_formato_excel&amp;utm_content=act_formato_excel_link" TargetMode="External"/><Relationship Id="rId176" Type="http://schemas.openxmlformats.org/officeDocument/2006/relationships/hyperlink" Target="https://actualicese.com/control-de-disfrute-del-dia-de-la-familia-planilla-en-excel/?referer=L-excel-formato&amp;utm_medium=act_formato_excel&amp;utm_source=act_formato_excel&amp;utm_campaign=act_formato_excel&amp;utm_content=act_formato_excel_link" TargetMode="External"/><Relationship Id="rId383" Type="http://schemas.openxmlformats.org/officeDocument/2006/relationships/hyperlink" Target="https://actualicese.com/simulador-del-limite-de-costos-y-gastos-no-soportados-en-factura-electronica/?referer=L-excel-formato&amp;utm_medium=act_formato_excel&amp;utm_source=act_formato_excel&amp;utm_campaign=act_formato_excel&amp;utm_content=act_formato_excel_link" TargetMode="External"/><Relationship Id="rId590" Type="http://schemas.openxmlformats.org/officeDocument/2006/relationships/hyperlink" Target="https://actualicese.com/carta-para-designar-al-responsable-del-seguimiento-del-sistema-de-control-de-calidad-nicc-1/?referer=L-excel-formato&amp;utm_medium=act_formato_excel&amp;utm_source=act_formato_excel&amp;utm_campaign=act_formato_excel&amp;utm_content=act_formato_excel_link" TargetMode="External"/><Relationship Id="rId604" Type="http://schemas.openxmlformats.org/officeDocument/2006/relationships/hyperlink" Target="https://actualicese.com/word-contrato-de-prestacion-de-servicios-para-la-organizacion-contable/?referer=L-excel-formato&amp;utm_medium=act_formato_excel&amp;utm_source=act_formato_excel&amp;utm_campaign=act_formato_excel&amp;utm_content=act_formato_excel_link" TargetMode="External"/><Relationship Id="rId811" Type="http://schemas.openxmlformats.org/officeDocument/2006/relationships/hyperlink" Target="https://actualicese.com/formulario-350-plantilla-para-elaborar-su-borrador/?referer=L-excel-formato&amp;utm_medium=act_formato_excel&amp;utm_source=act_formato_excel&amp;utm_campaign=act_formato_excel&amp;utm_content=act_formato_excel_link" TargetMode="External"/><Relationship Id="rId1027" Type="http://schemas.openxmlformats.org/officeDocument/2006/relationships/hyperlink" Target="https://actualicese.com/2018-historico-de-salario-minimo-y-auxilio-de-transporte/?referer=L-excel-formato&amp;utm_medium=act_formato_excel&amp;utm_source=act_formato_excel&amp;utm_campaign=act_formato_excel&amp;utm_content=act_formato_excel_link" TargetMode="External"/><Relationship Id="rId1234" Type="http://schemas.openxmlformats.org/officeDocument/2006/relationships/hyperlink" Target="https://actualicese.com/modelo-simple-de-programa-de-auditoria-a-inversiones-en-pymes/?referer=L-excel-formato&amp;utm_medium=act_formato_excel&amp;utm_source=act_formato_excel&amp;utm_campaign=act_formato_excel&amp;utm_content=act_formato_excel_link" TargetMode="External"/><Relationship Id="rId1441" Type="http://schemas.openxmlformats.org/officeDocument/2006/relationships/hyperlink" Target="https://actualicese.com/derecho-de-peticion-requiriendo-visita-para-inspeccion-de-sanidad/?referer=L-excel-formato&amp;utm_medium=act_formato_excel&amp;utm_source=act_formato_excel&amp;utm_campaign=act_formato_excel&amp;utm_content=act_formato_excel_link" TargetMode="External"/><Relationship Id="rId1886" Type="http://schemas.openxmlformats.org/officeDocument/2006/relationships/hyperlink" Target="https://actualicese.com/liquidador-del-auxilio-de-incapacidad-de-origen-comun-para-trabajador-independiente/?referer=L-excel-formato&amp;utm_medium=act_formato_excel&amp;utm_source=act_formato_excel&amp;utm_campaign=act_formato_excel&amp;utm_content=act_formato_excel_link" TargetMode="External"/><Relationship Id="rId2064" Type="http://schemas.openxmlformats.org/officeDocument/2006/relationships/hyperlink" Target="https://actualicese.com/pack-de-formatos-para-profundizar-en-las-novedades-de-la-ley-de-reforma-tributaria-2277-de-2022/?referer=L-excel-formato&amp;utm_medium=act_formato_excel&amp;utm_source=act_formato_excel&amp;utm_campaign=act_formato_excel&amp;utm_content=act_formato_excel_link" TargetMode="External"/><Relationship Id="rId243" Type="http://schemas.openxmlformats.org/officeDocument/2006/relationships/hyperlink" Target="https://actualicese.com/10-simuladores-de-sanciones-por-no-declarar/?referer=L-excel-formato&amp;utm_medium=act_formato_excel&amp;utm_source=act_formato_excel&amp;utm_campaign=act_formato_excel&amp;utm_content=act_formato_excel_link" TargetMode="External"/><Relationship Id="rId450" Type="http://schemas.openxmlformats.org/officeDocument/2006/relationships/hyperlink" Target="https://actualicese.com/ejemplos-de-aplicacion-de-los-beneficios-de-la-ley-de-borron-y-cuenta-nueva/?referer=L-excel-formato&amp;utm_medium=act_formato_excel&amp;utm_source=act_formato_excel&amp;utm_campaign=act_formato_excel&amp;utm_content=act_formato_excel_link" TargetMode="External"/><Relationship Id="rId688" Type="http://schemas.openxmlformats.org/officeDocument/2006/relationships/hyperlink" Target="https://actualicese.com/depreciacion-y-valor-maximo-a-deducir-en-impuesto-de-renta/?referer=L-excel-formato&amp;utm_medium=act_formato_excel&amp;utm_source=act_formato_excel&amp;utm_campaign=act_formato_excel&amp;utm_content=act_formato_excel_link" TargetMode="External"/><Relationship Id="rId895" Type="http://schemas.openxmlformats.org/officeDocument/2006/relationships/hyperlink" Target="https://actualicese.com/radicacion-de-licencia-de-maternidad-ante-eps-al-no-cotizar-todo-el-periodo-de-gestacion/?referer=L-excel-formato&amp;utm_medium=act_formato_excel&amp;utm_source=act_formato_excel&amp;utm_campaign=act_formato_excel&amp;utm_content=act_formato_excel_link" TargetMode="External"/><Relationship Id="rId909" Type="http://schemas.openxmlformats.org/officeDocument/2006/relationships/hyperlink" Target="https://actualicese.com/anuncio-de-modificacion-a-terminos-de-descuento-por-pronto-pago/?referer=L-excel-formato&amp;utm_medium=act_formato_excel&amp;utm_source=act_formato_excel&amp;utm_campaign=act_formato_excel&amp;utm_content=act_formato_excel_link" TargetMode="External"/><Relationship Id="rId1080" Type="http://schemas.openxmlformats.org/officeDocument/2006/relationships/hyperlink" Target="https://actualicese.com/clasificacion-tributaria-de-una-persona-natural-segun-decreto-3032-de-2013/?referer=L-excel-formato&amp;utm_medium=act_formato_excel&amp;utm_source=act_formato_excel&amp;utm_campaign=act_formato_excel&amp;utm_content=act_formato_excel_link" TargetMode="External"/><Relationship Id="rId1301" Type="http://schemas.openxmlformats.org/officeDocument/2006/relationships/hyperlink" Target="https://actualicese.com/promesa-de-compraventa-de-apartamento-con-usufructo-para-cancelar/?referer=L-excel-formato&amp;utm_medium=act_formato_excel&amp;utm_source=act_formato_excel&amp;utm_campaign=act_formato_excel&amp;utm_content=act_formato_excel_link" TargetMode="External"/><Relationship Id="rId1539" Type="http://schemas.openxmlformats.org/officeDocument/2006/relationships/hyperlink" Target="https://actualicese.com/plantilla-para-elaborar-informe-de-practicas-empresariales-por-el-2013/?referer=L-excel-formato&amp;utm_medium=act_formato_excel&amp;utm_source=act_formato_excel&amp;utm_campaign=act_formato_excel&amp;utm_content=act_formato_excel_link" TargetMode="External"/><Relationship Id="rId1746" Type="http://schemas.openxmlformats.org/officeDocument/2006/relationships/hyperlink" Target="https://actualicese.com/modelo-basico-en-excel-para-proyectar-el-impuesto-al-patrimonio-anos-2023-y-siguientes/?referer=L-excel-formato&amp;utm_medium=act_formato_excel&amp;utm_source=act_formato_excel&amp;utm_campaign=act_formato_excel&amp;utm_content=act_formato_excel_link" TargetMode="External"/><Relationship Id="rId1953" Type="http://schemas.openxmlformats.org/officeDocument/2006/relationships/hyperlink" Target="https://actualicese.com/modelo-calculo-intereses-de-mora-y-su-iva-en-cuentas-por-cobrar-vencidas/?referer=L-excel-formato&amp;utm_medium=act_formato_excel&amp;utm_source=act_formato_excel&amp;utm_campaign=act_formato_excel&amp;utm_content=act_formato_excel_link" TargetMode="External"/><Relationship Id="rId2131" Type="http://schemas.openxmlformats.org/officeDocument/2006/relationships/hyperlink" Target="https://actualicese.com/liquidador-de-sanciones-por-incumplir-con-la-obligacion-de-inscribirse-al-rut/?referer=L-excel-formato&amp;utm_medium=act_formato_excel&amp;utm_source=act_formato_excel&amp;utm_campaign=act_formato_excel&amp;utm_content=act_formato_excel_link" TargetMode="External"/><Relationship Id="rId38" Type="http://schemas.openxmlformats.org/officeDocument/2006/relationships/hyperlink" Target="https://actualicese.com/clasificacion-de-arrendamientos-segun-la-seccion-20-del-estandar-para-pymes-casos-practicos-en-excel/?referer=L-excel-formato&amp;utm_medium=act_formato_excel&amp;utm_source=act_formato_excel&amp;utm_campaign=act_formato_excel&amp;utm_content=act_formato_excel_link" TargetMode="External"/><Relationship Id="rId103" Type="http://schemas.openxmlformats.org/officeDocument/2006/relationships/hyperlink" Target="https://actualicese.com/casos-practicos-de-contabilizacion-de-ventas-de-contado-y-a-credito/?referer=L-excel-formato&amp;utm_medium=act_formato_excel&amp;utm_source=act_formato_excel&amp;utm_campaign=act_formato_excel&amp;utm_content=act_formato_excel_link" TargetMode="External"/><Relationship Id="rId310" Type="http://schemas.openxmlformats.org/officeDocument/2006/relationships/hyperlink" Target="https://actualicese.com/liquidador-del-formulario-110-y-formato-2516-declaracion-de-renta-de-personas-juridicas-ag-2021/?referer=L-excel-formato&amp;utm_medium=act_formato_excel&amp;utm_source=act_formato_excel&amp;utm_campaign=act_formato_excel&amp;utm_content=act_formato_excel_link" TargetMode="External"/><Relationship Id="rId548" Type="http://schemas.openxmlformats.org/officeDocument/2006/relationships/hyperlink" Target="https://actualicese.com/liquidador-del-auxilio-de-incapacidad-de-origen-comun-para-trabajador-independiente/?referer=L-excel-formato&amp;utm_medium=act_formato_excel&amp;utm_source=act_formato_excel&amp;utm_campaign=act_formato_excel&amp;utm_content=act_formato_excel_link" TargetMode="External"/><Relationship Id="rId755" Type="http://schemas.openxmlformats.org/officeDocument/2006/relationships/hyperlink" Target="https://actualicese.com/certificado-de-licencia-remunerada-compensable-proteccion-al-empleo-ante-el-covid-19/?referer=L-excel-formato&amp;utm_medium=act_formato_excel&amp;utm_source=act_formato_excel&amp;utm_campaign=act_formato_excel&amp;utm_content=act_formato_excel_link" TargetMode="External"/><Relationship Id="rId962" Type="http://schemas.openxmlformats.org/officeDocument/2006/relationships/hyperlink" Target="https://actualicese.com/notificacion-de-ultimo-cobro-extrajudicial/?referer=L-excel-formato&amp;utm_medium=act_formato_excel&amp;utm_source=act_formato_excel&amp;utm_campaign=act_formato_excel&amp;utm_content=act_formato_excel_link" TargetMode="External"/><Relationship Id="rId1178" Type="http://schemas.openxmlformats.org/officeDocument/2006/relationships/hyperlink" Target="https://actualicese.com/matriz-para-definir-quien-puede-acogerse-al-monotributo-por-el-ano-2017-segun-reforma-tributaria/?referer=L-excel-formato&amp;utm_medium=act_formato_excel&amp;utm_source=act_formato_excel&amp;utm_campaign=act_formato_excel&amp;utm_content=act_formato_excel_link" TargetMode="External"/><Relationship Id="rId1385" Type="http://schemas.openxmlformats.org/officeDocument/2006/relationships/hyperlink" Target="https://actualicese.com/contratacion-del-servicio-domestico/?referer=L-excel-formato&amp;utm_medium=act_formato_excel&amp;utm_source=act_formato_excel&amp;utm_campaign=act_formato_excel&amp;utm_content=act_formato_excel_link" TargetMode="External"/><Relationship Id="rId1592" Type="http://schemas.openxmlformats.org/officeDocument/2006/relationships/hyperlink" Target="https://actualicese.com/devolucion-de-pagares-o-letras-pagadas/?referer=L-excel-formato&amp;utm_medium=act_formato_excel&amp;utm_source=act_formato_excel&amp;utm_campaign=act_formato_excel&amp;utm_content=act_formato_excel_link" TargetMode="External"/><Relationship Id="rId1606" Type="http://schemas.openxmlformats.org/officeDocument/2006/relationships/hyperlink" Target="https://actualicese.com/word-minuta-de-comodato-o-prestamo-de-uso/?referer=L-excel-formato&amp;utm_medium=act_formato_excel&amp;utm_source=act_formato_excel&amp;utm_campaign=act_formato_excel&amp;utm_content=act_formato_excel_link" TargetMode="External"/><Relationship Id="rId1813" Type="http://schemas.openxmlformats.org/officeDocument/2006/relationships/hyperlink" Target="https://actualicese.com/liquidador-certificado-de-ingresos-y-retenciones-plantilla-del-formulario-220-y-del-formato-2ag-2022/?referer=L-excel-formato&amp;utm_medium=act_formato_excel&amp;utm_source=act_formato_excel&amp;utm_campaign=act_formato_excel&amp;utm_content=act_formato_excel_link" TargetMode="External"/><Relationship Id="rId2229" Type="http://schemas.openxmlformats.org/officeDocument/2006/relationships/hyperlink" Target="https://actualicese.com/liquidador-plantilla-del-formato-1008-de-exogena-2023-informacion-de-cuentas-por-cobrar/?referer=L-excel-formato&amp;utm_medium=act_formato_excel&amp;utm_source=act_formato_excel&amp;utm_campaign=act_formato_excel&amp;utm_content=act_formato_excel_link" TargetMode="External"/><Relationship Id="rId91" Type="http://schemas.openxmlformats.org/officeDocument/2006/relationships/hyperlink" Target="https://actualicese.com/comparativo-de-pagos-a-trabajador-contrato-de-trabajo-vs-contrato-de-prestacion-de-servicios/?referer=L-excel-formato&amp;utm_medium=act_formato_excel&amp;utm_source=act_formato_excel&amp;utm_campaign=act_formato_excel&amp;utm_content=act_formato_excel_link" TargetMode="External"/><Relationship Id="rId187" Type="http://schemas.openxmlformats.org/officeDocument/2006/relationships/hyperlink" Target="https://actualicese.com/liquidador-automatizado-de-la-prima-de-servicios-con-comprobante-de-pago/?referer=L-excel-formato&amp;utm_medium=act_formato_excel&amp;utm_source=act_formato_excel&amp;utm_campaign=act_formato_excel&amp;utm_content=act_formato_excel_link" TargetMode="External"/><Relationship Id="rId394" Type="http://schemas.openxmlformats.org/officeDocument/2006/relationships/hyperlink" Target="https://actualicese.com/pack-de-formatos-formatos-para-la-liquidacion-de-nomina-paso-a-paso/?referer=L-excel-formato&amp;utm_medium=act_formato_excel&amp;utm_source=act_formato_excel&amp;utm_campaign=act_formato_excel&amp;utm_content=act_formato_excel_link" TargetMode="External"/><Relationship Id="rId408" Type="http://schemas.openxmlformats.org/officeDocument/2006/relationships/hyperlink" Target="https://actualicese.com/carta-de-finalizacion-del-contrato-individual-de-trabajo-por-justa-causa/?referer=L-excel-formato&amp;utm_medium=act_formato_excel&amp;utm_source=act_formato_excel&amp;utm_campaign=act_formato_excel&amp;utm_content=act_formato_excel_link" TargetMode="External"/><Relationship Id="rId615" Type="http://schemas.openxmlformats.org/officeDocument/2006/relationships/hyperlink" Target="https://actualicese.com/plantilla-del-formato-exogena-1008-por-el-ano-gravable-2020-reporte-de-cuentas-por-cobrar/?referer=L-excel-formato&amp;utm_medium=act_formato_excel&amp;utm_source=act_formato_excel&amp;utm_campaign=act_formato_excel&amp;utm_content=act_formato_excel_link" TargetMode="External"/><Relationship Id="rId822" Type="http://schemas.openxmlformats.org/officeDocument/2006/relationships/hyperlink" Target="https://actualicese.com/tablas-para-el-calculo-del-tiempo-entre-dos-fechas/?referer=L-excel-formato&amp;utm_medium=act_formato_excel&amp;utm_source=act_formato_excel&amp;utm_campaign=act_formato_excel&amp;utm_content=act_formato_excel_link" TargetMode="External"/><Relationship Id="rId1038" Type="http://schemas.openxmlformats.org/officeDocument/2006/relationships/hyperlink" Target="https://actualicese.com/categorias-de-informantes-de-exogena-por-el-ano-gravable-2017-y-formatos-que-deben-usar/?referer=L-excel-formato&amp;utm_medium=act_formato_excel&amp;utm_source=act_formato_excel&amp;utm_campaign=act_formato_excel&amp;utm_content=act_formato_excel_link" TargetMode="External"/><Relationship Id="rId1245" Type="http://schemas.openxmlformats.org/officeDocument/2006/relationships/hyperlink" Target="https://actualicese.com/modelo-de-renuncia-por-falta-de-pago-de-salarios/?referer=L-excel-formato&amp;utm_medium=act_formato_excel&amp;utm_source=act_formato_excel&amp;utm_campaign=act_formato_excel&amp;utm_content=act_formato_excel_link" TargetMode="External"/><Relationship Id="rId1452" Type="http://schemas.openxmlformats.org/officeDocument/2006/relationships/hyperlink" Target="https://actualicese.com/derecho-de-peticion-informando-apertura-de-establecimiento-de-comercio/?referer=L-excel-formato&amp;utm_medium=act_formato_excel&amp;utm_source=act_formato_excel&amp;utm_campaign=act_formato_excel&amp;utm_content=act_formato_excel_link" TargetMode="External"/><Relationship Id="rId1897" Type="http://schemas.openxmlformats.org/officeDocument/2006/relationships/hyperlink" Target="https://actualicese.com/presencia-economica-significativa-pes-comparativo-en-word-de-las-normas-del-dut-1625-de-2016-afectadas-con-el-decreto-2039-de-2023/?referer=L-excel-formato&amp;utm_medium=act_formato_excel&amp;utm_source=act_formato_excel&amp;utm_campaign=act_formato_excel&amp;utm_content=act_formato_excel_link" TargetMode="External"/><Relationship Id="rId2075" Type="http://schemas.openxmlformats.org/officeDocument/2006/relationships/hyperlink" Target="https://actualicese.com/simulador-del-impuesto-para-dividendos-y-participaciones-no-gravados-de-2017-y-siguientes/?referer=L-excel-formato&amp;utm_medium=act_formato_excel&amp;utm_source=act_formato_excel&amp;utm_campaign=act_formato_excel&amp;utm_content=act_formato_excel_link" TargetMode="External"/><Relationship Id="rId254" Type="http://schemas.openxmlformats.org/officeDocument/2006/relationships/hyperlink" Target="https://actualicese.com/lista-de-chequeo-de-documentos-para-contratacion-laboral-a-solicitar-al-trabajador/?referer=L-excel-formato&amp;utm_medium=act_formato_excel&amp;utm_source=act_formato_excel&amp;utm_campaign=act_formato_excel&amp;utm_content=act_formato_excel_link" TargetMode="External"/><Relationship Id="rId699" Type="http://schemas.openxmlformats.org/officeDocument/2006/relationships/hyperlink" Target="https://actualicese.com/contrato-de-preposicion/?referer=L-excel-formato&amp;utm_medium=act_formato_excel&amp;utm_source=act_formato_excel&amp;utm_campaign=act_formato_excel&amp;utm_content=act_formato_excel_link" TargetMode="External"/><Relationship Id="rId1091" Type="http://schemas.openxmlformats.org/officeDocument/2006/relationships/hyperlink" Target="https://actualicese.com/renta-presuntiva-y-las-novedades-de-la-reforma-tributaria-en-su-determinacion/?referer=L-excel-formato&amp;utm_medium=act_formato_excel&amp;utm_source=act_formato_excel&amp;utm_campaign=act_formato_excel&amp;utm_content=act_formato_excel_link" TargetMode="External"/><Relationship Id="rId1105" Type="http://schemas.openxmlformats.org/officeDocument/2006/relationships/hyperlink" Target="https://actualicese.com/aprobacion-de-disolucion-de-sociedad-de-responsabilidad-limitada/?referer=L-excel-formato&amp;utm_medium=act_formato_excel&amp;utm_source=act_formato_excel&amp;utm_campaign=act_formato_excel&amp;utm_content=act_formato_excel_link" TargetMode="External"/><Relationship Id="rId1312" Type="http://schemas.openxmlformats.org/officeDocument/2006/relationships/hyperlink" Target="https://actualicese.com/convocatoria-para-asamblea-general-de-copropietarios/?referer=L-excel-formato&amp;utm_medium=act_formato_excel&amp;utm_source=act_formato_excel&amp;utm_campaign=act_formato_excel&amp;utm_content=act_formato_excel_link" TargetMode="External"/><Relationship Id="rId1757" Type="http://schemas.openxmlformats.org/officeDocument/2006/relationships/hyperlink" Target="https://actualicese.com/liquidador-de-prestaciones-sociales/?referer=L-excel-formato&amp;utm_medium=act_formato_excel&amp;utm_source=act_formato_excel&amp;utm_campaign=act_formato_excel&amp;utm_content=act_formato_excel_link" TargetMode="External"/><Relationship Id="rId1964" Type="http://schemas.openxmlformats.org/officeDocument/2006/relationships/hyperlink" Target="https://actualicese.com/modelo-de-estructura-del-estado-de-resultados-y-ganancias-acumuladas/?referer=L-excel-formato&amp;utm_medium=act_formato_excel&amp;utm_source=act_formato_excel&amp;utm_campaign=act_formato_excel&amp;utm_content=act_formato_excel_link" TargetMode="External"/><Relationship Id="rId49" Type="http://schemas.openxmlformats.org/officeDocument/2006/relationships/hyperlink" Target="https://actualicese.com/modelo-para-la-elaboracion-del-estado-de-cambios-en-el-patrimonio/?referer=L-excel-formato&amp;utm_medium=act_formato_excel&amp;utm_source=act_formato_excel&amp;utm_campaign=act_formato_excel&amp;utm_content=act_formato_excel_link" TargetMode="External"/><Relationship Id="rId114" Type="http://schemas.openxmlformats.org/officeDocument/2006/relationships/hyperlink" Target="https://actualicese.com/caso-practico-de-contabilizacion-de-prestaciones-sociales-y-vacaciones/?referer=L-excel-formato&amp;utm_medium=act_formato_excel&amp;utm_source=act_formato_excel&amp;utm_campaign=act_formato_excel&amp;utm_content=act_formato_excel_link" TargetMode="External"/><Relationship Id="rId461" Type="http://schemas.openxmlformats.org/officeDocument/2006/relationships/hyperlink" Target="https://actualicese.com/modelo-de-certificado-para-acceder-al-incentivo-a-la-creacion-de-nuevos-empleos/?referer=L-excel-formato&amp;utm_medium=act_formato_excel&amp;utm_source=act_formato_excel&amp;utm_campaign=act_formato_excel&amp;utm_content=act_formato_excel_link" TargetMode="External"/><Relationship Id="rId559" Type="http://schemas.openxmlformats.org/officeDocument/2006/relationships/hyperlink" Target="https://actualicese.com/lista-de-chequeo-para-evaluar-la-aceptacion-o-continuidad-de-la-relacion-con-clientes/?referer=L-excel-formato&amp;utm_medium=act_formato_excel&amp;utm_source=act_formato_excel&amp;utm_campaign=act_formato_excel&amp;utm_content=act_formato_excel_link" TargetMode="External"/><Relationship Id="rId766" Type="http://schemas.openxmlformats.org/officeDocument/2006/relationships/hyperlink" Target="https://actualicese.com/formato-exogena-1647-por-el-ano-gravable-2019-reporte-de-ingresos-recibidos-para-terceros/?referer=L-excel-formato&amp;utm_medium=act_formato_excel&amp;utm_source=act_formato_excel&amp;utm_campaign=act_formato_excel&amp;utm_content=act_formato_excel_link" TargetMode="External"/><Relationship Id="rId1189" Type="http://schemas.openxmlformats.org/officeDocument/2006/relationships/hyperlink" Target="https://actualicese.com/modelo-de-carta-para-solicitar-a-la-empresa-de-servicios-publicos-la-suspension-del-contrato-de-telefonia-e-internet/?referer=L-excel-formato&amp;utm_medium=act_formato_excel&amp;utm_source=act_formato_excel&amp;utm_campaign=act_formato_excel&amp;utm_content=act_formato_excel_link" TargetMode="External"/><Relationship Id="rId1396" Type="http://schemas.openxmlformats.org/officeDocument/2006/relationships/hyperlink" Target="https://actualicese.com/convenios-para-evitar-la-doble-tributacion-de-las-empresas-de-navegacion/?referer=L-excel-formato&amp;utm_medium=act_formato_excel&amp;utm_source=act_formato_excel&amp;utm_campaign=act_formato_excel&amp;utm_content=act_formato_excel_link" TargetMode="External"/><Relationship Id="rId1617" Type="http://schemas.openxmlformats.org/officeDocument/2006/relationships/hyperlink" Target="https://actualicese.com/word-segunda-convocatoria-a-asamblea-general-ordinaria-de-socios/?referer=L-excel-formato&amp;utm_medium=act_formato_excel&amp;utm_source=act_formato_excel&amp;utm_campaign=act_formato_excel&amp;utm_content=act_formato_excel_link" TargetMode="External"/><Relationship Id="rId1824" Type="http://schemas.openxmlformats.org/officeDocument/2006/relationships/hyperlink" Target="https://actualicese.com/pack-de-formatos-formatos-para-la-liquidacion-de-nomina-paso-a-paso/?referer=L-excel-formato&amp;utm_medium=act_formato_excel&amp;utm_source=act_formato_excel&amp;utm_campaign=act_formato_excel&amp;utm_content=act_formato_excel_link" TargetMode="External"/><Relationship Id="rId2142" Type="http://schemas.openxmlformats.org/officeDocument/2006/relationships/hyperlink" Target="https://actualicese.com/aportes-a-seguridad-social-para-trabajadores-independientes/?referer=L-excel-formato&amp;utm_medium=act_formato_excel&amp;utm_source=act_formato_excel&amp;utm_campaign=act_formato_excel&amp;utm_content=act_formato_excel_link" TargetMode="External"/><Relationship Id="rId198" Type="http://schemas.openxmlformats.org/officeDocument/2006/relationships/hyperlink" Target="https://actualicese.com/carta-de-renuncia-de-revisor-fiscal/?referer=L-excel-formato&amp;utm_medium=act_formato_excel&amp;utm_source=act_formato_excel&amp;utm_campaign=act_formato_excel&amp;utm_content=act_formato_excel_link" TargetMode="External"/><Relationship Id="rId321" Type="http://schemas.openxmlformats.org/officeDocument/2006/relationships/hyperlink" Target="https://actualicese.com/dictamenes-e-informes-del-revisor-fiscal-actualizados-al-2022/?referer=L-excel-formato&amp;utm_medium=act_formato_excel&amp;utm_source=act_formato_excel&amp;utm_campaign=act_formato_excel&amp;utm_content=act_formato_excel_link" TargetMode="External"/><Relationship Id="rId419" Type="http://schemas.openxmlformats.org/officeDocument/2006/relationships/hyperlink" Target="https://actualicese.com/sancion-por-no-consignar-las-cesantias-y-no-pagar-los-intereses/?referer=L-excel-formato&amp;utm_medium=act_formato_excel&amp;utm_source=act_formato_excel&amp;utm_campaign=act_formato_excel&amp;utm_content=act_formato_excel_link" TargetMode="External"/><Relationship Id="rId626" Type="http://schemas.openxmlformats.org/officeDocument/2006/relationships/hyperlink" Target="https://actualicese.com/contrato-de-arrendamiento-vivienda-urbana/?referer=L-excel-formato&amp;utm_medium=act_formato_excel&amp;utm_source=act_formato_excel&amp;utm_campaign=act_formato_excel&amp;utm_content=act_formato_excel_link" TargetMode="External"/><Relationship Id="rId973" Type="http://schemas.openxmlformats.org/officeDocument/2006/relationships/hyperlink" Target="https://actualicese.com/incorporacion-de-procesos-ejecutivos-en-proceso-de-reorganizacion-empresarial/?referer=L-excel-formato&amp;utm_medium=act_formato_excel&amp;utm_source=act_formato_excel&amp;utm_campaign=act_formato_excel&amp;utm_content=act_formato_excel_link" TargetMode="External"/><Relationship Id="rId1049" Type="http://schemas.openxmlformats.org/officeDocument/2006/relationships/hyperlink" Target="https://actualicese.com/descuentos-tributarios-para-personas-juridicas-y-sus-limites-al-momento-de-aplicarlos/?referer=L-excel-formato&amp;utm_medium=act_formato_excel&amp;utm_source=act_formato_excel&amp;utm_campaign=act_formato_excel&amp;utm_content=act_formato_excel_link" TargetMode="External"/><Relationship Id="rId1256" Type="http://schemas.openxmlformats.org/officeDocument/2006/relationships/hyperlink" Target="https://actualicese.com/solicitud-de-autorizacion-para-venta-de-propiedad-de-un-menor-de-edad/?referer=L-excel-formato&amp;utm_medium=act_formato_excel&amp;utm_source=act_formato_excel&amp;utm_campaign=act_formato_excel&amp;utm_content=act_formato_excel_link" TargetMode="External"/><Relationship Id="rId2002" Type="http://schemas.openxmlformats.org/officeDocument/2006/relationships/hyperlink" Target="https://actualicese.com/guia-modelo-de-notas-a-los-estados-financieros-estado-de-resultados/?referer=L-excel-formato&amp;utm_medium=act_formato_excel&amp;utm_source=act_formato_excel&amp;utm_campaign=act_formato_excel&amp;utm_content=act_formato_excel_link" TargetMode="External"/><Relationship Id="rId2086" Type="http://schemas.openxmlformats.org/officeDocument/2006/relationships/hyperlink" Target="https://actualicese.com/simulador-del-beneficio-de-auditoria-para-2021-2022-y-2023-con-las-novedades-de-la-ley-de-inversion-social/?referer=L-excel-formato&amp;utm_medium=act_formato_excel&amp;utm_source=act_formato_excel&amp;utm_campaign=act_formato_excel&amp;utm_content=act_formato_excel_link" TargetMode="External"/><Relationship Id="rId833" Type="http://schemas.openxmlformats.org/officeDocument/2006/relationships/hyperlink" Target="https://actualicese.com/certificacion-del-socio-gestor-en-contratos-de-cuentas-en-participacion/?referer=L-excel-formato&amp;utm_medium=act_formato_excel&amp;utm_source=act_formato_excel&amp;utm_campaign=act_formato_excel&amp;utm_content=act_formato_excel_link" TargetMode="External"/><Relationship Id="rId1116" Type="http://schemas.openxmlformats.org/officeDocument/2006/relationships/hyperlink" Target="https://actualicese.com/escrituras-de-venta-de-inmueble-ubicado-en-propiedad-horizontal/?referer=L-excel-formato&amp;utm_medium=act_formato_excel&amp;utm_source=act_formato_excel&amp;utm_campaign=act_formato_excel&amp;utm_content=act_formato_excel_link" TargetMode="External"/><Relationship Id="rId1463" Type="http://schemas.openxmlformats.org/officeDocument/2006/relationships/hyperlink" Target="https://actualicese.com/comparativo-de-las-partidas-con-que-se-depura-el-impuesto-de-renta-y-complementarios-y-el-impuesto-sobre-la-renta-para-la-equidad-cree/?referer=L-excel-formato&amp;utm_medium=act_formato_excel&amp;utm_source=act_formato_excel&amp;utm_campaign=act_formato_excel&amp;utm_content=act_formato_excel_link" TargetMode="External"/><Relationship Id="rId1670" Type="http://schemas.openxmlformats.org/officeDocument/2006/relationships/hyperlink" Target="https://actualicese.com/informe-de-auditoria-denegacion-abstencion-de-opinion-por-no-obtener-evidencia/?referer=L-excel-formato&amp;utm_medium=act_formato_excel&amp;utm_source=act_formato_excel&amp;utm_campaign=act_formato_excel&amp;utm_content=act_formato_excel_link" TargetMode="External"/><Relationship Id="rId1768" Type="http://schemas.openxmlformats.org/officeDocument/2006/relationships/hyperlink" Target="https://actualicese.com/historico-de-indice-de-precios-al-consumidor-ipc/?referer=L-excel-formato&amp;utm_medium=act_formato_excel&amp;utm_source=act_formato_excel&amp;utm_campaign=act_formato_excel&amp;utm_content=act_formato_excel_link" TargetMode="External"/><Relationship Id="rId265" Type="http://schemas.openxmlformats.org/officeDocument/2006/relationships/hyperlink" Target="https://actualicese.com/carta-para-autorizar-descuento-en-salario-por-libranza/?referer=L-excel-formato&amp;utm_medium=act_formato_excel&amp;utm_source=act_formato_excel&amp;utm_campaign=act_formato_excel&amp;utm_content=act_formato_excel_link" TargetMode="External"/><Relationship Id="rId472" Type="http://schemas.openxmlformats.org/officeDocument/2006/relationships/hyperlink" Target="https://actualicese.com/modelo-para-analizar-el-valor-presente-y-el-valor-presente-neto-de-una-inversion/?referer=L-excel-formato&amp;utm_medium=act_formato_excel&amp;utm_source=act_formato_excel&amp;utm_campaign=act_formato_excel&amp;utm_content=act_formato_excel_link" TargetMode="External"/><Relationship Id="rId900" Type="http://schemas.openxmlformats.org/officeDocument/2006/relationships/hyperlink" Target="https://actualicese.com/calendario-tributario-distrital-2019/?referer=L-excel-formato&amp;utm_medium=act_formato_excel&amp;utm_source=act_formato_excel&amp;utm_campaign=act_formato_excel&amp;utm_content=act_formato_excel_link" TargetMode="External"/><Relationship Id="rId1323" Type="http://schemas.openxmlformats.org/officeDocument/2006/relationships/hyperlink" Target="https://actualicese.com/calendario-tributario-para-personas-naturales/?referer=L-excel-formato&amp;utm_medium=act_formato_excel&amp;utm_source=act_formato_excel&amp;utm_campaign=act_formato_excel&amp;utm_content=act_formato_excel_link" TargetMode="External"/><Relationship Id="rId1530" Type="http://schemas.openxmlformats.org/officeDocument/2006/relationships/hyperlink" Target="https://actualicese.com/modelo-para-definir-porcentaje-fijo-de-retencion-en-la-fuente-sobre-salarios-en-junio-de-2014-procedimiento-2/?referer=L-excel-formato&amp;utm_medium=act_formato_excel&amp;utm_source=act_formato_excel&amp;utm_campaign=act_formato_excel&amp;utm_content=act_formato_excel_link" TargetMode="External"/><Relationship Id="rId1628" Type="http://schemas.openxmlformats.org/officeDocument/2006/relationships/hyperlink" Target="https://actualicese.com/modelo-para-la-elaboracion-de-un-reglamento-interno-de-trabajo/?referer=L-excel-formato&amp;utm_medium=act_formato_excel&amp;utm_source=act_formato_excel&amp;utm_campaign=act_formato_excel&amp;utm_content=act_formato_excel_link" TargetMode="External"/><Relationship Id="rId1975" Type="http://schemas.openxmlformats.org/officeDocument/2006/relationships/hyperlink" Target="https://actualicese.com/casos-practicos-para-comprender-la-contabilizacion-de-pasivos-en-el-cierre-contable/?referer=L-excel-formato&amp;utm_medium=act_formato_excel&amp;utm_source=act_formato_excel&amp;utm_campaign=act_formato_excel&amp;utm_content=act_formato_excel_link" TargetMode="External"/><Relationship Id="rId2153" Type="http://schemas.openxmlformats.org/officeDocument/2006/relationships/hyperlink" Target="https://actualicese.com/category/formatos/" TargetMode="External"/><Relationship Id="rId125" Type="http://schemas.openxmlformats.org/officeDocument/2006/relationships/hyperlink" Target="https://actualicese.com/modelo-para-calcular-cuota-variable-de-un-credito-con-abonos-a-capital-iguales/?referer=L-excel-formato&amp;utm_medium=act_formato_excel&amp;utm_source=act_formato_excel&amp;utm_campaign=act_formato_excel&amp;utm_content=act_formato_excel_link" TargetMode="External"/><Relationship Id="rId332" Type="http://schemas.openxmlformats.org/officeDocument/2006/relationships/hyperlink" Target="https://actualicese.com/informe-nisr-4400-de-revision-de-ingresos-para-acceder-al-apoyo-a-empresas-afectadas-por-el-paro-nacional/?referer=L-excel-formato&amp;utm_medium=act_formato_excel&amp;utm_source=act_formato_excel&amp;utm_campaign=act_formato_excel&amp;utm_content=act_formato_excel_link" TargetMode="External"/><Relationship Id="rId777" Type="http://schemas.openxmlformats.org/officeDocument/2006/relationships/hyperlink" Target="https://actualicese.com/dictamenes-e-informes-del-revisor-fiscal-actualizados-al-2022/?referer=L-excel-formato&amp;utm_medium=act_formato_excel&amp;utm_source=act_formato_excel&amp;utm_campaign=act_formato_excel&amp;utm_content=act_formato_excel_link" TargetMode="External"/><Relationship Id="rId984" Type="http://schemas.openxmlformats.org/officeDocument/2006/relationships/hyperlink" Target="https://actualicese.com/formato-exogena-1008-por-el-ano-gravable-2017-reporte-de-cuentas-por-cobrar/?referer=L-excel-formato&amp;utm_medium=act_formato_excel&amp;utm_source=act_formato_excel&amp;utm_campaign=act_formato_excel&amp;utm_content=act_formato_excel_link" TargetMode="External"/><Relationship Id="rId1835" Type="http://schemas.openxmlformats.org/officeDocument/2006/relationships/hyperlink" Target="https://actualicese.com/excel-interactivo-resultados-de-la-encuesta-actualicese-como-estan-realmente-los-honorarios-profesionales-del-contador-publico/?referer=L-excel-formato&amp;utm_medium=act_formato_excel&amp;utm_source=act_formato_excel&amp;utm_campaign=act_formato_excel&amp;utm_content=act_formato_excel_link" TargetMode="External"/><Relationship Id="rId2013" Type="http://schemas.openxmlformats.org/officeDocument/2006/relationships/hyperlink" Target="https://actualicese.com/casos-practicos-sobre-metodos-para-determinar-la-naturaleza-del-impuesto-diferido/?referer=L-excel-formato&amp;utm_medium=act_formato_excel&amp;utm_source=act_formato_excel&amp;utm_campaign=act_formato_excel&amp;utm_content=act_formato_excel_link" TargetMode="External"/><Relationship Id="rId2220" Type="http://schemas.openxmlformats.org/officeDocument/2006/relationships/hyperlink" Target="https://actualicese.com/liquidador-plantilla-de-los-formatos-1005-y-1006-de-exogena-2023-reporte-del-inc-e-iva-descontable-y-generados/?referer=L-excel-formato&amp;utm_medium=act_formato_excel&amp;utm_source=act_formato_excel&amp;utm_campaign=act_formato_excel&amp;utm_content=act_formato_excel_link" TargetMode="External"/><Relationship Id="rId637" Type="http://schemas.openxmlformats.org/officeDocument/2006/relationships/hyperlink" Target="https://actualicese.com/contrato-de-obra-civil/?referer=L-excel-formato&amp;utm_medium=act_formato_excel&amp;utm_source=act_formato_excel&amp;utm_campaign=act_formato_excel&amp;utm_content=act_formato_excel_link" TargetMode="External"/><Relationship Id="rId844" Type="http://schemas.openxmlformats.org/officeDocument/2006/relationships/hyperlink" Target="https://actualicese.com/plantilla-para-elaborar-el-formulario-300-para-las-declaraciones-del-iva-durante-2019/?referer=L-excel-formato&amp;utm_medium=act_formato_excel&amp;utm_source=act_formato_excel&amp;utm_campaign=act_formato_excel&amp;utm_content=act_formato_excel_link" TargetMode="External"/><Relationship Id="rId1267" Type="http://schemas.openxmlformats.org/officeDocument/2006/relationships/hyperlink" Target="https://actualicese.com/calculo-de-la-sancion-por-extemporaneidad-despues-del-emplazamiento-por-no-declarar/?referer=L-excel-formato&amp;utm_medium=act_formato_excel&amp;utm_source=act_formato_excel&amp;utm_campaign=act_formato_excel&amp;utm_content=act_formato_excel_link" TargetMode="External"/><Relationship Id="rId1474" Type="http://schemas.openxmlformats.org/officeDocument/2006/relationships/hyperlink" Target="https://actualicese.com/calendario-tributario-automatizado-para-el-2015/?referer=L-excel-formato&amp;utm_medium=act_formato_excel&amp;utm_source=act_formato_excel&amp;utm_campaign=act_formato_excel&amp;utm_content=act_formato_excel_link" TargetMode="External"/><Relationship Id="rId1681" Type="http://schemas.openxmlformats.org/officeDocument/2006/relationships/hyperlink" Target="https://actualicese.com/modelo-en-excel-del-documento-soporte-para-operaciones-con-no-obligados-a-facturar/?referer=L-excel-formato&amp;utm_medium=act_formato_excel&amp;utm_source=act_formato_excel&amp;utm_campaign=act_formato_excel&amp;utm_content=act_formato_excel_link" TargetMode="External"/><Relationship Id="rId1902" Type="http://schemas.openxmlformats.org/officeDocument/2006/relationships/hyperlink" Target="https://actualicese.com/dictamen-de-revisor-fiscal-que-incluye-opinion-con-salvedades/?referer=L-excel-formato&amp;utm_medium=act_formato_excel&amp;utm_source=act_formato_excel&amp;utm_campaign=act_formato_excel&amp;utm_content=act_formato_excel_link" TargetMode="External"/><Relationship Id="rId2097" Type="http://schemas.openxmlformats.org/officeDocument/2006/relationships/hyperlink" Target="https://actualicese.com/notificacion-de-embargo-de-la-prima-de-servicios/?referer=L-excel-formato&amp;utm_medium=act_formato_excel&amp;utm_source=act_formato_excel&amp;utm_campaign=act_formato_excel&amp;utm_content=act_formato_excel_link" TargetMode="External"/><Relationship Id="rId276" Type="http://schemas.openxmlformats.org/officeDocument/2006/relationships/hyperlink" Target="https://actualicese.com/formulario-260-ag-2021-declaracion-anual-regimen-simple-personas-naturales-y-juridicas-que-llevan-contabilidad/?referer=L-excel-formato&amp;utm_medium=act_formato_excel&amp;utm_source=act_formato_excel&amp;utm_campaign=act_formato_excel&amp;utm_content=act_formato_excel_link" TargetMode="External"/><Relationship Id="rId483" Type="http://schemas.openxmlformats.org/officeDocument/2006/relationships/hyperlink" Target="https://actualicese.com/lista-de-chequeo-de-revelaciones-nic-38-activos-intangibles/?referer=L-excel-formato&amp;utm_medium=act_formato_excel&amp;utm_source=act_formato_excel&amp;utm_campaign=act_formato_excel&amp;utm_content=act_formato_excel_link" TargetMode="External"/><Relationship Id="rId690" Type="http://schemas.openxmlformats.org/officeDocument/2006/relationships/hyperlink" Target="https://actualicese.com/carta-de-terminacion-de-contrato-de-arrendamiento-conforme-a-la-ley-820-del-2003/?referer=L-excel-formato&amp;utm_medium=act_formato_excel&amp;utm_source=act_formato_excel&amp;utm_campaign=act_formato_excel&amp;utm_content=act_formato_excel_link" TargetMode="External"/><Relationship Id="rId704" Type="http://schemas.openxmlformats.org/officeDocument/2006/relationships/hyperlink" Target="https://actualicese.com/formulario-260-ag-2019-regimen-simple-personas-naturales-y-juridicas-que-llevan-contabilidad/?referer=L-excel-formato&amp;utm_medium=act_formato_excel&amp;utm_source=act_formato_excel&amp;utm_campaign=act_formato_excel&amp;utm_content=act_formato_excel_link" TargetMode="External"/><Relationship Id="rId911" Type="http://schemas.openxmlformats.org/officeDocument/2006/relationships/hyperlink" Target="https://actualicese.com/proveedores-tecnologicos-autorizados-para-prestar-servicios-de-facturacion-electronica/?referer=L-excel-formato&amp;utm_medium=act_formato_excel&amp;utm_source=act_formato_excel&amp;utm_campaign=act_formato_excel&amp;utm_content=act_formato_excel_link" TargetMode="External"/><Relationship Id="rId1127" Type="http://schemas.openxmlformats.org/officeDocument/2006/relationships/hyperlink" Target="https://actualicese.com/formatos-1005-y-1006-por-2016-reportes-de-iva-generados-y-descontables/?referer=L-excel-formato&amp;utm_medium=act_formato_excel&amp;utm_source=act_formato_excel&amp;utm_campaign=act_formato_excel&amp;utm_content=act_formato_excel_link" TargetMode="External"/><Relationship Id="rId1334" Type="http://schemas.openxmlformats.org/officeDocument/2006/relationships/hyperlink" Target="https://actualicese.com/parametros-claves-en-la-elaboracion-de-declaraciones-tributarias-durante-el-ano-2016/?referer=L-excel-formato&amp;utm_medium=act_formato_excel&amp;utm_source=act_formato_excel&amp;utm_campaign=act_formato_excel&amp;utm_content=act_formato_excel_link" TargetMode="External"/><Relationship Id="rId1541" Type="http://schemas.openxmlformats.org/officeDocument/2006/relationships/hyperlink" Target="https://actualicese.com/oro-reportes-de-informacion-exogena-tributaria-a-la-dian-ano-gravable-2013/?referer=L-excel-formato&amp;utm_medium=act_formato_excel&amp;utm_source=act_formato_excel&amp;utm_campaign=act_formato_excel&amp;utm_content=act_formato_excel_link" TargetMode="External"/><Relationship Id="rId1779" Type="http://schemas.openxmlformats.org/officeDocument/2006/relationships/hyperlink" Target="https://actualicese.com/historico-de-la-trm-en-2022/?referer=L-excel-formato&amp;utm_medium=act_formato_excel&amp;utm_source=act_formato_excel&amp;utm_campaign=act_formato_excel&amp;utm_content=act_formato_excel_link" TargetMode="External"/><Relationship Id="rId1986" Type="http://schemas.openxmlformats.org/officeDocument/2006/relationships/hyperlink" Target="https://actualicese.com/ejercicio-practico-en-excel-valuacion-de-inventarios-por-el-metodo-de-identificacion-especifica/?referer=L-excel-formato&amp;utm_medium=act_formato_excel&amp;utm_source=act_formato_excel&amp;utm_campaign=act_formato_excel&amp;utm_content=act_formato_excel_link" TargetMode="External"/><Relationship Id="rId2164" Type="http://schemas.openxmlformats.org/officeDocument/2006/relationships/hyperlink" Target="https://actualicese.com/modelo-en-word-de-documento-de-otorgamiento-de-viaticos-permanentes/?referer=L-excel-formato&amp;utm_medium=act_formato_excel&amp;utm_source=act_formato_excel&amp;utm_campaign=act_formato_excel&amp;utm_content=act_formato_excel_link" TargetMode="External"/><Relationship Id="rId40" Type="http://schemas.openxmlformats.org/officeDocument/2006/relationships/hyperlink" Target="https://actualicese.com/modelo-para-solicitud-de-reembolso-de-caja-menor/?referer=L-excel-formato&amp;utm_medium=act_formato_excel&amp;utm_source=act_formato_excel&amp;utm_campaign=act_formato_excel&amp;utm_content=act_formato_excel_link" TargetMode="External"/><Relationship Id="rId136" Type="http://schemas.openxmlformats.org/officeDocument/2006/relationships/hyperlink" Target="https://actualicese.com/modelo-para-elaborar-el-presupuesto-de-consumo-o-de-uso-de-materiales-costos-variables/?referer=L-excel-formato&amp;utm_medium=act_formato_excel&amp;utm_source=act_formato_excel&amp;utm_campaign=act_formato_excel&amp;utm_content=act_formato_excel_link" TargetMode="External"/><Relationship Id="rId343" Type="http://schemas.openxmlformats.org/officeDocument/2006/relationships/hyperlink" Target="https://actualicese.com/informe-de-revision-de-informacion-financiera-intermedia-con-salvedades/?referer=L-excel-formato&amp;utm_medium=act_formato_excel&amp;utm_source=act_formato_excel&amp;utm_campaign=act_formato_excel&amp;utm_content=act_formato_excel_link" TargetMode="External"/><Relationship Id="rId550" Type="http://schemas.openxmlformats.org/officeDocument/2006/relationships/hyperlink" Target="https://actualicese.com/clasificacion-de-pasivos-entre-corrientes-y-no-corrientes-caso-practico-en-excel/?referer=L-excel-formato&amp;utm_medium=act_formato_excel&amp;utm_source=act_formato_excel&amp;utm_campaign=act_formato_excel&amp;utm_content=act_formato_excel_link" TargetMode="External"/><Relationship Id="rId788" Type="http://schemas.openxmlformats.org/officeDocument/2006/relationships/hyperlink" Target="https://actualicese.com/comparativo-de-normas-afectadas-con-la-ley-de-crecimiento-economico-2010-de-diciembre-27-de-2019/?referer=L-excel-formato&amp;utm_medium=act_formato_excel&amp;utm_source=act_formato_excel&amp;utm_campaign=act_formato_excel&amp;utm_content=act_formato_excel_link" TargetMode="External"/><Relationship Id="rId995" Type="http://schemas.openxmlformats.org/officeDocument/2006/relationships/hyperlink" Target="https://actualicese.com/formulario-110-y-formato-2516-para-declaracion-de-renta-o-ingresos-y-patrimonio-2017/?referer=L-excel-formato&amp;utm_medium=act_formato_excel&amp;utm_source=act_formato_excel&amp;utm_campaign=act_formato_excel&amp;utm_content=act_formato_excel_link" TargetMode="External"/><Relationship Id="rId1180" Type="http://schemas.openxmlformats.org/officeDocument/2006/relationships/hyperlink" Target="https://actualicese.com/poder-especial-otorgado-por-representante-legal-de-persona-juridica/?referer=L-excel-formato&amp;utm_medium=act_formato_excel&amp;utm_source=act_formato_excel&amp;utm_campaign=act_formato_excel&amp;utm_content=act_formato_excel_link" TargetMode="External"/><Relationship Id="rId1401" Type="http://schemas.openxmlformats.org/officeDocument/2006/relationships/hyperlink" Target="https://actualicese.com/modelo-de-circularizacion-cartera/?referer=L-excel-formato&amp;utm_medium=act_formato_excel&amp;utm_source=act_formato_excel&amp;utm_campaign=act_formato_excel&amp;utm_content=act_formato_excel_link" TargetMode="External"/><Relationship Id="rId1639" Type="http://schemas.openxmlformats.org/officeDocument/2006/relationships/hyperlink" Target="https://actualicese.com/caso-practico-en-excel-contabilizacion-de-beneficios-a-empleados-por-terminacion/?referer=L-excel-formato&amp;utm_medium=act_formato_excel&amp;utm_source=act_formato_excel&amp;utm_campaign=act_formato_excel&amp;utm_content=act_formato_excel_link" TargetMode="External"/><Relationship Id="rId1846" Type="http://schemas.openxmlformats.org/officeDocument/2006/relationships/hyperlink" Target="https://actualicese.com/liquidador-de-aportes-en-el-piso-de-proteccion-social-trabajadores-dependientes-e-independientes/?referer=L-excel-formato&amp;utm_medium=act_formato_excel&amp;utm_source=act_formato_excel&amp;utm_campaign=act_formato_excel&amp;utm_content=act_formato_excel_link" TargetMode="External"/><Relationship Id="rId2024" Type="http://schemas.openxmlformats.org/officeDocument/2006/relationships/hyperlink" Target="https://actualicese.com/caso-practico-de-contabilizacion-de-un-prestamo-bancario-en-pymes-y-microempresas/?referer=L-excel-formato&amp;utm_medium=act_formato_excel&amp;utm_source=act_formato_excel&amp;utm_campaign=act_formato_excel&amp;utm_content=act_formato_excel_link" TargetMode="External"/><Relationship Id="rId2231" Type="http://schemas.openxmlformats.org/officeDocument/2006/relationships/hyperlink" Target="https://actualicese.com/calculo-retencion-en-la-fuente-a-titulo-de-renta-por-concepto-de-pensiones/?referer=L-excel-formato&amp;utm_medium=act_formato_excel&amp;utm_source=act_formato_excel&amp;utm_campaign=act_formato_excel&amp;utm_content=act_formato_excel_link" TargetMode="External"/><Relationship Id="rId203" Type="http://schemas.openxmlformats.org/officeDocument/2006/relationships/hyperlink" Target="https://actualicese.com/liquidador-de-topes-de-ingresos-para-presentar-formatos-de-conciliacion-fiscal-2516-y-2517/?referer=L-excel-formato&amp;utm_medium=act_formato_excel&amp;utm_source=act_formato_excel&amp;utm_campaign=act_formato_excel&amp;utm_content=act_formato_excel_link" TargetMode="External"/><Relationship Id="rId648" Type="http://schemas.openxmlformats.org/officeDocument/2006/relationships/hyperlink" Target="https://actualicese.com/modelo-de-accion-de-tutela-contra-entidades-financieras/?referer=L-excel-formato&amp;utm_medium=act_formato_excel&amp;utm_source=act_formato_excel&amp;utm_campaign=act_formato_excel&amp;utm_content=act_formato_excel_link" TargetMode="External"/><Relationship Id="rId855" Type="http://schemas.openxmlformats.org/officeDocument/2006/relationships/hyperlink" Target="https://actualicese.com/formato-exogena-1008-por-el-ano-gravable-2018-reporte-de-cuentas-por-cobrar/?referer=L-excel-formato&amp;utm_medium=act_formato_excel&amp;utm_source=act_formato_excel&amp;utm_campaign=act_formato_excel&amp;utm_content=act_formato_excel_link" TargetMode="External"/><Relationship Id="rId1040" Type="http://schemas.openxmlformats.org/officeDocument/2006/relationships/hyperlink" Target="https://actualicese.com/confirmacion-del-auditor-de-un-componente/?referer=L-excel-formato&amp;utm_medium=act_formato_excel&amp;utm_source=act_formato_excel&amp;utm_campaign=act_formato_excel&amp;utm_content=act_formato_excel_link" TargetMode="External"/><Relationship Id="rId1278" Type="http://schemas.openxmlformats.org/officeDocument/2006/relationships/hyperlink" Target="https://actualicese.com/formato-para-presentar-quejas-sobre-situaciones-que-puedan-constituir-acoso-laboral/?referer=L-excel-formato&amp;utm_medium=act_formato_excel&amp;utm_source=act_formato_excel&amp;utm_campaign=act_formato_excel&amp;utm_content=act_formato_excel_link" TargetMode="External"/><Relationship Id="rId1485" Type="http://schemas.openxmlformats.org/officeDocument/2006/relationships/hyperlink" Target="https://actualicese.com/plan-de-implementacion-niif-para-empresas-del-grupo-2/?referer=L-excel-formato&amp;utm_medium=act_formato_excel&amp;utm_source=act_formato_excel&amp;utm_campaign=act_formato_excel&amp;utm_content=act_formato_excel_link" TargetMode="External"/><Relationship Id="rId1692" Type="http://schemas.openxmlformats.org/officeDocument/2006/relationships/hyperlink" Target="https://actualicese.com/lista-de-convenios-internacionales-para-evitar-la-doble-tributacion-ano-gravable-2021/?referer=L-excel-formato&amp;utm_medium=act_formato_excel&amp;utm_source=act_formato_excel&amp;utm_campaign=act_formato_excel&amp;utm_content=act_formato_excel_link" TargetMode="External"/><Relationship Id="rId1706" Type="http://schemas.openxmlformats.org/officeDocument/2006/relationships/hyperlink" Target="https://actualicese.com/informe-del-revisor-fiscal-dirigido-a-la-asamblea-de-accionistas-o-junta-de-socios/?referer=L-excel-formato&amp;utm_medium=act_formato_excel&amp;utm_source=act_formato_excel&amp;utm_campaign=act_formato_excel&amp;utm_content=act_formato_excel_link" TargetMode="External"/><Relationship Id="rId1913" Type="http://schemas.openxmlformats.org/officeDocument/2006/relationships/hyperlink" Target="https://actualicese.com/acta-asamblea-o-junta-extraordinaria-por-cambio-de-revisor-fiscal-renuncia-o-revocatoria/?referer=L-excel-formato&amp;utm_medium=act_formato_excel&amp;utm_source=act_formato_excel&amp;utm_campaign=act_formato_excel&amp;utm_content=act_formato_excel_link" TargetMode="External"/><Relationship Id="rId287" Type="http://schemas.openxmlformats.org/officeDocument/2006/relationships/hyperlink" Target="https://actualicese.com/plantilla-del-formato-1008-para-el-reporte-de-exogena-2021-informacion-de-cuentas-por-cobrar/?referer=L-excel-formato&amp;utm_medium=act_formato_excel&amp;utm_source=act_formato_excel&amp;utm_campaign=act_formato_excel&amp;utm_content=act_formato_excel_link" TargetMode="External"/><Relationship Id="rId410" Type="http://schemas.openxmlformats.org/officeDocument/2006/relationships/hyperlink" Target="https://actualicese.com/liquidacion-de-nomina-cuando-hay-incapacidad-caso-practico/?referer=L-excel-formato&amp;utm_medium=act_formato_excel&amp;utm_source=act_formato_excel&amp;utm_campaign=act_formato_excel&amp;utm_content=act_formato_excel_link" TargetMode="External"/><Relationship Id="rId494" Type="http://schemas.openxmlformats.org/officeDocument/2006/relationships/hyperlink" Target="https://actualicese.com/lista-de-chequeo-de-revelaciones-seccion-28-beneficios-a-los-empleados/?referer=L-excel-formato&amp;utm_medium=act_formato_excel&amp;utm_source=act_formato_excel&amp;utm_campaign=act_formato_excel&amp;utm_content=act_formato_excel_link" TargetMode="External"/><Relationship Id="rId508" Type="http://schemas.openxmlformats.org/officeDocument/2006/relationships/hyperlink" Target="https://actualicese.com/valorizacion-de-activos-intangibles-caso-de-impuesto-diferido-en-2021/?referer=L-excel-formato&amp;utm_medium=act_formato_excel&amp;utm_source=act_formato_excel&amp;utm_campaign=act_formato_excel&amp;utm_content=act_formato_excel_link" TargetMode="External"/><Relationship Id="rId715" Type="http://schemas.openxmlformats.org/officeDocument/2006/relationships/hyperlink" Target="https://actualicese.com/aportes-al-fondo-de-solidaridad-pensional-por-parte-de-un-empleado/?referer=L-excel-formato&amp;utm_medium=act_formato_excel&amp;utm_source=act_formato_excel&amp;utm_campaign=act_formato_excel&amp;utm_content=act_formato_excel_link" TargetMode="External"/><Relationship Id="rId922" Type="http://schemas.openxmlformats.org/officeDocument/2006/relationships/hyperlink" Target="https://actualicese.com/acuerdo-de-terminacion-voluntaria-del-contrato-de-trabajo-con-bonificacion-por-servicios-prestados/?referer=L-excel-formato&amp;utm_medium=act_formato_excel&amp;utm_source=act_formato_excel&amp;utm_campaign=act_formato_excel&amp;utm_content=act_formato_excel_link" TargetMode="External"/><Relationship Id="rId1138" Type="http://schemas.openxmlformats.org/officeDocument/2006/relationships/hyperlink" Target="https://actualicese.com/arrendamiento-de-oficina-local-o-bodega/?referer=L-excel-formato&amp;utm_medium=act_formato_excel&amp;utm_source=act_formato_excel&amp;utm_campaign=act_formato_excel&amp;utm_content=act_formato_excel_link" TargetMode="External"/><Relationship Id="rId1345" Type="http://schemas.openxmlformats.org/officeDocument/2006/relationships/hyperlink" Target="https://actualicese.com/calendario-tributario-2016/?referer=L-excel-formato&amp;utm_medium=act_formato_excel&amp;utm_source=act_formato_excel&amp;utm_campaign=act_formato_excel&amp;utm_content=act_formato_excel_link" TargetMode="External"/><Relationship Id="rId1552" Type="http://schemas.openxmlformats.org/officeDocument/2006/relationships/hyperlink" Target="https://actualicese.com/formulario-220-certificacion-pagos-y-retenciones-a-empleados-por-el-ano-gravable-2013/?referer=L-excel-formato&amp;utm_medium=act_formato_excel&amp;utm_source=act_formato_excel&amp;utm_campaign=act_formato_excel&amp;utm_content=act_formato_excel_link" TargetMode="External"/><Relationship Id="rId1997" Type="http://schemas.openxmlformats.org/officeDocument/2006/relationships/hyperlink" Target="https://actualicese.com/indicadores-financieros-de-mercado/?referer=L-excel-formato&amp;utm_medium=act_formato_excel&amp;utm_source=act_formato_excel&amp;utm_campaign=act_formato_excel&amp;utm_content=act_formato_excel_link" TargetMode="External"/><Relationship Id="rId2175" Type="http://schemas.openxmlformats.org/officeDocument/2006/relationships/hyperlink" Target="https://actualicese.com/liquidador-formulario-160-ag-2024-para-la-declaracion-de-activos-en-el-exterior/?referer=L-excel-formato&amp;utm_medium=act_formato_excel&amp;utm_source=act_formato_excel&amp;utm_campaign=act_formato_excel&amp;utm_content=act_formato_excel_link" TargetMode="External"/><Relationship Id="rId147" Type="http://schemas.openxmlformats.org/officeDocument/2006/relationships/hyperlink" Target="https://actualicese.com/liquidador-de-actualizacion-de-sanciones-tributarias/?referer=L-excel-formato&amp;utm_medium=act_formato_excel&amp;utm_source=act_formato_excel&amp;utm_campaign=act_formato_excel&amp;utm_content=act_formato_excel_link" TargetMode="External"/><Relationship Id="rId354" Type="http://schemas.openxmlformats.org/officeDocument/2006/relationships/hyperlink" Target="https://actualicese.com/liquidador-del-impuesto-de-normalizacion-tributaria-2022-y-su-anticipo-para-2021/?referer=L-excel-formato&amp;utm_medium=act_formato_excel&amp;utm_source=act_formato_excel&amp;utm_campaign=act_formato_excel&amp;utm_content=act_formato_excel_link" TargetMode="External"/><Relationship Id="rId799" Type="http://schemas.openxmlformats.org/officeDocument/2006/relationships/hyperlink" Target="https://actualicese.com/2020-historico-de-salario-minimo-y-auxilio-de-transporte/?referer=L-excel-formato&amp;utm_medium=act_formato_excel&amp;utm_source=act_formato_excel&amp;utm_campaign=act_formato_excel&amp;utm_content=act_formato_excel_link" TargetMode="External"/><Relationship Id="rId1191" Type="http://schemas.openxmlformats.org/officeDocument/2006/relationships/hyperlink" Target="https://actualicese.com/calendario-tributario-2017/?referer=L-excel-formato&amp;utm_medium=act_formato_excel&amp;utm_source=act_formato_excel&amp;utm_campaign=act_formato_excel&amp;utm_content=act_formato_excel_link" TargetMode="External"/><Relationship Id="rId1205" Type="http://schemas.openxmlformats.org/officeDocument/2006/relationships/hyperlink" Target="https://actualicese.com/dictamen-de-modelo-limpio-o-sin-salvedades-del-revisor-fiscal/?referer=L-excel-formato&amp;utm_medium=act_formato_excel&amp;utm_source=act_formato_excel&amp;utm_campaign=act_formato_excel&amp;utm_content=act_formato_excel_link" TargetMode="External"/><Relationship Id="rId1857" Type="http://schemas.openxmlformats.org/officeDocument/2006/relationships/hyperlink" Target="https://actualicese.com/facturacion-electronica-comparativo-de-normas-del-dut-1625-de-2016-afectadas-con-el-decreto-442-de-2023/" TargetMode="External"/><Relationship Id="rId2035" Type="http://schemas.openxmlformats.org/officeDocument/2006/relationships/hyperlink" Target="https://actualicese.com/liquidador-en-excel-con-macros-del-porcentaje-de-retencion-en-la-fuente-sobre-salarios-procedimiento-1-2023/?referer=L-excel-formato&amp;utm_medium=act_formato_excel&amp;utm_source=act_formato_excel&amp;utm_campaign=act_formato_excel&amp;utm_content=act_formato_excel_link" TargetMode="External"/><Relationship Id="rId51" Type="http://schemas.openxmlformats.org/officeDocument/2006/relationships/hyperlink" Target="https://actualicese.com/estado-de-resultados-con-enfoque-de-gastos-por-naturaleza-o-por-funcion/?referer=L-excel-formato&amp;utm_medium=act_formato_excel&amp;utm_source=act_formato_excel&amp;utm_campaign=act_formato_excel&amp;utm_content=act_formato_excel_link" TargetMode="External"/><Relationship Id="rId561" Type="http://schemas.openxmlformats.org/officeDocument/2006/relationships/hyperlink" Target="https://actualicese.com/listado-de-codigos-para-diligenciar-casilla-51-del-rut-ocupacion-de-personas-naturales/?referer=L-excel-formato&amp;utm_medium=act_formato_excel&amp;utm_source=act_formato_excel&amp;utm_campaign=act_formato_excel&amp;utm_content=act_formato_excel_link" TargetMode="External"/><Relationship Id="rId659" Type="http://schemas.openxmlformats.org/officeDocument/2006/relationships/hyperlink" Target="https://actualicese.com/2021-historico-de-la-variacion-nominal-del-salario-minimo-vs-la-inflacion-1993-2020/?referer=L-excel-formato&amp;utm_medium=act_formato_excel&amp;utm_source=act_formato_excel&amp;utm_campaign=act_formato_excel&amp;utm_content=act_formato_excel_link" TargetMode="External"/><Relationship Id="rId866" Type="http://schemas.openxmlformats.org/officeDocument/2006/relationships/hyperlink" Target="https://actualicese.com/formulario-110-y-formato-2516-para-declaracion-de-renta-o-ingresos-y-patrimonio-2018/?referer=L-excel-formato&amp;utm_medium=act_formato_excel&amp;utm_source=act_formato_excel&amp;utm_campaign=act_formato_excel&amp;utm_content=act_formato_excel_link" TargetMode="External"/><Relationship Id="rId1289" Type="http://schemas.openxmlformats.org/officeDocument/2006/relationships/hyperlink" Target="https://actualicese.com/calendario-tributario-automatizado-para-el-2016/?referer=L-excel-formato&amp;utm_medium=act_formato_excel&amp;utm_source=act_formato_excel&amp;utm_campaign=act_formato_excel&amp;utm_content=act_formato_excel_link" TargetMode="External"/><Relationship Id="rId1412" Type="http://schemas.openxmlformats.org/officeDocument/2006/relationships/hyperlink" Target="https://actualicese.com/cesion-de-derechos-patrimoniales-de-autor/?referer=L-excel-formato&amp;utm_medium=act_formato_excel&amp;utm_source=act_formato_excel&amp;utm_campaign=act_formato_excel&amp;utm_content=act_formato_excel_link" TargetMode="External"/><Relationship Id="rId1496" Type="http://schemas.openxmlformats.org/officeDocument/2006/relationships/hyperlink" Target="https://actualicese.com/politica-contable-de-presentacion-de-estados-financieros/?referer=L-excel-formato&amp;utm_medium=act_formato_excel&amp;utm_source=act_formato_excel&amp;utm_campaign=act_formato_excel&amp;utm_content=act_formato_excel_link" TargetMode="External"/><Relationship Id="rId1717" Type="http://schemas.openxmlformats.org/officeDocument/2006/relationships/hyperlink" Target="https://actualicese.com/guia-en-word-con-los-principales-cambios-en-el-impuesto-de-renta-de-las-personas-juridicas-segun-la-reforma-tributaria-2022/?referer=L-excel-formato&amp;utm_medium=act_formato_excel&amp;utm_source=act_formato_excel&amp;utm_campaign=act_formato_excel&amp;utm_content=act_formato_excel_link" TargetMode="External"/><Relationship Id="rId1924" Type="http://schemas.openxmlformats.org/officeDocument/2006/relationships/hyperlink" Target="https://actualicese.com/convocatoria-a-asamblea-general-ordinaria-de-sociosaccionistas/?referer=L-excel-formato&amp;utm_medium=act_formato_excel&amp;utm_source=act_formato_excel&amp;utm_campaign=act_formato_excel&amp;utm_content=act_formato_excel_link" TargetMode="External"/><Relationship Id="rId2242" Type="http://schemas.openxmlformats.org/officeDocument/2006/relationships/hyperlink" Target="https://actualicese.com/simulador-del-impuesto-para-dividendos-y-participaciones-gravados-de-2017-y-siguientes-luego-de-la-ley-2277-de-2022/?referer=L-excel-formato&amp;utm_medium=act_formato_excel&amp;utm_source=act_formato_excel&amp;utm_campaign=act_formato_excel&amp;utm_content=act_formato_excel_link" TargetMode="External"/><Relationship Id="rId214" Type="http://schemas.openxmlformats.org/officeDocument/2006/relationships/hyperlink" Target="https://actualicese.com/modelo-en-excel-del-documento-soporte-para-operaciones-con-no-obligados-a-facturar/?referer=L-excel-formato&amp;utm_medium=act_formato_excel&amp;utm_source=act_formato_excel&amp;utm_campaign=act_formato_excel&amp;utm_content=act_formato_excel_link" TargetMode="External"/><Relationship Id="rId298" Type="http://schemas.openxmlformats.org/officeDocument/2006/relationships/hyperlink" Target="https://actualicese.com/guia-en-excel-para-evitar-errores-en-la-presentacion-de-informacion-exogena/?referer=L-excel-formato&amp;utm_medium=act_formato_excel&amp;utm_source=act_formato_excel&amp;utm_campaign=act_formato_excel&amp;utm_content=act_formato_excel_link" TargetMode="External"/><Relationship Id="rId421" Type="http://schemas.openxmlformats.org/officeDocument/2006/relationships/hyperlink" Target="https://actualicese.com/guia-para-elaborar-la-hoja-de-vida-de-un-contador-publico/?referer=L-excel-formato&amp;utm_medium=act_formato_excel&amp;utm_source=act_formato_excel&amp;utm_campaign=act_formato_excel&amp;utm_content=act_formato_excel_link" TargetMode="External"/><Relationship Id="rId519" Type="http://schemas.openxmlformats.org/officeDocument/2006/relationships/hyperlink" Target="https://actualicese.com/liquidador-para-calcular-la-contribucion-2021-a-la-supersociedades/?referer=L-excel-formato&amp;utm_medium=act_formato_excel&amp;utm_source=act_formato_excel&amp;utm_campaign=act_formato_excel&amp;utm_content=act_formato_excel_link" TargetMode="External"/><Relationship Id="rId1051" Type="http://schemas.openxmlformats.org/officeDocument/2006/relationships/hyperlink" Target="https://actualicese.com/conciliacion-contable-y-tributaria-casos-costos-y-deducciones-parte-i/?referer=L-excel-formato&amp;utm_medium=act_formato_excel&amp;utm_source=act_formato_excel&amp;utm_campaign=act_formato_excel&amp;utm_content=act_formato_excel_link" TargetMode="External"/><Relationship Id="rId1149" Type="http://schemas.openxmlformats.org/officeDocument/2006/relationships/hyperlink" Target="https://actualicese.com/iniciacion-de-arreglo-directo/?referer=L-excel-formato&amp;utm_medium=act_formato_excel&amp;utm_source=act_formato_excel&amp;utm_campaign=act_formato_excel&amp;utm_content=act_formato_excel_link" TargetMode="External"/><Relationship Id="rId1356" Type="http://schemas.openxmlformats.org/officeDocument/2006/relationships/hyperlink" Target="https://actualicese.com/exogena-estructura-final-del-contenido-de-la-resolucion-dian-000220-de-octubre-31-del-2014/?referer=L-excel-formato&amp;utm_medium=act_formato_excel&amp;utm_source=act_formato_excel&amp;utm_campaign=act_formato_excel&amp;utm_content=act_formato_excel_link" TargetMode="External"/><Relationship Id="rId2102" Type="http://schemas.openxmlformats.org/officeDocument/2006/relationships/hyperlink" Target="https://actualicese.com/excel-del-formulario-2593-ag-2023-declaracion-de-anticipos-bimestrales-regimen-simple/?referer=L-excel-formato&amp;utm_medium=act_formato_excel&amp;utm_source=act_formato_excel&amp;utm_campaign=act_formato_excel&amp;utm_content=act_formato_excel_link" TargetMode="External"/><Relationship Id="rId158" Type="http://schemas.openxmlformats.org/officeDocument/2006/relationships/hyperlink" Target="https://actualicese.com/guias-laborales-para-notificaciones-por-parte-del-empleador/?referer=L-excel-formato&amp;utm_medium=act_formato_excel&amp;utm_source=act_formato_excel&amp;utm_campaign=act_formato_excel&amp;utm_content=act_formato_excel_link" TargetMode="External"/><Relationship Id="rId726" Type="http://schemas.openxmlformats.org/officeDocument/2006/relationships/hyperlink" Target="https://actualicese.com/formulario-420-declaracion-de-impuesto-al-patrimonio-2020/?referer=L-excel-formato&amp;utm_medium=act_formato_excel&amp;utm_source=act_formato_excel&amp;utm_campaign=act_formato_excel&amp;utm_content=act_formato_excel_link" TargetMode="External"/><Relationship Id="rId933" Type="http://schemas.openxmlformats.org/officeDocument/2006/relationships/hyperlink" Target="https://actualicese.com/residencia-fiscal-y-sus-implicaciones-fiscales/?referer=L-excel-formato&amp;utm_medium=act_formato_excel&amp;utm_source=act_formato_excel&amp;utm_campaign=act_formato_excel&amp;utm_content=act_formato_excel_link" TargetMode="External"/><Relationship Id="rId1009" Type="http://schemas.openxmlformats.org/officeDocument/2006/relationships/hyperlink" Target="https://actualicese.com/conversion-de-tasas-de-interes/?referer=L-excel-formato&amp;utm_medium=act_formato_excel&amp;utm_source=act_formato_excel&amp;utm_campaign=act_formato_excel&amp;utm_content=act_formato_excel_link" TargetMode="External"/><Relationship Id="rId1563" Type="http://schemas.openxmlformats.org/officeDocument/2006/relationships/hyperlink" Target="https://actualicese.com/abc-de-la-afiliacion-a-riesgos-laborales-de-independientes-decreto-723-de-2013/?referer=L-excel-formato&amp;utm_medium=act_formato_excel&amp;utm_source=act_formato_excel&amp;utm_campaign=act_formato_excel&amp;utm_content=act_formato_excel_link" TargetMode="External"/><Relationship Id="rId1770" Type="http://schemas.openxmlformats.org/officeDocument/2006/relationships/hyperlink" Target="https://actualicese.com/notificacion-a-trabajadores-que-no-tienen-derecho-a-la-prima-de-servicios/?referer=L-excel-formato&amp;utm_medium=act_formato_excel&amp;utm_source=act_formato_excel&amp;utm_campaign=act_formato_excel&amp;utm_content=act_formato_excel_link" TargetMode="External"/><Relationship Id="rId1868" Type="http://schemas.openxmlformats.org/officeDocument/2006/relationships/hyperlink" Target="https://actualicese.com/sancion-por-extemporaneidad-antes-del-emplazamiento/?referer=L-excel-formato&amp;utm_medium=act_formato_excel&amp;utm_source=act_formato_excel&amp;utm_campaign=act_formato_excel&amp;utm_content=act_formato_excel_link" TargetMode="External"/><Relationship Id="rId2186" Type="http://schemas.openxmlformats.org/officeDocument/2006/relationships/hyperlink" Target="https://actualicese.com/lista-de-chequeo-para-efectuar-el-cierre-contable-y-fiscal-de-una-entidad/?referer=L-excel-formato&amp;utm_medium=act_formato_excel&amp;utm_source=act_formato_excel&amp;utm_campaign=act_formato_excel&amp;utm_content=act_formato_excel_link" TargetMode="External"/><Relationship Id="rId62" Type="http://schemas.openxmlformats.org/officeDocument/2006/relationships/hyperlink" Target="https://actualicese.com/simulador-en-excel-de-firmeza-de-las-declaraciones-de-renta-del-ano-gravable-2021/?referer=L-excel-formato&amp;utm_medium=act_formato_excel&amp;utm_source=act_formato_excel&amp;utm_campaign=act_formato_excel&amp;utm_content=act_formato_excel_link" TargetMode="External"/><Relationship Id="rId365" Type="http://schemas.openxmlformats.org/officeDocument/2006/relationships/hyperlink" Target="https://actualicese.com/ampliacion-del-termino-de-duracion-de-una-sociedad/?referer=L-excel-formato&amp;utm_medium=act_formato_excel&amp;utm_source=act_formato_excel&amp;utm_campaign=act_formato_excel&amp;utm_content=act_formato_excel_link" TargetMode="External"/><Relationship Id="rId572" Type="http://schemas.openxmlformats.org/officeDocument/2006/relationships/hyperlink" Target="https://actualicese.com/modelos-para-elaborar-contratos-comerciales-en-colombia/?referer=L-excel-formato&amp;utm_medium=act_formato_excel&amp;utm_source=act_formato_excel&amp;utm_campaign=act_formato_excel&amp;utm_content=act_formato_excel_link" TargetMode="External"/><Relationship Id="rId1216" Type="http://schemas.openxmlformats.org/officeDocument/2006/relationships/hyperlink" Target="https://actualicese.com/formato-especificaciones-del-elemento-equipo-yo-maquinaria-para-acceder-a-incentivos-de-la-ley-1715/?referer=L-excel-formato&amp;utm_medium=act_formato_excel&amp;utm_source=act_formato_excel&amp;utm_campaign=act_formato_excel&amp;utm_content=act_formato_excel_link" TargetMode="External"/><Relationship Id="rId1423" Type="http://schemas.openxmlformats.org/officeDocument/2006/relationships/hyperlink" Target="https://actualicese.com/derecho-de-peticion-reliquidacion-de-pension/?referer=L-excel-formato&amp;utm_medium=act_formato_excel&amp;utm_source=act_formato_excel&amp;utm_campaign=act_formato_excel&amp;utm_content=act_formato_excel_link" TargetMode="External"/><Relationship Id="rId1630" Type="http://schemas.openxmlformats.org/officeDocument/2006/relationships/hyperlink" Target="https://actualicese.com/informacion-necesaria-para-efectos-contables-laborales-y-tributarios-tanto-en-el-cierre-contable-como-para-la-declaracion-de-renta-del-ano-gravable/?referer=L-excel-formato&amp;utm_medium=act_formato_excel&amp;utm_source=act_formato_excel&amp;utm_campaign=act_formato_excel&amp;utm_content=act_formato_excel_link" TargetMode="External"/><Relationship Id="rId2046" Type="http://schemas.openxmlformats.org/officeDocument/2006/relationships/hyperlink" Target="https://actualicese.com/liquidador-caso-practico-en-excel-impuesto-diferido-por-provisiones-no-aceptadas-fiscalmente/?referer=L-excel-formato&amp;utm_medium=act_formato_excel&amp;utm_source=act_formato_excel&amp;utm_campaign=act_formato_excel&amp;utm_content=act_formato_excel_link" TargetMode="External"/><Relationship Id="rId2253" Type="http://schemas.openxmlformats.org/officeDocument/2006/relationships/hyperlink" Target="https://actualicese.com/liquidador-de-indemnizacion-por-despido-sin-justa-causa-contrato-indefinido/?referer=L-excel-formato&amp;utm_medium=act_formato_excel&amp;utm_source=act_formato_excel&amp;utm_campaign=act_formato_excel&amp;utm_content=act_formato_excel_link" TargetMode="External"/><Relationship Id="rId225" Type="http://schemas.openxmlformats.org/officeDocument/2006/relationships/hyperlink" Target="https://actualicese.com/acuerdo-de-suspension-temporal-de-contrato/?referer=L-excel-formato&amp;utm_medium=act_formato_excel&amp;utm_source=act_formato_excel&amp;utm_campaign=act_formato_excel&amp;utm_content=act_formato_excel_link" TargetMode="External"/><Relationship Id="rId432" Type="http://schemas.openxmlformats.org/officeDocument/2006/relationships/hyperlink" Target="https://actualicese.com/liquidador-de-sancion-por-inexactitud/?referer=L-excel-formato&amp;utm_medium=act_formato_excel&amp;utm_source=act_formato_excel&amp;utm_campaign=act_formato_excel&amp;utm_content=act_formato_excel_link" TargetMode="External"/><Relationship Id="rId877" Type="http://schemas.openxmlformats.org/officeDocument/2006/relationships/hyperlink" Target="https://actualicese.com/proyeccion-del-impuesto-al-patrimonio-y-calculo-del-de-normalizacion-y-o-saneamiento-2019/?referer=L-excel-formato&amp;utm_medium=act_formato_excel&amp;utm_source=act_formato_excel&amp;utm_campaign=act_formato_excel&amp;utm_content=act_formato_excel_link" TargetMode="External"/><Relationship Id="rId1062" Type="http://schemas.openxmlformats.org/officeDocument/2006/relationships/hyperlink" Target="https://actualicese.com/requisitos-para-no-estar-obligado-a-declarar-renta-por-el-ano-gravable-2016/?referer=L-excel-formato&amp;utm_medium=act_formato_excel&amp;utm_source=act_formato_excel&amp;utm_campaign=act_formato_excel&amp;utm_content=act_formato_excel_link" TargetMode="External"/><Relationship Id="rId1728" Type="http://schemas.openxmlformats.org/officeDocument/2006/relationships/hyperlink" Target="https://actualicese.com/liquidador-y-desprendible-de-nomina-basico-en-excel/?referer=L-excel-formato&amp;utm_medium=act_formato_excel&amp;utm_source=act_formato_excel&amp;utm_campaign=act_formato_excel&amp;utm_content=act_formato_excel_link" TargetMode="External"/><Relationship Id="rId1935" Type="http://schemas.openxmlformats.org/officeDocument/2006/relationships/hyperlink" Target="https://actualicese.com/cuestionario-de-auditoria-para-las-propiedades-planta-y-equipo/?referer=L-excel-formato&amp;utm_medium=act_formato_excel&amp;utm_source=act_formato_excel&amp;utm_campaign=act_formato_excel&amp;utm_content=act_formato_excel_link" TargetMode="External"/><Relationship Id="rId2113" Type="http://schemas.openxmlformats.org/officeDocument/2006/relationships/hyperlink" Target="https://actualicese.com/liquidador-de-sancion-por-inexactitud/?referer=L-excel-formato&amp;utm_medium=act_formato_excel&amp;utm_source=act_formato_excel&amp;utm_campaign=act_formato_excel&amp;utm_content=act_formato_excel_link" TargetMode="External"/><Relationship Id="rId737" Type="http://schemas.openxmlformats.org/officeDocument/2006/relationships/hyperlink" Target="https://actualicese.com/formulario-110-de-declaracion-de-renta-de-personas-naturales-ag-2019-no-obligados-a-llevar-contabilidad/?referer=L-excel-formato&amp;utm_medium=act_formato_excel&amp;utm_source=act_formato_excel&amp;utm_campaign=act_formato_excel&amp;utm_content=act_formato_excel_link" TargetMode="External"/><Relationship Id="rId944" Type="http://schemas.openxmlformats.org/officeDocument/2006/relationships/hyperlink" Target="https://actualicese.com/recurso-de-reposicion-proceso-laboral/?referer=L-excel-formato&amp;utm_medium=act_formato_excel&amp;utm_source=act_formato_excel&amp;utm_campaign=act_formato_excel&amp;utm_content=act_formato_excel_link" TargetMode="External"/><Relationship Id="rId1367" Type="http://schemas.openxmlformats.org/officeDocument/2006/relationships/hyperlink" Target="https://actualicese.com/documento-de-orientacion-tecnica-001-contabilidad-bajo-los-nuevos-marcos-tecnicos-normativos/?referer=L-excel-formato&amp;utm_medium=act_formato_excel&amp;utm_source=act_formato_excel&amp;utm_campaign=act_formato_excel&amp;utm_content=act_formato_excel_link" TargetMode="External"/><Relationship Id="rId1574" Type="http://schemas.openxmlformats.org/officeDocument/2006/relationships/hyperlink" Target="https://actualicese.com/convertir-tasa-efectiva-a-nominal-jhony-jose-duran/?referer=L-excel-formato&amp;utm_medium=act_formato_excel&amp;utm_source=act_formato_excel&amp;utm_campaign=act_formato_excel&amp;utm_content=act_formato_excel_link" TargetMode="External"/><Relationship Id="rId1781" Type="http://schemas.openxmlformats.org/officeDocument/2006/relationships/hyperlink" Target="https://actualicese.com/liquidador-historico-de-porcentajes-de-reajuste-fiscal/?referer=L-excel-formato&amp;utm_medium=act_formato_excel&amp;utm_source=act_formato_excel&amp;utm_campaign=act_formato_excel&amp;utm_content=act_formato_excel_link" TargetMode="External"/><Relationship Id="rId2197" Type="http://schemas.openxmlformats.org/officeDocument/2006/relationships/hyperlink" Target="https://actualicese.com/liquidador-y-desprendible-de-nomina-basico-en-excel/?referer=L-excel-formato&amp;utm_medium=act_formato_excel&amp;utm_source=act_formato_excel&amp;utm_campaign=act_formato_excel&amp;utm_content=act_formato_excel_link" TargetMode="External"/><Relationship Id="rId73" Type="http://schemas.openxmlformats.org/officeDocument/2006/relationships/hyperlink" Target="https://actualicese.com/casos-practicos-de-contabilizacion-de-inversiones-en-criptomonedas/?referer=L-excel-formato&amp;utm_medium=act_formato_excel&amp;utm_source=act_formato_excel&amp;utm_campaign=act_formato_excel&amp;utm_content=act_formato_excel_link" TargetMode="External"/><Relationship Id="rId169" Type="http://schemas.openxmlformats.org/officeDocument/2006/relationships/hyperlink" Target="https://actualicese.com/carta-para-retiro-de-cesantias-por-terminacion-del-contrato-laboral/?referer=L-excel-formato&amp;utm_medium=act_formato_excel&amp;utm_source=act_formato_excel&amp;utm_campaign=act_formato_excel&amp;utm_content=act_formato_excel_link" TargetMode="External"/><Relationship Id="rId376" Type="http://schemas.openxmlformats.org/officeDocument/2006/relationships/hyperlink" Target="https://actualicese.com/acta-de-asamblea-general/?referer=L-excel-formato&amp;utm_medium=act_formato_excel&amp;utm_source=act_formato_excel&amp;utm_campaign=act_formato_excel&amp;utm_content=act_formato_excel_link" TargetMode="External"/><Relationship Id="rId583" Type="http://schemas.openxmlformats.org/officeDocument/2006/relationships/hyperlink" Target="https://actualicese.com/contrato-de-comision-o-corretaje/?referer=L-excel-formato&amp;utm_medium=act_formato_excel&amp;utm_source=act_formato_excel&amp;utm_campaign=act_formato_excel&amp;utm_content=act_formato_excel_link" TargetMode="External"/><Relationship Id="rId790" Type="http://schemas.openxmlformats.org/officeDocument/2006/relationships/hyperlink" Target="https://actualicese.com/carta-para-solicitar-un-incremento-de-salario-al-empleador/?referer=L-excel-formato&amp;utm_medium=act_formato_excel&amp;utm_source=act_formato_excel&amp;utm_campaign=act_formato_excel&amp;utm_content=act_formato_excel_link" TargetMode="External"/><Relationship Id="rId804" Type="http://schemas.openxmlformats.org/officeDocument/2006/relationships/hyperlink" Target="https://actualicese.com/lista-de-chequeo-informacion-esf-patrimonio-formato-de-conciliacion-fiscal-2516-version-3-ag-2019/?referer=L-excel-formato&amp;utm_medium=act_formato_excel&amp;utm_source=act_formato_excel&amp;utm_campaign=act_formato_excel&amp;utm_content=act_formato_excel_link" TargetMode="External"/><Relationship Id="rId1227" Type="http://schemas.openxmlformats.org/officeDocument/2006/relationships/hyperlink" Target="https://actualicese.com/matriz-para-definir-el-sistema-mediante-el-cual-puede-declarar-un-empleado-por-el-ano-gravable-2015/?referer=L-excel-formato&amp;utm_medium=act_formato_excel&amp;utm_source=act_formato_excel&amp;utm_campaign=act_formato_excel&amp;utm_content=act_formato_excel_link" TargetMode="External"/><Relationship Id="rId1434" Type="http://schemas.openxmlformats.org/officeDocument/2006/relationships/hyperlink" Target="https://actualicese.com/arrendamiento-de-local-comercial/?referer=L-excel-formato&amp;utm_medium=act_formato_excel&amp;utm_source=act_formato_excel&amp;utm_campaign=act_formato_excel&amp;utm_content=act_formato_excel_link" TargetMode="External"/><Relationship Id="rId1641" Type="http://schemas.openxmlformats.org/officeDocument/2006/relationships/hyperlink" Target="https://actualicese.com/guia-modelo-de-notas-a-los-estados-financieros-estado-de-situacion-financiera/?referer=L-excel-formato&amp;utm_medium=act_formato_excel&amp;utm_source=act_formato_excel&amp;utm_campaign=act_formato_excel&amp;utm_content=act_formato_excel_link" TargetMode="External"/><Relationship Id="rId1879" Type="http://schemas.openxmlformats.org/officeDocument/2006/relationships/hyperlink" Target="https://actualicese.com/carta-para-solicitar-el-certificado-de-donacion-para-efectuar-descuento-tributario/?referer=L-excel-formato&amp;utm_medium=act_formato_excel&amp;utm_source=act_formato_excel&amp;utm_campaign=act_formato_excel&amp;utm_content=act_formato_excel_link" TargetMode="External"/><Relationship Id="rId2057" Type="http://schemas.openxmlformats.org/officeDocument/2006/relationships/hyperlink" Target="https://actualicese.com/caso-practico-deducciones-y-descuentos-tributarios-para-personas-juridicas-con-los-cambios-de-la-ley-2277-de-2022/?referer=L-excel-formato&amp;utm_medium=act_formato_excel&amp;utm_source=act_formato_excel&amp;utm_campaign=act_formato_excel&amp;utm_content=act_formato_excel_link" TargetMode="External"/><Relationship Id="rId2264" Type="http://schemas.openxmlformats.org/officeDocument/2006/relationships/hyperlink" Target="https://actualicese.com/simulador-en-excel-para-realizar-la-liquidacion-de-contratos-de-trabajo/?referer=L-excel-formato&amp;utm_medium=act_formato_excel&amp;utm_source=act_formato_excel&amp;utm_campaign=act_formato_excel&amp;utm_content=act_formato_excel_link" TargetMode="External"/><Relationship Id="rId4" Type="http://schemas.openxmlformats.org/officeDocument/2006/relationships/hyperlink" Target="https://actualicese.com/formato-de-circularizacion-de-proveedores-automatizado/?referer=L-excel-formato&amp;utm_medium=act_formato_excel&amp;utm_source=act_formato_excel&amp;utm_campaign=act_formato_excel&amp;utm_content=act_formato_excel_link" TargetMode="External"/><Relationship Id="rId236" Type="http://schemas.openxmlformats.org/officeDocument/2006/relationships/hyperlink" Target="https://actualicese.com/modelo-de-comunicacion-para-la-habilitacion-del-trabajo-en-casa/?referer=L-excel-formato&amp;utm_medium=act_formato_excel&amp;utm_source=act_formato_excel&amp;utm_campaign=act_formato_excel&amp;utm_content=act_formato_excel_link" TargetMode="External"/><Relationship Id="rId443" Type="http://schemas.openxmlformats.org/officeDocument/2006/relationships/hyperlink" Target="https://actualicese.com/casos-practicos-de-reduccion-de-sancion-por-correccion-reforma-tributaria-2021/?referer=L-excel-formato&amp;utm_medium=act_formato_excel&amp;utm_source=act_formato_excel&amp;utm_campaign=act_formato_excel&amp;utm_content=act_formato_excel_link" TargetMode="External"/><Relationship Id="rId650" Type="http://schemas.openxmlformats.org/officeDocument/2006/relationships/hyperlink" Target="https://actualicese.com/pack-de-formatos-formatos-para-la-liquidacion-de-nomina-paso-a-paso-2/?referer=L-excel-formato&amp;utm_medium=act_formato_excel&amp;utm_source=act_formato_excel&amp;utm_campaign=act_formato_excel&amp;utm_content=act_formato_excel_link" TargetMode="External"/><Relationship Id="rId888" Type="http://schemas.openxmlformats.org/officeDocument/2006/relationships/hyperlink" Target="https://actualicese.com/novedades-en-clasificacion-de-bienes-y-servicios-frente-a-iva-e-inc/?referer=L-excel-formato&amp;utm_medium=act_formato_excel&amp;utm_source=act_formato_excel&amp;utm_campaign=act_formato_excel&amp;utm_content=act_formato_excel_link" TargetMode="External"/><Relationship Id="rId1073" Type="http://schemas.openxmlformats.org/officeDocument/2006/relationships/hyperlink" Target="https://actualicese.com/conducta-sancionable-comision-de-la-misma-conducta-no-permite-liquidar-sancion-reducida/?referer=L-excel-formato&amp;utm_medium=act_formato_excel&amp;utm_source=act_formato_excel&amp;utm_campaign=act_formato_excel&amp;utm_content=act_formato_excel_link" TargetMode="External"/><Relationship Id="rId1280" Type="http://schemas.openxmlformats.org/officeDocument/2006/relationships/hyperlink" Target="https://actualicese.com/plantilla-para-elaborar-el-informe-de-practicas-empresariales-por-el-2015/?referer=L-excel-formato&amp;utm_medium=act_formato_excel&amp;utm_source=act_formato_excel&amp;utm_campaign=act_formato_excel&amp;utm_content=act_formato_excel_link" TargetMode="External"/><Relationship Id="rId1501" Type="http://schemas.openxmlformats.org/officeDocument/2006/relationships/hyperlink" Target="https://actualicese.com/concordancias-entre-las-niif-y-los-pcga/?referer=L-excel-formato&amp;utm_medium=act_formato_excel&amp;utm_source=act_formato_excel&amp;utm_campaign=act_formato_excel&amp;utm_content=act_formato_excel_link" TargetMode="External"/><Relationship Id="rId1739" Type="http://schemas.openxmlformats.org/officeDocument/2006/relationships/hyperlink" Target="https://actualicese.com/guia-en-excel-y-casos-practicos-de-tributacion-en-el-impuesto-de-renta-de-los-dividendos-y-participaciones-2022/?referer=L-excel-formato&amp;utm_medium=act_formato_excel&amp;utm_source=act_formato_excel&amp;utm_campaign=act_formato_excel&amp;utm_content=act_formato_excel_link" TargetMode="External"/><Relationship Id="rId1946" Type="http://schemas.openxmlformats.org/officeDocument/2006/relationships/hyperlink" Target="https://actualicese.com/guia-en-excel-y-casos-practicos-de-tributacion-en-el-impuesto-de-renta-de-los-dividendos-y-participaciones-ag-2023/?referer=L-excel-formato&amp;utm_medium=act_formato_excel&amp;utm_source=act_formato_excel&amp;utm_campaign=act_formato_excel&amp;utm_content=act_formato_excel_link" TargetMode="External"/><Relationship Id="rId2124" Type="http://schemas.openxmlformats.org/officeDocument/2006/relationships/hyperlink" Target="https://actualicese.com/modelo-calculo-de-intereses-sobre-las-cesantias/?referer=L-excel-formato&amp;utm_medium=act_formato_excel&amp;utm_source=act_formato_excel&amp;utm_campaign=act_formato_excel&amp;utm_content=act_formato_excel_link" TargetMode="External"/><Relationship Id="rId303" Type="http://schemas.openxmlformats.org/officeDocument/2006/relationships/hyperlink" Target="https://actualicese.com/listado-de-codigos-de-usuario-aduanero-para-diligenciar-la-casilla-54-del-rut/?referer=L-excel-formato&amp;utm_medium=act_formato_excel&amp;utm_source=act_formato_excel&amp;utm_campaign=act_formato_excel&amp;utm_content=act_formato_excel_link" TargetMode="External"/><Relationship Id="rId748" Type="http://schemas.openxmlformats.org/officeDocument/2006/relationships/hyperlink" Target="https://actualicese.com/informe-del-contador-o-revisor-fiscal-para-que-una-entidad-acceda-al-subsidio-de-nomina/?referer=L-excel-formato&amp;utm_medium=act_formato_excel&amp;utm_source=act_formato_excel&amp;utm_campaign=act_formato_excel&amp;utm_content=act_formato_excel_link" TargetMode="External"/><Relationship Id="rId955" Type="http://schemas.openxmlformats.org/officeDocument/2006/relationships/hyperlink" Target="https://actualicese.com/informe-sobre-los-hallazgos-obtenidos-en-las-cuentas-por-cobrar-en-una-pyme/?referer=L-excel-formato&amp;utm_medium=act_formato_excel&amp;utm_source=act_formato_excel&amp;utm_campaign=act_formato_excel&amp;utm_content=act_formato_excel_link" TargetMode="External"/><Relationship Id="rId1140" Type="http://schemas.openxmlformats.org/officeDocument/2006/relationships/hyperlink" Target="https://actualicese.com/cambios-en-conceptos-de-exogena-para-reportar-descuentos-tributarios-solicitados/?referer=L-excel-formato&amp;utm_medium=act_formato_excel&amp;utm_source=act_formato_excel&amp;utm_campaign=act_formato_excel&amp;utm_content=act_formato_excel_link" TargetMode="External"/><Relationship Id="rId1378" Type="http://schemas.openxmlformats.org/officeDocument/2006/relationships/hyperlink" Target="https://actualicese.com/atencion-integral-en-seguridad-y-salud-en-el-trabajo-2015-bencenos-y-sus-derivados/?referer=L-excel-formato&amp;utm_medium=act_formato_excel&amp;utm_source=act_formato_excel&amp;utm_campaign=act_formato_excel&amp;utm_content=act_formato_excel_link" TargetMode="External"/><Relationship Id="rId1585" Type="http://schemas.openxmlformats.org/officeDocument/2006/relationships/hyperlink" Target="https://actualicese.com/modelo-de-anexo-a-nota-contable-para-actualizacion-de-valorizaciones-o-provisiones-sobre-activos-fijos-al-cierre-del-ano/?referer=L-excel-formato&amp;utm_medium=act_formato_excel&amp;utm_source=act_formato_excel&amp;utm_campaign=act_formato_excel&amp;utm_content=act_formato_excel_link" TargetMode="External"/><Relationship Id="rId1792" Type="http://schemas.openxmlformats.org/officeDocument/2006/relationships/hyperlink" Target="https://actualicese.com/ampliacion-del-termino-de-duracion-de-una-sociedad/?referer=L-excel-formato&amp;utm_medium=act_formato_excel&amp;utm_source=act_formato_excel&amp;utm_campaign=act_formato_excel&amp;utm_content=act_formato_excel_link" TargetMode="External"/><Relationship Id="rId1806" Type="http://schemas.openxmlformats.org/officeDocument/2006/relationships/hyperlink" Target="https://actualicese.com/intereses-moratorios-sobre-deudas-tributarias/?referer=L-excel-formato&amp;utm_medium=act_formato_excel&amp;utm_source=act_formato_excel&amp;utm_campaign=act_formato_excel&amp;utm_content=act_formato_excel_link" TargetMode="External"/><Relationship Id="rId84" Type="http://schemas.openxmlformats.org/officeDocument/2006/relationships/hyperlink" Target="https://actualicese.com/aportes-a-seguridad-social-para-trabajadores-independientes/?referer=L-excel-formato&amp;utm_medium=act_formato_excel&amp;utm_source=act_formato_excel&amp;utm_campaign=act_formato_excel&amp;utm_content=act_formato_excel_link" TargetMode="External"/><Relationship Id="rId387" Type="http://schemas.openxmlformats.org/officeDocument/2006/relationships/hyperlink" Target="https://actualicese.com/efectivo-y-equivalentes-al-efectivo-informe-sobre-los-hallazgos-obtenidos/?referer=L-excel-formato&amp;utm_medium=act_formato_excel&amp;utm_source=act_formato_excel&amp;utm_campaign=act_formato_excel&amp;utm_content=act_formato_excel_link" TargetMode="External"/><Relationship Id="rId510" Type="http://schemas.openxmlformats.org/officeDocument/2006/relationships/hyperlink" Target="https://actualicese.com/casos-de-descuentos-tributarios-vigentes-en-el-ano-gravable-2021-liquidador-en-excel/?referer=L-excel-formato&amp;utm_medium=act_formato_excel&amp;utm_source=act_formato_excel&amp;utm_campaign=act_formato_excel&amp;utm_content=act_formato_excel_link" TargetMode="External"/><Relationship Id="rId594" Type="http://schemas.openxmlformats.org/officeDocument/2006/relationships/hyperlink" Target="https://actualicese.com/cuestionario-de-auditoria-para-area-de-nomina/?referer=L-excel-formato&amp;utm_medium=act_formato_excel&amp;utm_source=act_formato_excel&amp;utm_campaign=act_formato_excel&amp;utm_content=act_formato_excel_link" TargetMode="External"/><Relationship Id="rId608" Type="http://schemas.openxmlformats.org/officeDocument/2006/relationships/hyperlink" Target="https://actualicese.com/acta-de-criterios-que-debe-cumplir-el-revisor-de-control-de-calidad-de-un-encargo-de-auditoria/?referer=L-excel-formato&amp;utm_medium=act_formato_excel&amp;utm_source=act_formato_excel&amp;utm_campaign=act_formato_excel&amp;utm_content=act_formato_excel_link" TargetMode="External"/><Relationship Id="rId815" Type="http://schemas.openxmlformats.org/officeDocument/2006/relationships/hyperlink" Target="https://actualicese.com/lista-de-chequeo-requisitos-por-cumplir-para-solicitar-ser-autorretenedor-de-renta/?referer=L-excel-formato&amp;utm_medium=act_formato_excel&amp;utm_source=act_formato_excel&amp;utm_campaign=act_formato_excel&amp;utm_content=act_formato_excel_link" TargetMode="External"/><Relationship Id="rId1238" Type="http://schemas.openxmlformats.org/officeDocument/2006/relationships/hyperlink" Target="https://actualicese.com/matriz-para-definir-contribuyentes-no-obligados-a-presentar-declaracion-de-renta/?referer=L-excel-formato&amp;utm_medium=act_formato_excel&amp;utm_source=act_formato_excel&amp;utm_campaign=act_formato_excel&amp;utm_content=act_formato_excel_link" TargetMode="External"/><Relationship Id="rId1445" Type="http://schemas.openxmlformats.org/officeDocument/2006/relationships/hyperlink" Target="https://actualicese.com/requisitos-para-acceder-a-la-exencion-del-impuesto-de-renta-en-san-andres-providencia-y-santa-catalina/?referer=L-excel-formato&amp;utm_medium=act_formato_excel&amp;utm_source=act_formato_excel&amp;utm_campaign=act_formato_excel&amp;utm_content=act_formato_excel_link" TargetMode="External"/><Relationship Id="rId1652" Type="http://schemas.openxmlformats.org/officeDocument/2006/relationships/hyperlink" Target="https://actualicese.com/ejercicio-practico-en-excel-impuesto-diferido-cuando-hay-compensacion-de-perdidas-fiscales/?referer=L-excel-formato&amp;utm_medium=act_formato_excel&amp;utm_source=act_formato_excel&amp;utm_campaign=act_formato_excel&amp;utm_content=act_formato_excel_link" TargetMode="External"/><Relationship Id="rId2068" Type="http://schemas.openxmlformats.org/officeDocument/2006/relationships/hyperlink" Target="https://actualicese.com/modelo-de-certificado-de-retencion-en-la-fuente-por-conceptos-diferentes-a-rentas-laborales/?referer=L-excel-formato&amp;utm_medium=act_formato_excel&amp;utm_source=act_formato_excel&amp;utm_campaign=act_formato_excel&amp;utm_content=act_formato_excel_link" TargetMode="External"/><Relationship Id="rId247" Type="http://schemas.openxmlformats.org/officeDocument/2006/relationships/hyperlink" Target="https://actualicese.com/simulador-para-el-calculo-del-limite-del-descuento-por-impuestos-pagados-en-el-exterior-en-el-formulario-210/?referer=L-excel-formato&amp;utm_medium=act_formato_excel&amp;utm_source=act_formato_excel&amp;utm_campaign=act_formato_excel&amp;utm_content=act_formato_excel_link" TargetMode="External"/><Relationship Id="rId899" Type="http://schemas.openxmlformats.org/officeDocument/2006/relationships/hyperlink" Target="https://actualicese.com/tabla-de-retenciones-en-la-fuente-por-renta-para-ano-fiscal-2019/?referer=L-excel-formato&amp;utm_medium=act_formato_excel&amp;utm_source=act_formato_excel&amp;utm_campaign=act_formato_excel&amp;utm_content=act_formato_excel_link" TargetMode="External"/><Relationship Id="rId1000" Type="http://schemas.openxmlformats.org/officeDocument/2006/relationships/hyperlink" Target="https://actualicese.com/costo-de-renovacion-2018-de-matricula-mercantil-y-establecimientos-de-comercio/?referer=L-excel-formato&amp;utm_medium=act_formato_excel&amp;utm_source=act_formato_excel&amp;utm_campaign=act_formato_excel&amp;utm_content=act_formato_excel_link" TargetMode="External"/><Relationship Id="rId1084" Type="http://schemas.openxmlformats.org/officeDocument/2006/relationships/hyperlink" Target="https://actualicese.com/tabla-de-equivalencias-de-terminos-sobre-normas-internacionales-de-auditoria/?referer=L-excel-formato&amp;utm_medium=act_formato_excel&amp;utm_source=act_formato_excel&amp;utm_campaign=act_formato_excel&amp;utm_content=act_formato_excel_link" TargetMode="External"/><Relationship Id="rId1305" Type="http://schemas.openxmlformats.org/officeDocument/2006/relationships/hyperlink" Target="https://actualicese.com/formato-1004-reporte-de-los-descuentos-al-impuesto-de-renta-o-de-ganancia-ocasional-en-el-2015/?referer=L-excel-formato&amp;utm_medium=act_formato_excel&amp;utm_source=act_formato_excel&amp;utm_campaign=act_formato_excel&amp;utm_content=act_formato_excel_link" TargetMode="External"/><Relationship Id="rId1957" Type="http://schemas.openxmlformats.org/officeDocument/2006/relationships/hyperlink" Target="https://actualicese.com/hoja-de-costos-en-excel/?referer=L-excel-formato&amp;utm_medium=act_formato_excel&amp;utm_source=act_formato_excel&amp;utm_campaign=act_formato_excel&amp;utm_content=act_formato_excel_link" TargetMode="External"/><Relationship Id="rId107" Type="http://schemas.openxmlformats.org/officeDocument/2006/relationships/hyperlink" Target="https://actualicese.com/caso-practico-de-contabilizacion-de-incapacidades-laborales/?referer=L-excel-formato&amp;utm_medium=act_formato_excel&amp;utm_source=act_formato_excel&amp;utm_campaign=act_formato_excel&amp;utm_content=act_formato_excel_link" TargetMode="External"/><Relationship Id="rId454" Type="http://schemas.openxmlformats.org/officeDocument/2006/relationships/hyperlink" Target="https://actualicese.com/manifestacion-sobre-la-evaluacion-del-control-interno/?referer=L-excel-formato&amp;utm_medium=act_formato_excel&amp;utm_source=act_formato_excel&amp;utm_campaign=act_formato_excel&amp;utm_content=act_formato_excel_link" TargetMode="External"/><Relationship Id="rId661" Type="http://schemas.openxmlformats.org/officeDocument/2006/relationships/hyperlink" Target="https://actualicese.com/tablas-de-retencion-en-la-fuente-a-titulo-de-impuestos-nacionales-durante-el-ano-fiscal-2021/?referer=L-excel-formato&amp;utm_medium=act_formato_excel&amp;utm_source=act_formato_excel&amp;utm_campaign=act_formato_excel&amp;utm_content=act_formato_excel_link" TargetMode="External"/><Relationship Id="rId759" Type="http://schemas.openxmlformats.org/officeDocument/2006/relationships/hyperlink" Target="https://actualicese.com/pago-parcial-del-aporte-al-sistema-general-de-pensiones-covid-19/?referer=L-excel-formato&amp;utm_medium=act_formato_excel&amp;utm_source=act_formato_excel&amp;utm_campaign=act_formato_excel&amp;utm_content=act_formato_excel_link" TargetMode="External"/><Relationship Id="rId966" Type="http://schemas.openxmlformats.org/officeDocument/2006/relationships/hyperlink" Target="https://actualicese.com/registro-web-de-las-entidades-del-regimen-especial-tramites-que-debe-realizar-cada-tipo-de-entidad/?referer=L-excel-formato&amp;utm_medium=act_formato_excel&amp;utm_source=act_formato_excel&amp;utm_campaign=act_formato_excel&amp;utm_content=act_formato_excel_link" TargetMode="External"/><Relationship Id="rId1291" Type="http://schemas.openxmlformats.org/officeDocument/2006/relationships/hyperlink" Target="https://actualicese.com/categorias-de-informantes-de-exogena-por-el-ano-gravable-2015-y-los-formatos-que-deben-usar/?referer=L-excel-formato&amp;utm_medium=act_formato_excel&amp;utm_source=act_formato_excel&amp;utm_campaign=act_formato_excel&amp;utm_content=act_formato_excel_link" TargetMode="External"/><Relationship Id="rId1389" Type="http://schemas.openxmlformats.org/officeDocument/2006/relationships/hyperlink" Target="https://actualicese.com/lista-de-chequeo-de-revelaciones-nic-11-contratos-de-construccion/?referer=L-excel-formato&amp;utm_medium=act_formato_excel&amp;utm_source=act_formato_excel&amp;utm_campaign=act_formato_excel&amp;utm_content=act_formato_excel_link" TargetMode="External"/><Relationship Id="rId1512" Type="http://schemas.openxmlformats.org/officeDocument/2006/relationships/hyperlink" Target="https://actualicese.com/6-liquidadores-a-tener-en-cuenta-para-este-ano-2015/?referer=L-excel-formato&amp;utm_medium=act_formato_excel&amp;utm_source=act_formato_excel&amp;utm_campaign=act_formato_excel&amp;utm_content=act_formato_excel_link" TargetMode="External"/><Relationship Id="rId1596" Type="http://schemas.openxmlformats.org/officeDocument/2006/relationships/hyperlink" Target="https://actualicese.com/liquidador-de-intereses-de-mora-de-obligaciones-tributarias-jose-miguel-barbosa-m/?referer=L-excel-formato&amp;utm_medium=act_formato_excel&amp;utm_source=act_formato_excel&amp;utm_campaign=act_formato_excel&amp;utm_content=act_formato_excel_link" TargetMode="External"/><Relationship Id="rId1817" Type="http://schemas.openxmlformats.org/officeDocument/2006/relationships/hyperlink" Target="https://actualicese.com/plantilla-para-elaborar-el-formulario-300-para-las-declaraciones-del-iva-en-2023/?referer=L-excel-formato&amp;utm_medium=act_formato_excel&amp;utm_source=act_formato_excel&amp;utm_campaign=act_formato_excel&amp;utm_content=act_formato_excel_link" TargetMode="External"/><Relationship Id="rId2135" Type="http://schemas.openxmlformats.org/officeDocument/2006/relationships/hyperlink" Target="https://actualicese.com/modelo-para-el-incremento-anual-del-arrendamiento-comercial/?referer=L-excel-formato&amp;utm_medium=act_formato_excel&amp;utm_source=act_formato_excel&amp;utm_campaign=act_formato_excel&amp;utm_content=act_formato_excel_link" TargetMode="External"/><Relationship Id="rId11" Type="http://schemas.openxmlformats.org/officeDocument/2006/relationships/hyperlink" Target="https://actualicese.com/liquidador-de-nomina-para-trabajadora-en-licencia-de-maternidad-caso-practico-en-excel/?referer=L-excel-formato&amp;utm_medium=act_formato_excel&amp;utm_source=act_formato_excel&amp;utm_campaign=act_formato_excel&amp;utm_content=act_formato_excel_link" TargetMode="External"/><Relationship Id="rId314" Type="http://schemas.openxmlformats.org/officeDocument/2006/relationships/hyperlink" Target="https://actualicese.com/certificado-de-ingresos-y-retenciones-plantilla-del-formulario-220-y-del-formato-2276-ag-2021/?referer=L-excel-formato&amp;utm_medium=act_formato_excel&amp;utm_source=act_formato_excel&amp;utm_campaign=act_formato_excel&amp;utm_content=act_formato_excel_link" TargetMode="External"/><Relationship Id="rId398" Type="http://schemas.openxmlformats.org/officeDocument/2006/relationships/hyperlink" Target="https://actualicese.com/convocatoria-a-asamblea-general-ordinaria-de-sociosaccionistas/?referer=L-excel-formato&amp;utm_medium=act_formato_excel&amp;utm_source=act_formato_excel&amp;utm_campaign=act_formato_excel&amp;utm_content=act_formato_excel_link" TargetMode="External"/><Relationship Id="rId521" Type="http://schemas.openxmlformats.org/officeDocument/2006/relationships/hyperlink" Target="https://actualicese.com/carta-para-notificar-deficiencias-en-el-proceso-de-inspeccion-del-seguimiento-del-control-de-calidad/?referer=L-excel-formato&amp;utm_medium=act_formato_excel&amp;utm_source=act_formato_excel&amp;utm_campaign=act_formato_excel&amp;utm_content=act_formato_excel_link" TargetMode="External"/><Relationship Id="rId619" Type="http://schemas.openxmlformats.org/officeDocument/2006/relationships/hyperlink" Target="https://actualicese.com/plantilla-de-los-formatos-exogena-1005-y-1006-del-ano-gravable-2020-reportes-de-iva-generados-y-descontables/?referer=L-excel-formato&amp;utm_medium=act_formato_excel&amp;utm_source=act_formato_excel&amp;utm_campaign=act_formato_excel&amp;utm_content=act_formato_excel_link" TargetMode="External"/><Relationship Id="rId1151" Type="http://schemas.openxmlformats.org/officeDocument/2006/relationships/hyperlink" Target="https://actualicese.com/cambios-en-los-conceptos-para-reportar-valores-de-rentas-exentas/?referer=L-excel-formato&amp;utm_medium=act_formato_excel&amp;utm_source=act_formato_excel&amp;utm_campaign=act_formato_excel&amp;utm_content=act_formato_excel_link" TargetMode="External"/><Relationship Id="rId1249" Type="http://schemas.openxmlformats.org/officeDocument/2006/relationships/hyperlink" Target="https://actualicese.com/documentos-necesarios-para-elaborar-la-declaracion-de-renta-de-personas-naturales-ano-gravable-2015/?referer=L-excel-formato&amp;utm_medium=act_formato_excel&amp;utm_source=act_formato_excel&amp;utm_campaign=act_formato_excel&amp;utm_content=act_formato_excel_link" TargetMode="External"/><Relationship Id="rId2079" Type="http://schemas.openxmlformats.org/officeDocument/2006/relationships/hyperlink" Target="https://actualicese.com/modelos-y-guias-sobre-aspectos-labores-y-comerciales-que-deben-atender-los-trabajadores-independientes/?referer=L-excel-formato&amp;utm_medium=act_formato_excel&amp;utm_source=act_formato_excel&amp;utm_campaign=act_formato_excel&amp;utm_content=act_formato_excel_link" TargetMode="External"/><Relationship Id="rId2202" Type="http://schemas.openxmlformats.org/officeDocument/2006/relationships/hyperlink" Target="https://actualicese.com/liquidador-calculo-del-costo-de-renovacion-de-matricula-mercantil-y-de-establecimientos-de-comercio-2024/?referer=L-excel-formato&amp;utm_medium=act_formato_excel&amp;utm_source=act_formato_excel&amp;utm_campaign=act_formato_excel&amp;utm_content=act_formato_excel_link" TargetMode="External"/><Relationship Id="rId95" Type="http://schemas.openxmlformats.org/officeDocument/2006/relationships/hyperlink" Target="https://actualicese.com/caso-practico-de-contabilizacion-de-compras-a-credito/?referer=L-excel-formato&amp;utm_medium=act_formato_excel&amp;utm_source=act_formato_excel&amp;utm_campaign=act_formato_excel&amp;utm_content=act_formato_excel_link" TargetMode="External"/><Relationship Id="rId160" Type="http://schemas.openxmlformats.org/officeDocument/2006/relationships/hyperlink" Target="https://actualicese.com/casos-practicos-de-sancion-por-extemporaneidad-antes-de-emplazamiento/?referer=L-excel-formato&amp;utm_medium=act_formato_excel&amp;utm_source=act_formato_excel&amp;utm_campaign=act_formato_excel&amp;utm_content=act_formato_excel_link" TargetMode="External"/><Relationship Id="rId826" Type="http://schemas.openxmlformats.org/officeDocument/2006/relationships/hyperlink" Target="https://actualicese.com/aspectos-generales-del-contrato-de-aprendizaje/?referer=L-excel-formato&amp;utm_medium=act_formato_excel&amp;utm_source=act_formato_excel&amp;utm_campaign=act_formato_excel&amp;utm_content=act_formato_excel_link" TargetMode="External"/><Relationship Id="rId1011" Type="http://schemas.openxmlformats.org/officeDocument/2006/relationships/hyperlink" Target="https://actualicese.com/calendario-tributario-de-medellin-2018/?referer=L-excel-formato&amp;utm_medium=act_formato_excel&amp;utm_source=act_formato_excel&amp;utm_campaign=act_formato_excel&amp;utm_content=act_formato_excel_link" TargetMode="External"/><Relationship Id="rId1109" Type="http://schemas.openxmlformats.org/officeDocument/2006/relationships/hyperlink" Target="https://actualicese.com/acta-de-junta-para-transformacion-de-ltda-a-sas/?referer=L-excel-formato&amp;utm_medium=act_formato_excel&amp;utm_source=act_formato_excel&amp;utm_campaign=act_formato_excel&amp;utm_content=act_formato_excel_link" TargetMode="External"/><Relationship Id="rId1456" Type="http://schemas.openxmlformats.org/officeDocument/2006/relationships/hyperlink" Target="https://actualicese.com/categorias-de-informantes-de-exogena-por-el-ano-gravable-2014-y-los-formatos-que-deben-usar/?referer=L-excel-formato&amp;utm_medium=act_formato_excel&amp;utm_source=act_formato_excel&amp;utm_campaign=act_formato_excel&amp;utm_content=act_formato_excel_link" TargetMode="External"/><Relationship Id="rId1663" Type="http://schemas.openxmlformats.org/officeDocument/2006/relationships/hyperlink" Target="https://actualicese.com/nota-debito/?referer=L-excel-formato&amp;utm_medium=act_formato_excel&amp;utm_source=act_formato_excel&amp;utm_campaign=act_formato_excel&amp;utm_content=act_formato_excel_link" TargetMode="External"/><Relationship Id="rId1870" Type="http://schemas.openxmlformats.org/officeDocument/2006/relationships/hyperlink" Target="https://actualicese.com/simulador-del-limite-de-costos-y-gastos-no-soportados-en-factura-electronica/?referer=L-excel-formato&amp;utm_medium=act_formato_excel&amp;utm_source=act_formato_excel&amp;utm_campaign=act_formato_excel&amp;utm_content=act_formato_excel_link" TargetMode="External"/><Relationship Id="rId1968" Type="http://schemas.openxmlformats.org/officeDocument/2006/relationships/hyperlink" Target="https://actualicese.com/guia-en-excel-para-determinar-el-control-de-una-entidad-sobre-otra/?referer=L-excel-formato&amp;utm_medium=act_formato_excel&amp;utm_source=act_formato_excel&amp;utm_campaign=act_formato_excel&amp;utm_content=act_formato_excel_link" TargetMode="External"/><Relationship Id="rId258" Type="http://schemas.openxmlformats.org/officeDocument/2006/relationships/hyperlink" Target="https://actualicese.com/liquidador-para-determinar-la-periodicidad-del-iva/?referer=L-excel-formato&amp;utm_medium=act_formato_excel&amp;utm_source=act_formato_excel&amp;utm_campaign=act_formato_excel&amp;utm_content=act_formato_excel_link" TargetMode="External"/><Relationship Id="rId465" Type="http://schemas.openxmlformats.org/officeDocument/2006/relationships/hyperlink" Target="https://actualicese.com/indicadores-financieros-de-actividad-y-rentabilidad/?referer=L-excel-formato&amp;utm_medium=act_formato_excel&amp;utm_source=act_formato_excel&amp;utm_campaign=act_formato_excel&amp;utm_content=act_formato_excel_link" TargetMode="External"/><Relationship Id="rId672" Type="http://schemas.openxmlformats.org/officeDocument/2006/relationships/hyperlink" Target="https://actualicese.com/21-formatos-para-preparar-el-cierre-contable-de-2020/?referer=L-excel-formato&amp;utm_medium=act_formato_excel&amp;utm_source=act_formato_excel&amp;utm_campaign=act_formato_excel&amp;utm_content=act_formato_excel_link" TargetMode="External"/><Relationship Id="rId1095" Type="http://schemas.openxmlformats.org/officeDocument/2006/relationships/hyperlink" Target="https://actualicese.com/tasas-generalidades-y-conceptos/?referer=L-excel-formato&amp;utm_medium=act_formato_excel&amp;utm_source=act_formato_excel&amp;utm_campaign=act_formato_excel&amp;utm_content=act_formato_excel_link" TargetMode="External"/><Relationship Id="rId1316" Type="http://schemas.openxmlformats.org/officeDocument/2006/relationships/hyperlink" Target="https://actualicese.com/formato-1001-informacion-de-pagos-o-causaciones-a-terceros-durante-el-2015-y-las-retenciones-practicadas-o-asumidas-sobre-los-mismos-caso-2/?referer=L-excel-formato&amp;utm_medium=act_formato_excel&amp;utm_source=act_formato_excel&amp;utm_campaign=act_formato_excel&amp;utm_content=act_formato_excel_link" TargetMode="External"/><Relationship Id="rId1523" Type="http://schemas.openxmlformats.org/officeDocument/2006/relationships/hyperlink" Target="https://actualicese.com/modelo-certificacion-de-contador-para-solicitar-autorizacion-reduccion-retencion-de-iva/?referer=L-excel-formato&amp;utm_medium=act_formato_excel&amp;utm_source=act_formato_excel&amp;utm_campaign=act_formato_excel&amp;utm_content=act_formato_excel_link" TargetMode="External"/><Relationship Id="rId1730" Type="http://schemas.openxmlformats.org/officeDocument/2006/relationships/hyperlink" Target="https://actualicese.com/estados-financieros-consolidados-opinion-desfavorable-por-incorreccion-material/?referer=L-excel-formato&amp;utm_medium=act_formato_excel&amp;utm_source=act_formato_excel&amp;utm_campaign=act_formato_excel&amp;utm_content=act_formato_excel_link" TargetMode="External"/><Relationship Id="rId2146" Type="http://schemas.openxmlformats.org/officeDocument/2006/relationships/hyperlink" Target="https://actualicese.com/liquidador-historico-de-porcentajes-de-reajuste-fiscal/?referer=L-excel-formato&amp;utm_medium=act_formato_excel&amp;utm_source=act_formato_excel&amp;utm_campaign=act_formato_excel&amp;utm_content=act_formato_excel_link" TargetMode="External"/><Relationship Id="rId22" Type="http://schemas.openxmlformats.org/officeDocument/2006/relationships/hyperlink" Target="https://actualicese.com/caso-practico-en-excel-de-evaluacion-de-diferencias-temporarias-temporales-y-permanentes/?referer=L-excel-formato&amp;utm_medium=act_formato_excel&amp;utm_source=act_formato_excel&amp;utm_campaign=act_formato_excel&amp;utm_content=act_formato_excel_link" TargetMode="External"/><Relationship Id="rId118" Type="http://schemas.openxmlformats.org/officeDocument/2006/relationships/hyperlink" Target="https://actualicese.com/casos-practicos-del-calculo-de-la-materialidad-en-auditoria/?referer=L-excel-formato&amp;utm_medium=act_formato_excel&amp;utm_source=act_formato_excel&amp;utm_campaign=act_formato_excel&amp;utm_content=act_formato_excel_link" TargetMode="External"/><Relationship Id="rId325" Type="http://schemas.openxmlformats.org/officeDocument/2006/relationships/hyperlink" Target="https://actualicese.com/informe-nisr-4400-para-revision-de-requerimientos-del-programa-de-incentivo-por-creacion-de-nuevos-empleos/?referer=L-excel-formato&amp;utm_medium=act_formato_excel&amp;utm_source=act_formato_excel&amp;utm_campaign=act_formato_excel&amp;utm_content=act_formato_excel_link" TargetMode="External"/><Relationship Id="rId532" Type="http://schemas.openxmlformats.org/officeDocument/2006/relationships/hyperlink" Target="https://actualicese.com/impuesto-diferido-ante-deterioro-de-cartera-en-2021-ejercicio-practico-en-excel/?referer=L-excel-formato&amp;utm_medium=act_formato_excel&amp;utm_source=act_formato_excel&amp;utm_campaign=act_formato_excel&amp;utm_content=act_formato_excel_link" TargetMode="External"/><Relationship Id="rId977" Type="http://schemas.openxmlformats.org/officeDocument/2006/relationships/hyperlink" Target="https://actualicese.com/denuncia-de-incumplimiento-de-acuerdo-de-reestructuracion/?referer=L-excel-formato&amp;utm_medium=act_formato_excel&amp;utm_source=act_formato_excel&amp;utm_campaign=act_formato_excel&amp;utm_content=act_formato_excel_link" TargetMode="External"/><Relationship Id="rId1162" Type="http://schemas.openxmlformats.org/officeDocument/2006/relationships/hyperlink" Target="https://actualicese.com/calculo-de-retencion-sobre-dividendos-de-2016-o-anteriores-y-de-2017-y-siguientes/?referer=L-excel-formato&amp;utm_medium=act_formato_excel&amp;utm_source=act_formato_excel&amp;utm_campaign=act_formato_excel&amp;utm_content=act_formato_excel_link" TargetMode="External"/><Relationship Id="rId1828" Type="http://schemas.openxmlformats.org/officeDocument/2006/relationships/hyperlink" Target="https://actualicese.com/liquidador-de-indemnizacion-por-despido-sin-justa-causa-para-contrato-fijo-u-obra-labor/?referer=L-excel-formato&amp;utm_medium=act_formato_excel&amp;utm_source=act_formato_excel&amp;utm_campaign=act_formato_excel&amp;utm_content=act_formato_excel_link" TargetMode="External"/><Relationship Id="rId2006" Type="http://schemas.openxmlformats.org/officeDocument/2006/relationships/hyperlink" Target="https://actualicese.com/carta-otorgando-poder/?referer=L-excel-formato&amp;utm_medium=act_formato_excel&amp;utm_source=act_formato_excel&amp;utm_campaign=act_formato_excel&amp;utm_content=act_formato_excel_link" TargetMode="External"/><Relationship Id="rId2213" Type="http://schemas.openxmlformats.org/officeDocument/2006/relationships/hyperlink" Target="https://actualicese.com/liquidador-de-prestaciones-sociales/?referer=L-excel-formato&amp;utm_medium=act_formato_excel&amp;utm_source=act_formato_excel&amp;utm_campaign=act_formato_excel&amp;utm_content=act_formato_excel_link" TargetMode="External"/><Relationship Id="rId171" Type="http://schemas.openxmlformats.org/officeDocument/2006/relationships/hyperlink" Target="https://actualicese.com/diferencias-principales-en-el-impuesto-de-renta-ag-2021-para-personas-naturales-obligadas-y-no-obligadas-a-llevar-contabilidad/?referer=L-excel-formato&amp;utm_medium=act_formato_excel&amp;utm_source=act_formato_excel&amp;utm_campaign=act_formato_excel&amp;utm_content=act_formato_excel_link" TargetMode="External"/><Relationship Id="rId837" Type="http://schemas.openxmlformats.org/officeDocument/2006/relationships/hyperlink" Target="https://actualicese.com/formulario-210-de-declaracion-de-renta-por-el-ag-2018-residentes-obligados-a-llevar-contabilidad/?referer=L-excel-formato&amp;utm_medium=act_formato_excel&amp;utm_source=act_formato_excel&amp;utm_campaign=act_formato_excel&amp;utm_content=act_formato_excel_link" TargetMode="External"/><Relationship Id="rId1022" Type="http://schemas.openxmlformats.org/officeDocument/2006/relationships/hyperlink" Target="https://actualicese.com/revision-de-control-de-calidad-en-un-encargo-de-auditoria/?referer=L-excel-formato&amp;utm_medium=act_formato_excel&amp;utm_source=act_formato_excel&amp;utm_campaign=act_formato_excel&amp;utm_content=act_formato_excel_link" TargetMode="External"/><Relationship Id="rId1467" Type="http://schemas.openxmlformats.org/officeDocument/2006/relationships/hyperlink" Target="https://actualicese.com/notificacion-del-arrendatario-de-no-renovacion-del-contrato/?referer=L-excel-formato&amp;utm_medium=act_formato_excel&amp;utm_source=act_formato_excel&amp;utm_campaign=act_formato_excel&amp;utm_content=act_formato_excel_link" TargetMode="External"/><Relationship Id="rId1674" Type="http://schemas.openxmlformats.org/officeDocument/2006/relationships/hyperlink" Target="https://actualicese.com/guia-en-excel-con-los-principales-indices-de-coherencia-tributaria-para-las-personas-juridicas/?referer=L-excel-formato&amp;utm_medium=act_formato_excel&amp;utm_source=act_formato_excel&amp;utm_campaign=act_formato_excel&amp;utm_content=act_formato_excel_link" TargetMode="External"/><Relationship Id="rId1881" Type="http://schemas.openxmlformats.org/officeDocument/2006/relationships/hyperlink" Target="https://actualicese.com/pack-de-formatos-herramientas-y-guias-para-el-reporte-de-informacion-exogena-2022/?referer=L-excel-formato&amp;utm_medium=act_formato_excel&amp;utm_source=act_formato_excel&amp;utm_campaign=act_formato_excel&amp;utm_content=act_formato_excel_link" TargetMode="External"/><Relationship Id="rId269" Type="http://schemas.openxmlformats.org/officeDocument/2006/relationships/hyperlink" Target="https://actualicese.com/aplicacion-del-impuesto-a-los-dividendos-recibidos-por-personas-naturales-caso-practico-en-excel/?referer=L-excel-formato&amp;utm_medium=act_formato_excel&amp;utm_source=act_formato_excel&amp;utm_campaign=act_formato_excel&amp;utm_content=act_formato_excel_link" TargetMode="External"/><Relationship Id="rId476" Type="http://schemas.openxmlformats.org/officeDocument/2006/relationships/hyperlink" Target="https://actualicese.com/modelo-para-la-elaboracion-de-estados-financieros-y-calculo-de-los-indicadores-financieros/?referer=L-excel-formato&amp;utm_medium=act_formato_excel&amp;utm_source=act_formato_excel&amp;utm_campaign=act_formato_excel&amp;utm_content=act_formato_excel_link" TargetMode="External"/><Relationship Id="rId683" Type="http://schemas.openxmlformats.org/officeDocument/2006/relationships/hyperlink" Target="https://actualicese.com/simulador-de-sancion-por-no-pagar-la-liquidacion-del-contrato-laboral/?referer=L-excel-formato&amp;utm_medium=act_formato_excel&amp;utm_source=act_formato_excel&amp;utm_campaign=act_formato_excel&amp;utm_content=act_formato_excel_link" TargetMode="External"/><Relationship Id="rId890" Type="http://schemas.openxmlformats.org/officeDocument/2006/relationships/hyperlink" Target="https://actualicese.com/porcentaje-fijo-y-retencion-en-la-fuente-con-procedimiento-2-durante-2019-tras-ley-de-financiamiento/?referer=L-excel-formato&amp;utm_medium=act_formato_excel&amp;utm_source=act_formato_excel&amp;utm_campaign=act_formato_excel&amp;utm_content=act_formato_excel_link" TargetMode="External"/><Relationship Id="rId904" Type="http://schemas.openxmlformats.org/officeDocument/2006/relationships/hyperlink" Target="https://actualicese.com/certificado-de-ingresos-por-rendimientos-financieros-expedido-por-contador-publico/?referer=L-excel-formato&amp;utm_medium=act_formato_excel&amp;utm_source=act_formato_excel&amp;utm_campaign=act_formato_excel&amp;utm_content=act_formato_excel_link" TargetMode="External"/><Relationship Id="rId1327" Type="http://schemas.openxmlformats.org/officeDocument/2006/relationships/hyperlink" Target="https://actualicese.com/otorgamiento-de-poder-para-cancelar-linea-telefonica/?referer=L-excel-formato&amp;utm_medium=act_formato_excel&amp;utm_source=act_formato_excel&amp;utm_campaign=act_formato_excel&amp;utm_content=act_formato_excel_link" TargetMode="External"/><Relationship Id="rId1534" Type="http://schemas.openxmlformats.org/officeDocument/2006/relationships/hyperlink" Target="https://actualicese.com/plantilla-para-calculo-automatico-impuesto-imas-de-trabajadores-por-cuenta-propia/?referer=L-excel-formato&amp;utm_medium=act_formato_excel&amp;utm_source=act_formato_excel&amp;utm_campaign=act_formato_excel&amp;utm_content=act_formato_excel_link" TargetMode="External"/><Relationship Id="rId1741" Type="http://schemas.openxmlformats.org/officeDocument/2006/relationships/hyperlink" Target="https://actualicese.com/grados-de-apalancamiento-financiero-y-operativo/?referer=L-excel-formato&amp;utm_medium=act_formato_excel&amp;utm_source=act_formato_excel&amp;utm_campaign=act_formato_excel&amp;utm_content=act_formato_excel_link" TargetMode="External"/><Relationship Id="rId1979" Type="http://schemas.openxmlformats.org/officeDocument/2006/relationships/hyperlink" Target="https://actualicese.com/modelo-aceptacion-de-renuncia/?referer=L-excel-formato&amp;utm_medium=act_formato_excel&amp;utm_source=act_formato_excel&amp;utm_campaign=act_formato_excel&amp;utm_content=act_formato_excel_link" TargetMode="External"/><Relationship Id="rId2157" Type="http://schemas.openxmlformats.org/officeDocument/2006/relationships/hyperlink" Target="https://actualicese.com/contabilizacion-de-la-nomina-ejemplo-practico/?referer=L-excel-formato&amp;utm_medium=act_formato_excel&amp;utm_source=act_formato_excel&amp;utm_campaign=act_formato_excel&amp;utm_content=act_formato_excel_link" TargetMode="External"/><Relationship Id="rId33" Type="http://schemas.openxmlformats.org/officeDocument/2006/relationships/hyperlink" Target="https://actualicese.com/medicion-de-inversiones-segun-estandar-internacional-para-grupo-1-y-pymes/?referer=L-excel-formato&amp;utm_medium=act_formato_excel&amp;utm_source=act_formato_excel&amp;utm_campaign=act_formato_excel&amp;utm_content=act_formato_excel_link" TargetMode="External"/><Relationship Id="rId129" Type="http://schemas.openxmlformats.org/officeDocument/2006/relationships/hyperlink" Target="https://actualicese.com/modelo-para-calcular-cuota-variable-de-un-credito-con-abonos-a-capital-iguales/?referer=L-excel-formato&amp;utm_medium=act_formato_excel&amp;utm_source=act_formato_excel&amp;utm_campaign=act_formato_excel&amp;utm_content=act_formato_excel_link" TargetMode="External"/><Relationship Id="rId336" Type="http://schemas.openxmlformats.org/officeDocument/2006/relationships/hyperlink" Target="https://actualicese.com/plantilla-para-elaborar-el-formulario-300-para-las-declaraciones-del-iva-en-2022/?referer=L-excel-formato&amp;utm_medium=act_formato_excel&amp;utm_source=act_formato_excel&amp;utm_campaign=act_formato_excel&amp;utm_content=act_formato_excel_link" TargetMode="External"/><Relationship Id="rId543" Type="http://schemas.openxmlformats.org/officeDocument/2006/relationships/hyperlink" Target="https://actualicese.com/solicitud-licencia-de-paternidad/?referer=L-excel-formato&amp;utm_medium=act_formato_excel&amp;utm_source=act_formato_excel&amp;utm_campaign=act_formato_excel&amp;utm_content=act_formato_excel_link" TargetMode="External"/><Relationship Id="rId988" Type="http://schemas.openxmlformats.org/officeDocument/2006/relationships/hyperlink" Target="https://actualicese.com/resumen-de-categorias-de-informantes-de-exogena-por-el-ano-gravable-2017-y-formatos-que-deben-usar/?referer=L-excel-formato&amp;utm_medium=act_formato_excel&amp;utm_source=act_formato_excel&amp;utm_campaign=act_formato_excel&amp;utm_content=act_formato_excel_link" TargetMode="External"/><Relationship Id="rId1173" Type="http://schemas.openxmlformats.org/officeDocument/2006/relationships/hyperlink" Target="https://actualicese.com/matriz-para-definir-periodicidad-de-declaracion-y-pago-de-iva-en-2017-segun-reforma-tributaria-2016/?referer=L-excel-formato&amp;utm_medium=act_formato_excel&amp;utm_source=act_formato_excel&amp;utm_campaign=act_formato_excel&amp;utm_content=act_formato_excel_link" TargetMode="External"/><Relationship Id="rId1380" Type="http://schemas.openxmlformats.org/officeDocument/2006/relationships/hyperlink" Target="https://actualicese.com/atencion-integral-en-seguridad-y-salud-en-el-trabajo-2015-neumoconiosis/?referer=L-excel-formato&amp;utm_medium=act_formato_excel&amp;utm_source=act_formato_excel&amp;utm_campaign=act_formato_excel&amp;utm_content=act_formato_excel_link" TargetMode="External"/><Relationship Id="rId1601" Type="http://schemas.openxmlformats.org/officeDocument/2006/relationships/hyperlink" Target="https://actualicese.com/word-contrato-de-arrendamiento-de-vehiculo-automotor-para-carga-o-transporte/?referer=L-excel-formato&amp;utm_medium=act_formato_excel&amp;utm_source=act_formato_excel&amp;utm_campaign=act_formato_excel&amp;utm_content=act_formato_excel_link" TargetMode="External"/><Relationship Id="rId1839" Type="http://schemas.openxmlformats.org/officeDocument/2006/relationships/hyperlink" Target="https://actualicese.com/liquidador-de-nomina-mensual-de-trabajador-pensionado-por-vejez/?referer=L-excel-formato&amp;utm_medium=act_formato_excel&amp;utm_source=act_formato_excel&amp;utm_campaign=act_formato_excel&amp;utm_content=act_formato_excel_link" TargetMode="External"/><Relationship Id="rId2017" Type="http://schemas.openxmlformats.org/officeDocument/2006/relationships/hyperlink" Target="https://actualicese.com/casos-practicos-de-contabilizacion-de-sanciones-e-intereses-tributarios-a-la-dian/?referer=L-excel-formato&amp;utm_medium=act_formato_excel&amp;utm_source=act_formato_excel&amp;utm_campaign=act_formato_excel&amp;utm_content=act_formato_excel_link" TargetMode="External"/><Relationship Id="rId2224" Type="http://schemas.openxmlformats.org/officeDocument/2006/relationships/hyperlink" Target="https://actualicese.com/casos-practicos-de-retencion-en-la-fuente-por-compras-servicios-y-honorarios/?referer=L-excel-formato&amp;utm_medium=act_formato_excel&amp;utm_source=act_formato_excel&amp;utm_campaign=act_formato_excel&amp;utm_content=act_formato_excel_link" TargetMode="External"/><Relationship Id="rId182" Type="http://schemas.openxmlformats.org/officeDocument/2006/relationships/hyperlink" Target="https://actualicese.com/liquidador-de-sancion-por-no-presentar-la-conciliacion-fiscal/?referer=L-excel-formato&amp;utm_medium=act_formato_excel&amp;utm_source=act_formato_excel&amp;utm_campaign=act_formato_excel&amp;utm_content=act_formato_excel_link" TargetMode="External"/><Relationship Id="rId403" Type="http://schemas.openxmlformats.org/officeDocument/2006/relationships/hyperlink" Target="https://actualicese.com/liquidador-de-prestaciones-sociales/?referer=L-excel-formato&amp;utm_medium=act_formato_excel&amp;utm_source=act_formato_excel&amp;utm_campaign=act_formato_excel&amp;utm_content=act_formato_excel_link" TargetMode="External"/><Relationship Id="rId750" Type="http://schemas.openxmlformats.org/officeDocument/2006/relationships/hyperlink" Target="https://actualicese.com/simulador-de-credito-en-periodo-de-gracia-estrategia-de-entidades-financieras-ante-el-covid-19/?referer=L-excel-formato&amp;utm_medium=act_formato_excel&amp;utm_source=act_formato_excel&amp;utm_campaign=act_formato_excel&amp;utm_content=act_formato_excel_link" TargetMode="External"/><Relationship Id="rId848" Type="http://schemas.openxmlformats.org/officeDocument/2006/relationships/hyperlink" Target="https://actualicese.com/categorias-de-informantes-de-exogena-por-el-ano-gravable-2018-y-los-formatos-que-deben-usar/?referer=L-excel-formato&amp;utm_medium=act_formato_excel&amp;utm_source=act_formato_excel&amp;utm_campaign=act_formato_excel&amp;utm_content=act_formato_excel_link" TargetMode="External"/><Relationship Id="rId1033" Type="http://schemas.openxmlformats.org/officeDocument/2006/relationships/hyperlink" Target="https://actualicese.com/calendario-tributario-2018/?referer=L-excel-formato&amp;utm_medium=act_formato_excel&amp;utm_source=act_formato_excel&amp;utm_campaign=act_formato_excel&amp;utm_content=act_formato_excel_link" TargetMode="External"/><Relationship Id="rId1478" Type="http://schemas.openxmlformats.org/officeDocument/2006/relationships/hyperlink" Target="https://actualicese.com/calculo-costo-renovacion-ano-2015-de-la-matricula-mercantil-y-de-los-establecimientos-de-comercio/?referer=L-excel-formato&amp;utm_medium=act_formato_excel&amp;utm_source=act_formato_excel&amp;utm_campaign=act_formato_excel&amp;utm_content=act_formato_excel_link" TargetMode="External"/><Relationship Id="rId1685" Type="http://schemas.openxmlformats.org/officeDocument/2006/relationships/hyperlink" Target="https://actualicese.com/liquidador-en-excel-sobre-efectos-fiscales-de-escriturar-bienes-inmuebles-por-debajo-del-valor-comercial/?referer=L-excel-formato&amp;utm_medium=act_formato_excel&amp;utm_source=act_formato_excel&amp;utm_campaign=act_formato_excel&amp;utm_content=act_formato_excel_link" TargetMode="External"/><Relationship Id="rId1892" Type="http://schemas.openxmlformats.org/officeDocument/2006/relationships/hyperlink" Target="https://actualicese.com/guia-caracteristicas-basicas-de-la-cedulacion-de-personas-naturales-residentes-ag-2022/?referer=L-excel-formato&amp;utm_medium=act_formato_excel&amp;utm_source=act_formato_excel&amp;utm_campaign=act_formato_excel&amp;utm_content=act_formato_excel_link" TargetMode="External"/><Relationship Id="rId1906" Type="http://schemas.openxmlformats.org/officeDocument/2006/relationships/hyperlink" Target="https://actualicese.com/modelo-basico-en-excel-para-proyectar-el-impuesto-al-patrimonio-anos-2023-y-siguientes/?referer=L-excel-formato&amp;utm_medium=act_formato_excel&amp;utm_source=act_formato_excel&amp;utm_campaign=act_formato_excel&amp;utm_content=act_formato_excel_link" TargetMode="External"/><Relationship Id="rId487" Type="http://schemas.openxmlformats.org/officeDocument/2006/relationships/hyperlink" Target="https://actualicese.com/plantilla-para-auditar-la-declaracion-del-impuesto-sobre-las-ventas-iva/?referer=L-excel-formato&amp;utm_medium=act_formato_excel&amp;utm_source=act_formato_excel&amp;utm_campaign=act_formato_excel&amp;utm_content=act_formato_excel_link" TargetMode="External"/><Relationship Id="rId610" Type="http://schemas.openxmlformats.org/officeDocument/2006/relationships/hyperlink" Target="https://actualicese.com/plantilla-de-los-formatos-exogena-por-el-ano-gravable-2020-reportes-de-los-mandatarios/?referer=L-excel-formato&amp;utm_medium=act_formato_excel&amp;utm_source=act_formato_excel&amp;utm_campaign=act_formato_excel&amp;utm_content=act_formato_excel_link" TargetMode="External"/><Relationship Id="rId694" Type="http://schemas.openxmlformats.org/officeDocument/2006/relationships/hyperlink" Target="https://actualicese.com/contrato-de-permuta-3/?referer=L-excel-formato&amp;utm_medium=act_formato_excel&amp;utm_source=act_formato_excel&amp;utm_campaign=act_formato_excel&amp;utm_content=act_formato_excel_link" TargetMode="External"/><Relationship Id="rId708" Type="http://schemas.openxmlformats.org/officeDocument/2006/relationships/hyperlink" Target="https://actualicese.com/formatos-de-analisis-financiero-en-excel/" TargetMode="External"/><Relationship Id="rId915" Type="http://schemas.openxmlformats.org/officeDocument/2006/relationships/hyperlink" Target="https://actualicese.com/demanda-de-nulidad-y-restablecimiento-del-derecho-contra-la-dian/?referer=L-excel-formato&amp;utm_medium=act_formato_excel&amp;utm_source=act_formato_excel&amp;utm_campaign=act_formato_excel&amp;utm_content=act_formato_excel_link" TargetMode="External"/><Relationship Id="rId1240" Type="http://schemas.openxmlformats.org/officeDocument/2006/relationships/hyperlink" Target="https://actualicese.com/lista-de-chequeo-de-revelaciones-seccion-19-combinaciones-de-negocio-y-plusvalia/?referer=L-excel-formato&amp;utm_medium=act_formato_excel&amp;utm_source=act_formato_excel&amp;utm_campaign=act_formato_excel&amp;utm_content=act_formato_excel_link" TargetMode="External"/><Relationship Id="rId1338" Type="http://schemas.openxmlformats.org/officeDocument/2006/relationships/hyperlink" Target="https://actualicese.com/ejercicios-de-conversion-caso-practico-para-la-elaboracion-del-esfa-en-pymes/?referer=L-excel-formato&amp;utm_medium=act_formato_excel&amp;utm_source=act_formato_excel&amp;utm_campaign=act_formato_excel&amp;utm_content=act_formato_excel_link" TargetMode="External"/><Relationship Id="rId1545" Type="http://schemas.openxmlformats.org/officeDocument/2006/relationships/hyperlink" Target="https://actualicese.com/resumen-de-las-categorias-de-informantes-de-exogena-por-el-ano-gravable-2013-y-los-formatos-que-deben-usar/?referer=L-excel-formato&amp;utm_medium=act_formato_excel&amp;utm_source=act_formato_excel&amp;utm_campaign=act_formato_excel&amp;utm_content=act_formato_excel_link" TargetMode="External"/><Relationship Id="rId2070" Type="http://schemas.openxmlformats.org/officeDocument/2006/relationships/hyperlink" Target="https://actualicese.com/dividendos-y-sus-retenciones-comparativo-de-normas-del-dut-1625-de-2016-modificadas-con-el-decreto-1103-de-2023/?referer=L-excel-formato&amp;utm_medium=act_formato_excel&amp;utm_source=act_formato_excel&amp;utm_campaign=act_formato_excel&amp;utm_content=act_formato_excel_link" TargetMode="External"/><Relationship Id="rId2168" Type="http://schemas.openxmlformats.org/officeDocument/2006/relationships/hyperlink" Target="https://actualicese.com/guia-en-excel-para-evitar-errores-en-la-presentacion-de-informacion-exogena/?referer=L-excel-formato&amp;utm_medium=act_formato_excel&amp;utm_source=act_formato_excel&amp;utm_campaign=act_formato_excel&amp;utm_content=act_formato_excel_link" TargetMode="External"/><Relationship Id="rId347" Type="http://schemas.openxmlformats.org/officeDocument/2006/relationships/hyperlink" Target="https://actualicese.com/informe-de-compilacion-de-estados-financieros-con-fines-generales/?referer=L-excel-formato&amp;utm_medium=act_formato_excel&amp;utm_source=act_formato_excel&amp;utm_campaign=act_formato_excel&amp;utm_content=act_formato_excel_link" TargetMode="External"/><Relationship Id="rId999" Type="http://schemas.openxmlformats.org/officeDocument/2006/relationships/hyperlink" Target="https://actualicese.com/explotacion-de-areas-comunes-por-copropiedades-comerciales-o-mixtas/?referer=L-excel-formato&amp;utm_medium=act_formato_excel&amp;utm_source=act_formato_excel&amp;utm_campaign=act_formato_excel&amp;utm_content=act_formato_excel_link" TargetMode="External"/><Relationship Id="rId1100" Type="http://schemas.openxmlformats.org/officeDocument/2006/relationships/hyperlink" Target="https://actualicese.com/formularios-110-y-240-con-anexos-para-declaracion-de-renta-ano-gravable-2016/?referer=L-excel-formato&amp;utm_medium=act_formato_excel&amp;utm_source=act_formato_excel&amp;utm_campaign=act_formato_excel&amp;utm_content=act_formato_excel_link" TargetMode="External"/><Relationship Id="rId1184" Type="http://schemas.openxmlformats.org/officeDocument/2006/relationships/hyperlink" Target="https://actualicese.com/matriz-para-definir-categoria-en-monotributo-y-valor-a-pagar-en-2017-segun-reforma-tributaria/?referer=L-excel-formato&amp;utm_medium=act_formato_excel&amp;utm_source=act_formato_excel&amp;utm_campaign=act_formato_excel&amp;utm_content=act_formato_excel_link" TargetMode="External"/><Relationship Id="rId1405" Type="http://schemas.openxmlformats.org/officeDocument/2006/relationships/hyperlink" Target="https://actualicese.com/dictamen-revisor-fiscal-con-salvedades-segun-decreto-302-del-2015/?referer=L-excel-formato&amp;utm_medium=act_formato_excel&amp;utm_source=act_formato_excel&amp;utm_campaign=act_formato_excel&amp;utm_content=act_formato_excel_link" TargetMode="External"/><Relationship Id="rId1752" Type="http://schemas.openxmlformats.org/officeDocument/2006/relationships/hyperlink" Target="https://actualicese.com/acta-de-asamblea-general/?referer=L-excel-formato&amp;utm_medium=act_formato_excel&amp;utm_source=act_formato_excel&amp;utm_campaign=act_formato_excel&amp;utm_content=act_formato_excel_link" TargetMode="External"/><Relationship Id="rId2028" Type="http://schemas.openxmlformats.org/officeDocument/2006/relationships/hyperlink" Target="https://actualicese.com/sanciones-relacionadas-con-la-declaracion-informativa/?referer=L-excel-formato&amp;utm_medium=act_formato_excel&amp;utm_source=act_formato_excel&amp;utm_campaign=act_formato_excel&amp;utm_content=act_formato_excel_link" TargetMode="External"/><Relationship Id="rId44" Type="http://schemas.openxmlformats.org/officeDocument/2006/relationships/hyperlink" Target="https://actualicese.com/pack-de-formatos-paso-a-paso-para-gestionar-tus-finanzas-personales/?referer=L-excel-formato&amp;utm_medium=act_formato_excel&amp;utm_source=act_formato_excel&amp;utm_campaign=act_formato_excel&amp;utm_content=act_formato_excel_link" TargetMode="External"/><Relationship Id="rId554" Type="http://schemas.openxmlformats.org/officeDocument/2006/relationships/hyperlink" Target="https://actualicese.com/modelo-para-proyectar-el-presupuesto-de-un-encargo-de-auditoria-o-revisoria-fiscal/?referer=L-excel-formato&amp;utm_medium=act_formato_excel&amp;utm_source=act_formato_excel&amp;utm_campaign=act_formato_excel&amp;utm_content=act_formato_excel_link" TargetMode="External"/><Relationship Id="rId761" Type="http://schemas.openxmlformats.org/officeDocument/2006/relationships/hyperlink" Target="https://actualicese.com/solicitud-de-retiro-parcial-de-cesantias-con-ocasion-del-covid-19/?referer=L-excel-formato&amp;utm_medium=act_formato_excel&amp;utm_source=act_formato_excel&amp;utm_campaign=act_formato_excel&amp;utm_content=act_formato_excel_link" TargetMode="External"/><Relationship Id="rId859" Type="http://schemas.openxmlformats.org/officeDocument/2006/relationships/hyperlink" Target="https://actualicese.com/formato-exogena-1001-por-el-ano-gravable-2018-reporte-de-pagos-o-abonos-en-cuenta/?referer=L-excel-formato&amp;utm_medium=act_formato_excel&amp;utm_source=act_formato_excel&amp;utm_campaign=act_formato_excel&amp;utm_content=act_formato_excel_link" TargetMode="External"/><Relationship Id="rId1391" Type="http://schemas.openxmlformats.org/officeDocument/2006/relationships/hyperlink" Target="https://actualicese.com/lista-de-chequeo-de-revelaciones-nic-10-hechos-ocurridos-despues-del-periodo-sobre-el-que-se-informa/?referer=L-excel-formato&amp;utm_medium=act_formato_excel&amp;utm_source=act_formato_excel&amp;utm_campaign=act_formato_excel&amp;utm_content=act_formato_excel_link" TargetMode="External"/><Relationship Id="rId1489" Type="http://schemas.openxmlformats.org/officeDocument/2006/relationships/hyperlink" Target="https://actualicese.com/informe-de-gestion-ano-2014/?referer=L-excel-formato&amp;utm_medium=act_formato_excel&amp;utm_source=act_formato_excel&amp;utm_campaign=act_formato_excel&amp;utm_content=act_formato_excel_link" TargetMode="External"/><Relationship Id="rId1612" Type="http://schemas.openxmlformats.org/officeDocument/2006/relationships/hyperlink" Target="https://actualicese.com/excel-liquidador-de-jornadas-ordinarias-y-extraordinarias-de-trabajo-juan-m-beltran-v/?referer=L-excel-formato&amp;utm_medium=act_formato_excel&amp;utm_source=act_formato_excel&amp;utm_campaign=act_formato_excel&amp;utm_content=act_formato_excel_link" TargetMode="External"/><Relationship Id="rId1696" Type="http://schemas.openxmlformats.org/officeDocument/2006/relationships/hyperlink" Target="https://actualicese.com/liquidador-de-auxilio-de-incapacidad-aplicado-a-salario-variable-fijo-o-integral/?referer=L-excel-formato&amp;utm_medium=act_formato_excel&amp;utm_source=act_formato_excel&amp;utm_campaign=act_formato_excel&amp;utm_content=act_formato_excel_link" TargetMode="External"/><Relationship Id="rId1917" Type="http://schemas.openxmlformats.org/officeDocument/2006/relationships/hyperlink" Target="https://actualicese.com/modelo-de-un-proyecto-de-distribucion-de-utilidades-en-una-sociedad-comercial/?referer=L-excel-formato&amp;utm_medium=act_formato_excel&amp;utm_source=act_formato_excel&amp;utm_campaign=act_formato_excel&amp;utm_content=act_formato_excel_link" TargetMode="External"/><Relationship Id="rId2235" Type="http://schemas.openxmlformats.org/officeDocument/2006/relationships/hyperlink" Target="https://actualicese.com/liquidador-plantilla-del-formato-1004-de-exogena-de-2023-reporte-de-descuentos-al-impuesto-de-renta-y-el-simple/" TargetMode="External"/><Relationship Id="rId193" Type="http://schemas.openxmlformats.org/officeDocument/2006/relationships/hyperlink" Target="https://actualicese.com/formato-de-estado-de-flujos-de-efectivo/?referer=L-excel-formato&amp;utm_medium=act_formato_excel&amp;utm_source=act_formato_excel&amp;utm_campaign=act_formato_excel&amp;utm_content=act_formato_excel_link" TargetMode="External"/><Relationship Id="rId207" Type="http://schemas.openxmlformats.org/officeDocument/2006/relationships/hyperlink" Target="https://actualicese.com/simulador-de-impuesto-de-renta-de-personas-naturales-honorarios-o-compensacion-de-servicios-personales/?referer=L-excel-formato&amp;utm_medium=act_formato_excel&amp;utm_source=act_formato_excel&amp;utm_campaign=act_formato_excel&amp;utm_content=act_formato_excel_link" TargetMode="External"/><Relationship Id="rId414" Type="http://schemas.openxmlformats.org/officeDocument/2006/relationships/hyperlink" Target="https://actualicese.com/horas-diurnas-nocturnas-extras-dominicales-y-festivas/?referer=L-excel-formato&amp;utm_medium=act_formato_excel&amp;utm_source=act_formato_excel&amp;utm_campaign=act_formato_excel&amp;utm_content=act_formato_excel_link" TargetMode="External"/><Relationship Id="rId498" Type="http://schemas.openxmlformats.org/officeDocument/2006/relationships/hyperlink" Target="https://actualicese.com/casos-practicos-en-excel-sobre-impuesto-diferido-para-el-cierre-contable-y-fiscal-de-2021/?referer=L-excel-formato&amp;utm_medium=act_formato_excel&amp;utm_source=act_formato_excel&amp;utm_campaign=act_formato_excel&amp;utm_content=act_formato_excel_link" TargetMode="External"/><Relationship Id="rId621" Type="http://schemas.openxmlformats.org/officeDocument/2006/relationships/hyperlink" Target="https://actualicese.com/plantilla-del-formato-exogena-1001-por-el-ano-gravable-2020-reporte-de-pagos-o-abonos-en-cuenta/?referer=L-excel-formato&amp;utm_medium=act_formato_excel&amp;utm_source=act_formato_excel&amp;utm_campaign=act_formato_excel&amp;utm_content=act_formato_excel_link" TargetMode="External"/><Relationship Id="rId1044" Type="http://schemas.openxmlformats.org/officeDocument/2006/relationships/hyperlink" Target="https://actualicese.com/solicitud-de-pruebas-extraprocesales/?referer=L-excel-formato&amp;utm_medium=act_formato_excel&amp;utm_source=act_formato_excel&amp;utm_campaign=act_formato_excel&amp;utm_content=act_formato_excel_link" TargetMode="External"/><Relationship Id="rId1251" Type="http://schemas.openxmlformats.org/officeDocument/2006/relationships/hyperlink" Target="https://actualicese.com/modelo-del-certificado-anual-a-socios-yo-accionistas-por-el-ano-gravable-2015/?referer=L-excel-formato&amp;utm_medium=act_formato_excel&amp;utm_source=act_formato_excel&amp;utm_campaign=act_formato_excel&amp;utm_content=act_formato_excel_link" TargetMode="External"/><Relationship Id="rId1349" Type="http://schemas.openxmlformats.org/officeDocument/2006/relationships/hyperlink" Target="https://actualicese.com/formato-auditoria-del-disponible/?referer=L-excel-formato&amp;utm_medium=act_formato_excel&amp;utm_source=act_formato_excel&amp;utm_campaign=act_formato_excel&amp;utm_content=act_formato_excel_link" TargetMode="External"/><Relationship Id="rId2081" Type="http://schemas.openxmlformats.org/officeDocument/2006/relationships/hyperlink" Target="https://actualicese.com/utilidad-por-venta-de-activo-fijo-depreciable-que-sera-renta-por-recuperacion-de-deducciones/?referer=L-excel-formato&amp;utm_medium=act_formato_excel&amp;utm_source=act_formato_excel&amp;utm_campaign=act_formato_excel&amp;utm_content=act_formato_excel_link" TargetMode="External"/><Relationship Id="rId2179" Type="http://schemas.openxmlformats.org/officeDocument/2006/relationships/hyperlink" Target="https://actualicese.com/lista-de-chequeo-de-documentos-presentados-en-asamblea-de-accionistas-o-junta-de-socios/?referer=L-excel-formato&amp;utm_medium=act_formato_excel&amp;utm_source=act_formato_excel&amp;utm_campaign=act_formato_excel&amp;utm_content=act_formato_excel_link" TargetMode="External"/><Relationship Id="rId260" Type="http://schemas.openxmlformats.org/officeDocument/2006/relationships/hyperlink" Target="https://actualicese.com/simulador-del-impuesto-para-dividendos-y-participaciones-no-gravados-de-2017-y-siguientes/?referer=L-excel-formato&amp;utm_medium=act_formato_excel&amp;utm_source=act_formato_excel&amp;utm_campaign=act_formato_excel&amp;utm_content=act_formato_excel_link" TargetMode="External"/><Relationship Id="rId719" Type="http://schemas.openxmlformats.org/officeDocument/2006/relationships/hyperlink" Target="https://actualicese.com/contrato-de-aprendizaje-certificado-de-desempeno-y-descripcion-de-logros-en-la-etapa-practica/?referer=L-excel-formato&amp;utm_medium=act_formato_excel&amp;utm_source=act_formato_excel&amp;utm_campaign=act_formato_excel&amp;utm_content=act_formato_excel_link" TargetMode="External"/><Relationship Id="rId926" Type="http://schemas.openxmlformats.org/officeDocument/2006/relationships/hyperlink" Target="https://actualicese.com/resoluciones-y-circulares-para-declaracion-de-renta-de-personas-naturales-ano-gravable-2017/?referer=L-excel-formato&amp;utm_medium=act_formato_excel&amp;utm_source=act_formato_excel&amp;utm_campaign=act_formato_excel&amp;utm_content=act_formato_excel_link" TargetMode="External"/><Relationship Id="rId1111" Type="http://schemas.openxmlformats.org/officeDocument/2006/relationships/hyperlink" Target="https://actualicese.com/manifestacion-de-temas-a-tratar-en-informes-de-control-interno/?referer=L-excel-formato&amp;utm_medium=act_formato_excel&amp;utm_source=act_formato_excel&amp;utm_campaign=act_formato_excel&amp;utm_content=act_formato_excel_link" TargetMode="External"/><Relationship Id="rId1556" Type="http://schemas.openxmlformats.org/officeDocument/2006/relationships/hyperlink" Target="https://actualicese.com/requisitos-para-pertenecer-al-regimen-simplificado-en-el-2014/?referer=L-excel-formato&amp;utm_medium=act_formato_excel&amp;utm_source=act_formato_excel&amp;utm_campaign=act_formato_excel&amp;utm_content=act_formato_excel_link" TargetMode="External"/><Relationship Id="rId1763" Type="http://schemas.openxmlformats.org/officeDocument/2006/relationships/hyperlink" Target="https://actualicese.com/aportes-a-seguridad-social-para-trabajadores-independientes/?referer=L-excel-formato&amp;utm_medium=act_formato_excel&amp;utm_source=act_formato_excel&amp;utm_campaign=act_formato_excel&amp;utm_content=act_formato_excel_link" TargetMode="External"/><Relationship Id="rId1970" Type="http://schemas.openxmlformats.org/officeDocument/2006/relationships/hyperlink" Target="https://actualicese.com/modelo-para-la-elaboracion-del-estado-de-cambios-en-el-patrimonio/?referer=L-excel-formato&amp;utm_medium=act_formato_excel&amp;utm_source=act_formato_excel&amp;utm_campaign=act_formato_excel&amp;utm_content=act_formato_excel_link" TargetMode="External"/><Relationship Id="rId55" Type="http://schemas.openxmlformats.org/officeDocument/2006/relationships/hyperlink" Target="https://actualicese.com/modelo-de-llamado-de-atencion/?referer=L-excel-formato&amp;utm_medium=act_formato_excel&amp;utm_source=act_formato_excel&amp;utm_campaign=act_formato_excel&amp;utm_content=act_formato_excel_link" TargetMode="External"/><Relationship Id="rId120" Type="http://schemas.openxmlformats.org/officeDocument/2006/relationships/hyperlink" Target="https://actualicese.com/contabilizacion-de-sobregiros-bancarios-caso-practico/?referer=L-excel-formato&amp;utm_medium=act_formato_excel&amp;utm_source=act_formato_excel&amp;utm_campaign=act_formato_excel&amp;utm_content=act_formato_excel_link" TargetMode="External"/><Relationship Id="rId358" Type="http://schemas.openxmlformats.org/officeDocument/2006/relationships/hyperlink" Target="https://actualicese.com/cesion-y-venta-de-cuotas-sociales-a-extranos-a-la-sociedad-ltda/?referer=L-excel-formato&amp;utm_medium=act_formato_excel&amp;utm_source=act_formato_excel&amp;utm_campaign=act_formato_excel&amp;utm_content=act_formato_excel_link" TargetMode="External"/><Relationship Id="rId565" Type="http://schemas.openxmlformats.org/officeDocument/2006/relationships/hyperlink" Target="https://actualicese.com/poder-especial-para-el-tramite-de-solicitud-de-reconocimiento-y-pago-de-la-pension-de-sobrevivencia/?referer=L-excel-formato&amp;utm_medium=act_formato_excel&amp;utm_source=act_formato_excel&amp;utm_campaign=act_formato_excel&amp;utm_content=act_formato_excel_link" TargetMode="External"/><Relationship Id="rId772" Type="http://schemas.openxmlformats.org/officeDocument/2006/relationships/hyperlink" Target="https://actualicese.com/formato-exogena-1001-por-el-ano-gravable-2019-reporte-de-pagos-o-abonos-en-cuenta/?referer=L-excel-formato&amp;utm_medium=act_formato_excel&amp;utm_source=act_formato_excel&amp;utm_campaign=act_formato_excel&amp;utm_content=act_formato_excel_link" TargetMode="External"/><Relationship Id="rId1195" Type="http://schemas.openxmlformats.org/officeDocument/2006/relationships/hyperlink" Target="https://actualicese.com/formato-autorizacion-permiso-de-salida-del-pais-para-menores/?referer=L-excel-formato&amp;utm_medium=act_formato_excel&amp;utm_source=act_formato_excel&amp;utm_campaign=act_formato_excel&amp;utm_content=act_formato_excel_link" TargetMode="External"/><Relationship Id="rId1209" Type="http://schemas.openxmlformats.org/officeDocument/2006/relationships/hyperlink" Target="https://actualicese.com/esfa-y-estados-financieros-2015-y-2016-caso-practico/?referer=L-excel-formato&amp;utm_medium=act_formato_excel&amp;utm_source=act_formato_excel&amp;utm_campaign=act_formato_excel&amp;utm_content=act_formato_excel_link" TargetMode="External"/><Relationship Id="rId1416" Type="http://schemas.openxmlformats.org/officeDocument/2006/relationships/hyperlink" Target="https://actualicese.com/amortizacion-de-contrato-de-leasing/?referer=L-excel-formato&amp;utm_medium=act_formato_excel&amp;utm_source=act_formato_excel&amp;utm_campaign=act_formato_excel&amp;utm_content=act_formato_excel_link" TargetMode="External"/><Relationship Id="rId1623" Type="http://schemas.openxmlformats.org/officeDocument/2006/relationships/hyperlink" Target="https://actualicese.com/word-acta-de-asamblea-ordinaria-de-socios-o-accionistas/?referer=L-excel-formato&amp;utm_medium=act_formato_excel&amp;utm_source=act_formato_excel&amp;utm_campaign=act_formato_excel&amp;utm_content=act_formato_excel_link" TargetMode="External"/><Relationship Id="rId1830" Type="http://schemas.openxmlformats.org/officeDocument/2006/relationships/hyperlink" Target="https://actualicese.com/liquidador-de-seguridad-social-parafiscales-y-prestaciones-en-vacaciones/?referer=L-excel-formato&amp;utm_medium=act_formato_excel&amp;utm_source=act_formato_excel&amp;utm_campaign=act_formato_excel&amp;utm_content=act_formato_excel_link" TargetMode="External"/><Relationship Id="rId2039" Type="http://schemas.openxmlformats.org/officeDocument/2006/relationships/hyperlink" Target="https://actualicese.com/caso-practico-en-excel-impuesto-diferido-por-deterioro-de-inventario/?referer=L-excel-formato&amp;utm_medium=act_formato_excel&amp;utm_source=act_formato_excel&amp;utm_campaign=act_formato_excel&amp;utm_content=act_formato_excel_link" TargetMode="External"/><Relationship Id="rId2246" Type="http://schemas.openxmlformats.org/officeDocument/2006/relationships/hyperlink" Target="https://actualicese.com/caso-practico-de-liquidacion-de-nomina-cuando-hay-salario-integral/?referer=L-excel-formato&amp;utm_medium=act_formato_excel&amp;utm_source=act_formato_excel&amp;utm_campaign=act_formato_excel&amp;utm_content=act_formato_excel_link" TargetMode="External"/><Relationship Id="rId218" Type="http://schemas.openxmlformats.org/officeDocument/2006/relationships/hyperlink" Target="https://actualicese.com/modelo-de-solicitud-de-permiso-para-autorizar-el-trabajo-en-horas-extra/?referer=L-excel-formato&amp;utm_medium=act_formato_excel&amp;utm_source=act_formato_excel&amp;utm_campaign=act_formato_excel&amp;utm_content=act_formato_excel_link" TargetMode="External"/><Relationship Id="rId425" Type="http://schemas.openxmlformats.org/officeDocument/2006/relationships/hyperlink" Target="https://actualicese.com/simulador-en-excel-para-realizar-la-liquidacion-de-contratos-de-trabajo/?referer=L-excel-formato&amp;utm_medium=act_formato_excel&amp;utm_source=act_formato_excel&amp;utm_campaign=act_formato_excel&amp;utm_content=act_formato_excel_link" TargetMode="External"/><Relationship Id="rId632" Type="http://schemas.openxmlformats.org/officeDocument/2006/relationships/hyperlink" Target="https://actualicese.com/dictamenes-e-informes-del-revisor-fiscal-actualizados-al-2022/?referer=L-excel-formato&amp;utm_medium=act_formato_excel&amp;utm_source=act_formato_excel&amp;utm_campaign=act_formato_excel&amp;utm_content=act_formato_excel_link" TargetMode="External"/><Relationship Id="rId1055" Type="http://schemas.openxmlformats.org/officeDocument/2006/relationships/hyperlink" Target="https://actualicese.com/zomac-listado-automatizado-de-municipios-pertenecientes-a-estas-zonas/?referer=L-excel-formato&amp;utm_medium=act_formato_excel&amp;utm_source=act_formato_excel&amp;utm_campaign=act_formato_excel&amp;utm_content=act_formato_excel_link" TargetMode="External"/><Relationship Id="rId1262" Type="http://schemas.openxmlformats.org/officeDocument/2006/relationships/hyperlink" Target="https://actualicese.com/lista-de-chequeo-de-revelaciones-seccion-4-estado-de-situacion-financiera/?referer=L-excel-formato&amp;utm_medium=act_formato_excel&amp;utm_source=act_formato_excel&amp;utm_campaign=act_formato_excel&amp;utm_content=act_formato_excel_link" TargetMode="External"/><Relationship Id="rId1928" Type="http://schemas.openxmlformats.org/officeDocument/2006/relationships/hyperlink" Target="https://actualicese.com/cuestionario-de-auditoria-para-el-area-de-compras/?referer=L-excel-formato&amp;utm_medium=act_formato_excel&amp;utm_source=act_formato_excel&amp;utm_campaign=act_formato_excel&amp;utm_content=act_formato_excel_link" TargetMode="External"/><Relationship Id="rId2092" Type="http://schemas.openxmlformats.org/officeDocument/2006/relationships/hyperlink" Target="https://actualicese.com/valor-patrimonial-de-acciones-y-aportes-en-la-declaracion-de-renta-de-personas-naturales-ag-2022/?referer=L-excel-formato&amp;utm_medium=act_formato_excel&amp;utm_source=act_formato_excel&amp;utm_campaign=act_formato_excel&amp;utm_content=act_formato_excel_link" TargetMode="External"/><Relationship Id="rId2106" Type="http://schemas.openxmlformats.org/officeDocument/2006/relationships/hyperlink" Target="https://actualicese.com/formulario-160-ag-2023-para-la-declaracion-de-activos-en-el-exterior/?referer=L-excel-formato&amp;utm_medium=act_formato_excel&amp;utm_source=act_formato_excel&amp;utm_campaign=act_formato_excel&amp;utm_content=act_formato_excel_link" TargetMode="External"/><Relationship Id="rId271" Type="http://schemas.openxmlformats.org/officeDocument/2006/relationships/hyperlink" Target="https://actualicese.com/depuracion-de-la-seccion-de-rentas-no-laborales-del-formulario-210-caso-practico-en-excel/?referer=L-excel-formato&amp;utm_medium=act_formato_excel&amp;utm_source=act_formato_excel&amp;utm_campaign=act_formato_excel&amp;utm_content=act_formato_excel_link" TargetMode="External"/><Relationship Id="rId937" Type="http://schemas.openxmlformats.org/officeDocument/2006/relationships/hyperlink" Target="https://actualicese.com/requisitos-para-que-persona-natural-quede-exonerada-de-declarar-renta-por-el-ano-gravable-2017/?referer=L-excel-formato&amp;utm_medium=act_formato_excel&amp;utm_source=act_formato_excel&amp;utm_campaign=act_formato_excel&amp;utm_content=act_formato_excel_link" TargetMode="External"/><Relationship Id="rId1122" Type="http://schemas.openxmlformats.org/officeDocument/2006/relationships/hyperlink" Target="https://actualicese.com/formato-1004-por-2016-reporte-de-descuentos-al-impuesto-de-renta-o-de-ganancia-ocasional/?referer=L-excel-formato&amp;utm_medium=act_formato_excel&amp;utm_source=act_formato_excel&amp;utm_campaign=act_formato_excel&amp;utm_content=act_formato_excel_link" TargetMode="External"/><Relationship Id="rId1567" Type="http://schemas.openxmlformats.org/officeDocument/2006/relationships/hyperlink" Target="https://actualicese.com/circular-a-contratistas-por-pago-de-seguridad-social/?referer=L-excel-formato&amp;utm_medium=act_formato_excel&amp;utm_source=act_formato_excel&amp;utm_campaign=act_formato_excel&amp;utm_content=act_formato_excel_link" TargetMode="External"/><Relationship Id="rId1774" Type="http://schemas.openxmlformats.org/officeDocument/2006/relationships/hyperlink" Target="https://actualicese.com/tablas-de-retencion-en-la-fuente-2023-a-titulo-de-impuestos-nacionales/?referer=L-excel-formato&amp;utm_medium=act_formato_excel&amp;utm_source=act_formato_excel&amp;utm_campaign=act_formato_excel&amp;utm_content=act_formato_excel_link" TargetMode="External"/><Relationship Id="rId1981" Type="http://schemas.openxmlformats.org/officeDocument/2006/relationships/hyperlink" Target="https://actualicese.com/derecho-de-peticion-para-solicitar-certificado-laboral/?referer=L-excel-formato&amp;utm_medium=act_formato_excel&amp;utm_source=act_formato_excel&amp;utm_campaign=act_formato_excel&amp;utm_content=act_formato_excel_link" TargetMode="External"/><Relationship Id="rId66" Type="http://schemas.openxmlformats.org/officeDocument/2006/relationships/hyperlink" Target="https://actualicese.com/lista-de-chequeo-para-efectuar-el-cierre-contable-y-fiscal-de-una-entidad/?referer=L-excel-formato&amp;utm_medium=act_formato_excel&amp;utm_source=act_formato_excel&amp;utm_campaign=act_formato_excel&amp;utm_content=act_formato_excel_link" TargetMode="External"/><Relationship Id="rId131" Type="http://schemas.openxmlformats.org/officeDocument/2006/relationships/hyperlink" Target="https://actualicese.com/solicitud-acuerdo-de-pago-para-saldar-obligacion-financiera/?referer=L-excel-formato&amp;utm_medium=act_formato_excel&amp;utm_source=act_formato_excel&amp;utm_campaign=act_formato_excel&amp;utm_content=act_formato_excel_link" TargetMode="External"/><Relationship Id="rId369" Type="http://schemas.openxmlformats.org/officeDocument/2006/relationships/hyperlink" Target="https://actualicese.com/acta-asamblea-o-junta-extraordinaria-por-cambio-de-revisor-fiscal-renuncia-o-revocatoria/?referer=L-excel-formato&amp;utm_medium=act_formato_excel&amp;utm_source=act_formato_excel&amp;utm_campaign=act_formato_excel&amp;utm_content=act_formato_excel_link" TargetMode="External"/><Relationship Id="rId576" Type="http://schemas.openxmlformats.org/officeDocument/2006/relationships/hyperlink" Target="https://actualicese.com/formulario-110-ag-2020-declaracion-de-renta-de-personas-naturales-no-residentes-que-no-llevan-contabilidad/?referer=L-excel-formato&amp;utm_medium=act_formato_excel&amp;utm_source=act_formato_excel&amp;utm_campaign=act_formato_excel&amp;utm_content=act_formato_excel_link" TargetMode="External"/><Relationship Id="rId783" Type="http://schemas.openxmlformats.org/officeDocument/2006/relationships/hyperlink" Target="https://actualicese.com/sanciones-relacionadas-con-la-documentacion-comprobatoria/?referer=L-excel-formato&amp;utm_medium=act_formato_excel&amp;utm_source=act_formato_excel&amp;utm_campaign=act_formato_excel&amp;utm_content=act_formato_excel_link" TargetMode="External"/><Relationship Id="rId990" Type="http://schemas.openxmlformats.org/officeDocument/2006/relationships/hyperlink" Target="https://actualicese.com/formatos-2276-2278-y-2280-para-el-reporte-de-informacion-exogena-por-2017/?referer=L-excel-formato&amp;utm_medium=act_formato_excel&amp;utm_source=act_formato_excel&amp;utm_campaign=act_formato_excel&amp;utm_content=act_formato_excel_link" TargetMode="External"/><Relationship Id="rId1427" Type="http://schemas.openxmlformats.org/officeDocument/2006/relationships/hyperlink" Target="https://actualicese.com/modelos-y-formatos-contrato-de-prestacion-de-servicios/?referer=L-excel-formato&amp;utm_medium=act_formato_excel&amp;utm_source=act_formato_excel&amp;utm_campaign=act_formato_excel&amp;utm_content=act_formato_excel_link" TargetMode="External"/><Relationship Id="rId1634" Type="http://schemas.openxmlformats.org/officeDocument/2006/relationships/hyperlink" Target="https://actualicese.com/amortizacion-de-contrato-de-leasing/?referer=L-excel-formato&amp;utm_medium=act_formato_excel&amp;utm_source=act_formato_excel&amp;utm_campaign=act_formato_excel&amp;utm_content=act_formato_excel_link" TargetMode="External"/><Relationship Id="rId1841" Type="http://schemas.openxmlformats.org/officeDocument/2006/relationships/hyperlink" Target="https://actualicese.com/plantilla-para-el-control-de-entrega-de-dotacion-a-empleados/?referer=L-excel-formato&amp;utm_medium=act_formato_excel&amp;utm_source=act_formato_excel&amp;utm_campaign=act_formato_excel&amp;utm_content=act_formato_excel_link" TargetMode="External"/><Relationship Id="rId2257" Type="http://schemas.openxmlformats.org/officeDocument/2006/relationships/hyperlink" Target="https://actualicese.com/contrato-individual-de-obra/?referer=L-excel-formato&amp;utm_medium=act_formato_excel&amp;utm_source=act_formato_excel&amp;utm_campaign=act_formato_excel&amp;utm_content=act_formato_excel_link" TargetMode="External"/><Relationship Id="rId229" Type="http://schemas.openxmlformats.org/officeDocument/2006/relationships/hyperlink" Target="https://actualicese.com/formulario-110-y-formato-2516-ag-2021-declaracion-de-renta-de-personas-naturales-no-residentes-que-llevan-contabilidad/?referer=L-excel-formato&amp;utm_medium=act_formato_excel&amp;utm_source=act_formato_excel&amp;utm_campaign=act_formato_excel&amp;utm_content=act_formato_excel_link" TargetMode="External"/><Relationship Id="rId436" Type="http://schemas.openxmlformats.org/officeDocument/2006/relationships/hyperlink" Target="https://actualicese.com/convertidor-de-uvt/?referer=L-excel-formato&amp;utm_medium=act_formato_excel&amp;utm_source=act_formato_excel&amp;utm_campaign=act_formato_excel&amp;utm_content=act_formato_excel_link" TargetMode="External"/><Relationship Id="rId643" Type="http://schemas.openxmlformats.org/officeDocument/2006/relationships/hyperlink" Target="https://actualicese.com/plantilla-en-excel-para-diligenciar-el-formulario-350-de-retencion-en-la-fuente-en-2021/?referer=L-excel-formato&amp;utm_medium=act_formato_excel&amp;utm_source=act_formato_excel&amp;utm_campaign=act_formato_excel&amp;utm_content=act_formato_excel_link" TargetMode="External"/><Relationship Id="rId1066" Type="http://schemas.openxmlformats.org/officeDocument/2006/relationships/hyperlink" Target="https://actualicese.com/contrato-de-outsourcing/?referer=L-excel-formato&amp;utm_medium=act_formato_excel&amp;utm_source=act_formato_excel&amp;utm_campaign=act_formato_excel&amp;utm_content=act_formato_excel_link" TargetMode="External"/><Relationship Id="rId1273" Type="http://schemas.openxmlformats.org/officeDocument/2006/relationships/hyperlink" Target="https://actualicese.com/finalizacion-del-contrato-por-parte-del-arrendatario-por-vencimiento-del-contrato/?referer=L-excel-formato&amp;utm_medium=act_formato_excel&amp;utm_source=act_formato_excel&amp;utm_campaign=act_formato_excel&amp;utm_content=act_formato_excel_link" TargetMode="External"/><Relationship Id="rId1480" Type="http://schemas.openxmlformats.org/officeDocument/2006/relationships/hyperlink" Target="https://actualicese.com/preguntas-para-clasificacion-de-empresas-en-grupos-de-convergencia/?referer=L-excel-formato&amp;utm_medium=act_formato_excel&amp;utm_source=act_formato_excel&amp;utm_campaign=act_formato_excel&amp;utm_content=act_formato_excel_link" TargetMode="External"/><Relationship Id="rId1939" Type="http://schemas.openxmlformats.org/officeDocument/2006/relationships/hyperlink" Target="https://actualicese.com/codigos-de-responsabilidades-tributarias-rut-casilla-53/?referer=L-excel-formato&amp;utm_medium=act_formato_excel&amp;utm_source=act_formato_excel&amp;utm_campaign=act_formato_excel&amp;utm_content=act_formato_excel_link" TargetMode="External"/><Relationship Id="rId2117" Type="http://schemas.openxmlformats.org/officeDocument/2006/relationships/hyperlink" Target="https://actualicese.com/responsabilidad-en-seguridad-social-de-trabajadores-independientes/?referer=L-excel-formato&amp;utm_medium=act_formato_excel&amp;utm_source=act_formato_excel&amp;utm_campaign=act_formato_excel&amp;utm_content=act_formato_excel_link" TargetMode="External"/><Relationship Id="rId850" Type="http://schemas.openxmlformats.org/officeDocument/2006/relationships/hyperlink" Target="https://actualicese.com/formato-exogena-5253-por-el-ano-gravable-2018-informacion-de-los-beneficiarios-efectivos/?referer=L-excel-formato&amp;utm_medium=act_formato_excel&amp;utm_source=act_formato_excel&amp;utm_campaign=act_formato_excel&amp;utm_content=act_formato_excel_link" TargetMode="External"/><Relationship Id="rId948" Type="http://schemas.openxmlformats.org/officeDocument/2006/relationships/hyperlink" Target="https://actualicese.com/doctrinas-de-la-dian-para-tener-en-cuenta-al-elaborar-declaracion-de-renta-personas-naturales-2017/?referer=L-excel-formato&amp;utm_medium=act_formato_excel&amp;utm_source=act_formato_excel&amp;utm_campaign=act_formato_excel&amp;utm_content=act_formato_excel_link" TargetMode="External"/><Relationship Id="rId1133" Type="http://schemas.openxmlformats.org/officeDocument/2006/relationships/hyperlink" Target="https://actualicese.com/dictamen-de-la-revisoria-fiscal-para-una-empresa-del-grupo-2-por-el-ano-2016/?referer=L-excel-formato&amp;utm_medium=act_formato_excel&amp;utm_source=act_formato_excel&amp;utm_campaign=act_formato_excel&amp;utm_content=act_formato_excel_link" TargetMode="External"/><Relationship Id="rId1578" Type="http://schemas.openxmlformats.org/officeDocument/2006/relationships/hyperlink" Target="https://actualicese.com/cuadro-sinoptico-sobre-quienes-deben-actuar-como-agentes-de-retencion-de-iva-y-con-que-tarifas/?referer=L-excel-formato&amp;utm_medium=act_formato_excel&amp;utm_source=act_formato_excel&amp;utm_campaign=act_formato_excel&amp;utm_content=act_formato_excel_link" TargetMode="External"/><Relationship Id="rId1701" Type="http://schemas.openxmlformats.org/officeDocument/2006/relationships/hyperlink" Target="https://actualicese.com/simulador-en-excel-para-realizar-la-liquidacion-de-contratos-de-trabajo/?referer=L-excel-formato&amp;utm_medium=act_formato_excel&amp;utm_source=act_formato_excel&amp;utm_campaign=act_formato_excel&amp;utm_content=act_formato_excel_link" TargetMode="External"/><Relationship Id="rId1785" Type="http://schemas.openxmlformats.org/officeDocument/2006/relationships/hyperlink" Target="https://actualicese.com/informe-de-auditoria-sobre-un-solo-estado-financiero-elemento-partida-o-cuenta-especificos/?referer=L-excel-formato&amp;utm_medium=act_formato_excel&amp;utm_source=act_formato_excel&amp;utm_campaign=act_formato_excel&amp;utm_content=act_formato_excel_link" TargetMode="External"/><Relationship Id="rId1992" Type="http://schemas.openxmlformats.org/officeDocument/2006/relationships/hyperlink" Target="https://actualicese.com/caso-practico-en-excel-sobre-bancarizacion-en-personas-juridicas/?referer=L-excel-formato&amp;utm_medium=act_formato_excel&amp;utm_source=act_formato_excel&amp;utm_campaign=act_formato_excel&amp;utm_content=act_formato_excel_link" TargetMode="External"/><Relationship Id="rId77" Type="http://schemas.openxmlformats.org/officeDocument/2006/relationships/hyperlink" Target="https://actualicese.com/politica-de-pago-a-proveedores-y-plantilla-de-control-de-cuentas-por-pagar/?referer=L-excel-formato&amp;utm_medium=act_formato_excel&amp;utm_source=act_formato_excel&amp;utm_campaign=act_formato_excel&amp;utm_content=act_formato_excel_link" TargetMode="External"/><Relationship Id="rId282" Type="http://schemas.openxmlformats.org/officeDocument/2006/relationships/hyperlink" Target="https://actualicese.com/plantilla-de-los-formatos-1005-y-1006-para-el-reporte-de-exogena-2021-reportes-de-iva-generados-y-descontables/?referer=L-excel-formato&amp;utm_medium=act_formato_excel&amp;utm_source=act_formato_excel&amp;utm_campaign=act_formato_excel&amp;utm_content=act_formato_excel_link" TargetMode="External"/><Relationship Id="rId503" Type="http://schemas.openxmlformats.org/officeDocument/2006/relationships/hyperlink" Target="https://actualicese.com/cuadro-tematico-con-los-cambios-introducidos-por-la-ley-de-inversion-social-2155-de-2021/?referer=L-excel-formato&amp;utm_medium=act_formato_excel&amp;utm_source=act_formato_excel&amp;utm_campaign=act_formato_excel&amp;utm_content=act_formato_excel_link" TargetMode="External"/><Relationship Id="rId587" Type="http://schemas.openxmlformats.org/officeDocument/2006/relationships/hyperlink" Target="https://actualicese.com/notificacion-a-trabajadores-que-no-tienen-derecho-a-la-prima-de-servicios/?referer=L-excel-formato&amp;utm_medium=act_formato_excel&amp;utm_source=act_formato_excel&amp;utm_campaign=act_formato_excel&amp;utm_content=act_formato_excel_link" TargetMode="External"/><Relationship Id="rId710" Type="http://schemas.openxmlformats.org/officeDocument/2006/relationships/hyperlink" Target="https://actualicese.com/impuesto-diferido-cuando-hay-compensacion-de-perdidas-fiscales/?referer=L-excel-formato&amp;utm_medium=act_formato_excel&amp;utm_source=act_formato_excel&amp;utm_campaign=act_formato_excel&amp;utm_content=act_formato_excel_link" TargetMode="External"/><Relationship Id="rId808" Type="http://schemas.openxmlformats.org/officeDocument/2006/relationships/hyperlink" Target="https://actualicese.com/aportes-a-seguridad-social-para-trabajadores-independientes-con-un-contrato-por-dias/?referer=L-excel-formato&amp;utm_medium=act_formato_excel&amp;utm_source=act_formato_excel&amp;utm_campaign=act_formato_excel&amp;utm_content=act_formato_excel_link" TargetMode="External"/><Relationship Id="rId1340" Type="http://schemas.openxmlformats.org/officeDocument/2006/relationships/hyperlink" Target="https://actualicese.com/cuestionario-para-la-revision-y-evaluacion-del-sistema-de-control-interno/?referer=L-excel-formato&amp;utm_medium=act_formato_excel&amp;utm_source=act_formato_excel&amp;utm_campaign=act_formato_excel&amp;utm_content=act_formato_excel_link" TargetMode="External"/><Relationship Id="rId1438" Type="http://schemas.openxmlformats.org/officeDocument/2006/relationships/hyperlink" Target="https://actualicese.com/modelo-basico-para-la-elaboracion-de-la-nomina-para-pago-de-salarios/?referer=L-excel-formato&amp;utm_medium=act_formato_excel&amp;utm_source=act_formato_excel&amp;utm_campaign=act_formato_excel&amp;utm_content=act_formato_excel_link" TargetMode="External"/><Relationship Id="rId1645" Type="http://schemas.openxmlformats.org/officeDocument/2006/relationships/hyperlink" Target="https://actualicese.com/guia-matriz-en-excel-de-costos-y-deducciones-de-las-personas-juridicas-en-2022/?referer=L-excel-formato&amp;utm_medium=act_formato_excel&amp;utm_source=act_formato_excel&amp;utm_campaign=act_formato_excel&amp;utm_content=act_formato_excel_link" TargetMode="External"/><Relationship Id="rId2170" Type="http://schemas.openxmlformats.org/officeDocument/2006/relationships/hyperlink" Target="https://actualicese.com/modelo-de-certificado-laboral/?referer=L-excel-formato&amp;utm_medium=act_formato_excel&amp;utm_source=act_formato_excel&amp;utm_campaign=act_formato_excel&amp;utm_content=act_formato_excel_link" TargetMode="External"/><Relationship Id="rId2268" Type="http://schemas.openxmlformats.org/officeDocument/2006/relationships/hyperlink" Target="https://actualicese.com/declaracion-de-renta-de-personas-naturales-documentos-necesarios-para-su-elaboracion/?referer=L-excel-formato&amp;utm_medium=act_formato_excel&amp;utm_source=act_formato_excel&amp;utm_campaign=act_formato_excel&amp;utm_content=act_formato_excel_link" TargetMode="External"/><Relationship Id="rId8" Type="http://schemas.openxmlformats.org/officeDocument/2006/relationships/hyperlink" Target="https://actualicese.com/ejercicio-practico-de-impuesto-diferido-compensacion-de-perdidas-fiscales-y-exceso-de-renta-presuntiva/?referer=L-excel-formato&amp;utm_medium=act_formato_excel&amp;utm_source=act_formato_excel&amp;utm_campaign=act_formato_excel&amp;utm_content=act_formato_excel_link" TargetMode="External"/><Relationship Id="rId142" Type="http://schemas.openxmlformats.org/officeDocument/2006/relationships/hyperlink" Target="https://actualicese.com/liquidador-de-sanciones-por-incumplir-con-la-obligacion-de-inscribirse-al-rut/?referer=L-excel-formato&amp;utm_medium=act_formato_excel&amp;utm_source=act_formato_excel&amp;utm_campaign=act_formato_excel&amp;utm_content=act_formato_excel_link" TargetMode="External"/><Relationship Id="rId447" Type="http://schemas.openxmlformats.org/officeDocument/2006/relationships/hyperlink" Target="https://actualicese.com/comprobante-de-pago-intereses-a-las-cesantias/?referer=L-excel-formato&amp;utm_medium=act_formato_excel&amp;utm_source=act_formato_excel&amp;utm_campaign=act_formato_excel&amp;utm_content=act_formato_excel_link" TargetMode="External"/><Relationship Id="rId794" Type="http://schemas.openxmlformats.org/officeDocument/2006/relationships/hyperlink" Target="https://actualicese.com/guia-tasa-representativa-del-mercado-trm-2019/?referer=L-excel-formato&amp;utm_medium=act_formato_excel&amp;utm_source=act_formato_excel&amp;utm_campaign=act_formato_excel&amp;utm_content=act_formato_excel_link" TargetMode="External"/><Relationship Id="rId1077" Type="http://schemas.openxmlformats.org/officeDocument/2006/relationships/hyperlink" Target="https://actualicese.com/modelo-de-certificado-laboral/?referer=L-excel-formato&amp;utm_medium=act_formato_excel&amp;utm_source=act_formato_excel&amp;utm_campaign=act_formato_excel&amp;utm_content=act_formato_excel_link" TargetMode="External"/><Relationship Id="rId1200" Type="http://schemas.openxmlformats.org/officeDocument/2006/relationships/hyperlink" Target="https://actualicese.com/tarifas-en-impuesto-y-sobretasa-en-renta-para-empresas-editoriales-segun-proyecto-de-reforma/?referer=L-excel-formato&amp;utm_medium=act_formato_excel&amp;utm_source=act_formato_excel&amp;utm_campaign=act_formato_excel&amp;utm_content=act_formato_excel_link" TargetMode="External"/><Relationship Id="rId1852" Type="http://schemas.openxmlformats.org/officeDocument/2006/relationships/hyperlink" Target="https://actualicese.com/poder-para-nombrar-delegado-o-apoderado-en-asamblea-de-propietarios-en-p-h/?referer=L-excel-formato&amp;utm_medium=act_formato_excel&amp;utm_source=act_formato_excel&amp;utm_campaign=act_formato_excel&amp;utm_content=act_formato_excel_link" TargetMode="External"/><Relationship Id="rId2030" Type="http://schemas.openxmlformats.org/officeDocument/2006/relationships/hyperlink" Target="https://actualicese.com/plantilla-para-el-control-y-auditoria-del-gasto-de-servicios-publicos/?referer=L-excel-formato&amp;utm_medium=act_formato_excel&amp;utm_source=act_formato_excel&amp;utm_campaign=act_formato_excel&amp;utm_content=act_formato_excel_link" TargetMode="External"/><Relationship Id="rId2128" Type="http://schemas.openxmlformats.org/officeDocument/2006/relationships/hyperlink" Target="https://actualicese.com/intereses-moratorios-sobre-deudas-tributarias/?referer=L-excel-formato&amp;utm_medium=act_formato_excel&amp;utm_source=act_formato_excel&amp;utm_campaign=act_formato_excel&amp;utm_content=act_formato_excel_link" TargetMode="External"/><Relationship Id="rId654" Type="http://schemas.openxmlformats.org/officeDocument/2006/relationships/hyperlink" Target="https://actualicese.com/informacion-laboral-2021/?referer=L-excel-formato&amp;utm_medium=act_formato_excel&amp;utm_source=act_formato_excel&amp;utm_campaign=act_formato_excel&amp;utm_content=act_formato_excel_link" TargetMode="External"/><Relationship Id="rId861" Type="http://schemas.openxmlformats.org/officeDocument/2006/relationships/hyperlink" Target="https://actualicese.com/formato-exogena-1003-por-el-ano-gravable-2018-retenciones-que-le-practicaron-al-informante/?referer=L-excel-formato&amp;utm_medium=act_formato_excel&amp;utm_source=act_formato_excel&amp;utm_campaign=act_formato_excel&amp;utm_content=act_formato_excel_link" TargetMode="External"/><Relationship Id="rId959" Type="http://schemas.openxmlformats.org/officeDocument/2006/relationships/hyperlink" Target="https://actualicese.com/revocatoria-de-poder-otorgado-a-un-abogado/?referer=L-excel-formato&amp;utm_medium=act_formato_excel&amp;utm_source=act_formato_excel&amp;utm_campaign=act_formato_excel&amp;utm_content=act_formato_excel_link" TargetMode="External"/><Relationship Id="rId1284" Type="http://schemas.openxmlformats.org/officeDocument/2006/relationships/hyperlink" Target="https://actualicese.com/proyeccion-descuentos-en-renta-cree-y-sobretasa-al-cree-por-impuestos-pagados-en-el-exterior/?referer=L-excel-formato&amp;utm_medium=act_formato_excel&amp;utm_source=act_formato_excel&amp;utm_campaign=act_formato_excel&amp;utm_content=act_formato_excel_link" TargetMode="External"/><Relationship Id="rId1491" Type="http://schemas.openxmlformats.org/officeDocument/2006/relationships/hyperlink" Target="https://actualicese.com/informes-superintendencia-de-sociedades/?referer=L-excel-formato&amp;utm_medium=act_formato_excel&amp;utm_source=act_formato_excel&amp;utm_campaign=act_formato_excel&amp;utm_content=act_formato_excel_link" TargetMode="External"/><Relationship Id="rId1505" Type="http://schemas.openxmlformats.org/officeDocument/2006/relationships/hyperlink" Target="https://actualicese.com/informacion-a-tener-en-cuenta-para-realizar-el-cierre-contable-2014/?referer=L-excel-formato&amp;utm_medium=act_formato_excel&amp;utm_source=act_formato_excel&amp;utm_campaign=act_formato_excel&amp;utm_content=act_formato_excel_link" TargetMode="External"/><Relationship Id="rId1589" Type="http://schemas.openxmlformats.org/officeDocument/2006/relationships/hyperlink" Target="https://actualicese.com/cuestionario-de-control-para-verificar-cumplimiento-de-requisitos-de-facturacion-en-papel-o-por-computador/?referer=L-excel-formato&amp;utm_medium=act_formato_excel&amp;utm_source=act_formato_excel&amp;utm_campaign=act_formato_excel&amp;utm_content=act_formato_excel_link" TargetMode="External"/><Relationship Id="rId1712" Type="http://schemas.openxmlformats.org/officeDocument/2006/relationships/hyperlink" Target="https://actualicese.com/informe-sobre-los-hallazgos-obtenidos-en-las-cuentas-por-pagar/?referer=L-excel-formato&amp;utm_medium=act_formato_excel&amp;utm_source=act_formato_excel&amp;utm_campaign=act_formato_excel&amp;utm_content=act_formato_excel_link" TargetMode="External"/><Relationship Id="rId293" Type="http://schemas.openxmlformats.org/officeDocument/2006/relationships/hyperlink" Target="https://actualicese.com/caso-practico-de-determinacion-de-la-renta-liquida-cedular-por-pensiones-recibidas-en-colombia/?referer=L-excel-formato&amp;utm_medium=act_formato_excel&amp;utm_source=act_formato_excel&amp;utm_campaign=act_formato_excel&amp;utm_content=act_formato_excel_link" TargetMode="External"/><Relationship Id="rId307" Type="http://schemas.openxmlformats.org/officeDocument/2006/relationships/hyperlink" Target="https://actualicese.com/modelo-de-certificado-de-retencion-en-la-fuente-por-conceptos-diferentes-a-rentas-laborales/?referer=L-excel-formato&amp;utm_medium=act_formato_excel&amp;utm_source=act_formato_excel&amp;utm_campaign=act_formato_excel&amp;utm_content=act_formato_excel_link" TargetMode="External"/><Relationship Id="rId514" Type="http://schemas.openxmlformats.org/officeDocument/2006/relationships/hyperlink" Target="https://actualicese.com/formulario-260-ag-2020-declaracion-anual-regimen-simple-personas-naturales-que-no-llevan-contabilidad/?referer=L-excel-formato&amp;utm_medium=act_formato_excel&amp;utm_source=act_formato_excel&amp;utm_campaign=act_formato_excel&amp;utm_content=act_formato_excel_link" TargetMode="External"/><Relationship Id="rId721" Type="http://schemas.openxmlformats.org/officeDocument/2006/relationships/hyperlink" Target="https://actualicese.com/21-herramientas-para-facilitar-la-elaboracion-de-solicitudes-emitidas-por-un-empleado/?referer=L-excel-formato&amp;utm_medium=act_formato_excel&amp;utm_source=act_formato_excel&amp;utm_campaign=act_formato_excel&amp;utm_content=act_formato_excel_link" TargetMode="External"/><Relationship Id="rId1144" Type="http://schemas.openxmlformats.org/officeDocument/2006/relationships/hyperlink" Target="https://actualicese.com/plantilla-para-elaborar-borrador-de-formulario-350-de-marzo-de-2017-en-adelante/?referer=L-excel-formato&amp;utm_medium=act_formato_excel&amp;utm_source=act_formato_excel&amp;utm_campaign=act_formato_excel&amp;utm_content=act_formato_excel_link" TargetMode="External"/><Relationship Id="rId1351" Type="http://schemas.openxmlformats.org/officeDocument/2006/relationships/hyperlink" Target="https://actualicese.com/liquidador-retencion-en-la-fuente-con-procedimiento-2-para-determinar-porcentaje-en-diciembre-de-2015/?referer=L-excel-formato&amp;utm_medium=act_formato_excel&amp;utm_source=act_formato_excel&amp;utm_campaign=act_formato_excel&amp;utm_content=act_formato_excel_link" TargetMode="External"/><Relationship Id="rId1449" Type="http://schemas.openxmlformats.org/officeDocument/2006/relationships/hyperlink" Target="https://actualicese.com/contrato-oferta-de-seriedad/?referer=L-excel-formato&amp;utm_medium=act_formato_excel&amp;utm_source=act_formato_excel&amp;utm_campaign=act_formato_excel&amp;utm_content=act_formato_excel_link" TargetMode="External"/><Relationship Id="rId1796" Type="http://schemas.openxmlformats.org/officeDocument/2006/relationships/hyperlink" Target="https://actualicese.com/plantilla-del-formato-1647-para-el-reporte-de-ingresos-recibidos-para-terceros-exogena-2022/?referer=L-excel-formato&amp;utm_medium=act_formato_excel&amp;utm_source=act_formato_excel&amp;utm_campaign=act_formato_excel&amp;utm_content=act_formato_excel_link" TargetMode="External"/><Relationship Id="rId2181" Type="http://schemas.openxmlformats.org/officeDocument/2006/relationships/hyperlink" Target="https://actualicese.com/liquidador-tributacion-sobre-dividendos-y-calculo-de-su-retencion-luego-de-la-ley-2277-de-2022/?referer=L-excel-formato&amp;utm_medium=act_formato_excel&amp;utm_source=act_formato_excel&amp;utm_campaign=act_formato_excel&amp;utm_content=act_formato_excel_link" TargetMode="External"/><Relationship Id="rId88" Type="http://schemas.openxmlformats.org/officeDocument/2006/relationships/hyperlink" Target="https://actualicese.com/proyecto-de-reforma-tributaria-de-petro-cuadro-tematico-de-las-normas-que-se-modificarian/?referer=L-excel-formato&amp;utm_medium=act_formato_excel&amp;utm_source=act_formato_excel&amp;utm_campaign=act_formato_excel&amp;utm_content=act_formato_excel_link" TargetMode="External"/><Relationship Id="rId153" Type="http://schemas.openxmlformats.org/officeDocument/2006/relationships/hyperlink" Target="https://actualicese.com/casos-practicos-de-contabilizacion-de-inventarios-en-pymes/?referer=L-excel-formato&amp;utm_medium=act_formato_excel&amp;utm_source=act_formato_excel&amp;utm_campaign=act_formato_excel&amp;utm_content=act_formato_excel_link" TargetMode="External"/><Relationship Id="rId360" Type="http://schemas.openxmlformats.org/officeDocument/2006/relationships/hyperlink" Target="https://actualicese.com/reunion-de-junta-de-socios-o-asamblea-general-por-derecho-propio/?referer=L-excel-formato&amp;utm_medium=act_formato_excel&amp;utm_source=act_formato_excel&amp;utm_campaign=act_formato_excel&amp;utm_content=act_formato_excel_link" TargetMode="External"/><Relationship Id="rId598" Type="http://schemas.openxmlformats.org/officeDocument/2006/relationships/hyperlink" Target="https://actualicese.com/formulario-110-y-formato-2516-declaracion-de-renta-o-ingresos-y-patrimonio-personas-juridicas-ag-2020/?referer=L-excel-formato&amp;utm_medium=act_formato_excel&amp;utm_source=act_formato_excel&amp;utm_campaign=act_formato_excel&amp;utm_content=act_formato_excel_link" TargetMode="External"/><Relationship Id="rId819" Type="http://schemas.openxmlformats.org/officeDocument/2006/relationships/hyperlink" Target="https://actualicese.com/formulario-310-declaracion-del-impuesto-nacional-al-consumo-plantilla-para-borrador/?referer=L-excel-formato&amp;utm_medium=act_formato_excel&amp;utm_source=act_formato_excel&amp;utm_campaign=act_formato_excel&amp;utm_content=act_formato_excel_link" TargetMode="External"/><Relationship Id="rId1004" Type="http://schemas.openxmlformats.org/officeDocument/2006/relationships/hyperlink" Target="https://actualicese.com/calendarios-tributarios-2018-de-los-distritos-y-municipios-principales-de-colombia/?referer=L-excel-formato&amp;utm_medium=act_formato_excel&amp;utm_source=act_formato_excel&amp;utm_campaign=act_formato_excel&amp;utm_content=act_formato_excel_link" TargetMode="External"/><Relationship Id="rId1211" Type="http://schemas.openxmlformats.org/officeDocument/2006/relationships/hyperlink" Target="https://actualicese.com/aplicacion-del-estandar-para-pymes-por-representante-legal-y-contador/?referer=L-excel-formato&amp;utm_medium=act_formato_excel&amp;utm_source=act_formato_excel&amp;utm_campaign=act_formato_excel&amp;utm_content=act_formato_excel_link" TargetMode="External"/><Relationship Id="rId1656" Type="http://schemas.openxmlformats.org/officeDocument/2006/relationships/hyperlink" Target="https://actualicese.com/caso-practico-en-excel-de-contabilizacion-de-ingresos-en-contratos-de-construccion/?referer=L-excel-formato&amp;utm_medium=act_formato_excel&amp;utm_source=act_formato_excel&amp;utm_campaign=act_formato_excel&amp;utm_content=act_formato_excel_link" TargetMode="External"/><Relationship Id="rId1863" Type="http://schemas.openxmlformats.org/officeDocument/2006/relationships/hyperlink" Target="https://actualicese.com/liquidador-en-excel-del-formulario-110-y-el-formato-2516-declaracion-de-renta-de-personas-juridicas-ag-2022/?referer=L-excel-formato&amp;utm_medium=act_formato_excel&amp;utm_source=act_formato_excel&amp;utm_campaign=act_formato_excel&amp;utm_content=act_formato_excel_link" TargetMode="External"/><Relationship Id="rId2041" Type="http://schemas.openxmlformats.org/officeDocument/2006/relationships/hyperlink" Target="https://actualicese.com/ejercicios-para-determinar-si-una-persona-natural-esta-obligada-a-presentar-renta-por-el-ag-2022/?referer=L-excel-formato&amp;utm_medium=act_formato_excel&amp;utm_source=act_formato_excel&amp;utm_campaign=act_formato_excel&amp;utm_content=act_formato_excel_link" TargetMode="External"/><Relationship Id="rId220" Type="http://schemas.openxmlformats.org/officeDocument/2006/relationships/hyperlink" Target="https://actualicese.com/modelos-y-formatos-acuerdo-de-confidencialidad/?referer=L-excel-formato&amp;utm_medium=act_formato_excel&amp;utm_source=act_formato_excel&amp;utm_campaign=act_formato_excel&amp;utm_content=act_formato_excel_link" TargetMode="External"/><Relationship Id="rId458" Type="http://schemas.openxmlformats.org/officeDocument/2006/relationships/hyperlink" Target="https://actualicese.com/modelo-de-dictamen-del-revisor-fiscal-para-empresas-en-liquidacion-opinion-favorable/?referer=L-excel-formato&amp;utm_medium=act_formato_excel&amp;utm_source=act_formato_excel&amp;utm_campaign=act_formato_excel&amp;utm_content=act_formato_excel_link" TargetMode="External"/><Relationship Id="rId665" Type="http://schemas.openxmlformats.org/officeDocument/2006/relationships/hyperlink" Target="https://actualicese.com/calendario-calendario-tributario-distrital-2021/?referer=L-excel-formato&amp;utm_medium=act_formato_excel&amp;utm_source=act_formato_excel&amp;utm_campaign=act_formato_excel&amp;utm_content=act_formato_excel_link" TargetMode="External"/><Relationship Id="rId872" Type="http://schemas.openxmlformats.org/officeDocument/2006/relationships/hyperlink" Target="https://actualicese.com/lista-de-chequeo-estandares-minimos-de-seguridad-para-empresas-medianas/?referer=L-excel-formato&amp;utm_medium=act_formato_excel&amp;utm_source=act_formato_excel&amp;utm_campaign=act_formato_excel&amp;utm_content=act_formato_excel_link" TargetMode="External"/><Relationship Id="rId1088" Type="http://schemas.openxmlformats.org/officeDocument/2006/relationships/hyperlink" Target="https://actualicese.com/terminos-a-tener-en-cuenta-en-el-tramite-de-solicitud-de-devolucion-de-saldos-a-favor/?referer=L-excel-formato&amp;utm_medium=act_formato_excel&amp;utm_source=act_formato_excel&amp;utm_campaign=act_formato_excel&amp;utm_content=act_formato_excel_link" TargetMode="External"/><Relationship Id="rId1295" Type="http://schemas.openxmlformats.org/officeDocument/2006/relationships/hyperlink" Target="https://actualicese.com/formatos-2280-deduccion-en-el-2015-de-empleadas-victimas-de-la-violencia/?referer=L-excel-formato&amp;utm_medium=act_formato_excel&amp;utm_source=act_formato_excel&amp;utm_campaign=act_formato_excel&amp;utm_content=act_formato_excel_link" TargetMode="External"/><Relationship Id="rId1309" Type="http://schemas.openxmlformats.org/officeDocument/2006/relationships/hyperlink" Target="https://actualicese.com/participacion-patrimonial-anual-a-socios-yo-accionistas-por-el-2015/?referer=L-excel-formato&amp;utm_medium=act_formato_excel&amp;utm_source=act_formato_excel&amp;utm_campaign=act_formato_excel&amp;utm_content=act_formato_excel_link" TargetMode="External"/><Relationship Id="rId1516" Type="http://schemas.openxmlformats.org/officeDocument/2006/relationships/hyperlink" Target="https://actualicese.com/plantilla-para-clasificar-una-entidad-en-un-grupo-de-aplicacion-de-las-niif-en-colombia/?referer=L-excel-formato&amp;utm_medium=act_formato_excel&amp;utm_source=act_formato_excel&amp;utm_campaign=act_formato_excel&amp;utm_content=act_formato_excel_link" TargetMode="External"/><Relationship Id="rId1723" Type="http://schemas.openxmlformats.org/officeDocument/2006/relationships/hyperlink" Target="https://actualicese.com/formulas-para-liquidacion-de-prestaciones-vacaciones-y-horas-extras/?referer=L-excel-formato&amp;utm_medium=act_formato_excel&amp;utm_source=act_formato_excel&amp;utm_campaign=act_formato_excel&amp;utm_content=act_formato_excel_link" TargetMode="External"/><Relationship Id="rId1930" Type="http://schemas.openxmlformats.org/officeDocument/2006/relationships/hyperlink" Target="https://actualicese.com/convenio-de-pago-o-acuerdo-de-pago/?referer=L-excel-formato&amp;utm_medium=act_formato_excel&amp;utm_source=act_formato_excel&amp;utm_campaign=act_formato_excel&amp;utm_content=act_formato_excel_link" TargetMode="External"/><Relationship Id="rId2139" Type="http://schemas.openxmlformats.org/officeDocument/2006/relationships/hyperlink" Target="https://actualicese.com/historico-de-indice-de-precios-al-consumidor-ipc/?referer=L-excel-formato&amp;utm_medium=act_formato_excel&amp;utm_source=act_formato_excel&amp;utm_campaign=act_formato_excel&amp;utm_content=act_formato_excel_link" TargetMode="External"/><Relationship Id="rId15" Type="http://schemas.openxmlformats.org/officeDocument/2006/relationships/hyperlink" Target="https://actualicese.com/listado-de-actividades-economicas-codigos-ciiu/?referer=L-excel-formato&amp;utm_medium=act_formato_excel&amp;utm_source=act_formato_excel&amp;utm_campaign=act_formato_excel&amp;utm_content=act_formato_excel_link" TargetMode="External"/><Relationship Id="rId318" Type="http://schemas.openxmlformats.org/officeDocument/2006/relationships/hyperlink" Target="https://actualicese.com/solicitud-de-licencia-no-remunerada/?referer=L-excel-formato&amp;utm_medium=act_formato_excel&amp;utm_source=act_formato_excel&amp;utm_campaign=act_formato_excel&amp;utm_content=act_formato_excel_link" TargetMode="External"/><Relationship Id="rId525" Type="http://schemas.openxmlformats.org/officeDocument/2006/relationships/hyperlink" Target="https://actualicese.com/acta-de-entrega-de-normas-de-etica-aplicables-a-encargos-de-auditoria/?referer=L-excel-formato&amp;utm_medium=act_formato_excel&amp;utm_source=act_formato_excel&amp;utm_campaign=act_formato_excel&amp;utm_content=act_formato_excel_link" TargetMode="External"/><Relationship Id="rId732" Type="http://schemas.openxmlformats.org/officeDocument/2006/relationships/hyperlink" Target="https://actualicese.com/calculo-de-intereses-presuntivos-sobre-prestamos-entre-socios-y-sociedades-durante-2019/?referer=L-excel-formato&amp;utm_medium=act_formato_excel&amp;utm_source=act_formato_excel&amp;utm_campaign=act_formato_excel&amp;utm_content=act_formato_excel_link" TargetMode="External"/><Relationship Id="rId1155" Type="http://schemas.openxmlformats.org/officeDocument/2006/relationships/hyperlink" Target="https://actualicese.com/convocatoria-junta-de-socios-o-asamblea-general-extraordinaria/?referer=L-excel-formato&amp;utm_medium=act_formato_excel&amp;utm_source=act_formato_excel&amp;utm_campaign=act_formato_excel&amp;utm_content=act_formato_excel_link" TargetMode="External"/><Relationship Id="rId1362" Type="http://schemas.openxmlformats.org/officeDocument/2006/relationships/hyperlink" Target="https://actualicese.com/documentos-sobre-combinaciones-de-negocios-orientaciones-tecnicas-010-y-011-del-ctcp/?referer=L-excel-formato&amp;utm_medium=act_formato_excel&amp;utm_source=act_formato_excel&amp;utm_campaign=act_formato_excel&amp;utm_content=act_formato_excel_link" TargetMode="External"/><Relationship Id="rId2192" Type="http://schemas.openxmlformats.org/officeDocument/2006/relationships/hyperlink" Target="https://actualicese.com/acta-cambio-de-representante-legal/?referer=L-excel-formato&amp;utm_medium=act_formato_excel&amp;utm_source=act_formato_excel&amp;utm_campaign=act_formato_excel&amp;utm_content=act_formato_excel_link" TargetMode="External"/><Relationship Id="rId2206" Type="http://schemas.openxmlformats.org/officeDocument/2006/relationships/hyperlink" Target="https://actualicese.com/liquidador-del-auxilio-de-incapacidad-de-origen-comun-para-trabajador-independiente/?referer=L-excel-formato&amp;utm_medium=act_formato_excel&amp;utm_source=act_formato_excel&amp;utm_campaign=act_formato_excel&amp;utm_content=act_formato_excel_link" TargetMode="External"/><Relationship Id="rId99" Type="http://schemas.openxmlformats.org/officeDocument/2006/relationships/hyperlink" Target="https://actualicese.com/nivel-de-endeudamiento/?referer=L-excel-formato&amp;utm_medium=act_formato_excel&amp;utm_source=act_formato_excel&amp;utm_campaign=act_formato_excel&amp;utm_content=act_formato_excel_link" TargetMode="External"/><Relationship Id="rId164" Type="http://schemas.openxmlformats.org/officeDocument/2006/relationships/hyperlink" Target="https://actualicese.com/carta-de-recomendacion/?referer=L-excel-formato&amp;utm_medium=act_formato_excel&amp;utm_source=act_formato_excel&amp;utm_campaign=act_formato_excel&amp;utm_content=act_formato_excel_link" TargetMode="External"/><Relationship Id="rId371" Type="http://schemas.openxmlformats.org/officeDocument/2006/relationships/hyperlink" Target="https://actualicese.com/tributacion-sobre-dividendos-y-calculo-de-su-retencion-luego-de-la-ley-2010-de-2019/?referer=L-excel-formato&amp;utm_medium=act_formato_excel&amp;utm_source=act_formato_excel&amp;utm_campaign=act_formato_excel&amp;utm_content=act_formato_excel_link" TargetMode="External"/><Relationship Id="rId1015" Type="http://schemas.openxmlformats.org/officeDocument/2006/relationships/hyperlink" Target="https://actualicese.com/decretos-reglamentarios-de-la-ley-de-reforma-tributaria-1819-de-2016-expedidos-a-finales-de-2017/?referer=L-excel-formato&amp;utm_medium=act_formato_excel&amp;utm_source=act_formato_excel&amp;utm_campaign=act_formato_excel&amp;utm_content=act_formato_excel_link" TargetMode="External"/><Relationship Id="rId1222" Type="http://schemas.openxmlformats.org/officeDocument/2006/relationships/hyperlink" Target="https://actualicese.com/modelo-de-reclamacion-por-garantia/?referer=L-excel-formato&amp;utm_medium=act_formato_excel&amp;utm_source=act_formato_excel&amp;utm_campaign=act_formato_excel&amp;utm_content=act_formato_excel_link" TargetMode="External"/><Relationship Id="rId1667" Type="http://schemas.openxmlformats.org/officeDocument/2006/relationships/hyperlink" Target="https://actualicese.com/liquidador-casos-practicos-en-excel-con-las-diferencias-mas-comunes-en-el-proceso-de-conciliacion-fiscal-de-personas-juridicas/?referer=L-excel-formato&amp;utm_medium=act_formato_excel&amp;utm_source=act_formato_excel&amp;utm_campaign=act_formato_excel&amp;utm_content=act_formato_excel_link" TargetMode="External"/><Relationship Id="rId1874" Type="http://schemas.openxmlformats.org/officeDocument/2006/relationships/hyperlink" Target="https://actualicese.com/simulador-con-los-efectos-de-los-cambios-introducidos-por-la-ley-2277-de-2022-al-impuesto-de-renta-bajo-el-regimen-ordinario-de-las-personas-naturales-residentes/?referer=L-excel-formato&amp;utm_medium=act_formato_excel&amp;utm_source=act_formato_excel&amp;utm_campaign=act_formato_excel&amp;utm_content=act_formato_excel_link" TargetMode="External"/><Relationship Id="rId2052" Type="http://schemas.openxmlformats.org/officeDocument/2006/relationships/hyperlink" Target="https://actualicese.com/caso-practico-de-determinacion-de-la-renta-liquida-cedular-por-pensiones-del-exterior/?referer=L-excel-formato&amp;utm_medium=act_formato_excel&amp;utm_source=act_formato_excel&amp;utm_campaign=act_formato_excel&amp;utm_content=act_formato_excel_link" TargetMode="External"/><Relationship Id="rId469" Type="http://schemas.openxmlformats.org/officeDocument/2006/relationships/hyperlink" Target="https://actualicese.com/simulador-del-punto-de-equilibrio-en-excel-herramienta-de-analisis-financiero/?referer=L-excel-formato&amp;utm_medium=act_formato_excel&amp;utm_source=act_formato_excel&amp;utm_campaign=act_formato_excel&amp;utm_content=act_formato_excel_link" TargetMode="External"/><Relationship Id="rId676" Type="http://schemas.openxmlformats.org/officeDocument/2006/relationships/hyperlink" Target="https://actualicese.com/politicas-contables-para-las-propiedades-de-inversion/?referer=L-excel-formato&amp;utm_medium=act_formato_excel&amp;utm_source=act_formato_excel&amp;utm_campaign=act_formato_excel&amp;utm_content=act_formato_excel_link" TargetMode="External"/><Relationship Id="rId883" Type="http://schemas.openxmlformats.org/officeDocument/2006/relationships/hyperlink" Target="https://actualicese.com/formulario-220-certificado-por-rentas-de-trabajo-ano-gravable-2018/?referer=L-excel-formato&amp;utm_medium=act_formato_excel&amp;utm_source=act_formato_excel&amp;utm_campaign=act_formato_excel&amp;utm_content=act_formato_excel_link" TargetMode="External"/><Relationship Id="rId1099" Type="http://schemas.openxmlformats.org/officeDocument/2006/relationships/hyperlink" Target="https://actualicese.com/formularios-210-y-230-con-anexos-para-declaracion-de-renta-ano-gravable-2016/?referer=L-excel-formato&amp;utm_medium=act_formato_excel&amp;utm_source=act_formato_excel&amp;utm_campaign=act_formato_excel&amp;utm_content=act_formato_excel_link" TargetMode="External"/><Relationship Id="rId1527" Type="http://schemas.openxmlformats.org/officeDocument/2006/relationships/hyperlink" Target="https://actualicese.com/oro-diligenciamiento-de-formularios-210-y-240-con-anexos-para-la-declaracion-de-renta-2013-de-una-persona-natural-no-obligada-a-llevar-contabilidad/?referer=L-excel-formato&amp;utm_medium=act_formato_excel&amp;utm_source=act_formato_excel&amp;utm_campaign=act_formato_excel&amp;utm_content=act_formato_excel_link" TargetMode="External"/><Relationship Id="rId1734" Type="http://schemas.openxmlformats.org/officeDocument/2006/relationships/hyperlink" Target="https://actualicese.com/lista-de-convenios-internacionales-para-evitar-la-doble-tributacion-ano-gravable-2021/?referer=L-excel-formato&amp;utm_medium=act_formato_excel&amp;utm_source=act_formato_excel&amp;utm_campaign=act_formato_excel&amp;utm_content=act_formato_excel_link" TargetMode="External"/><Relationship Id="rId1941" Type="http://schemas.openxmlformats.org/officeDocument/2006/relationships/hyperlink" Target="https://actualicese.com/formato-de-circularizacion-de-clientes-automatizado/?referer=L-excel-formato&amp;utm_medium=act_formato_excel&amp;utm_source=act_formato_excel&amp;utm_campaign=act_formato_excel&amp;utm_content=act_formato_excel_link" TargetMode="External"/><Relationship Id="rId26" Type="http://schemas.openxmlformats.org/officeDocument/2006/relationships/hyperlink" Target="https://actualicese.com/modelo-en-excel-de-solicitud-de-permiso-laboral/?referer=L-excel-formato&amp;utm_medium=act_formato_excel&amp;utm_source=act_formato_excel&amp;utm_campaign=act_formato_excel&amp;utm_content=act_formato_excel_link" TargetMode="External"/><Relationship Id="rId231" Type="http://schemas.openxmlformats.org/officeDocument/2006/relationships/hyperlink" Target="https://actualicese.com/caso-practico-de-descuento-por-pronto-pago-en-pymes-y-microempresas/?referer=L-excel-formato&amp;utm_medium=act_formato_excel&amp;utm_source=act_formato_excel&amp;utm_campaign=act_formato_excel&amp;utm_content=act_formato_excel_link" TargetMode="External"/><Relationship Id="rId329" Type="http://schemas.openxmlformats.org/officeDocument/2006/relationships/hyperlink" Target="https://actualicese.com/informe-del-revisor-fiscal-sobre-irregularidades-y-deficiencias-en-el-control-interno-2/?referer=L-excel-formato&amp;utm_medium=act_formato_excel&amp;utm_source=act_formato_excel&amp;utm_campaign=act_formato_excel&amp;utm_content=act_formato_excel_link" TargetMode="External"/><Relationship Id="rId536" Type="http://schemas.openxmlformats.org/officeDocument/2006/relationships/hyperlink" Target="https://actualicese.com/liquidador-de-aportes-a-caja-de-compensacion-para-trabajadores-independientes/?referer=L-excel-formato&amp;utm_medium=act_formato_excel&amp;utm_source=act_formato_excel&amp;utm_campaign=act_formato_excel&amp;utm_content=act_formato_excel_link" TargetMode="External"/><Relationship Id="rId1166" Type="http://schemas.openxmlformats.org/officeDocument/2006/relationships/hyperlink" Target="https://actualicese.com/cesion-de-derechos-hereditarios/?referer=L-excel-formato&amp;utm_medium=act_formato_excel&amp;utm_source=act_formato_excel&amp;utm_campaign=act_formato_excel&amp;utm_content=act_formato_excel_link" TargetMode="External"/><Relationship Id="rId1373" Type="http://schemas.openxmlformats.org/officeDocument/2006/relationships/hyperlink" Target="https://actualicese.com/obligaciones-tributarias-de-los-consorcios-y-uniones-temporales/?referer=L-excel-formato&amp;utm_medium=act_formato_excel&amp;utm_source=act_formato_excel&amp;utm_campaign=act_formato_excel&amp;utm_content=act_formato_excel_link" TargetMode="External"/><Relationship Id="rId2217" Type="http://schemas.openxmlformats.org/officeDocument/2006/relationships/hyperlink" Target="https://actualicese.com/liquidador-plantilla-del-formato-1001-del-ano-gravable-2023-reporte-de-exogena-de-pagos-o-abonos-en-cuenta/?referer=L-excel-formato&amp;utm_medium=act_formato_excel&amp;utm_source=act_formato_excel&amp;utm_campaign=act_formato_excel&amp;utm_content=act_formato_excel_link" TargetMode="External"/><Relationship Id="rId175" Type="http://schemas.openxmlformats.org/officeDocument/2006/relationships/hyperlink" Target="https://actualicese.com/carta-para-invitar-al-empleado-a-disfrutar-del-dia-de-la-familia/?referer=L-excel-formato&amp;utm_medium=act_formato_excel&amp;utm_source=act_formato_excel&amp;utm_campaign=act_formato_excel&amp;utm_content=act_formato_excel_link" TargetMode="External"/><Relationship Id="rId743" Type="http://schemas.openxmlformats.org/officeDocument/2006/relationships/hyperlink" Target="https://actualicese.com/calendario-tributario-2020-version-para-imprimir/?referer=L-excel-formato&amp;utm_medium=act_formato_excel&amp;utm_source=act_formato_excel&amp;utm_campaign=act_formato_excel&amp;utm_content=act_formato_excel_link" TargetMode="External"/><Relationship Id="rId950" Type="http://schemas.openxmlformats.org/officeDocument/2006/relationships/hyperlink" Target="https://actualicese.com/formulario-210-para-declaracion-renta-ano-gravable-2017-obligados-a-llevar-contabilidad/?referer=L-excel-formato&amp;utm_medium=act_formato_excel&amp;utm_source=act_formato_excel&amp;utm_campaign=act_formato_excel&amp;utm_content=act_formato_excel_link" TargetMode="External"/><Relationship Id="rId1026" Type="http://schemas.openxmlformats.org/officeDocument/2006/relationships/hyperlink" Target="https://actualicese.com/informacion-laboral-2018/?referer=L-excel-formato&amp;utm_medium=act_formato_excel&amp;utm_source=act_formato_excel&amp;utm_campaign=act_formato_excel&amp;utm_content=act_formato_excel_link" TargetMode="External"/><Relationship Id="rId1580" Type="http://schemas.openxmlformats.org/officeDocument/2006/relationships/hyperlink" Target="https://actualicese.com/modelo-para-calculo-de-retencion-en-la-fuente-a-independientes-con-tabla-de-la-ley-1527-de-2012/?referer=L-excel-formato&amp;utm_medium=act_formato_excel&amp;utm_source=act_formato_excel&amp;utm_campaign=act_formato_excel&amp;utm_content=act_formato_excel_link" TargetMode="External"/><Relationship Id="rId1678" Type="http://schemas.openxmlformats.org/officeDocument/2006/relationships/hyperlink" Target="https://actualicese.com/analisis-vertical-y-horizontal-aplicados-a-la-interpretacion-de-informacion-financiera/?referer=L-excel-formato&amp;utm_medium=act_formato_excel&amp;utm_source=act_formato_excel&amp;utm_campaign=act_formato_excel&amp;utm_content=act_formato_excel_link" TargetMode="External"/><Relationship Id="rId1801" Type="http://schemas.openxmlformats.org/officeDocument/2006/relationships/hyperlink" Target="https://actualicese.com/liquidador-en-excel-del-formulario-110-y-el-formato-2516-declaracion-de-renta-de-personas-juridicas-ag-2022/?referer=L-excel-formato&amp;utm_medium=act_formato_excel&amp;utm_source=act_formato_excel&amp;utm_campaign=act_formato_excel&amp;utm_content=act_formato_excel_link" TargetMode="External"/><Relationship Id="rId1885" Type="http://schemas.openxmlformats.org/officeDocument/2006/relationships/hyperlink" Target="https://actualicese.com/comparativo-de-pagos-a-trabajador-contrato-de-trabajo-vs-contrato-de-prestacion-de-servicios/?referer=L-excel-formato&amp;utm_medium=act_formato_excel&amp;utm_source=act_formato_excel&amp;utm_campaign=act_formato_excel&amp;utm_content=act_formato_excel_link" TargetMode="External"/><Relationship Id="rId382" Type="http://schemas.openxmlformats.org/officeDocument/2006/relationships/hyperlink" Target="https://actualicese.com/casos-de-ganancia-ocasional-por-venta-de-activos-fijos-depreciables/?referer=L-excel-formato&amp;utm_medium=act_formato_excel&amp;utm_source=act_formato_excel&amp;utm_campaign=act_formato_excel&amp;utm_content=act_formato_excel_link" TargetMode="External"/><Relationship Id="rId603" Type="http://schemas.openxmlformats.org/officeDocument/2006/relationships/hyperlink" Target="https://actualicese.com/carta-de-aceptacion-de-los-terminos-del-encargo-de-revisoria-fiscal-conforme-a-la-nia-210/?referer=L-excel-formato&amp;utm_medium=act_formato_excel&amp;utm_source=act_formato_excel&amp;utm_campaign=act_formato_excel&amp;utm_content=act_formato_excel_link" TargetMode="External"/><Relationship Id="rId687" Type="http://schemas.openxmlformats.org/officeDocument/2006/relationships/hyperlink" Target="https://actualicese.com/liquidador-para-el-calculo-de-la-renta-presuntiva-del-ano-gravable-2020/?referer=L-excel-formato&amp;utm_medium=act_formato_excel&amp;utm_source=act_formato_excel&amp;utm_campaign=act_formato_excel&amp;utm_content=act_formato_excel_link" TargetMode="External"/><Relationship Id="rId810" Type="http://schemas.openxmlformats.org/officeDocument/2006/relationships/hyperlink" Target="https://actualicese.com/simulador-de-subsidio-de-vivienda-de-interes-social-o-prioritario/?referer=L-excel-formato&amp;utm_medium=act_formato_excel&amp;utm_source=act_formato_excel&amp;utm_campaign=act_formato_excel&amp;utm_content=act_formato_excel_link" TargetMode="External"/><Relationship Id="rId908" Type="http://schemas.openxmlformats.org/officeDocument/2006/relationships/hyperlink" Target="https://actualicese.com/equivalencias-entre-cuentas-contables-y-formato-de-conciliacion-fiscal-2516/?referer=L-excel-formato&amp;utm_medium=act_formato_excel&amp;utm_source=act_formato_excel&amp;utm_campaign=act_formato_excel&amp;utm_content=act_formato_excel_link" TargetMode="External"/><Relationship Id="rId1233" Type="http://schemas.openxmlformats.org/officeDocument/2006/relationships/hyperlink" Target="https://actualicese.com/segunda-convocatoria-a-asamblea-general-ordinaria-de-sociosaccionistas/?referer=L-excel-formato&amp;utm_medium=act_formato_excel&amp;utm_source=act_formato_excel&amp;utm_campaign=act_formato_excel&amp;utm_content=act_formato_excel_link" TargetMode="External"/><Relationship Id="rId1440" Type="http://schemas.openxmlformats.org/officeDocument/2006/relationships/hyperlink" Target="https://actualicese.com/cuadro-resumen-de-las-caracteristicas-basicas-de-cada-tipo-de-persona-natural/?referer=L-excel-formato&amp;utm_medium=act_formato_excel&amp;utm_source=act_formato_excel&amp;utm_campaign=act_formato_excel&amp;utm_content=act_formato_excel_link" TargetMode="External"/><Relationship Id="rId1538" Type="http://schemas.openxmlformats.org/officeDocument/2006/relationships/hyperlink" Target="https://actualicese.com/modelo-basico-con-la-estructura-del-nuevo-formato-1001-para-el-reporte-de-exogena-tributaria-2013/?referer=L-excel-formato&amp;utm_medium=act_formato_excel&amp;utm_source=act_formato_excel&amp;utm_campaign=act_formato_excel&amp;utm_content=act_formato_excel_link" TargetMode="External"/><Relationship Id="rId2063" Type="http://schemas.openxmlformats.org/officeDocument/2006/relationships/hyperlink" Target="https://actualicese.com/caso-practico-en-excel-impuesto-diferido-por-valoracion-de-propiedades-de-inversion/?referer=L-excel-formato&amp;utm_medium=act_formato_excel&amp;utm_source=act_formato_excel&amp;utm_campaign=act_formato_excel&amp;utm_content=act_formato_excel_link" TargetMode="External"/><Relationship Id="rId2270" Type="http://schemas.openxmlformats.org/officeDocument/2006/relationships/drawing" Target="../drawings/drawing22.xml"/><Relationship Id="rId242" Type="http://schemas.openxmlformats.org/officeDocument/2006/relationships/hyperlink" Target="https://actualicese.com/liquidador-de-sancion-por-correccion-presentada-por-el-contribuyente/?referer=L-excel-formato&amp;utm_medium=act_formato_excel&amp;utm_source=act_formato_excel&amp;utm_campaign=act_formato_excel&amp;utm_content=act_formato_excel_link" TargetMode="External"/><Relationship Id="rId894" Type="http://schemas.openxmlformats.org/officeDocument/2006/relationships/hyperlink" Target="https://actualicese.com/informacion-laboral-2019/?referer=L-excel-formato&amp;utm_medium=act_formato_excel&amp;utm_source=act_formato_excel&amp;utm_campaign=act_formato_excel&amp;utm_content=act_formato_excel_link" TargetMode="External"/><Relationship Id="rId1177" Type="http://schemas.openxmlformats.org/officeDocument/2006/relationships/hyperlink" Target="https://actualicese.com/liquidador-gravamen-progresivo-en-impuesto-de-renta-de-personas-naturales/?referer=L-excel-formato&amp;utm_medium=act_formato_excel&amp;utm_source=act_formato_excel&amp;utm_campaign=act_formato_excel&amp;utm_content=act_formato_excel_link" TargetMode="External"/><Relationship Id="rId1300" Type="http://schemas.openxmlformats.org/officeDocument/2006/relationships/hyperlink" Target="https://actualicese.com/formulario-220-certificacion-de-pagos-y-retenciones-a-empleados-por-el-ano-gravable-2015/?referer=L-excel-formato&amp;utm_medium=act_formato_excel&amp;utm_source=act_formato_excel&amp;utm_campaign=act_formato_excel&amp;utm_content=act_formato_excel_link" TargetMode="External"/><Relationship Id="rId1745" Type="http://schemas.openxmlformats.org/officeDocument/2006/relationships/hyperlink" Target="https://actualicese.com/dictamen-de-revisor-fiscal-que-incluye-opinion-con-salvedades/?referer=L-excel-formato&amp;utm_medium=act_formato_excel&amp;utm_source=act_formato_excel&amp;utm_campaign=act_formato_excel&amp;utm_content=act_formato_excel_link" TargetMode="External"/><Relationship Id="rId1952" Type="http://schemas.openxmlformats.org/officeDocument/2006/relationships/hyperlink" Target="https://actualicese.com/guia-modelo-en-excel-de-la-estructura-del-balance-de-comprobacion/?referer=L-excel-formato&amp;utm_medium=act_formato_excel&amp;utm_source=act_formato_excel&amp;utm_campaign=act_formato_excel&amp;utm_content=act_formato_excel_link" TargetMode="External"/><Relationship Id="rId2130" Type="http://schemas.openxmlformats.org/officeDocument/2006/relationships/hyperlink" Target="https://actualicese.com/calendario-tributario-2024-version-descargable/?referer=L-excel-formato&amp;utm_medium=act_formato_excel&amp;utm_source=act_formato_excel&amp;utm_campaign=act_formato_excel&amp;utm_content=act_formato_excel_link" TargetMode="External"/><Relationship Id="rId37" Type="http://schemas.openxmlformats.org/officeDocument/2006/relationships/hyperlink" Target="https://actualicese.com/calculo-de-la-tir-y-tecnica-del-costo-amortizado-en-el-analisis-financiero/?referer=L-excel-formato&amp;utm_medium=act_formato_excel&amp;utm_source=act_formato_excel&amp;utm_campaign=act_formato_excel&amp;utm_content=act_formato_excel_link" TargetMode="External"/><Relationship Id="rId102" Type="http://schemas.openxmlformats.org/officeDocument/2006/relationships/hyperlink" Target="https://actualicese.com/caso-practico-de-contabilizacion-de-impuestos-asumidos/?referer=L-excel-formato&amp;utm_medium=act_formato_excel&amp;utm_source=act_formato_excel&amp;utm_campaign=act_formato_excel&amp;utm_content=act_formato_excel_link" TargetMode="External"/><Relationship Id="rId547" Type="http://schemas.openxmlformats.org/officeDocument/2006/relationships/hyperlink" Target="https://actualicese.com/guias-y-casos-para-preparar-la-declaracion-de-renta-de-personas-naturales-por-el-ano-gravable-2020/?referer=L-excel-formato&amp;utm_medium=act_formato_excel&amp;utm_source=act_formato_excel&amp;utm_campaign=act_formato_excel&amp;utm_content=act_formato_excel_link" TargetMode="External"/><Relationship Id="rId754" Type="http://schemas.openxmlformats.org/officeDocument/2006/relationships/hyperlink" Target="https://actualicese.com/formatos-de-exogena-por-el-ano-gravable-2019-reportes-de-los-mandatarios/?referer=L-excel-formato&amp;utm_medium=act_formato_excel&amp;utm_source=act_formato_excel&amp;utm_campaign=act_formato_excel&amp;utm_content=act_formato_excel_link" TargetMode="External"/><Relationship Id="rId961" Type="http://schemas.openxmlformats.org/officeDocument/2006/relationships/hyperlink" Target="https://actualicese.com/rentas-exentas-y-deducciones-aplicables-a-cada-cedula/?referer=L-excel-formato&amp;utm_medium=act_formato_excel&amp;utm_source=act_formato_excel&amp;utm_campaign=act_formato_excel&amp;utm_content=act_formato_excel_link" TargetMode="External"/><Relationship Id="rId1384" Type="http://schemas.openxmlformats.org/officeDocument/2006/relationships/hyperlink" Target="https://actualicese.com/atencion-integral-en-seguridad-y-salud-en-el-trabajo-2015-asma-de-origen-ocupacional/?referer=L-excel-formato&amp;utm_medium=act_formato_excel&amp;utm_source=act_formato_excel&amp;utm_campaign=act_formato_excel&amp;utm_content=act_formato_excel_link" TargetMode="External"/><Relationship Id="rId1591" Type="http://schemas.openxmlformats.org/officeDocument/2006/relationships/hyperlink" Target="https://actualicese.com/conversion-de-tasas-de-interes-edicson-ortiz-dicelis/?referer=L-excel-formato&amp;utm_medium=act_formato_excel&amp;utm_source=act_formato_excel&amp;utm_campaign=act_formato_excel&amp;utm_content=act_formato_excel_link" TargetMode="External"/><Relationship Id="rId1605" Type="http://schemas.openxmlformats.org/officeDocument/2006/relationships/hyperlink" Target="https://actualicese.com/word-acta-de-junta-para-transformar-sociedad-en-comandita-en-sas/?referer=L-excel-formato&amp;utm_medium=act_formato_excel&amp;utm_source=act_formato_excel&amp;utm_campaign=act_formato_excel&amp;utm_content=act_formato_excel_link" TargetMode="External"/><Relationship Id="rId1689" Type="http://schemas.openxmlformats.org/officeDocument/2006/relationships/hyperlink" Target="https://actualicese.com/ejercicios-de-conversion-entre-tasas-de-interes-efectiva-nominal-y-periodica/?referer=L-excel-formato&amp;utm_medium=act_formato_excel&amp;utm_source=act_formato_excel&amp;utm_campaign=act_formato_excel&amp;utm_content=act_formato_excel_link" TargetMode="External"/><Relationship Id="rId1812" Type="http://schemas.openxmlformats.org/officeDocument/2006/relationships/hyperlink" Target="https://actualicese.com/simulador-del-limite-de-costos-y-gastos-no-soportados-en-factura-electronica/?referer=L-excel-formato&amp;utm_medium=act_formato_excel&amp;utm_source=act_formato_excel&amp;utm_campaign=act_formato_excel&amp;utm_content=act_formato_excel_link" TargetMode="External"/><Relationship Id="rId2228" Type="http://schemas.openxmlformats.org/officeDocument/2006/relationships/hyperlink" Target="https://actualicese.com/liquidador-plantilla-del-formato-1009-de-exogena-2023-informacion-de-cuentas-por-pagar/?referer=L-excel-formato&amp;utm_medium=act_formato_excel&amp;utm_source=act_formato_excel&amp;utm_campaign=act_formato_excel&amp;utm_content=act_formato_excel_link" TargetMode="External"/><Relationship Id="rId90" Type="http://schemas.openxmlformats.org/officeDocument/2006/relationships/hyperlink" Target="https://actualicese.com/casos-practicos-de-contabilizacion-de-compras-con-tarjetas-de-credito/?referer=L-excel-formato&amp;utm_medium=act_formato_excel&amp;utm_source=act_formato_excel&amp;utm_campaign=act_formato_excel&amp;utm_content=act_formato_excel_link" TargetMode="External"/><Relationship Id="rId186" Type="http://schemas.openxmlformats.org/officeDocument/2006/relationships/hyperlink" Target="https://actualicese.com/matriz-y-ejemplos-sobre-la-determinacion-de-la-residencia-fiscal-de-las-personas-naturales/?referer=L-excel-formato&amp;utm_medium=act_formato_excel&amp;utm_source=act_formato_excel&amp;utm_campaign=act_formato_excel&amp;utm_content=act_formato_excel_link" TargetMode="External"/><Relationship Id="rId393" Type="http://schemas.openxmlformats.org/officeDocument/2006/relationships/hyperlink" Target="https://actualicese.com/liquidador-de-cesantias-en-excel-aplicado-a-11-casos-practicos/?referer=L-excel-formato&amp;utm_medium=act_formato_excel&amp;utm_source=act_formato_excel&amp;utm_campaign=act_formato_excel&amp;utm_content=act_formato_excel_link" TargetMode="External"/><Relationship Id="rId407" Type="http://schemas.openxmlformats.org/officeDocument/2006/relationships/hyperlink" Target="https://actualicese.com/solicitud-compensacion-en-dinero-de-las-vacaciones/?referer=L-excel-formato&amp;utm_medium=act_formato_excel&amp;utm_source=act_formato_excel&amp;utm_campaign=act_formato_excel&amp;utm_content=act_formato_excel_link" TargetMode="External"/><Relationship Id="rId614" Type="http://schemas.openxmlformats.org/officeDocument/2006/relationships/hyperlink" Target="https://actualicese.com/plantilla-de-los-formatos-exogena-1011-1012-y-2275-por-el-ano-gravable-2020-reporte-de-otros-datos-en-renta-e-iva/?referer=L-excel-formato&amp;utm_medium=act_formato_excel&amp;utm_source=act_formato_excel&amp;utm_campaign=act_formato_excel&amp;utm_content=act_formato_excel_link" TargetMode="External"/><Relationship Id="rId821" Type="http://schemas.openxmlformats.org/officeDocument/2006/relationships/hyperlink" Target="https://actualicese.com/calculo-de-intereses-presuntivos-sobre-prestamos-entre-socios-y-sociedades-durante-2018/?referer=L-excel-formato&amp;utm_medium=act_formato_excel&amp;utm_source=act_formato_excel&amp;utm_campaign=act_formato_excel&amp;utm_content=act_formato_excel_link" TargetMode="External"/><Relationship Id="rId1037" Type="http://schemas.openxmlformats.org/officeDocument/2006/relationships/hyperlink" Target="https://actualicese.com/independencia-del-revisor-fiscal-o-auditor-de-la-firma/?referer=L-excel-formato&amp;utm_medium=act_formato_excel&amp;utm_source=act_formato_excel&amp;utm_campaign=act_formato_excel&amp;utm_content=act_formato_excel_link" TargetMode="External"/><Relationship Id="rId1244" Type="http://schemas.openxmlformats.org/officeDocument/2006/relationships/hyperlink" Target="https://actualicese.com/diferencias-en-la-declaracion-de-renta-de-personas-naturales-obligadas-o-no-a-llevar-contabilidad/?referer=L-excel-formato&amp;utm_medium=act_formato_excel&amp;utm_source=act_formato_excel&amp;utm_campaign=act_formato_excel&amp;utm_content=act_formato_excel_link" TargetMode="External"/><Relationship Id="rId1451" Type="http://schemas.openxmlformats.org/officeDocument/2006/relationships/hyperlink" Target="https://actualicese.com/modelo-de-certificado-de-retencion-en-la-fuente-por-conceptos-diferentes-a-rentas-laborales/?referer=L-excel-formato&amp;utm_medium=act_formato_excel&amp;utm_source=act_formato_excel&amp;utm_campaign=act_formato_excel&amp;utm_content=act_formato_excel_link" TargetMode="External"/><Relationship Id="rId1896" Type="http://schemas.openxmlformats.org/officeDocument/2006/relationships/hyperlink" Target="https://actualicese.com/tratamiento-del-ica-como-descuento-o-deduccion-para-personas-naturales-caso-practico-en-excel/?referer=L-excel-formato&amp;utm_medium=act_formato_excel&amp;utm_source=act_formato_excel&amp;utm_campaign=act_formato_excel&amp;utm_content=act_formato_excel_link" TargetMode="External"/><Relationship Id="rId2074" Type="http://schemas.openxmlformats.org/officeDocument/2006/relationships/hyperlink" Target="https://actualicese.com/simulador-del-impuesto-para-dividendos-y-participaciones-gravados-de-2017-y-siguientes/?referer=L-excel-formato&amp;utm_medium=act_formato_excel&amp;utm_source=act_formato_excel&amp;utm_campaign=act_formato_excel&amp;utm_content=act_formato_excel_link" TargetMode="External"/><Relationship Id="rId253" Type="http://schemas.openxmlformats.org/officeDocument/2006/relationships/hyperlink" Target="https://actualicese.com/notificacion-de-sancion-disciplinaria/?referer=L-excel-formato&amp;utm_medium=act_formato_excel&amp;utm_source=act_formato_excel&amp;utm_campaign=act_formato_excel&amp;utm_content=act_formato_excel_link" TargetMode="External"/><Relationship Id="rId460" Type="http://schemas.openxmlformats.org/officeDocument/2006/relationships/hyperlink" Target="https://actualicese.com/formatos-de-analisis-financiero-en-excel/?referer=L-excel-formato&amp;utm_medium=act_formato_excel&amp;utm_source=act_formato_excel&amp;utm_campaign=act_formato_excel&amp;utm_content=act_formato_excel_link" TargetMode="External"/><Relationship Id="rId698" Type="http://schemas.openxmlformats.org/officeDocument/2006/relationships/hyperlink" Target="https://actualicese.com/dacion-en-pago/?referer=L-excel-formato&amp;utm_medium=act_formato_excel&amp;utm_source=act_formato_excel&amp;utm_campaign=act_formato_excel&amp;utm_content=act_formato_excel_link" TargetMode="External"/><Relationship Id="rId919" Type="http://schemas.openxmlformats.org/officeDocument/2006/relationships/hyperlink" Target="https://actualicese.com/modelo-recurso-de-queja-proceso-laboral/?referer=L-excel-formato&amp;utm_medium=act_formato_excel&amp;utm_source=act_formato_excel&amp;utm_campaign=act_formato_excel&amp;utm_content=act_formato_excel_link" TargetMode="External"/><Relationship Id="rId1090" Type="http://schemas.openxmlformats.org/officeDocument/2006/relationships/hyperlink" Target="https://actualicese.com/cedula-rentas-de-capital-y-su-renta-liquida-segun-concepto-5984-de-marzo-17-de-2017/?referer=L-excel-formato&amp;utm_medium=act_formato_excel&amp;utm_source=act_formato_excel&amp;utm_campaign=act_formato_excel&amp;utm_content=act_formato_excel_link" TargetMode="External"/><Relationship Id="rId1104" Type="http://schemas.openxmlformats.org/officeDocument/2006/relationships/hyperlink" Target="https://actualicese.com/contribuyentes-de-monotributo-beps-y-valor-a-pagar-por-cada-componente/?referer=L-excel-formato&amp;utm_medium=act_formato_excel&amp;utm_source=act_formato_excel&amp;utm_campaign=act_formato_excel&amp;utm_content=act_formato_excel_link" TargetMode="External"/><Relationship Id="rId1311" Type="http://schemas.openxmlformats.org/officeDocument/2006/relationships/hyperlink" Target="https://actualicese.com/formato-1008-reporte-de-cuentas-por-cobrar-a-diciembre-31-del-2015/?referer=L-excel-formato&amp;utm_medium=act_formato_excel&amp;utm_source=act_formato_excel&amp;utm_campaign=act_formato_excel&amp;utm_content=act_formato_excel_link" TargetMode="External"/><Relationship Id="rId1549" Type="http://schemas.openxmlformats.org/officeDocument/2006/relationships/hyperlink" Target="https://actualicese.com/cierre-contable-2013-lista-de-chequeo-para-verificacion-de-informacion/?referer=L-excel-formato&amp;utm_medium=act_formato_excel&amp;utm_source=act_formato_excel&amp;utm_campaign=act_formato_excel&amp;utm_content=act_formato_excel_link" TargetMode="External"/><Relationship Id="rId1756" Type="http://schemas.openxmlformats.org/officeDocument/2006/relationships/hyperlink" Target="https://actualicese.com/horas-diurnas-nocturnas-extras-dominicales-y-festivas/?referer=L-excel-formato&amp;utm_medium=act_formato_excel&amp;utm_source=act_formato_excel&amp;utm_campaign=act_formato_excel&amp;utm_content=act_formato_excel_link" TargetMode="External"/><Relationship Id="rId1963" Type="http://schemas.openxmlformats.org/officeDocument/2006/relationships/hyperlink" Target="https://actualicese.com/estado-de-flujos-de-efectivo-por-el-metodo-indirecto-ejercicio-practico-y-plantilla-en-excel/?referer=L-excel-formato&amp;utm_medium=act_formato_excel&amp;utm_source=act_formato_excel&amp;utm_campaign=act_formato_excel&amp;utm_content=act_formato_excel_link" TargetMode="External"/><Relationship Id="rId2141" Type="http://schemas.openxmlformats.org/officeDocument/2006/relationships/hyperlink" Target="https://actualicese.com/tabla-de-tarifas-de-honorarios-profesionales-para-contadores-publicos/?referer=L-excel-formato&amp;utm_medium=act_formato_excel&amp;utm_source=act_formato_excel&amp;utm_campaign=act_formato_excel&amp;utm_content=act_formato_excel_link" TargetMode="External"/><Relationship Id="rId48" Type="http://schemas.openxmlformats.org/officeDocument/2006/relationships/hyperlink" Target="https://actualicese.com/estado-de-flujos-de-efectivo-por-el-metodo-indirecto-ejercicio-practico-y-plantilla-en-excel/?referer=L-excel-formato&amp;utm_medium=act_formato_excel&amp;utm_source=act_formato_excel&amp;utm_campaign=act_formato_excel&amp;utm_content=act_formato_excel_link" TargetMode="External"/><Relationship Id="rId113" Type="http://schemas.openxmlformats.org/officeDocument/2006/relationships/hyperlink" Target="https://actualicese.com/20-liquidadores-de-sanciones-y-procedimiento-tributario-2022/?referer=L-excel-formato&amp;utm_medium=act_formato_excel&amp;utm_source=act_formato_excel&amp;utm_campaign=act_formato_excel&amp;utm_content=act_formato_excel_link" TargetMode="External"/><Relationship Id="rId320" Type="http://schemas.openxmlformats.org/officeDocument/2006/relationships/hyperlink" Target="https://actualicese.com/calendario-de-implementacion-del-documento-soporte-de-pago-de-nomina-electronica/?referer=L-excel-formato&amp;utm_medium=act_formato_excel&amp;utm_source=act_formato_excel&amp;utm_campaign=act_formato_excel&amp;utm_content=act_formato_excel_link" TargetMode="External"/><Relationship Id="rId558" Type="http://schemas.openxmlformats.org/officeDocument/2006/relationships/hyperlink" Target="https://actualicese.com/modelo-de-certificado-para-acceder-a-los-beneficios-por-contratar-adultos-mayores-no-pensionados/?referer=L-excel-formato&amp;utm_medium=act_formato_excel&amp;utm_source=act_formato_excel&amp;utm_campaign=act_formato_excel&amp;utm_content=act_formato_excel_link" TargetMode="External"/><Relationship Id="rId765" Type="http://schemas.openxmlformats.org/officeDocument/2006/relationships/hyperlink" Target="https://actualicese.com/formato-exogena-1007-por-el-ano-gravable-2019-reportes-de-ingresos-propios/?referer=L-excel-formato&amp;utm_medium=act_formato_excel&amp;utm_source=act_formato_excel&amp;utm_campaign=act_formato_excel&amp;utm_content=act_formato_excel_link" TargetMode="External"/><Relationship Id="rId972" Type="http://schemas.openxmlformats.org/officeDocument/2006/relationships/hyperlink" Target="https://actualicese.com/levantamiento-de-medida-cautelar-en-proceso-de-reorganizacion/?referer=L-excel-formato&amp;utm_medium=act_formato_excel&amp;utm_source=act_formato_excel&amp;utm_campaign=act_formato_excel&amp;utm_content=act_formato_excel_link" TargetMode="External"/><Relationship Id="rId1188" Type="http://schemas.openxmlformats.org/officeDocument/2006/relationships/hyperlink" Target="https://actualicese.com/modelo-para-definir-porcentaje-fijo-de-retefuente-sobre-salarios-en-diciembre-2016-procedimiento-2/?referer=L-excel-formato&amp;utm_medium=act_formato_excel&amp;utm_source=act_formato_excel&amp;utm_campaign=act_formato_excel&amp;utm_content=act_formato_excel_link" TargetMode="External"/><Relationship Id="rId1395" Type="http://schemas.openxmlformats.org/officeDocument/2006/relationships/hyperlink" Target="https://actualicese.com/revelaciones-exigidas-por-la-nic-8-politicas-contables-cambios-en-las-estimaciones-contables-y-errores/?referer=L-excel-formato&amp;utm_medium=act_formato_excel&amp;utm_source=act_formato_excel&amp;utm_campaign=act_formato_excel&amp;utm_content=act_formato_excel_link" TargetMode="External"/><Relationship Id="rId1409" Type="http://schemas.openxmlformats.org/officeDocument/2006/relationships/hyperlink" Target="https://actualicese.com/contrato-de-suministro/?referer=L-excel-formato&amp;utm_medium=act_formato_excel&amp;utm_source=act_formato_excel&amp;utm_campaign=act_formato_excel&amp;utm_content=act_formato_excel_link" TargetMode="External"/><Relationship Id="rId1616" Type="http://schemas.openxmlformats.org/officeDocument/2006/relationships/hyperlink" Target="https://actualicese.com/word-contrato-de-fabricacion-de-productos/?referer=L-excel-formato&amp;utm_medium=act_formato_excel&amp;utm_source=act_formato_excel&amp;utm_campaign=act_formato_excel&amp;utm_content=act_formato_excel_link" TargetMode="External"/><Relationship Id="rId1823" Type="http://schemas.openxmlformats.org/officeDocument/2006/relationships/hyperlink" Target="https://actualicese.com/carta-de-finalizacion-del-contrato-individual-de-trabajo-por-justa-causa/?referer=L-excel-formato&amp;utm_medium=act_formato_excel&amp;utm_source=act_formato_excel&amp;utm_campaign=act_formato_excel&amp;utm_content=act_formato_excel_link" TargetMode="External"/><Relationship Id="rId2001" Type="http://schemas.openxmlformats.org/officeDocument/2006/relationships/hyperlink" Target="https://actualicese.com/revocatoria-de-poder-otorgado-a-un-abogado/?referer=L-excel-formato&amp;utm_medium=act_formato_excel&amp;utm_source=act_formato_excel&amp;utm_campaign=act_formato_excel&amp;utm_content=act_formato_excel_link" TargetMode="External"/><Relationship Id="rId2239" Type="http://schemas.openxmlformats.org/officeDocument/2006/relationships/hyperlink" Target="https://actualicese.com/plantilla-en-excel-del-formulario-310-ag-2024-declaracion-del-impuesto-nacional-al-consumo-inc/?referer=L-excel-formato&amp;utm_medium=act_formato_excel&amp;utm_source=act_formato_excel&amp;utm_campaign=act_formato_excel&amp;utm_content=act_formato_excel_link" TargetMode="External"/><Relationship Id="rId197" Type="http://schemas.openxmlformats.org/officeDocument/2006/relationships/hyperlink" Target="https://actualicese.com/formatos-para-la-declaracion-de-renta-de-personas-naturales-2021/?referer=L-excel-formato&amp;utm_medium=act_formato_excel&amp;utm_source=act_formato_excel&amp;utm_campaign=act_formato_excel&amp;utm_content=act_formato_excel_link" TargetMode="External"/><Relationship Id="rId418" Type="http://schemas.openxmlformats.org/officeDocument/2006/relationships/hyperlink" Target="https://actualicese.com/calendario-tributario-distrital-2022/?referer=L-excel-formato&amp;utm_medium=act_formato_excel&amp;utm_source=act_formato_excel&amp;utm_campaign=act_formato_excel&amp;utm_content=act_formato_excel_link" TargetMode="External"/><Relationship Id="rId625" Type="http://schemas.openxmlformats.org/officeDocument/2006/relationships/hyperlink" Target="https://actualicese.com/contrato-de-mercancias-en-consignacion/?referer=L-excel-formato&amp;utm_medium=act_formato_excel&amp;utm_source=act_formato_excel&amp;utm_campaign=act_formato_excel&amp;utm_content=act_formato_excel_link" TargetMode="External"/><Relationship Id="rId832" Type="http://schemas.openxmlformats.org/officeDocument/2006/relationships/hyperlink" Target="https://actualicese.com/residentes-vs-no-residentes-frente-al-impuesto-de-renta-y-ganancia-ocasional-2018/?referer=L-excel-formato&amp;utm_medium=act_formato_excel&amp;utm_source=act_formato_excel&amp;utm_campaign=act_formato_excel&amp;utm_content=act_formato_excel_link" TargetMode="External"/><Relationship Id="rId1048" Type="http://schemas.openxmlformats.org/officeDocument/2006/relationships/hyperlink" Target="https://actualicese.com/conciliacion-contable-y-tributaria-casos-de-costos-y-deducciones-parte-ii/?referer=L-excel-formato&amp;utm_medium=act_formato_excel&amp;utm_source=act_formato_excel&amp;utm_campaign=act_formato_excel&amp;utm_content=act_formato_excel_link" TargetMode="External"/><Relationship Id="rId1255" Type="http://schemas.openxmlformats.org/officeDocument/2006/relationships/hyperlink" Target="https://actualicese.com/iman-e-imas-en-el-impuesto-de-renta-para-empleados-modelo-para-proyectar-efectos-2015/?referer=L-excel-formato&amp;utm_medium=act_formato_excel&amp;utm_source=act_formato_excel&amp;utm_campaign=act_formato_excel&amp;utm_content=act_formato_excel_link" TargetMode="External"/><Relationship Id="rId1462" Type="http://schemas.openxmlformats.org/officeDocument/2006/relationships/hyperlink" Target="https://actualicese.com/casos-de-la-depuracion-del-impuesto-de-renta-en-las-entidades-del-regimen-tributario-especial/?referer=L-excel-formato&amp;utm_medium=act_formato_excel&amp;utm_source=act_formato_excel&amp;utm_campaign=act_formato_excel&amp;utm_content=act_formato_excel_link" TargetMode="External"/><Relationship Id="rId2085" Type="http://schemas.openxmlformats.org/officeDocument/2006/relationships/hyperlink" Target="https://actualicese.com/retencion-en-la-fuente-sobre-prima-de-servicios-caso-practico/?referer=L-excel-formato&amp;utm_medium=act_formato_excel&amp;utm_source=act_formato_excel&amp;utm_campaign=act_formato_excel&amp;utm_content=act_formato_excel_link" TargetMode="External"/><Relationship Id="rId264" Type="http://schemas.openxmlformats.org/officeDocument/2006/relationships/hyperlink" Target="https://actualicese.com/ejemplo-de-la-depuracion-de-la-seccion-de-rentas-de-capital-del-formulario-210/?referer=L-excel-formato&amp;utm_medium=act_formato_excel&amp;utm_source=act_formato_excel&amp;utm_campaign=act_formato_excel&amp;utm_content=act_formato_excel_link" TargetMode="External"/><Relationship Id="rId471" Type="http://schemas.openxmlformats.org/officeDocument/2006/relationships/hyperlink" Target="https://actualicese.com/analisis-de-informacion-de-ventas-utilizando-el-metodo-del-indice-de-estacionalidad/?referer=L-excel-formato&amp;utm_medium=act_formato_excel&amp;utm_source=act_formato_excel&amp;utm_campaign=act_formato_excel&amp;utm_content=act_formato_excel_link" TargetMode="External"/><Relationship Id="rId1115" Type="http://schemas.openxmlformats.org/officeDocument/2006/relationships/hyperlink" Target="https://actualicese.com/escrituras-de-venta-de-inmueble-que-no-esta-ubicado-en-propiedad-horizontal/?referer=L-excel-formato&amp;utm_medium=act_formato_excel&amp;utm_source=act_formato_excel&amp;utm_campaign=act_formato_excel&amp;utm_content=act_formato_excel_link" TargetMode="External"/><Relationship Id="rId1322" Type="http://schemas.openxmlformats.org/officeDocument/2006/relationships/hyperlink" Target="https://actualicese.com/declaracion-anual-del-impuesto-de-industria-y-comercio-en-cali/?referer=L-excel-formato&amp;utm_medium=act_formato_excel&amp;utm_source=act_formato_excel&amp;utm_campaign=act_formato_excel&amp;utm_content=act_formato_excel_link" TargetMode="External"/><Relationship Id="rId1767" Type="http://schemas.openxmlformats.org/officeDocument/2006/relationships/hyperlink" Target="https://actualicese.com/solicitud-compensacion-en-dinero-de-las-vacaciones/?referer=L-excel-formato&amp;utm_medium=act_formato_excel&amp;utm_source=act_formato_excel&amp;utm_campaign=act_formato_excel&amp;utm_content=act_formato_excel_link" TargetMode="External"/><Relationship Id="rId1974" Type="http://schemas.openxmlformats.org/officeDocument/2006/relationships/hyperlink" Target="https://actualicese.com/simulador-de-estado-de-situacion-financiera-analisis-comparativo/?referer=L-excel-formato&amp;utm_medium=act_formato_excel&amp;utm_source=act_formato_excel&amp;utm_campaign=act_formato_excel&amp;utm_content=act_formato_excel_link" TargetMode="External"/><Relationship Id="rId2152" Type="http://schemas.openxmlformats.org/officeDocument/2006/relationships/hyperlink" Target="https://actualicese.com/liquidador-tributacion-sobre-dividendos-y-calculo-de-su-retencion-luego-de-la-ley-2277-de-2022/?referer=L-excel-formato&amp;utm_medium=act_formato_excel&amp;utm_source=act_formato_excel&amp;utm_campaign=act_formato_excel&amp;utm_content=act_formato_excel_link" TargetMode="External"/><Relationship Id="rId59" Type="http://schemas.openxmlformats.org/officeDocument/2006/relationships/hyperlink" Target="https://actualicese.com/modelo-de-certificacion-de-estados-financieros-consolidados/?referer=L-excel-formato&amp;utm_medium=act_formato_excel&amp;utm_source=act_formato_excel&amp;utm_campaign=act_formato_excel&amp;utm_content=act_formato_excel_link" TargetMode="External"/><Relationship Id="rId124" Type="http://schemas.openxmlformats.org/officeDocument/2006/relationships/hyperlink" Target="https://actualicese.com/modelo-para-tramitar-una-queja-ante-la-superintendencia-financiera-de-colombia/?referer=L-excel-formato&amp;utm_medium=act_formato_excel&amp;utm_source=act_formato_excel&amp;utm_campaign=act_formato_excel&amp;utm_content=act_formato_excel_link" TargetMode="External"/><Relationship Id="rId569" Type="http://schemas.openxmlformats.org/officeDocument/2006/relationships/hyperlink" Target="https://actualicese.com/liquidador-del-monto-del-salario-y-de-prestaciones-sociales-que-se-puede-embargar-a-un-trabajador/?referer=L-excel-formato&amp;utm_medium=act_formato_excel&amp;utm_source=act_formato_excel&amp;utm_campaign=act_formato_excel&amp;utm_content=act_formato_excel_link" TargetMode="External"/><Relationship Id="rId776" Type="http://schemas.openxmlformats.org/officeDocument/2006/relationships/hyperlink" Target="https://actualicese.com/calendario-tributario-2019-version-para-imprimir/?referer=L-excel-formato&amp;utm_medium=act_formato_excel&amp;utm_source=act_formato_excel&amp;utm_campaign=act_formato_excel&amp;utm_content=act_formato_excel_link" TargetMode="External"/><Relationship Id="rId983" Type="http://schemas.openxmlformats.org/officeDocument/2006/relationships/hyperlink" Target="https://actualicese.com/formatos-de-exogena-por-el-ano-gravable-2017-reportes-de-los-mandatarios/?referer=L-excel-formato&amp;utm_medium=act_formato_excel&amp;utm_source=act_formato_excel&amp;utm_campaign=act_formato_excel&amp;utm_content=act_formato_excel_link" TargetMode="External"/><Relationship Id="rId1199" Type="http://schemas.openxmlformats.org/officeDocument/2006/relationships/hyperlink" Target="https://actualicese.com/representacion-ante-la-superintendencia-de-sociedades/?referer=L-excel-formato&amp;utm_medium=act_formato_excel&amp;utm_source=act_formato_excel&amp;utm_campaign=act_formato_excel&amp;utm_content=act_formato_excel_link" TargetMode="External"/><Relationship Id="rId1627" Type="http://schemas.openxmlformats.org/officeDocument/2006/relationships/hyperlink" Target="https://actualicese.com/clasificacion-actual-de-los-bienes-corporales-muebles-en-relacion-con-el-impuesto-sobre-las-ventas/?referer=L-excel-formato&amp;utm_medium=act_formato_excel&amp;utm_source=act_formato_excel&amp;utm_campaign=act_formato_excel&amp;utm_content=act_formato_excel_link" TargetMode="External"/><Relationship Id="rId1834" Type="http://schemas.openxmlformats.org/officeDocument/2006/relationships/hyperlink" Target="https://actualicese.com/actualicese-110-xls/?referer=L-excel-formato&amp;utm_medium=act_formato_excel&amp;utm_source=act_formato_excel&amp;utm_campaign=act_formato_excel&amp;utm_content=act_formato_excel_link" TargetMode="External"/><Relationship Id="rId331" Type="http://schemas.openxmlformats.org/officeDocument/2006/relationships/hyperlink" Target="https://actualicese.com/tabla-de-retencion-en-la-fuente-2022/?referer=L-excel-formato&amp;utm_medium=act_formato_excel&amp;utm_source=act_formato_excel&amp;utm_campaign=act_formato_excel&amp;utm_content=act_formato_excel_link" TargetMode="External"/><Relationship Id="rId429" Type="http://schemas.openxmlformats.org/officeDocument/2006/relationships/hyperlink" Target="https://actualicese.com/metodos-de-medicion-de-activos-y-pasivos-segun-el-estandar-para-pymes/?referer=L-excel-formato&amp;utm_medium=act_formato_excel&amp;utm_source=act_formato_excel&amp;utm_campaign=act_formato_excel&amp;utm_content=act_formato_excel_link" TargetMode="External"/><Relationship Id="rId636" Type="http://schemas.openxmlformats.org/officeDocument/2006/relationships/hyperlink" Target="https://actualicese.com/modelo-de-inventario-de-entrega-de-inmueble/?referer=L-excel-formato&amp;utm_medium=act_formato_excel&amp;utm_source=act_formato_excel&amp;utm_campaign=act_formato_excel&amp;utm_content=act_formato_excel_link" TargetMode="External"/><Relationship Id="rId1059" Type="http://schemas.openxmlformats.org/officeDocument/2006/relationships/hyperlink" Target="https://actualicese.com/cesion-de-derechos-litigiosos/?referer=L-excel-formato&amp;utm_medium=act_formato_excel&amp;utm_source=act_formato_excel&amp;utm_campaign=act_formato_excel&amp;utm_content=act_formato_excel_link" TargetMode="External"/><Relationship Id="rId1266" Type="http://schemas.openxmlformats.org/officeDocument/2006/relationships/hyperlink" Target="https://actualicese.com/lista-de-chequeo-de-revelaciones-seccion-3-presentacion-de-estados-financieros/?referer=L-excel-formato&amp;utm_medium=act_formato_excel&amp;utm_source=act_formato_excel&amp;utm_campaign=act_formato_excel&amp;utm_content=act_formato_excel_link" TargetMode="External"/><Relationship Id="rId1473" Type="http://schemas.openxmlformats.org/officeDocument/2006/relationships/hyperlink" Target="https://actualicese.com/fideicomiso-civil/?referer=L-excel-formato&amp;utm_medium=act_formato_excel&amp;utm_source=act_formato_excel&amp;utm_campaign=act_formato_excel&amp;utm_content=act_formato_excel_link" TargetMode="External"/><Relationship Id="rId2012" Type="http://schemas.openxmlformats.org/officeDocument/2006/relationships/hyperlink" Target="https://actualicese.com/caso-practico-en-excel-utilidad-del-impuesto-diferido-en-la-correccion-del-efecto-de-las-normas-fiscales/?referer=L-excel-formato&amp;utm_medium=act_formato_excel&amp;utm_source=act_formato_excel&amp;utm_campaign=act_formato_excel&amp;utm_content=act_formato_excel_link" TargetMode="External"/><Relationship Id="rId2096" Type="http://schemas.openxmlformats.org/officeDocument/2006/relationships/hyperlink" Target="https://actualicese.com/declaracion-de-renta-de-personas-naturales-documentos-necesarios-para-su-elaboracion/?referer=L-excel-formato&amp;utm_medium=act_formato_excel&amp;utm_source=act_formato_excel&amp;utm_campaign=act_formato_excel&amp;utm_content=act_formato_excel_link" TargetMode="External"/><Relationship Id="rId843" Type="http://schemas.openxmlformats.org/officeDocument/2006/relationships/hyperlink" Target="https://actualicese.com/guia-diferencias-entre-el-registro-de-una-marca-y-una-empresa/?referer=L-excel-formato&amp;utm_medium=act_formato_excel&amp;utm_source=act_formato_excel&amp;utm_campaign=act_formato_excel&amp;utm_content=act_formato_excel_link" TargetMode="External"/><Relationship Id="rId1126" Type="http://schemas.openxmlformats.org/officeDocument/2006/relationships/hyperlink" Target="https://actualicese.com/formatos-2276-2278-y-2280-para-el-reporte-de-informacion-exogena-por-2016/?referer=L-excel-formato&amp;utm_medium=act_formato_excel&amp;utm_source=act_formato_excel&amp;utm_campaign=act_formato_excel&amp;utm_content=act_formato_excel_link" TargetMode="External"/><Relationship Id="rId1680" Type="http://schemas.openxmlformats.org/officeDocument/2006/relationships/hyperlink" Target="https://actualicese.com/simulador-del-beneficio-de-auditoria-para-2021-2022-y-2023-con-las-novedades-de-la-ley-de-inversion-social/?referer=L-excel-formato&amp;utm_medium=act_formato_excel&amp;utm_source=act_formato_excel&amp;utm_campaign=act_formato_excel&amp;utm_content=act_formato_excel_link" TargetMode="External"/><Relationship Id="rId1778" Type="http://schemas.openxmlformats.org/officeDocument/2006/relationships/hyperlink" Target="https://actualicese.com/liquidador-de-retencion-en-la-fuente-con-procedimiento-1-durante-2023-sobre-rentas-de-trabajo-laborales-y-no-laborales/?referer=L-excel-formato&amp;utm_medium=act_formato_excel&amp;utm_source=act_formato_excel&amp;utm_campaign=act_formato_excel&amp;utm_content=act_formato_excel_link" TargetMode="External"/><Relationship Id="rId1901" Type="http://schemas.openxmlformats.org/officeDocument/2006/relationships/hyperlink" Target="https://actualicese.com/dictamen-de-revisor-fiscal-con-comunicacion-de-cuestiones-clave-nia-700-revisada-y-nia-701/?referer=L-excel-formato&amp;utm_medium=act_formato_excel&amp;utm_source=act_formato_excel&amp;utm_campaign=act_formato_excel&amp;utm_content=act_formato_excel_link" TargetMode="External"/><Relationship Id="rId1985" Type="http://schemas.openxmlformats.org/officeDocument/2006/relationships/hyperlink" Target="https://actualicese.com/liquidador-modelos-de-conciliacion-bancaria-individual-y-conjunta-en-excel/?referer=L-excel-formato&amp;utm_medium=act_formato_excel&amp;utm_source=act_formato_excel&amp;utm_campaign=act_formato_excel&amp;utm_content=act_formato_excel_link" TargetMode="External"/><Relationship Id="rId275" Type="http://schemas.openxmlformats.org/officeDocument/2006/relationships/hyperlink" Target="https://actualicese.com/formulario-260-ag-2021-declaracion-anual-del-regimen-simple-personas-naturales-que-no-llevan-contabilidad/?referer=L-excel-formato&amp;utm_medium=act_formato_excel&amp;utm_source=act_formato_excel&amp;utm_campaign=act_formato_excel&amp;utm_content=act_formato_excel_link" TargetMode="External"/><Relationship Id="rId482" Type="http://schemas.openxmlformats.org/officeDocument/2006/relationships/hyperlink" Target="https://actualicese.com/lista-de-chequeo-de-revelaciones-seccion-20-arrendamientos/?referer=L-excel-formato&amp;utm_medium=act_formato_excel&amp;utm_source=act_formato_excel&amp;utm_campaign=act_formato_excel&amp;utm_content=act_formato_excel_link" TargetMode="External"/><Relationship Id="rId703" Type="http://schemas.openxmlformats.org/officeDocument/2006/relationships/hyperlink" Target="https://actualicese.com/certificacion-de-bienes-y-derechos-recibidos-por-donaciones-inter-vivos/?referer=L-excel-formato&amp;utm_medium=act_formato_excel&amp;utm_source=act_formato_excel&amp;utm_campaign=act_formato_excel&amp;utm_content=act_formato_excel_link" TargetMode="External"/><Relationship Id="rId910" Type="http://schemas.openxmlformats.org/officeDocument/2006/relationships/hyperlink" Target="https://actualicese.com/nota-debito/?referer=L-excel-formato&amp;utm_medium=act_formato_excel&amp;utm_source=act_formato_excel&amp;utm_campaign=act_formato_excel&amp;utm_content=act_formato_excel_link" TargetMode="External"/><Relationship Id="rId1333" Type="http://schemas.openxmlformats.org/officeDocument/2006/relationships/hyperlink" Target="https://actualicese.com/lista-de-chequeo-de-revelaciones-nic-23-costos-por-prestamos-y-nic-24-partes-relacionadas/?referer=L-excel-formato&amp;utm_medium=act_formato_excel&amp;utm_source=act_formato_excel&amp;utm_campaign=act_formato_excel&amp;utm_content=act_formato_excel_link" TargetMode="External"/><Relationship Id="rId1540" Type="http://schemas.openxmlformats.org/officeDocument/2006/relationships/hyperlink" Target="https://actualicese.com/modelo-del-certificado-anual-a-socios-yo-accionistas-por-el-ano-2013/?referer=L-excel-formato&amp;utm_medium=act_formato_excel&amp;utm_source=act_formato_excel&amp;utm_campaign=act_formato_excel&amp;utm_content=act_formato_excel_link" TargetMode="External"/><Relationship Id="rId1638" Type="http://schemas.openxmlformats.org/officeDocument/2006/relationships/hyperlink" Target="https://actualicese.com/casos-practicos-en-excel-de-contabilizacion-de-contratos-de-prestacion-de-servicios-independientes/?referer=L-excel-formato&amp;utm_medium=act_formato_excel&amp;utm_source=act_formato_excel&amp;utm_campaign=act_formato_excel&amp;utm_content=act_formato_excel_link" TargetMode="External"/><Relationship Id="rId2163" Type="http://schemas.openxmlformats.org/officeDocument/2006/relationships/hyperlink" Target="https://actualicese.com/simulador-del-impuesto-para-dividendos-y-participaciones-gravados-de-2016-y-anteriores/?referer=L-excel-formato&amp;utm_medium=act_formato_excel&amp;utm_source=act_formato_excel&amp;utm_campaign=act_formato_excel&amp;utm_content=act_formato_excel_link" TargetMode="External"/><Relationship Id="rId135" Type="http://schemas.openxmlformats.org/officeDocument/2006/relationships/hyperlink" Target="https://actualicese.com/casos-practicos-del-valor-patrimonial-de-los-vehiculos-en-la-declaracion-de-renta-de-personas-naturales/?referer=L-excel-formato&amp;utm_medium=act_formato_excel&amp;utm_source=act_formato_excel&amp;utm_campaign=act_formato_excel&amp;utm_content=act_formato_excel_link" TargetMode="External"/><Relationship Id="rId342" Type="http://schemas.openxmlformats.org/officeDocument/2006/relationships/hyperlink" Target="https://actualicese.com/informe-de-auditoria-sobre-un-solo-estado-financiero-elemento-partida-o-cuenta-especificos/?referer=L-excel-formato&amp;utm_medium=act_formato_excel&amp;utm_source=act_formato_excel&amp;utm_campaign=act_formato_excel&amp;utm_content=act_formato_excel_link" TargetMode="External"/><Relationship Id="rId787" Type="http://schemas.openxmlformats.org/officeDocument/2006/relationships/hyperlink" Target="https://actualicese.com/tablas-de-retencion-en-la-fuente-a-titulo-de-impuestos-nacionales-durante-el-ano-fiscal-2020/?referer=L-excel-formato&amp;utm_medium=act_formato_excel&amp;utm_source=act_formato_excel&amp;utm_campaign=act_formato_excel&amp;utm_content=act_formato_excel_link" TargetMode="External"/><Relationship Id="rId994" Type="http://schemas.openxmlformats.org/officeDocument/2006/relationships/hyperlink" Target="https://actualicese.com/reglamentacion-para-la-declaracion-de-renta-de-personas-juridicas-2017/?referer=L-excel-formato&amp;utm_medium=act_formato_excel&amp;utm_source=act_formato_excel&amp;utm_campaign=act_formato_excel&amp;utm_content=act_formato_excel_link" TargetMode="External"/><Relationship Id="rId1400" Type="http://schemas.openxmlformats.org/officeDocument/2006/relationships/hyperlink" Target="https://actualicese.com/obligaciones-tributarias-con-vencimiento-en-septiembre-del-2015/?referer=L-excel-formato&amp;utm_medium=act_formato_excel&amp;utm_source=act_formato_excel&amp;utm_campaign=act_formato_excel&amp;utm_content=act_formato_excel_link" TargetMode="External"/><Relationship Id="rId1845" Type="http://schemas.openxmlformats.org/officeDocument/2006/relationships/hyperlink" Target="https://actualicese.com/aportes-al-fondo-de-solidaridad-pensional-por-parte-de-un-empleado/?referer=L-excel-formato&amp;utm_medium=act_formato_excel&amp;utm_source=act_formato_excel&amp;utm_campaign=act_formato_excel&amp;utm_content=act_formato_excel_link" TargetMode="External"/><Relationship Id="rId2023" Type="http://schemas.openxmlformats.org/officeDocument/2006/relationships/hyperlink" Target="https://actualicese.com/formato-de-calculo-de-horas-extra-y-recargos-mensuales-o-quincenales/?referer=L-excel-formato&amp;utm_medium=act_formato_excel&amp;utm_source=act_formato_excel&amp;utm_campaign=act_formato_excel&amp;utm_content=act_formato_excel_link" TargetMode="External"/><Relationship Id="rId2230" Type="http://schemas.openxmlformats.org/officeDocument/2006/relationships/hyperlink" Target="https://actualicese.com/liquidador-plantilla-del-formato-1007-de-exogena-2023-informacion-de-ingresos-propios/?referer=L-excel-formato&amp;utm_medium=act_formato_excel&amp;utm_source=act_formato_excel&amp;utm_campaign=act_formato_excel&amp;utm_content=act_formato_excel_link" TargetMode="External"/><Relationship Id="rId202" Type="http://schemas.openxmlformats.org/officeDocument/2006/relationships/hyperlink" Target="https://actualicese.com/calendario-tributario-2022-version-en-excel/?referer=L-excel-formato&amp;utm_medium=act_formato_excel&amp;utm_source=act_formato_excel&amp;utm_campaign=act_formato_excel&amp;utm_content=act_formato_excel_link" TargetMode="External"/><Relationship Id="rId647" Type="http://schemas.openxmlformats.org/officeDocument/2006/relationships/hyperlink" Target="https://actualicese.com/certificado-de-persona-natural-no-declarante-del-impuesto-de-renta-y-complementario-2020/?referer=L-excel-formato&amp;utm_medium=act_formato_excel&amp;utm_source=act_formato_excel&amp;utm_campaign=act_formato_excel&amp;utm_content=act_formato_excel_link" TargetMode="External"/><Relationship Id="rId854" Type="http://schemas.openxmlformats.org/officeDocument/2006/relationships/hyperlink" Target="https://actualicese.com/formato-exogena-1009-por-el-ano-gravable-2018-reporte-de-cuentas-por-pagar/?referer=L-excel-formato&amp;utm_medium=act_formato_excel&amp;utm_source=act_formato_excel&amp;utm_campaign=act_formato_excel&amp;utm_content=act_formato_excel_link" TargetMode="External"/><Relationship Id="rId1277" Type="http://schemas.openxmlformats.org/officeDocument/2006/relationships/hyperlink" Target="https://actualicese.com/normatividad-aplicable-a-los-impuestos-de-renta-cree-y-riqueza-contenida-en-la-ley-1739-del-2014/?referer=L-excel-formato&amp;utm_medium=act_formato_excel&amp;utm_source=act_formato_excel&amp;utm_campaign=act_formato_excel&amp;utm_content=act_formato_excel_link" TargetMode="External"/><Relationship Id="rId1484" Type="http://schemas.openxmlformats.org/officeDocument/2006/relationships/hyperlink" Target="https://actualicese.com/indice-del-marco-tecnico-normativo-de-las-normas-de-aseguramiento-de-la-informacion/?referer=L-excel-formato&amp;utm_medium=act_formato_excel&amp;utm_source=act_formato_excel&amp;utm_campaign=act_formato_excel&amp;utm_content=act_formato_excel_link" TargetMode="External"/><Relationship Id="rId1691" Type="http://schemas.openxmlformats.org/officeDocument/2006/relationships/hyperlink" Target="https://actualicese.com/aportes-a-seguridad-social-para-trabajadores-independientes/?referer=L-excel-formato&amp;utm_medium=act_formato_excel&amp;utm_source=act_formato_excel&amp;utm_campaign=act_formato_excel&amp;utm_content=act_formato_excel_link" TargetMode="External"/><Relationship Id="rId1705" Type="http://schemas.openxmlformats.org/officeDocument/2006/relationships/hyperlink" Target="https://actualicese.com/modelo-de-dictamen-del-revisor-fiscal-para-empresas-en-liquidacion-opinion-favorable/?referer=L-excel-formato&amp;utm_medium=act_formato_excel&amp;utm_source=act_formato_excel&amp;utm_campaign=act_formato_excel&amp;utm_content=act_formato_excel_link" TargetMode="External"/><Relationship Id="rId1912" Type="http://schemas.openxmlformats.org/officeDocument/2006/relationships/hyperlink" Target="https://actualicese.com/reunion-del-maximo-organo-social-para-cambio-de-los-miembros-de-junta-directiva/?referer=L-excel-formato&amp;utm_medium=act_formato_excel&amp;utm_source=act_formato_excel&amp;utm_campaign=act_formato_excel&amp;utm_content=act_formato_excel_link" TargetMode="External"/><Relationship Id="rId286" Type="http://schemas.openxmlformats.org/officeDocument/2006/relationships/hyperlink" Target="https://actualicese.com/plantilla-de-los-formatos-de-exogena-por-el-ano-gravable-2021-reportes-de-los-mandatarios/?referer=L-excel-formato&amp;utm_medium=act_formato_excel&amp;utm_source=act_formato_excel&amp;utm_campaign=act_formato_excel&amp;utm_content=act_formato_excel_link" TargetMode="External"/><Relationship Id="rId493" Type="http://schemas.openxmlformats.org/officeDocument/2006/relationships/hyperlink" Target="https://actualicese.com/liquidador-para-revisar-aportes-a-salud-y-pension-de-independientes-a-partir-del-reporte-de-exogena/?referer=L-excel-formato&amp;utm_medium=act_formato_excel&amp;utm_source=act_formato_excel&amp;utm_campaign=act_formato_excel&amp;utm_content=act_formato_excel_link" TargetMode="External"/><Relationship Id="rId507" Type="http://schemas.openxmlformats.org/officeDocument/2006/relationships/hyperlink" Target="https://actualicese.com/ejercicio-practico-en-excel-impuesto-diferido-cuando-hay-compensacion-de-perdidas-fiscales/?referer=L-excel-formato&amp;utm_medium=act_formato_excel&amp;utm_source=act_formato_excel&amp;utm_campaign=act_formato_excel&amp;utm_content=act_formato_excel_link" TargetMode="External"/><Relationship Id="rId714" Type="http://schemas.openxmlformats.org/officeDocument/2006/relationships/hyperlink" Target="https://actualicese.com/retenciones-a-practicar-entre-regimenes/?referer=L-excel-formato&amp;utm_medium=act_formato_excel&amp;utm_source=act_formato_excel&amp;utm_campaign=act_formato_excel&amp;utm_content=act_formato_excel_link" TargetMode="External"/><Relationship Id="rId921" Type="http://schemas.openxmlformats.org/officeDocument/2006/relationships/hyperlink" Target="https://actualicese.com/ofrecimiento-de-disculpas-a-un-cliente-por-la-no-prestacion-de-un-servicio/?referer=L-excel-formato&amp;utm_medium=act_formato_excel&amp;utm_source=act_formato_excel&amp;utm_campaign=act_formato_excel&amp;utm_content=act_formato_excel_link" TargetMode="External"/><Relationship Id="rId1137" Type="http://schemas.openxmlformats.org/officeDocument/2006/relationships/hyperlink" Target="https://actualicese.com/distribucion-de-productos/?referer=L-excel-formato&amp;utm_medium=act_formato_excel&amp;utm_source=act_formato_excel&amp;utm_campaign=act_formato_excel&amp;utm_content=act_formato_excel_link" TargetMode="External"/><Relationship Id="rId1344" Type="http://schemas.openxmlformats.org/officeDocument/2006/relationships/hyperlink" Target="https://actualicese.com/modelo-de-contrato-de-corretaje-inmobiliario/?referer=L-excel-formato&amp;utm_medium=act_formato_excel&amp;utm_source=act_formato_excel&amp;utm_campaign=act_formato_excel&amp;utm_content=act_formato_excel_link" TargetMode="External"/><Relationship Id="rId1551" Type="http://schemas.openxmlformats.org/officeDocument/2006/relationships/hyperlink" Target="https://actualicese.com/solicitudes-de-devolucion-yo-compensacion-por-saldos-a-favor-generados-en-declaraciones-de-renta-y-ventas/?referer=L-excel-formato&amp;utm_medium=act_formato_excel&amp;utm_source=act_formato_excel&amp;utm_campaign=act_formato_excel&amp;utm_content=act_formato_excel_link" TargetMode="External"/><Relationship Id="rId1789" Type="http://schemas.openxmlformats.org/officeDocument/2006/relationships/hyperlink" Target="https://actualicese.com/reunion-del-maximo-organo-social-para-cambio-de-los-miembros-de-junta-directiva/?referer=L-excel-formato&amp;utm_medium=act_formato_excel&amp;utm_source=act_formato_excel&amp;utm_campaign=act_formato_excel&amp;utm_content=act_formato_excel_link" TargetMode="External"/><Relationship Id="rId1996" Type="http://schemas.openxmlformats.org/officeDocument/2006/relationships/hyperlink" Target="https://actualicese.com/indicadores-financieros-de-liquidez/?referer=L-excel-formato&amp;utm_medium=act_formato_excel&amp;utm_source=act_formato_excel&amp;utm_campaign=act_formato_excel&amp;utm_content=act_formato_excel_link" TargetMode="External"/><Relationship Id="rId2174" Type="http://schemas.openxmlformats.org/officeDocument/2006/relationships/hyperlink" Target="https://actualicese.com/tarifas-de-autorretencion-especial-en-renta-automatizado/?referer=L-excel-formato&amp;utm_medium=act_formato_excel&amp;utm_source=act_formato_excel&amp;utm_campaign=act_formato_excel&amp;utm_content=act_formato_excel_link" TargetMode="External"/><Relationship Id="rId50" Type="http://schemas.openxmlformats.org/officeDocument/2006/relationships/hyperlink" Target="https://actualicese.com/carta-de-renuncia/?referer=L-excel-formato&amp;utm_medium=act_formato_excel&amp;utm_source=act_formato_excel&amp;utm_campaign=act_formato_excel&amp;utm_content=act_formato_excel_link" TargetMode="External"/><Relationship Id="rId146" Type="http://schemas.openxmlformats.org/officeDocument/2006/relationships/hyperlink" Target="https://actualicese.com/casos-practicos-de-contabilizacion-de-sanciones-e-intereses-tributarios-a-la-dian/?referer=L-excel-formato&amp;utm_medium=act_formato_excel&amp;utm_source=act_formato_excel&amp;utm_campaign=act_formato_excel&amp;utm_content=act_formato_excel_link" TargetMode="External"/><Relationship Id="rId353" Type="http://schemas.openxmlformats.org/officeDocument/2006/relationships/hyperlink" Target="https://actualicese.com/costo-fiscal-de-inventarios-para-obligados-a-llevar-contabilidad-como-determinarlo/?referer=L-excel-formato&amp;utm_medium=act_formato_excel&amp;utm_source=act_formato_excel&amp;utm_campaign=act_formato_excel&amp;utm_content=act_formato_excel_link" TargetMode="External"/><Relationship Id="rId560" Type="http://schemas.openxmlformats.org/officeDocument/2006/relationships/hyperlink" Target="https://actualicese.com/modelo-kardex/?referer=L-excel-formato&amp;utm_medium=act_formato_excel&amp;utm_source=act_formato_excel&amp;utm_campaign=act_formato_excel&amp;utm_content=act_formato_excel_link" TargetMode="External"/><Relationship Id="rId798" Type="http://schemas.openxmlformats.org/officeDocument/2006/relationships/hyperlink" Target="https://actualicese.com/cuadro-tematico-con-los-cambios-introducidos-por-la-ley-de-reforma-tributaria-2019/?referer=L-excel-formato&amp;utm_medium=act_formato_excel&amp;utm_source=act_formato_excel&amp;utm_campaign=act_formato_excel&amp;utm_content=act_formato_excel_link" TargetMode="External"/><Relationship Id="rId1190" Type="http://schemas.openxmlformats.org/officeDocument/2006/relationships/hyperlink" Target="https://actualicese.com/lista-de-chequeo-de-revelaciones-seccion-26-pagos-basados-en-acciones/?referer=L-excel-formato&amp;utm_medium=act_formato_excel&amp;utm_source=act_formato_excel&amp;utm_campaign=act_formato_excel&amp;utm_content=act_formato_excel_link" TargetMode="External"/><Relationship Id="rId1204" Type="http://schemas.openxmlformats.org/officeDocument/2006/relationships/hyperlink" Target="https://actualicese.com/estatuto-tributario-concordado-con-el-proyecto-de-ley-de-reforma-tributaria/?referer=L-excel-formato&amp;utm_medium=act_formato_excel&amp;utm_source=act_formato_excel&amp;utm_campaign=act_formato_excel&amp;utm_content=act_formato_excel_link" TargetMode="External"/><Relationship Id="rId1411" Type="http://schemas.openxmlformats.org/officeDocument/2006/relationships/hyperlink" Target="https://actualicese.com/modificaciones-realizadas-por-la-ley-1739-del-2014-en-materia-de-declaracion-de-renta/?referer=L-excel-formato&amp;utm_medium=act_formato_excel&amp;utm_source=act_formato_excel&amp;utm_campaign=act_formato_excel&amp;utm_content=act_formato_excel_link" TargetMode="External"/><Relationship Id="rId1649" Type="http://schemas.openxmlformats.org/officeDocument/2006/relationships/hyperlink" Target="https://actualicese.com/plantilla-del-estado-de-costos-de-produccion-y-ventas/?referer=L-excel-formato&amp;utm_medium=act_formato_excel&amp;utm_source=act_formato_excel&amp;utm_campaign=act_formato_excel&amp;utm_content=act_formato_excel_link" TargetMode="External"/><Relationship Id="rId1856" Type="http://schemas.openxmlformats.org/officeDocument/2006/relationships/hyperlink" Target="https://actualicese.com/liquidadores-de-sanciones-relacionadas-con-la-informacion-exogena/?referer=L-excel-formato&amp;utm_medium=act_formato_excel&amp;utm_source=act_formato_excel&amp;utm_campaign=act_formato_excel&amp;utm_content=act_formato_excel_link" TargetMode="External"/><Relationship Id="rId2034" Type="http://schemas.openxmlformats.org/officeDocument/2006/relationships/hyperlink" Target="https://actualicese.com/simulador-para-la-aplicacion-de-la-renta-exenta-de-las-cesantias-y-sus-intereses-ag-2022-numeral-4-del-articulo-206-del-et/?referer=L-excel-formato&amp;utm_medium=act_formato_excel&amp;utm_source=act_formato_excel&amp;utm_campaign=act_formato_excel&amp;utm_content=act_formato_excel_link" TargetMode="External"/><Relationship Id="rId2241" Type="http://schemas.openxmlformats.org/officeDocument/2006/relationships/hyperlink" Target="https://actualicese.com/modelo-de-carta-de-solicitud-de-correccion-de-informacion-exogena/?referer=L-excel-formato&amp;utm_medium=act_formato_excel&amp;utm_source=act_formato_excel&amp;utm_campaign=act_formato_excel&amp;utm_content=act_formato_excel_link" TargetMode="External"/><Relationship Id="rId213" Type="http://schemas.openxmlformats.org/officeDocument/2006/relationships/hyperlink" Target="https://actualicese.com/plantilla-para-el-control-y-auditoria-del-gasto-de-celulares/?referer=L-excel-formato&amp;utm_medium=act_formato_excel&amp;utm_source=act_formato_excel&amp;utm_campaign=act_formato_excel&amp;utm_content=act_formato_excel_link" TargetMode="External"/><Relationship Id="rId420" Type="http://schemas.openxmlformats.org/officeDocument/2006/relationships/hyperlink" Target="https://actualicese.com/liquidador-de-seguridad-social-parafiscales-y-prestaciones-en-vacaciones/?referer=L-excel-formato&amp;utm_medium=act_formato_excel&amp;utm_source=act_formato_excel&amp;utm_campaign=act_formato_excel&amp;utm_content=act_formato_excel_link" TargetMode="External"/><Relationship Id="rId658" Type="http://schemas.openxmlformats.org/officeDocument/2006/relationships/hyperlink" Target="https://actualicese.com/formularios-dian/?referer=L-excel-formato&amp;utm_medium=act_formato_excel&amp;utm_source=act_formato_excel&amp;utm_campaign=act_formato_excel&amp;utm_content=act_formato_excel_link" TargetMode="External"/><Relationship Id="rId865" Type="http://schemas.openxmlformats.org/officeDocument/2006/relationships/hyperlink" Target="https://actualicese.com/reglamentacion-para-la-declaracion-de-renta-de-personas-juridicas-por-el-ano-gravable-2018/?referer=L-excel-formato&amp;utm_medium=act_formato_excel&amp;utm_source=act_formato_excel&amp;utm_campaign=act_formato_excel&amp;utm_content=act_formato_excel_link" TargetMode="External"/><Relationship Id="rId1050" Type="http://schemas.openxmlformats.org/officeDocument/2006/relationships/hyperlink" Target="https://actualicese.com/distribucion-exclusiva/?referer=L-excel-formato&amp;utm_medium=act_formato_excel&amp;utm_source=act_formato_excel&amp;utm_campaign=act_formato_excel&amp;utm_content=act_formato_excel_link" TargetMode="External"/><Relationship Id="rId1288" Type="http://schemas.openxmlformats.org/officeDocument/2006/relationships/hyperlink" Target="https://actualicese.com/liquidador-impuesto-a-la-riqueza-calculo-valor-patrimonial-neto-para-acciones-poseidas-de-forma-indirecta-en-sociedades-nacionales/?referer=L-excel-formato&amp;utm_medium=act_formato_excel&amp;utm_source=act_formato_excel&amp;utm_campaign=act_formato_excel&amp;utm_content=act_formato_excel_link" TargetMode="External"/><Relationship Id="rId1495" Type="http://schemas.openxmlformats.org/officeDocument/2006/relationships/hyperlink" Target="https://actualicese.com/estructuracion-de-la-auditoria/?referer=L-excel-formato&amp;utm_medium=act_formato_excel&amp;utm_source=act_formato_excel&amp;utm_campaign=act_formato_excel&amp;utm_content=act_formato_excel_link" TargetMode="External"/><Relationship Id="rId1509" Type="http://schemas.openxmlformats.org/officeDocument/2006/relationships/hyperlink" Target="https://actualicese.com/indicadores-basicos-2015/?referer=L-excel-formato&amp;utm_medium=act_formato_excel&amp;utm_source=act_formato_excel&amp;utm_campaign=act_formato_excel&amp;utm_content=act_formato_excel_link" TargetMode="External"/><Relationship Id="rId1716" Type="http://schemas.openxmlformats.org/officeDocument/2006/relationships/hyperlink" Target="https://actualicese.com/informe-de-verificacion-del-cumplimiento-del-sistema-de-facturacion-y-de-nomina-electronica/?referer=L-excel-formato&amp;utm_medium=act_formato_excel&amp;utm_source=act_formato_excel&amp;utm_campaign=act_formato_excel&amp;utm_content=act_formato_excel_link" TargetMode="External"/><Relationship Id="rId1923" Type="http://schemas.openxmlformats.org/officeDocument/2006/relationships/hyperlink" Target="https://actualicese.com/informe-del-revisor-fiscal-dirigido-a-la-asamblea-de-accionistas-o-junta-de-socios/?referer=L-excel-formato&amp;utm_medium=act_formato_excel&amp;utm_source=act_formato_excel&amp;utm_campaign=act_formato_excel&amp;utm_content=act_formato_excel_link" TargetMode="External"/><Relationship Id="rId2101" Type="http://schemas.openxmlformats.org/officeDocument/2006/relationships/hyperlink" Target="https://actualicese.com/calendario-tributario-2023-version-automatizada-en-excel/?referer=L-excel-formato&amp;utm_medium=act_formato_excel&amp;utm_source=act_formato_excel&amp;utm_campaign=act_formato_excel&amp;utm_content=act_formato_excel_link" TargetMode="External"/><Relationship Id="rId297" Type="http://schemas.openxmlformats.org/officeDocument/2006/relationships/hyperlink" Target="https://actualicese.com/31-casos-practicos-sobre-el-reporte-de-informacion-exogena-por-el-ano-gravable-2021/?referer=L-excel-formato&amp;utm_medium=act_formato_excel&amp;utm_source=act_formato_excel&amp;utm_campaign=act_formato_excel&amp;utm_content=act_formato_excel_link" TargetMode="External"/><Relationship Id="rId518" Type="http://schemas.openxmlformats.org/officeDocument/2006/relationships/hyperlink" Target="https://actualicese.com/impuesto-diferido-por-activos-biologicos-en-2021-caso-practico-en-excel/?referer=L-excel-formato&amp;utm_medium=act_formato_excel&amp;utm_source=act_formato_excel&amp;utm_campaign=act_formato_excel&amp;utm_content=act_formato_excel_link" TargetMode="External"/><Relationship Id="rId725" Type="http://schemas.openxmlformats.org/officeDocument/2006/relationships/hyperlink" Target="https://actualicese.com/solicitud-intervencion-inspector-de-trabajo/?referer=L-excel-formato&amp;utm_medium=act_formato_excel&amp;utm_source=act_formato_excel&amp;utm_campaign=act_formato_excel&amp;utm_content=act_formato_excel_link" TargetMode="External"/><Relationship Id="rId932" Type="http://schemas.openxmlformats.org/officeDocument/2006/relationships/hyperlink" Target="https://actualicese.com/tratamiento-contable-arrendamiento-financiero-con-opcion-de-compra/?referer=L-excel-formato&amp;utm_medium=act_formato_excel&amp;utm_source=act_formato_excel&amp;utm_campaign=act_formato_excel&amp;utm_content=act_formato_excel_link" TargetMode="External"/><Relationship Id="rId1148" Type="http://schemas.openxmlformats.org/officeDocument/2006/relationships/hyperlink" Target="https://actualicese.com/cambios-en-conceptos-para-reportar-valores-de-costos-y-deducciones/?referer=L-excel-formato&amp;utm_medium=act_formato_excel&amp;utm_source=act_formato_excel&amp;utm_campaign=act_formato_excel&amp;utm_content=act_formato_excel_link" TargetMode="External"/><Relationship Id="rId1355" Type="http://schemas.openxmlformats.org/officeDocument/2006/relationships/hyperlink" Target="https://actualicese.com/basica-de-trabajo-auxilio-de-transporte-y-dotacion/?referer=L-excel-formato&amp;utm_medium=act_formato_excel&amp;utm_source=act_formato_excel&amp;utm_campaign=act_formato_excel&amp;utm_content=act_formato_excel_link" TargetMode="External"/><Relationship Id="rId1562" Type="http://schemas.openxmlformats.org/officeDocument/2006/relationships/hyperlink" Target="https://actualicese.com/modelo-para-estimar-reduccion-de-aportes-parafiscales-y-eps-segun-la-ley-1607/?referer=L-excel-formato&amp;utm_medium=act_formato_excel&amp;utm_source=act_formato_excel&amp;utm_campaign=act_formato_excel&amp;utm_content=act_formato_excel_link" TargetMode="External"/><Relationship Id="rId2185" Type="http://schemas.openxmlformats.org/officeDocument/2006/relationships/hyperlink" Target="https://actualicese.com/liquidador-de-aportes-a-arl-para-trabajadores-independientes/?referer=L-excel-formato&amp;utm_medium=act_formato_excel&amp;utm_source=act_formato_excel&amp;utm_campaign=act_formato_excel&amp;utm_content=act_formato_excel_link" TargetMode="External"/><Relationship Id="rId157" Type="http://schemas.openxmlformats.org/officeDocument/2006/relationships/hyperlink" Target="https://actualicese.com/plantilla-para-el-control-del-incremento-de-salario-de-empleados/?referer=L-excel-formato&amp;utm_medium=act_formato_excel&amp;utm_source=act_formato_excel&amp;utm_campaign=act_formato_excel&amp;utm_content=act_formato_excel_link" TargetMode="External"/><Relationship Id="rId364" Type="http://schemas.openxmlformats.org/officeDocument/2006/relationships/hyperlink" Target="https://actualicese.com/modelo-en-excel-calculo-de-intereses-presuntivos-en-2021-sobre-prestamos-entre-socios-y-sociedades/?referer=L-excel-formato&amp;utm_medium=act_formato_excel&amp;utm_source=act_formato_excel&amp;utm_campaign=act_formato_excel&amp;utm_content=act_formato_excel_link" TargetMode="External"/><Relationship Id="rId1008" Type="http://schemas.openxmlformats.org/officeDocument/2006/relationships/hyperlink" Target="https://actualicese.com/poder-para-adelantar-sucesion-ante-notaria/?referer=L-excel-formato&amp;utm_medium=act_formato_excel&amp;utm_source=act_formato_excel&amp;utm_campaign=act_formato_excel&amp;utm_content=act_formato_excel_link" TargetMode="External"/><Relationship Id="rId1215" Type="http://schemas.openxmlformats.org/officeDocument/2006/relationships/hyperlink" Target="https://actualicese.com/reglamento-para-la-emision-de-acciones/?referer=L-excel-formato&amp;utm_medium=act_formato_excel&amp;utm_source=act_formato_excel&amp;utm_campaign=act_formato_excel&amp;utm_content=act_formato_excel_link" TargetMode="External"/><Relationship Id="rId1422" Type="http://schemas.openxmlformats.org/officeDocument/2006/relationships/hyperlink" Target="https://actualicese.com/declaracion-renta-personas-naturales-requisitos-para-exoneracion-en-el-ano-gravable-2014/?referer=L-excel-formato&amp;utm_medium=act_formato_excel&amp;utm_source=act_formato_excel&amp;utm_campaign=act_formato_excel&amp;utm_content=act_formato_excel_link" TargetMode="External"/><Relationship Id="rId1867" Type="http://schemas.openxmlformats.org/officeDocument/2006/relationships/hyperlink" Target="https://actualicese.com/intereses-moratorios-sobre-deudas-tributarias/?referer=L-excel-formato&amp;utm_medium=act_formato_excel&amp;utm_source=act_formato_excel&amp;utm_campaign=act_formato_excel&amp;utm_content=act_formato_excel_link" TargetMode="External"/><Relationship Id="rId2045" Type="http://schemas.openxmlformats.org/officeDocument/2006/relationships/hyperlink" Target="https://actualicese.com/ejercicio-practico-de-impuesto-diferido-compensacion-de-perdidas-fiscales-y-exceso-de-renta-presuntiva/?referer=L-excel-formato&amp;utm_medium=act_formato_excel&amp;utm_source=act_formato_excel&amp;utm_campaign=act_formato_excel&amp;utm_content=act_formato_excel_link" TargetMode="External"/><Relationship Id="rId61" Type="http://schemas.openxmlformats.org/officeDocument/2006/relationships/hyperlink" Target="https://actualicese.com/informe-de-entrega-de-soportes-de-declaracion-de-renta-de-persona-natural/?referer=L-excel-formato&amp;utm_medium=act_formato_excel&amp;utm_source=act_formato_excel&amp;utm_campaign=act_formato_excel&amp;utm_content=act_formato_excel_link" TargetMode="External"/><Relationship Id="rId571" Type="http://schemas.openxmlformats.org/officeDocument/2006/relationships/hyperlink" Target="https://actualicese.com/ejercicios-para-determinar-si-una-persona-natural-esta-obligada-a-presentar-renta-por-el-ag-2020/?referer=L-excel-formato&amp;utm_medium=act_formato_excel&amp;utm_source=act_formato_excel&amp;utm_campaign=act_formato_excel&amp;utm_content=act_formato_excel_link" TargetMode="External"/><Relationship Id="rId669" Type="http://schemas.openxmlformats.org/officeDocument/2006/relationships/hyperlink" Target="https://actualicese.com/ingresos-que-no-se-consideran-de-fuente-nacional-periodo-gravable-2020/?referer=L-excel-formato&amp;utm_medium=act_formato_excel&amp;utm_source=act_formato_excel&amp;utm_campaign=act_formato_excel&amp;utm_content=act_formato_excel_link" TargetMode="External"/><Relationship Id="rId876" Type="http://schemas.openxmlformats.org/officeDocument/2006/relationships/hyperlink" Target="https://actualicese.com/compraventa-de-un-establecimiento-de-comercio/?referer=L-excel-formato&amp;utm_medium=act_formato_excel&amp;utm_source=act_formato_excel&amp;utm_campaign=act_formato_excel&amp;utm_content=act_formato_excel_link" TargetMode="External"/><Relationship Id="rId1299" Type="http://schemas.openxmlformats.org/officeDocument/2006/relationships/hyperlink" Target="https://actualicese.com/certificacion-de-estados-financieros-ano-2015-a-entregar-a-la-supersociedades/?referer=L-excel-formato&amp;utm_medium=act_formato_excel&amp;utm_source=act_formato_excel&amp;utm_campaign=act_formato_excel&amp;utm_content=act_formato_excel_link" TargetMode="External"/><Relationship Id="rId1727" Type="http://schemas.openxmlformats.org/officeDocument/2006/relationships/hyperlink" Target="https://actualicese.com/dictamen-del-revisor-fiscal-en-entidades-del-grupo-3-opinion-favorable/?referer=L-excel-formato&amp;utm_medium=act_formato_excel&amp;utm_source=act_formato_excel&amp;utm_campaign=act_formato_excel&amp;utm_content=act_formato_excel_link" TargetMode="External"/><Relationship Id="rId1934" Type="http://schemas.openxmlformats.org/officeDocument/2006/relationships/hyperlink" Target="https://actualicese.com/simulador-del-impuesto-para-dividendos-y-participaciones-gravados-de-2016-y-anteriores/?referer=L-excel-formato&amp;utm_medium=act_formato_excel&amp;utm_source=act_formato_excel&amp;utm_campaign=act_formato_excel&amp;utm_content=act_formato_excel_link" TargetMode="External"/><Relationship Id="rId2252" Type="http://schemas.openxmlformats.org/officeDocument/2006/relationships/hyperlink" Target="https://actualicese.com/modelo-certificacion-para-que-proceda-descuento-tributario-por-donacion-realizada/?referer=L-excel-formato&amp;utm_medium=act_formato_excel&amp;utm_source=act_formato_excel&amp;utm_campaign=act_formato_excel&amp;utm_content=act_formato_excel_link" TargetMode="External"/><Relationship Id="rId19" Type="http://schemas.openxmlformats.org/officeDocument/2006/relationships/hyperlink" Target="https://actualicese.com/impuesto-diferido-por-diferencia-en-cambio-caso-practico-en-excel/?referer=L-excel-formato&amp;utm_medium=act_formato_excel&amp;utm_source=act_formato_excel&amp;utm_campaign=act_formato_excel&amp;utm_content=act_formato_excel_link" TargetMode="External"/><Relationship Id="rId224" Type="http://schemas.openxmlformats.org/officeDocument/2006/relationships/hyperlink" Target="https://actualicese.com/contrato-individual-de-obra/?referer=L-excel-formato&amp;utm_medium=act_formato_excel&amp;utm_source=act_formato_excel&amp;utm_campaign=act_formato_excel&amp;utm_content=act_formato_excel_link" TargetMode="External"/><Relationship Id="rId431" Type="http://schemas.openxmlformats.org/officeDocument/2006/relationships/hyperlink" Target="https://actualicese.com/liquidadores-de-sanciones-relacionadas-con-la-informacion-exogena-resueltas-en-2022/?referer=L-excel-formato&amp;utm_medium=act_formato_excel&amp;utm_source=act_formato_excel&amp;utm_campaign=act_formato_excel&amp;utm_content=act_formato_excel_link" TargetMode="External"/><Relationship Id="rId529" Type="http://schemas.openxmlformats.org/officeDocument/2006/relationships/hyperlink" Target="https://actualicese.com/carta-para-comunicar-asuntos-que-generan-amenazas-a-la-independencia/?referer=L-excel-formato&amp;utm_medium=act_formato_excel&amp;utm_source=act_formato_excel&amp;utm_campaign=act_formato_excel&amp;utm_content=act_formato_excel_link" TargetMode="External"/><Relationship Id="rId736" Type="http://schemas.openxmlformats.org/officeDocument/2006/relationships/hyperlink" Target="https://actualicese.com/aplicacion-de-las-rentas-exentas-a-la-renta-presuntiva-en-el-formulario-cedulado-210/?referer=L-excel-formato&amp;utm_medium=act_formato_excel&amp;utm_source=act_formato_excel&amp;utm_campaign=act_formato_excel&amp;utm_content=act_formato_excel_link" TargetMode="External"/><Relationship Id="rId1061" Type="http://schemas.openxmlformats.org/officeDocument/2006/relationships/hyperlink" Target="https://actualicese.com/levantamiento-de-fuero-sindical/?referer=L-excel-formato&amp;utm_medium=act_formato_excel&amp;utm_source=act_formato_excel&amp;utm_campaign=act_formato_excel&amp;utm_content=act_formato_excel_link" TargetMode="External"/><Relationship Id="rId1159" Type="http://schemas.openxmlformats.org/officeDocument/2006/relationships/hyperlink" Target="https://actualicese.com/comprobante-de-prestamos-sobre-salarios/?referer=L-excel-formato&amp;utm_medium=act_formato_excel&amp;utm_source=act_formato_excel&amp;utm_campaign=act_formato_excel&amp;utm_content=act_formato_excel_link" TargetMode="External"/><Relationship Id="rId1366" Type="http://schemas.openxmlformats.org/officeDocument/2006/relationships/hyperlink" Target="https://actualicese.com/documentos-de-marco-conceptual-orientaciones-tecnicas-002-y-003-del-ctcp/?referer=L-excel-formato&amp;utm_medium=act_formato_excel&amp;utm_source=act_formato_excel&amp;utm_campaign=act_formato_excel&amp;utm_content=act_formato_excel_link" TargetMode="External"/><Relationship Id="rId2112" Type="http://schemas.openxmlformats.org/officeDocument/2006/relationships/hyperlink" Target="https://actualicese.com/liquidador-de-sancion-por-correccion-presentada-por-el-contribuyente/?referer=L-excel-formato&amp;utm_medium=act_formato_excel&amp;utm_source=act_formato_excel&amp;utm_campaign=act_formato_excel&amp;utm_content=act_formato_excel_link" TargetMode="External"/><Relationship Id="rId2196" Type="http://schemas.openxmlformats.org/officeDocument/2006/relationships/hyperlink" Target="https://actualicese.com/tabla-para-liquidar-indemnizaciones-por-perdida-de-capacidad-laboral/?referer=L-excel-formato&amp;utm_medium=act_formato_excel&amp;utm_source=act_formato_excel&amp;utm_campaign=act_formato_excel&amp;utm_content=act_formato_excel_link" TargetMode="External"/><Relationship Id="rId168" Type="http://schemas.openxmlformats.org/officeDocument/2006/relationships/hyperlink" Target="https://actualicese.com/certificado-de-practicas-realizadas-por-el-estudiante-o-pasante/?referer=L-excel-formato&amp;utm_medium=act_formato_excel&amp;utm_source=act_formato_excel&amp;utm_campaign=act_formato_excel&amp;utm_content=act_formato_excel_link" TargetMode="External"/><Relationship Id="rId943" Type="http://schemas.openxmlformats.org/officeDocument/2006/relationships/hyperlink" Target="https://actualicese.com/conceptos-que-se-someten-o-no-a-limites-de-rentas-y-deducciones-especiales/?referer=L-excel-formato&amp;utm_medium=act_formato_excel&amp;utm_source=act_formato_excel&amp;utm_campaign=act_formato_excel&amp;utm_content=act_formato_excel_link" TargetMode="External"/><Relationship Id="rId1019" Type="http://schemas.openxmlformats.org/officeDocument/2006/relationships/hyperlink" Target="https://actualicese.com/declaracion-de-extincion-de-la-obligacion-hipotecaria/?referer=L-excel-formato&amp;utm_medium=act_formato_excel&amp;utm_source=act_formato_excel&amp;utm_campaign=act_formato_excel&amp;utm_content=act_formato_excel_link" TargetMode="External"/><Relationship Id="rId1573" Type="http://schemas.openxmlformats.org/officeDocument/2006/relationships/hyperlink" Target="https://actualicese.com/calculo-valores-por-salud-y-pensiones-que-al-independiente-se-le-restarian-en-el-proceso-de-retencion/?referer=L-excel-formato&amp;utm_medium=act_formato_excel&amp;utm_source=act_formato_excel&amp;utm_campaign=act_formato_excel&amp;utm_content=act_formato_excel_link" TargetMode="External"/><Relationship Id="rId1780" Type="http://schemas.openxmlformats.org/officeDocument/2006/relationships/hyperlink" Target="https://actualicese.com/historico-de-tasas-de-intereses-moratorios-dian/?referer=L-excel-formato&amp;utm_medium=act_formato_excel&amp;utm_source=act_formato_excel&amp;utm_campaign=act_formato_excel&amp;utm_content=act_formato_excel_link" TargetMode="External"/><Relationship Id="rId1878" Type="http://schemas.openxmlformats.org/officeDocument/2006/relationships/hyperlink" Target="https://actualicese.com/renta-liquida-gravable-por-comparacion-patrimonial-calculos-para-su-determinacion/?referer=L-excel-formato&amp;utm_medium=act_formato_excel&amp;utm_source=act_formato_excel&amp;utm_campaign=act_formato_excel&amp;utm_content=act_formato_excel_link" TargetMode="External"/><Relationship Id="rId72" Type="http://schemas.openxmlformats.org/officeDocument/2006/relationships/hyperlink" Target="https://actualicese.com/formato-de-calculo-de-horas-extra-y-recargos-mensuales-o-quincenales/?referer=L-excel-formato&amp;utm_medium=act_formato_excel&amp;utm_source=act_formato_excel&amp;utm_campaign=act_formato_excel&amp;utm_content=act_formato_excel_link" TargetMode="External"/><Relationship Id="rId375" Type="http://schemas.openxmlformats.org/officeDocument/2006/relationships/hyperlink" Target="https://actualicese.com/poder-de-representacion-en-asamblea-de-accionistas-o-junta-de-socios/?referer=L-excel-formato&amp;utm_medium=act_formato_excel&amp;utm_source=act_formato_excel&amp;utm_campaign=act_formato_excel&amp;utm_content=act_formato_excel_link" TargetMode="External"/><Relationship Id="rId582" Type="http://schemas.openxmlformats.org/officeDocument/2006/relationships/hyperlink" Target="https://actualicese.com/calculo-del-impuesto-si-la-renta-presuntiva-es-mayor-a-la-renta-liquida-gravable-de-la-cedula-general/?referer=L-excel-formato&amp;utm_medium=act_formato_excel&amp;utm_source=act_formato_excel&amp;utm_campaign=act_formato_excel&amp;utm_content=act_formato_excel_link" TargetMode="External"/><Relationship Id="rId803" Type="http://schemas.openxmlformats.org/officeDocument/2006/relationships/hyperlink" Target="https://actualicese.com/cuestionario-control-interno-efectivo-y-equivalentes-de-efectivo/?referer=L-excel-formato&amp;utm_medium=act_formato_excel&amp;utm_source=act_formato_excel&amp;utm_campaign=act_formato_excel&amp;utm_content=act_formato_excel_link" TargetMode="External"/><Relationship Id="rId1226" Type="http://schemas.openxmlformats.org/officeDocument/2006/relationships/hyperlink" Target="https://actualicese.com/modelo-de-comprobante-de-pago-con-caja-menor/?referer=L-excel-formato&amp;utm_medium=act_formato_excel&amp;utm_source=act_formato_excel&amp;utm_campaign=act_formato_excel&amp;utm_content=act_formato_excel_link" TargetMode="External"/><Relationship Id="rId1433" Type="http://schemas.openxmlformats.org/officeDocument/2006/relationships/hyperlink" Target="https://actualicese.com/consecuencias-contables-y-tributarias-de-las-personas-naturales-yo-sucesiones-iliquidas-obligadas-o-no-a-llevar-contabilidad-por-el-ano-2014/?referer=L-excel-formato&amp;utm_medium=act_formato_excel&amp;utm_source=act_formato_excel&amp;utm_campaign=act_formato_excel&amp;utm_content=act_formato_excel_link" TargetMode="External"/><Relationship Id="rId1640" Type="http://schemas.openxmlformats.org/officeDocument/2006/relationships/hyperlink" Target="https://actualicese.com/liquidador-casos-practicos-de-contabilizacion-de-contratos-de-renting/?referer=L-excel-formato&amp;utm_medium=act_formato_excel&amp;utm_source=act_formato_excel&amp;utm_campaign=act_formato_excel&amp;utm_content=act_formato_excel_link" TargetMode="External"/><Relationship Id="rId1738" Type="http://schemas.openxmlformats.org/officeDocument/2006/relationships/hyperlink" Target="https://actualicese.com/indicadores-financieros-de-endeudamiento/?referer=L-excel-formato&amp;utm_medium=act_formato_excel&amp;utm_source=act_formato_excel&amp;utm_campaign=act_formato_excel&amp;utm_content=act_formato_excel_link" TargetMode="External"/><Relationship Id="rId2056" Type="http://schemas.openxmlformats.org/officeDocument/2006/relationships/hyperlink" Target="https://actualicese.com/determinacion-de-ganancia-ocasional-gravable-de-una-persona-natural-residente-caso-practico-en-excel/?referer=L-excel-formato&amp;utm_medium=act_formato_excel&amp;utm_source=act_formato_excel&amp;utm_campaign=act_formato_excel&amp;utm_content=act_formato_excel_link" TargetMode="External"/><Relationship Id="rId2263" Type="http://schemas.openxmlformats.org/officeDocument/2006/relationships/hyperlink" Target="https://actualicese.com/liquidador-excel-del-formulario-210-para-la-declaracion-de-renta-de-personas-naturales-residentes-que-no-llevan-contabilidad-ag-2023/?referer=L-excel-formato&amp;utm_medium=act_formato_excel&amp;utm_source=act_formato_excel&amp;utm_campaign=act_formato_excel&amp;utm_content=act_formato_excel_link" TargetMode="External"/><Relationship Id="rId3" Type="http://schemas.openxmlformats.org/officeDocument/2006/relationships/hyperlink" Target="https://actualicese.com/ejercicio-en-excel-para-el-reconocimiento-del-deterioro-de-inventarios-al-cierre-contable-de-una-pyme/?referer=L-excel-formato&amp;utm_medium=act_formato_excel&amp;utm_source=act_formato_excel&amp;utm_campaign=act_formato_excel&amp;utm_content=act_formato_excel_link" TargetMode="External"/><Relationship Id="rId235" Type="http://schemas.openxmlformats.org/officeDocument/2006/relationships/hyperlink" Target="https://actualicese.com/lista-de-documentos-para-la-terminacion-laboral-cuando-el-trabajador-se-retira/?referer=L-excel-formato&amp;utm_medium=act_formato_excel&amp;utm_source=act_formato_excel&amp;utm_campaign=act_formato_excel&amp;utm_content=act_formato_excel_link" TargetMode="External"/><Relationship Id="rId442" Type="http://schemas.openxmlformats.org/officeDocument/2006/relationships/hyperlink" Target="https://actualicese.com/liquidador-de-intereses-moratorios-con-tasa-transitoria-de-la-ley-de-inversion-social-2155-de-2021/?referer=L-excel-formato&amp;utm_medium=act_formato_excel&amp;utm_source=act_formato_excel&amp;utm_campaign=act_formato_excel&amp;utm_content=act_formato_excel_link" TargetMode="External"/><Relationship Id="rId887" Type="http://schemas.openxmlformats.org/officeDocument/2006/relationships/hyperlink" Target="https://actualicese.com/indicadores-basicos-para-tener-en-cuenta-durante-2019/?referer=L-excel-formato&amp;utm_medium=act_formato_excel&amp;utm_source=act_formato_excel&amp;utm_campaign=act_formato_excel&amp;utm_content=act_formato_excel_link" TargetMode="External"/><Relationship Id="rId1072" Type="http://schemas.openxmlformats.org/officeDocument/2006/relationships/hyperlink" Target="https://actualicese.com/lista-de-chequeo-de-requisitos-para-la-expedicion-de-la-tarjeta-de-registro-de-entidades/?referer=L-excel-formato&amp;utm_medium=act_formato_excel&amp;utm_source=act_formato_excel&amp;utm_campaign=act_formato_excel&amp;utm_content=act_formato_excel_link" TargetMode="External"/><Relationship Id="rId1500" Type="http://schemas.openxmlformats.org/officeDocument/2006/relationships/hyperlink" Target="https://actualicese.com/encargo-fiduciario-con-destinacion-especifica/?referer=L-excel-formato&amp;utm_medium=act_formato_excel&amp;utm_source=act_formato_excel&amp;utm_campaign=act_formato_excel&amp;utm_content=act_formato_excel_link" TargetMode="External"/><Relationship Id="rId1945" Type="http://schemas.openxmlformats.org/officeDocument/2006/relationships/hyperlink" Target="https://actualicese.com/lista-de-chequeo-para-efectuar-el-cierre-contable-y-fiscal-de-una-entidad/?referer=L-excel-formato&amp;utm_medium=act_formato_excel&amp;utm_source=act_formato_excel&amp;utm_campaign=act_formato_excel&amp;utm_content=act_formato_excel_link" TargetMode="External"/><Relationship Id="rId2123" Type="http://schemas.openxmlformats.org/officeDocument/2006/relationships/hyperlink" Target="https://actualicese.com/guia-de-informacion-laboral-2024/?referer=L-excel-formato&amp;utm_medium=act_formato_excel&amp;utm_source=act_formato_excel&amp;utm_campaign=act_formato_excel&amp;utm_content=act_formato_excel_link" TargetMode="External"/><Relationship Id="rId302" Type="http://schemas.openxmlformats.org/officeDocument/2006/relationships/hyperlink" Target="https://actualicese.com/historico-de-indice-de-precios-al-consumidor-ipc/?referer=L-excel-formato&amp;utm_medium=act_formato_excel&amp;utm_source=act_formato_excel&amp;utm_campaign=act_formato_excel&amp;utm_content=act_formato_excel_link" TargetMode="External"/><Relationship Id="rId747" Type="http://schemas.openxmlformats.org/officeDocument/2006/relationships/hyperlink" Target="https://actualicese.com/certificacion-para-que-una-persona-natural-acceda-al-subsidio-de-nomina-paef/?referer=L-excel-formato&amp;utm_medium=act_formato_excel&amp;utm_source=act_formato_excel&amp;utm_campaign=act_formato_excel&amp;utm_content=act_formato_excel_link" TargetMode="External"/><Relationship Id="rId954" Type="http://schemas.openxmlformats.org/officeDocument/2006/relationships/hyperlink" Target="https://actualicese.com/formulario-210-para-declaracion-renta-ano-gravable-2017-no-obligados-a-llevar-contabilidad/?referer=L-excel-formato&amp;utm_medium=act_formato_excel&amp;utm_source=act_formato_excel&amp;utm_campaign=act_formato_excel&amp;utm_content=act_formato_excel_link" TargetMode="External"/><Relationship Id="rId1377" Type="http://schemas.openxmlformats.org/officeDocument/2006/relationships/hyperlink" Target="https://actualicese.com/atencion-integral-en-seguridad-y-salud-en-el-trabajo-2015-hipocausia-neurosensorial-inducida-por-ruido-u-ototoxicos/?referer=L-excel-formato&amp;utm_medium=act_formato_excel&amp;utm_source=act_formato_excel&amp;utm_campaign=act_formato_excel&amp;utm_content=act_formato_excel_link" TargetMode="External"/><Relationship Id="rId1584" Type="http://schemas.openxmlformats.org/officeDocument/2006/relationships/hyperlink" Target="https://actualicese.com/indicadores-basicos-a-tener-en-cuenta-al-finalizar-2011-e-iniciar-el-2012/?referer=L-excel-formato&amp;utm_medium=act_formato_excel&amp;utm_source=act_formato_excel&amp;utm_campaign=act_formato_excel&amp;utm_content=act_formato_excel_link" TargetMode="External"/><Relationship Id="rId1791" Type="http://schemas.openxmlformats.org/officeDocument/2006/relationships/hyperlink" Target="https://actualicese.com/reunion-de-junta-de-socios-o-asamblea-general-por-derecho-propio/?referer=L-excel-formato&amp;utm_medium=act_formato_excel&amp;utm_source=act_formato_excel&amp;utm_campaign=act_formato_excel&amp;utm_content=act_formato_excel_link" TargetMode="External"/><Relationship Id="rId1805" Type="http://schemas.openxmlformats.org/officeDocument/2006/relationships/hyperlink" Target="https://actualicese.com/casos-practicos-sobre-el-reporte-de-informacion-exogena-ag-2022/?referer=L-excel-formato&amp;utm_medium=act_formato_excel&amp;utm_source=act_formato_excel&amp;utm_campaign=act_formato_excel&amp;utm_content=act_formato_excel_link" TargetMode="External"/><Relationship Id="rId83" Type="http://schemas.openxmlformats.org/officeDocument/2006/relationships/hyperlink" Target="https://actualicese.com/cancelacion-cuenta-bancaria/?referer=L-excel-formato&amp;utm_medium=act_formato_excel&amp;utm_source=act_formato_excel&amp;utm_campaign=act_formato_excel&amp;utm_content=act_formato_excel_link" TargetMode="External"/><Relationship Id="rId179" Type="http://schemas.openxmlformats.org/officeDocument/2006/relationships/hyperlink" Target="https://actualicese.com/casos-practicos-de-liquidacion-de-intereses-moratorios-de-obligaciones-tributarias/?referer=L-excel-formato&amp;utm_medium=act_formato_excel&amp;utm_source=act_formato_excel&amp;utm_campaign=act_formato_excel&amp;utm_content=act_formato_excel_link" TargetMode="External"/><Relationship Id="rId386" Type="http://schemas.openxmlformats.org/officeDocument/2006/relationships/hyperlink" Target="https://actualicese.com/informe-sobre-los-hallazgos-obtenidos-en-los-inventarios/?referer=L-excel-formato&amp;utm_medium=act_formato_excel&amp;utm_source=act_formato_excel&amp;utm_campaign=act_formato_excel&amp;utm_content=act_formato_excel_link" TargetMode="External"/><Relationship Id="rId593" Type="http://schemas.openxmlformats.org/officeDocument/2006/relationships/hyperlink" Target="https://actualicese.com/contrato-de-prestacion-de-servicios-para-mensajeria-externa/?referer=L-excel-formato&amp;utm_medium=act_formato_excel&amp;utm_source=act_formato_excel&amp;utm_campaign=act_formato_excel&amp;utm_content=act_formato_excel_link" TargetMode="External"/><Relationship Id="rId607" Type="http://schemas.openxmlformats.org/officeDocument/2006/relationships/hyperlink" Target="https://actualicese.com/contrato-de-prestacion-de-servicios-de-administracion-de-propiedad-horizontal/?referer=L-excel-formato&amp;utm_medium=act_formato_excel&amp;utm_source=act_formato_excel&amp;utm_campaign=act_formato_excel&amp;utm_content=act_formato_excel_link" TargetMode="External"/><Relationship Id="rId814" Type="http://schemas.openxmlformats.org/officeDocument/2006/relationships/hyperlink" Target="https://actualicese.com/conozca-quienes-estan-obligados-a-aplicar-la-nicc-1/?referer=L-excel-formato&amp;utm_medium=act_formato_excel&amp;utm_source=act_formato_excel&amp;utm_campaign=act_formato_excel&amp;utm_content=act_formato_excel_link" TargetMode="External"/><Relationship Id="rId1237" Type="http://schemas.openxmlformats.org/officeDocument/2006/relationships/hyperlink" Target="https://actualicese.com/modelo-para-la-aprobacion-de-politicas-contables-para-entidades-del-sector-publico-resolucion-414/?referer=L-excel-formato&amp;utm_medium=act_formato_excel&amp;utm_source=act_formato_excel&amp;utm_campaign=act_formato_excel&amp;utm_content=act_formato_excel_link" TargetMode="External"/><Relationship Id="rId1444" Type="http://schemas.openxmlformats.org/officeDocument/2006/relationships/hyperlink" Target="https://actualicese.com/modelo-para-proyectar-efectos-2014-del-iman-y-el-imas-en-el-impuesto-de-renta-de-los-empleados/?referer=L-excel-formato&amp;utm_medium=act_formato_excel&amp;utm_source=act_formato_excel&amp;utm_campaign=act_formato_excel&amp;utm_content=act_formato_excel_link" TargetMode="External"/><Relationship Id="rId1651" Type="http://schemas.openxmlformats.org/officeDocument/2006/relationships/hyperlink" Target="https://actualicese.com/guia-plantilla-para-clasificar-una-entidad-en-un-grupo-de-aplicacion-de-las-niif-en-colombia/?referer=L-excel-formato&amp;utm_medium=act_formato_excel&amp;utm_source=act_formato_excel&amp;utm_campaign=act_formato_excel&amp;utm_content=act_formato_excel_link" TargetMode="External"/><Relationship Id="rId1889" Type="http://schemas.openxmlformats.org/officeDocument/2006/relationships/hyperlink" Target="https://actualicese.com/herramienta-con-macros-en-excel-para-elaborar-y-analizar-estados-financieros/?referer=L-excel-formato&amp;utm_medium=act_formato_excel&amp;utm_source=act_formato_excel&amp;utm_campaign=act_formato_excel&amp;utm_content=act_formato_excel_link" TargetMode="External"/><Relationship Id="rId2067" Type="http://schemas.openxmlformats.org/officeDocument/2006/relationships/hyperlink" Target="https://actualicese.com/guia-en-excel-y-casos-practicos-de-tributacion-en-el-impuesto-de-renta-de-los-dividendos-y-participaciones-2022/?referer=L-excel-formato&amp;utm_medium=act_formato_excel&amp;utm_source=act_formato_excel&amp;utm_campaign=act_formato_excel&amp;utm_content=act_formato_excel_link" TargetMode="External"/><Relationship Id="rId246" Type="http://schemas.openxmlformats.org/officeDocument/2006/relationships/hyperlink" Target="https://actualicese.com/modelo-de-contrato-de-trabajo-remoto/?referer=L-excel-formato&amp;utm_medium=act_formato_excel&amp;utm_source=act_formato_excel&amp;utm_campaign=act_formato_excel&amp;utm_content=act_formato_excel_link" TargetMode="External"/><Relationship Id="rId453" Type="http://schemas.openxmlformats.org/officeDocument/2006/relationships/hyperlink" Target="https://actualicese.com/casos-de-reduccion-de-sancion-por-extemporaneidad-despues-del-emplazamiento-reforma-tributaria-2021/?referer=L-excel-formato&amp;utm_medium=act_formato_excel&amp;utm_source=act_formato_excel&amp;utm_campaign=act_formato_excel&amp;utm_content=act_formato_excel_link" TargetMode="External"/><Relationship Id="rId660" Type="http://schemas.openxmlformats.org/officeDocument/2006/relationships/hyperlink" Target="https://actualicese.com/guia-tabla-de-retencion-en-la-fuente-para-el-ano-fiscal-2021/?referer=L-excel-formato&amp;utm_medium=act_formato_excel&amp;utm_source=act_formato_excel&amp;utm_campaign=act_formato_excel&amp;utm_content=act_formato_excel_link" TargetMode="External"/><Relationship Id="rId898" Type="http://schemas.openxmlformats.org/officeDocument/2006/relationships/hyperlink" Target="https://actualicese.com/guia-avanzada-tablas-de-retencion-en-la-fuente-a-titulo-de-impuestos-nacionales-2019/?referer=L-excel-formato&amp;utm_medium=act_formato_excel&amp;utm_source=act_formato_excel&amp;utm_campaign=act_formato_excel&amp;utm_content=act_formato_excel_link" TargetMode="External"/><Relationship Id="rId1083" Type="http://schemas.openxmlformats.org/officeDocument/2006/relationships/hyperlink" Target="https://actualicese.com/carta-de-interrupcion-de-la-prescripcion-de-las-acciones-laborales/?referer=L-excel-formato&amp;utm_medium=act_formato_excel&amp;utm_source=act_formato_excel&amp;utm_campaign=act_formato_excel&amp;utm_content=act_formato_excel_link" TargetMode="External"/><Relationship Id="rId1290" Type="http://schemas.openxmlformats.org/officeDocument/2006/relationships/hyperlink" Target="https://actualicese.com/liquidador-efectos-de-las-ventas-de-activos-fijos-depreciables-que-constituyen-ganancia-ocasional/?referer=L-excel-formato&amp;utm_medium=act_formato_excel&amp;utm_source=act_formato_excel&amp;utm_campaign=act_formato_excel&amp;utm_content=act_formato_excel_link" TargetMode="External"/><Relationship Id="rId1304" Type="http://schemas.openxmlformats.org/officeDocument/2006/relationships/hyperlink" Target="https://actualicese.com/formatos-1011-1012-y-2275-reportes-de-otros-datos-de-la-declaracion-de-renta-o-de-ingresos-y-patrimonio-del-2015/?referer=L-excel-formato&amp;utm_medium=act_formato_excel&amp;utm_source=act_formato_excel&amp;utm_campaign=act_formato_excel&amp;utm_content=act_formato_excel_link" TargetMode="External"/><Relationship Id="rId1511" Type="http://schemas.openxmlformats.org/officeDocument/2006/relationships/hyperlink" Target="https://actualicese.com/guia-de-referencia-2015/?referer=L-excel-formato&amp;utm_medium=act_formato_excel&amp;utm_source=act_formato_excel&amp;utm_campaign=act_formato_excel&amp;utm_content=act_formato_excel_link" TargetMode="External"/><Relationship Id="rId1749" Type="http://schemas.openxmlformats.org/officeDocument/2006/relationships/hyperlink" Target="https://actualicese.com/convocatoria-a-una-reunion-extraordinaria/?referer=L-excel-formato&amp;utm_medium=act_formato_excel&amp;utm_source=act_formato_excel&amp;utm_campaign=act_formato_excel&amp;utm_content=act_formato_excel_link" TargetMode="External"/><Relationship Id="rId1956" Type="http://schemas.openxmlformats.org/officeDocument/2006/relationships/hyperlink" Target="https://actualicese.com/analisis-vertical-y-horizontal-aplicados-a-la-interpretacion-de-informacion-financiera/?referer=L-excel-formato&amp;utm_medium=act_formato_excel&amp;utm_source=act_formato_excel&amp;utm_campaign=act_formato_excel&amp;utm_content=act_formato_excel_link" TargetMode="External"/><Relationship Id="rId2134" Type="http://schemas.openxmlformats.org/officeDocument/2006/relationships/hyperlink" Target="https://actualicese.com/pack-de-formatos-para-la-revisoria-fiscal-dictamenes-informes-certificaciones-y-mas/?referer=L-excel-formato&amp;utm_medium=act_formato_excel&amp;utm_source=act_formato_excel&amp;utm_campaign=act_formato_excel&amp;utm_content=act_formato_excel_link" TargetMode="External"/><Relationship Id="rId106" Type="http://schemas.openxmlformats.org/officeDocument/2006/relationships/hyperlink" Target="https://actualicese.com/propuesta-para-desarrollar-un-proyecto-o-proceso-empresarial/?referer=L-excel-formato&amp;utm_medium=act_formato_excel&amp;utm_source=act_formato_excel&amp;utm_campaign=act_formato_excel&amp;utm_content=act_formato_excel_link" TargetMode="External"/><Relationship Id="rId313" Type="http://schemas.openxmlformats.org/officeDocument/2006/relationships/hyperlink" Target="https://actualicese.com/casos-practicos-en-excel-sobre-ventas-en-los-dias-sin-iva-en-2022/?referer=L-excel-formato&amp;utm_medium=act_formato_excel&amp;utm_source=act_formato_excel&amp;utm_campaign=act_formato_excel&amp;utm_content=act_formato_excel_link" TargetMode="External"/><Relationship Id="rId758" Type="http://schemas.openxmlformats.org/officeDocument/2006/relationships/hyperlink" Target="https://actualicese.com/modificacion-de-la-jornada-laboral-y-concertacion-de-salario-covid-19/?referer=L-excel-formato&amp;utm_medium=act_formato_excel&amp;utm_source=act_formato_excel&amp;utm_campaign=act_formato_excel&amp;utm_content=act_formato_excel_link" TargetMode="External"/><Relationship Id="rId965" Type="http://schemas.openxmlformats.org/officeDocument/2006/relationships/hyperlink" Target="https://actualicese.com/plantilla-para-elaborar-xml-de-formatos-1004-1011-y-2275-para-el-ano-gravable-2017/?referer=L-excel-formato&amp;utm_medium=act_formato_excel&amp;utm_source=act_formato_excel&amp;utm_campaign=act_formato_excel&amp;utm_content=act_formato_excel_link" TargetMode="External"/><Relationship Id="rId1150" Type="http://schemas.openxmlformats.org/officeDocument/2006/relationships/hyperlink" Target="https://actualicese.com/modelo-informe-del-revisor-fiscal-con-isae/?referer=L-excel-formato&amp;utm_medium=act_formato_excel&amp;utm_source=act_formato_excel&amp;utm_campaign=act_formato_excel&amp;utm_content=act_formato_excel_link" TargetMode="External"/><Relationship Id="rId1388" Type="http://schemas.openxmlformats.org/officeDocument/2006/relationships/hyperlink" Target="https://actualicese.com/carta-de-gerencia/?referer=L-excel-formato&amp;utm_medium=act_formato_excel&amp;utm_source=act_formato_excel&amp;utm_campaign=act_formato_excel&amp;utm_content=act_formato_excel_link" TargetMode="External"/><Relationship Id="rId1595" Type="http://schemas.openxmlformats.org/officeDocument/2006/relationships/hyperlink" Target="https://actualicese.com/funciones-responsabilidades-y-conocimientos-para-aplicar-al-cargo-de-contador-general-de-una-empresa/?referer=L-excel-formato&amp;utm_medium=act_formato_excel&amp;utm_source=act_formato_excel&amp;utm_campaign=act_formato_excel&amp;utm_content=act_formato_excel_link" TargetMode="External"/><Relationship Id="rId1609" Type="http://schemas.openxmlformats.org/officeDocument/2006/relationships/hyperlink" Target="https://actualicese.com/word-cuadro-comparativo-de-modificaciones-hechas-por-la-ley-132809-al-estatuto-organico-financiero/?referer=L-excel-formato&amp;utm_medium=act_formato_excel&amp;utm_source=act_formato_excel&amp;utm_campaign=act_formato_excel&amp;utm_content=act_formato_excel_link" TargetMode="External"/><Relationship Id="rId1816" Type="http://schemas.openxmlformats.org/officeDocument/2006/relationships/hyperlink" Target="https://actualicese.com/modelo-certificacion-para-que-proceda-descuento-tributario-por-donacion-realizada/?referer=L-excel-formato&amp;utm_medium=act_formato_excel&amp;utm_source=act_formato_excel&amp;utm_campaign=act_formato_excel&amp;utm_content=act_formato_excel_link" TargetMode="External"/><Relationship Id="rId10" Type="http://schemas.openxmlformats.org/officeDocument/2006/relationships/hyperlink" Target="https://actualicese.com/convenio-de-pago-o-acuerdo-de-pago/?referer=L-excel-formato&amp;utm_medium=act_formato_excel&amp;utm_source=act_formato_excel&amp;utm_campaign=act_formato_excel&amp;utm_content=act_formato_excel_link" TargetMode="External"/><Relationship Id="rId94" Type="http://schemas.openxmlformats.org/officeDocument/2006/relationships/hyperlink" Target="https://actualicese.com/casos-practicos-de-deterioro-de-cartera-fiscal-provision-individual-y-general/?referer=L-excel-formato&amp;utm_medium=act_formato_excel&amp;utm_source=act_formato_excel&amp;utm_campaign=act_formato_excel&amp;utm_content=act_formato_excel_link" TargetMode="External"/><Relationship Id="rId397" Type="http://schemas.openxmlformats.org/officeDocument/2006/relationships/hyperlink" Target="https://actualicese.com/responsabilidad-en-seguridad-social-de-trabajadores-independientes/?referer=L-excel-formato&amp;utm_medium=act_formato_excel&amp;utm_source=act_formato_excel&amp;utm_campaign=act_formato_excel&amp;utm_content=act_formato_excel_link" TargetMode="External"/><Relationship Id="rId520" Type="http://schemas.openxmlformats.org/officeDocument/2006/relationships/hyperlink" Target="https://actualicese.com/calendario-para-pago-de-aportes-a-seguridad-social-para-empleadores-e-independientes-2021-2022/?referer=L-excel-formato&amp;utm_medium=act_formato_excel&amp;utm_source=act_formato_excel&amp;utm_campaign=act_formato_excel&amp;utm_content=act_formato_excel_link" TargetMode="External"/><Relationship Id="rId618" Type="http://schemas.openxmlformats.org/officeDocument/2006/relationships/hyperlink" Target="https://actualicese.com/plantilla-del-formato-1004-exogena-de-2020-reporte-de-descuentos-al-impuesto-de-renta-y-regimen-simple/?referer=L-excel-formato&amp;utm_medium=act_formato_excel&amp;utm_source=act_formato_excel&amp;utm_campaign=act_formato_excel&amp;utm_content=act_formato_excel_link" TargetMode="External"/><Relationship Id="rId825" Type="http://schemas.openxmlformats.org/officeDocument/2006/relationships/hyperlink" Target="https://actualicese.com/formulario-420-declaracion-de-impuesto-al-patrimonio/?referer=L-excel-formato&amp;utm_medium=act_formato_excel&amp;utm_source=act_formato_excel&amp;utm_campaign=act_formato_excel&amp;utm_content=act_formato_excel_link" TargetMode="External"/><Relationship Id="rId1248" Type="http://schemas.openxmlformats.org/officeDocument/2006/relationships/hyperlink" Target="https://actualicese.com/beneficios-tributarios-por-vinculacion-laboral-de-personas-con-condiciones-especiales/?referer=L-excel-formato&amp;utm_medium=act_formato_excel&amp;utm_source=act_formato_excel&amp;utm_campaign=act_formato_excel&amp;utm_content=act_formato_excel_link" TargetMode="External"/><Relationship Id="rId1455" Type="http://schemas.openxmlformats.org/officeDocument/2006/relationships/hyperlink" Target="https://actualicese.com/modelo-de-politica-general-contable/?referer=L-excel-formato&amp;utm_medium=act_formato_excel&amp;utm_source=act_formato_excel&amp;utm_campaign=act_formato_excel&amp;utm_content=act_formato_excel_link" TargetMode="External"/><Relationship Id="rId1662" Type="http://schemas.openxmlformats.org/officeDocument/2006/relationships/hyperlink" Target="https://actualicese.com/guia-plantilla-en-excel-con-macros-de-la-nota-credito/?referer=L-excel-formato&amp;utm_medium=act_formato_excel&amp;utm_source=act_formato_excel&amp;utm_campaign=act_formato_excel&amp;utm_content=act_formato_excel_link" TargetMode="External"/><Relationship Id="rId2078" Type="http://schemas.openxmlformats.org/officeDocument/2006/relationships/hyperlink" Target="https://actualicese.com/lista-de-chequeo-para-trasladarse-de-regimen-de-pensiones/?referer=L-excel-formato&amp;utm_medium=act_formato_excel&amp;utm_source=act_formato_excel&amp;utm_campaign=act_formato_excel&amp;utm_content=act_formato_excel_link" TargetMode="External"/><Relationship Id="rId2201" Type="http://schemas.openxmlformats.org/officeDocument/2006/relationships/hyperlink" Target="https://actualicese.com/modelo-de-certificado-de-retencion-en-la-fuente-por-conceptos-diferentes-a-rentas-laborales/?referer=L-excel-formato&amp;utm_medium=act_formato_excel&amp;utm_source=act_formato_excel&amp;utm_campaign=act_formato_excel&amp;utm_content=act_formato_excel_link" TargetMode="External"/><Relationship Id="rId257" Type="http://schemas.openxmlformats.org/officeDocument/2006/relationships/hyperlink" Target="https://actualicese.com/modelo-para-el-incremento-anual-del-arrendamiento-comercial/?referer=L-excel-formato&amp;utm_medium=act_formato_excel&amp;utm_source=act_formato_excel&amp;utm_campaign=act_formato_excel&amp;utm_content=act_formato_excel_link" TargetMode="External"/><Relationship Id="rId464" Type="http://schemas.openxmlformats.org/officeDocument/2006/relationships/hyperlink" Target="https://actualicese.com/grados-de-apalancamiento-financiero-y-operativo/?referer=L-excel-formato&amp;utm_medium=act_formato_excel&amp;utm_source=act_formato_excel&amp;utm_campaign=act_formato_excel&amp;utm_content=act_formato_excel_link" TargetMode="External"/><Relationship Id="rId1010" Type="http://schemas.openxmlformats.org/officeDocument/2006/relationships/hyperlink" Target="https://actualicese.com/calendario-tributario-de-cali-2018/?referer=L-excel-formato&amp;utm_medium=act_formato_excel&amp;utm_source=act_formato_excel&amp;utm_campaign=act_formato_excel&amp;utm_content=act_formato_excel_link" TargetMode="External"/><Relationship Id="rId1094" Type="http://schemas.openxmlformats.org/officeDocument/2006/relationships/hyperlink" Target="https://actualicese.com/listado-de-relaciones-de-intercambio-de-informacion-de-cuentas-financieras-que-tiene-colombia/?referer=L-excel-formato&amp;utm_medium=act_formato_excel&amp;utm_source=act_formato_excel&amp;utm_campaign=act_formato_excel&amp;utm_content=act_formato_excel_link" TargetMode="External"/><Relationship Id="rId1108" Type="http://schemas.openxmlformats.org/officeDocument/2006/relationships/hyperlink" Target="https://actualicese.com/porcentaje-fijo-de-retencion-en-la-fuente-sobre-salarios-en-junio-de-2017-procedimiento-2/?referer=L-excel-formato&amp;utm_medium=act_formato_excel&amp;utm_source=act_formato_excel&amp;utm_campaign=act_formato_excel&amp;utm_content=act_formato_excel_link" TargetMode="External"/><Relationship Id="rId1315" Type="http://schemas.openxmlformats.org/officeDocument/2006/relationships/hyperlink" Target="https://actualicese.com/formato-1001-informacion-de-pagos-o-causaciones-a-terceros-durante-el-2015-y-las-retenciones-practicadas-o-asumidas-sobre-los-mismos-caso-1/?referer=L-excel-formato&amp;utm_medium=act_formato_excel&amp;utm_source=act_formato_excel&amp;utm_campaign=act_formato_excel&amp;utm_content=act_formato_excel_link" TargetMode="External"/><Relationship Id="rId1967" Type="http://schemas.openxmlformats.org/officeDocument/2006/relationships/hyperlink" Target="https://actualicese.com/liquidador-de-indicadores-de-detrimento-patrimonial-e-insolvencia-financiera/?referer=L-excel-formato&amp;utm_medium=act_formato_excel&amp;utm_source=act_formato_excel&amp;utm_campaign=act_formato_excel&amp;utm_content=act_formato_excel_link" TargetMode="External"/><Relationship Id="rId2145" Type="http://schemas.openxmlformats.org/officeDocument/2006/relationships/hyperlink" Target="https://actualicese.com/tablas-de-retencion-en-la-fuente-a-titulo-de-impuestos-nacionales-durante-el-ano-fiscal-2024/?referer=L-excel-formato&amp;utm_medium=act_formato_excel&amp;utm_source=act_formato_excel&amp;utm_campaign=act_formato_excel&amp;utm_content=act_formato_excel_link" TargetMode="External"/><Relationship Id="rId117" Type="http://schemas.openxmlformats.org/officeDocument/2006/relationships/hyperlink" Target="https://actualicese.com/beneficio-de-auditoria-para-personas-naturales-ag-2021-casos-practicos-en-excel/?referer=L-excel-formato&amp;utm_medium=act_formato_excel&amp;utm_source=act_formato_excel&amp;utm_campaign=act_formato_excel&amp;utm_content=act_formato_excel_link" TargetMode="External"/><Relationship Id="rId671" Type="http://schemas.openxmlformats.org/officeDocument/2006/relationships/hyperlink" Target="https://actualicese.com/contabilizacion-de-los-rubros-asociados-a-la-dotacion-a-empleados/?referer=L-excel-formato&amp;utm_medium=act_formato_excel&amp;utm_source=act_formato_excel&amp;utm_campaign=act_formato_excel&amp;utm_content=act_formato_excel_link" TargetMode="External"/><Relationship Id="rId769" Type="http://schemas.openxmlformats.org/officeDocument/2006/relationships/hyperlink" Target="https://actualicese.com/formato-exogena-1003-por-el-ano-gravable-2019-retenciones-que-le-practicaron-al-informante/?referer=L-excel-formato&amp;utm_medium=act_formato_excel&amp;utm_source=act_formato_excel&amp;utm_campaign=act_formato_excel&amp;utm_content=act_formato_excel_link" TargetMode="External"/><Relationship Id="rId976" Type="http://schemas.openxmlformats.org/officeDocument/2006/relationships/hyperlink" Target="https://actualicese.com/denuncia-por-incumplimiento-de-obligacion-de-hacer-en-acuerdo-de-reorganizacion/?referer=L-excel-formato&amp;utm_medium=act_formato_excel&amp;utm_source=act_formato_excel&amp;utm_campaign=act_formato_excel&amp;utm_content=act_formato_excel_link" TargetMode="External"/><Relationship Id="rId1399" Type="http://schemas.openxmlformats.org/officeDocument/2006/relationships/hyperlink" Target="https://actualicese.com/revelaciones-exigidas-por-la-nic-2-lista-de-chequeo/?referer=L-excel-formato&amp;utm_medium=act_formato_excel&amp;utm_source=act_formato_excel&amp;utm_campaign=act_formato_excel&amp;utm_content=act_formato_excel_link" TargetMode="External"/><Relationship Id="rId324" Type="http://schemas.openxmlformats.org/officeDocument/2006/relationships/hyperlink" Target="https://actualicese.com/codigos-de-responsabilidades-tributarias-rut-casilla-53/?referer=L-excel-formato&amp;utm_medium=act_formato_excel&amp;utm_source=act_formato_excel&amp;utm_campaign=act_formato_excel&amp;utm_content=act_formato_excel_link" TargetMode="External"/><Relationship Id="rId531" Type="http://schemas.openxmlformats.org/officeDocument/2006/relationships/hyperlink" Target="https://actualicese.com/notificacion-de-la-asignacion-de-responsabilidad-en-el-sistema-de-control-de-calidad/?referer=L-excel-formato&amp;utm_medium=act_formato_excel&amp;utm_source=act_formato_excel&amp;utm_campaign=act_formato_excel&amp;utm_content=act_formato_excel_link" TargetMode="External"/><Relationship Id="rId629" Type="http://schemas.openxmlformats.org/officeDocument/2006/relationships/hyperlink" Target="https://actualicese.com/conciliacion-contable-y-tributaria-casos-de-deducciones-especiales/?referer=L-excel-formato&amp;utm_medium=act_formato_excel&amp;utm_source=act_formato_excel&amp;utm_campaign=act_formato_excel&amp;utm_content=act_formato_excel_link" TargetMode="External"/><Relationship Id="rId1161" Type="http://schemas.openxmlformats.org/officeDocument/2006/relationships/hyperlink" Target="https://actualicese.com/allanamiento-a-las-pretensiones-de-la-demanda/?referer=L-excel-formato&amp;utm_medium=act_formato_excel&amp;utm_source=act_formato_excel&amp;utm_campaign=act_formato_excel&amp;utm_content=act_formato_excel_link" TargetMode="External"/><Relationship Id="rId1259" Type="http://schemas.openxmlformats.org/officeDocument/2006/relationships/hyperlink" Target="https://actualicese.com/formularios-210-y-230-con-anexos-para-declaracion-de-renta-de-personas-naturales-ano-gravable-2015/?referer=L-excel-formato&amp;utm_medium=act_formato_excel&amp;utm_source=act_formato_excel&amp;utm_campaign=act_formato_excel&amp;utm_content=act_formato_excel_link" TargetMode="External"/><Relationship Id="rId1466" Type="http://schemas.openxmlformats.org/officeDocument/2006/relationships/hyperlink" Target="https://actualicese.com/medicion-de-pasivos-financieros-a-costo-amortizado/?referer=L-excel-formato&amp;utm_medium=act_formato_excel&amp;utm_source=act_formato_excel&amp;utm_campaign=act_formato_excel&amp;utm_content=act_formato_excel_link" TargetMode="External"/><Relationship Id="rId2005" Type="http://schemas.openxmlformats.org/officeDocument/2006/relationships/hyperlink" Target="https://actualicese.com/solicitud-pago-de-acreencias-laborales/?referer=L-excel-formato&amp;utm_medium=act_formato_excel&amp;utm_source=act_formato_excel&amp;utm_campaign=act_formato_excel&amp;utm_content=act_formato_excel_link" TargetMode="External"/><Relationship Id="rId2212" Type="http://schemas.openxmlformats.org/officeDocument/2006/relationships/hyperlink" Target="https://actualicese.com/contrato-modelo-contrato-a-termino-indefinido-de-trabajo/?referer=L-excel-formato&amp;utm_medium=act_formato_excel&amp;utm_source=act_formato_excel&amp;utm_campaign=act_formato_excel&amp;utm_content=act_formato_excel_link" TargetMode="External"/><Relationship Id="rId836" Type="http://schemas.openxmlformats.org/officeDocument/2006/relationships/hyperlink" Target="https://actualicese.com/formulario-110-declaracion-de-renta-de-naturales-ag-2018-no-obligados-a-llevar-contabilidad/?referer=L-excel-formato&amp;utm_medium=act_formato_excel&amp;utm_source=act_formato_excel&amp;utm_campaign=act_formato_excel&amp;utm_content=act_formato_excel_link" TargetMode="External"/><Relationship Id="rId1021" Type="http://schemas.openxmlformats.org/officeDocument/2006/relationships/hyperlink" Target="https://actualicese.com/demanda-de-cancelacion-y-reposicion-de-titulo-valor-contra-entidad-bancaria/?referer=L-excel-formato&amp;utm_medium=act_formato_excel&amp;utm_source=act_formato_excel&amp;utm_campaign=act_formato_excel&amp;utm_content=act_formato_excel_link" TargetMode="External"/><Relationship Id="rId1119" Type="http://schemas.openxmlformats.org/officeDocument/2006/relationships/hyperlink" Target="https://actualicese.com/modelo-de-manifestacion-de-la-gerencia-dirigida-a-la-revisoria-fiscal/?referer=L-excel-formato&amp;utm_medium=act_formato_excel&amp;utm_source=act_formato_excel&amp;utm_campaign=act_formato_excel&amp;utm_content=act_formato_excel_link" TargetMode="External"/><Relationship Id="rId1673" Type="http://schemas.openxmlformats.org/officeDocument/2006/relationships/hyperlink" Target="https://actualicese.com/caso-practico-en-excel-sobre-adquisicion-de-activos-inventarios-con-interes-implicito/?referer=L-excel-formato&amp;utm_medium=act_formato_excel&amp;utm_source=act_formato_excel&amp;utm_campaign=act_formato_excel&amp;utm_content=act_formato_excel_link" TargetMode="External"/><Relationship Id="rId1880" Type="http://schemas.openxmlformats.org/officeDocument/2006/relationships/hyperlink" Target="https://actualicese.com/liquidador-del-componente-inflacionario-de-los-rendimientos-o-costos-financieros/?referer=L-excel-formato&amp;utm_medium=act_formato_excel&amp;utm_source=act_formato_excel&amp;utm_campaign=act_formato_excel&amp;utm_content=act_formato_excel_link" TargetMode="External"/><Relationship Id="rId1978" Type="http://schemas.openxmlformats.org/officeDocument/2006/relationships/hyperlink" Target="https://actualicese.com/modelo-de-llamado-de-atencion/?referer=L-excel-formato&amp;utm_medium=act_formato_excel&amp;utm_source=act_formato_excel&amp;utm_campaign=act_formato_excel&amp;utm_content=act_formato_excel_link" TargetMode="External"/><Relationship Id="rId903" Type="http://schemas.openxmlformats.org/officeDocument/2006/relationships/hyperlink" Target="https://actualicese.com/dictamen-para-empresas-que-aplican-el-estandar-internacional-para-pymes/?referer=L-excel-formato&amp;utm_medium=act_formato_excel&amp;utm_source=act_formato_excel&amp;utm_campaign=act_formato_excel&amp;utm_content=act_formato_excel_link" TargetMode="External"/><Relationship Id="rId1326" Type="http://schemas.openxmlformats.org/officeDocument/2006/relationships/hyperlink" Target="https://actualicese.com/sancion-por-extemporaneidad-en-declaracion-del-regimen-simplificado-del-impuesto-al-consumo/?referer=L-excel-formato&amp;utm_medium=act_formato_excel&amp;utm_source=act_formato_excel&amp;utm_campaign=act_formato_excel&amp;utm_content=act_formato_excel_link" TargetMode="External"/><Relationship Id="rId1533" Type="http://schemas.openxmlformats.org/officeDocument/2006/relationships/hyperlink" Target="https://actualicese.com/modelo-para-proyectar-efectos-del-iman-y-el-imas-en-el-impuesto-de-renta-de-los-empleados/?referer=L-excel-formato&amp;utm_medium=act_formato_excel&amp;utm_source=act_formato_excel&amp;utm_campaign=act_formato_excel&amp;utm_content=act_formato_excel_link" TargetMode="External"/><Relationship Id="rId1740" Type="http://schemas.openxmlformats.org/officeDocument/2006/relationships/hyperlink" Target="https://actualicese.com/casos-practicos-de-liquidacion-de-aportes-a-seguridad-social-de-independientes-con-varios-contratos-de-prestacion-de-servicios/?referer=L-excel-formato&amp;utm_medium=act_formato_excel&amp;utm_source=act_formato_excel&amp;utm_campaign=act_formato_excel&amp;utm_content=act_formato_excel_link" TargetMode="External"/><Relationship Id="rId32" Type="http://schemas.openxmlformats.org/officeDocument/2006/relationships/hyperlink" Target="https://actualicese.com/liquidador-impuesto-diferido-por-activos-biologicos-caso-practico-en-excel/?referer=L-excel-formato&amp;utm_medium=act_formato_excel&amp;utm_source=act_formato_excel&amp;utm_campaign=act_formato_excel&amp;utm_content=act_formato_excel_link" TargetMode="External"/><Relationship Id="rId1600" Type="http://schemas.openxmlformats.org/officeDocument/2006/relationships/hyperlink" Target="https://actualicese.com/word-modelo-de-accion-y-nota-de-cesion/?referer=L-excel-formato&amp;utm_medium=act_formato_excel&amp;utm_source=act_formato_excel&amp;utm_campaign=act_formato_excel&amp;utm_content=act_formato_excel_link" TargetMode="External"/><Relationship Id="rId1838" Type="http://schemas.openxmlformats.org/officeDocument/2006/relationships/hyperlink" Target="https://actualicese.com/contabilizacion-de-la-nomina-ejemplo-practico/?referer=L-excel-formato&amp;utm_medium=act_formato_excel&amp;utm_source=act_formato_excel&amp;utm_campaign=act_formato_excel&amp;utm_content=act_formato_excel_link" TargetMode="External"/><Relationship Id="rId181" Type="http://schemas.openxmlformats.org/officeDocument/2006/relationships/hyperlink" Target="https://actualicese.com/caso-practico-de-liquidacion-de-nomina-en-junio-de-trabajador-que-devenga-el-salario-minimo-2022/?referer=L-excel-formato&amp;utm_medium=act_formato_excel&amp;utm_source=act_formato_excel&amp;utm_campaign=act_formato_excel&amp;utm_content=act_formato_excel_link" TargetMode="External"/><Relationship Id="rId1905" Type="http://schemas.openxmlformats.org/officeDocument/2006/relationships/hyperlink" Target="https://actualicese.com/modelo-para-la-elaboracion-de-estados-financieros-y-calculo-de-los-indicadores-financieros/?referer=L-excel-formato&amp;utm_medium=act_formato_excel&amp;utm_source=act_formato_excel&amp;utm_campaign=act_formato_excel&amp;utm_content=act_formato_excel_link" TargetMode="External"/><Relationship Id="rId279" Type="http://schemas.openxmlformats.org/officeDocument/2006/relationships/hyperlink" Target="https://actualicese.com/matriz-de-categorias-para-el-reporte-de-informacion-exogena-y-los-formatos-para-el-ano-gravable-2021/?referer=L-excel-formato&amp;utm_medium=act_formato_excel&amp;utm_source=act_formato_excel&amp;utm_campaign=act_formato_excel&amp;utm_content=act_formato_excel_link" TargetMode="External"/><Relationship Id="rId486" Type="http://schemas.openxmlformats.org/officeDocument/2006/relationships/hyperlink" Target="https://actualicese.com/simulador-de-la-reduccion-de-multas-de-transito-contemplada-en-la-ley-de-inversion-social/?referer=L-excel-formato&amp;utm_medium=act_formato_excel&amp;utm_source=act_formato_excel&amp;utm_campaign=act_formato_excel&amp;utm_content=act_formato_excel_link" TargetMode="External"/><Relationship Id="rId693" Type="http://schemas.openxmlformats.org/officeDocument/2006/relationships/hyperlink" Target="https://actualicese.com/modelo-de-contrato-de-franquicia/?referer=L-excel-formato&amp;utm_medium=act_formato_excel&amp;utm_source=act_formato_excel&amp;utm_campaign=act_formato_excel&amp;utm_content=act_formato_excel_link" TargetMode="External"/><Relationship Id="rId2167" Type="http://schemas.openxmlformats.org/officeDocument/2006/relationships/hyperlink" Target="https://actualicese.com/modelo-en-word-de-carta-de-terminacion-del-contrato-de-trabajo-sin-justa-causa-por-parte-del-empleador/?referer=L-excel-formato&amp;utm_medium=act_formato_excel&amp;utm_source=act_formato_excel&amp;utm_campaign=act_formato_excel&amp;utm_content=act_formato_excel_link" TargetMode="External"/><Relationship Id="rId139" Type="http://schemas.openxmlformats.org/officeDocument/2006/relationships/hyperlink" Target="https://actualicese.com/formato-de-quejas-y-reclamos/?referer=L-excel-formato&amp;utm_medium=act_formato_excel&amp;utm_source=act_formato_excel&amp;utm_campaign=act_formato_excel&amp;utm_content=act_formato_excel_link" TargetMode="External"/><Relationship Id="rId346" Type="http://schemas.openxmlformats.org/officeDocument/2006/relationships/hyperlink" Target="https://actualicese.com/modelo-de-dictamen-con-opinion-adversa-o-desfavorable/?referer=L-excel-formato&amp;utm_medium=act_formato_excel&amp;utm_source=act_formato_excel&amp;utm_campaign=act_formato_excel&amp;utm_content=act_formato_excel_link" TargetMode="External"/><Relationship Id="rId553" Type="http://schemas.openxmlformats.org/officeDocument/2006/relationships/hyperlink" Target="https://actualicese.com/liquidador-de-la-licencia-de-maternidad-cuando-procede-pago-proporcional/?referer=L-excel-formato&amp;utm_medium=act_formato_excel&amp;utm_source=act_formato_excel&amp;utm_campaign=act_formato_excel&amp;utm_content=act_formato_excel_link" TargetMode="External"/><Relationship Id="rId760" Type="http://schemas.openxmlformats.org/officeDocument/2006/relationships/hyperlink" Target="https://actualicese.com/sanciones-relacionadas-con-la-declaracion-informativa/?referer=L-excel-formato&amp;utm_medium=act_formato_excel&amp;utm_source=act_formato_excel&amp;utm_campaign=act_formato_excel&amp;utm_content=act_formato_excel_link" TargetMode="External"/><Relationship Id="rId998" Type="http://schemas.openxmlformats.org/officeDocument/2006/relationships/hyperlink" Target="https://actualicese.com/liquidador-basico-de-nomina/?referer=L-excel-formato&amp;utm_medium=act_formato_excel&amp;utm_source=act_formato_excel&amp;utm_campaign=act_formato_excel&amp;utm_content=act_formato_excel_link" TargetMode="External"/><Relationship Id="rId1183" Type="http://schemas.openxmlformats.org/officeDocument/2006/relationships/hyperlink" Target="https://actualicese.com/cedula-de-control-para-valoracion-de-riesgos-en-compras/?referer=L-excel-formato&amp;utm_medium=act_formato_excel&amp;utm_source=act_formato_excel&amp;utm_campaign=act_formato_excel&amp;utm_content=act_formato_excel_link" TargetMode="External"/><Relationship Id="rId1390" Type="http://schemas.openxmlformats.org/officeDocument/2006/relationships/hyperlink" Target="https://actualicese.com/modelo-de-certificacion-para-acreditar-que-la-empresa-se-encuentra-al-dia-en-pagos-de-parafiscales-y-seguridad-social/?referer=L-excel-formato&amp;utm_medium=act_formato_excel&amp;utm_source=act_formato_excel&amp;utm_campaign=act_formato_excel&amp;utm_content=act_formato_excel_link" TargetMode="External"/><Relationship Id="rId2027" Type="http://schemas.openxmlformats.org/officeDocument/2006/relationships/hyperlink" Target="https://actualicese.com/formato-de-solicitud-de-licencia-de-calamidad-domestica/?referer=L-excel-formato&amp;utm_medium=act_formato_excel&amp;utm_source=act_formato_excel&amp;utm_campaign=act_formato_excel&amp;utm_content=act_formato_excel_link" TargetMode="External"/><Relationship Id="rId2234" Type="http://schemas.openxmlformats.org/officeDocument/2006/relationships/hyperlink" Target="https://actualicese.com/plantilla-para-el-control-de-entrega-de-dotacion-a-empleados/?referer=L-excel-formato&amp;utm_medium=act_formato_excel&amp;utm_source=act_formato_excel&amp;utm_campaign=act_formato_excel&amp;utm_content=act_formato_excel_link" TargetMode="External"/><Relationship Id="rId206" Type="http://schemas.openxmlformats.org/officeDocument/2006/relationships/hyperlink" Target="https://actualicese.com/renta-liquida-gravable-por-comparacion-patrimonial-calculos-para-su-determinacion/?referer=L-excel-formato&amp;utm_medium=act_formato_excel&amp;utm_source=act_formato_excel&amp;utm_campaign=act_formato_excel&amp;utm_content=act_formato_excel_link" TargetMode="External"/><Relationship Id="rId413" Type="http://schemas.openxmlformats.org/officeDocument/2006/relationships/hyperlink" Target="https://actualicese.com/liquidador-prima/?referer=L-excel-formato&amp;utm_medium=act_formato_excel&amp;utm_source=act_formato_excel&amp;utm_campaign=act_formato_excel&amp;utm_content=act_formato_excel_link" TargetMode="External"/><Relationship Id="rId858" Type="http://schemas.openxmlformats.org/officeDocument/2006/relationships/hyperlink" Target="https://actualicese.com/formato-exogena-1007-por-el-ano-gravable-2018-reportes-de-ingresos-propios/?referer=L-excel-formato&amp;utm_medium=act_formato_excel&amp;utm_source=act_formato_excel&amp;utm_campaign=act_formato_excel&amp;utm_content=act_formato_excel_link" TargetMode="External"/><Relationship Id="rId1043" Type="http://schemas.openxmlformats.org/officeDocument/2006/relationships/hyperlink" Target="https://actualicese.com/recurso-de-queja-por-denegar-liquidacion-de-credito-en-proceso-ejecutivo/?referer=L-excel-formato&amp;utm_medium=act_formato_excel&amp;utm_source=act_formato_excel&amp;utm_campaign=act_formato_excel&amp;utm_content=act_formato_excel_link" TargetMode="External"/><Relationship Id="rId1488" Type="http://schemas.openxmlformats.org/officeDocument/2006/relationships/hyperlink" Target="https://actualicese.com/cuestionario-de-auditoria-para-area-de-auditoria/?referer=L-excel-formato&amp;utm_medium=act_formato_excel&amp;utm_source=act_formato_excel&amp;utm_campaign=act_formato_excel&amp;utm_content=act_formato_excel_link" TargetMode="External"/><Relationship Id="rId1695" Type="http://schemas.openxmlformats.org/officeDocument/2006/relationships/hyperlink" Target="https://actualicese.com/liquidador-del-auxilio-de-incapacidad-de-origen-comun-para-trabajador-independiente/?referer=L-excel-formato&amp;utm_medium=act_formato_excel&amp;utm_source=act_formato_excel&amp;utm_campaign=act_formato_excel&amp;utm_content=act_formato_excel_link" TargetMode="External"/><Relationship Id="rId620" Type="http://schemas.openxmlformats.org/officeDocument/2006/relationships/hyperlink" Target="https://actualicese.com/plantilla-del-formato-exogena-1010-por-el-ano-gravable-2020-reporte-de-socios-cooperados-o-comuneros/?referer=L-excel-formato&amp;utm_medium=act_formato_excel&amp;utm_source=act_formato_excel&amp;utm_campaign=act_formato_excel&amp;utm_content=act_formato_excel_link" TargetMode="External"/><Relationship Id="rId718" Type="http://schemas.openxmlformats.org/officeDocument/2006/relationships/hyperlink" Target="https://actualicese.com/formulario-210-y-formato-2517-para-declaracion-de-renta-ag-2019-residentes-que-llevan-contabilidad/?referer=L-excel-formato&amp;utm_medium=act_formato_excel&amp;utm_source=act_formato_excel&amp;utm_campaign=act_formato_excel&amp;utm_content=act_formato_excel_link" TargetMode="External"/><Relationship Id="rId925" Type="http://schemas.openxmlformats.org/officeDocument/2006/relationships/hyperlink" Target="https://actualicese.com/sistema-de-control-de-calidad-aplicado-a-recursos-humanos-en-un-encargo-de-auditoria/?referer=L-excel-formato&amp;utm_medium=act_formato_excel&amp;utm_source=act_formato_excel&amp;utm_campaign=act_formato_excel&amp;utm_content=act_formato_excel_link" TargetMode="External"/><Relationship Id="rId1250" Type="http://schemas.openxmlformats.org/officeDocument/2006/relationships/hyperlink" Target="https://actualicese.com/formato-otro-si-para-modificar-promesa-de-compraventa/?referer=L-excel-formato&amp;utm_medium=act_formato_excel&amp;utm_source=act_formato_excel&amp;utm_campaign=act_formato_excel&amp;utm_content=act_formato_excel_link" TargetMode="External"/><Relationship Id="rId1348" Type="http://schemas.openxmlformats.org/officeDocument/2006/relationships/hyperlink" Target="https://actualicese.com/autorizacion-para-desocupar-inmueble-por-finalizacion-del-contrato-de-arrendamiento-ph/?referer=L-excel-formato&amp;utm_medium=act_formato_excel&amp;utm_source=act_formato_excel&amp;utm_campaign=act_formato_excel&amp;utm_content=act_formato_excel_link" TargetMode="External"/><Relationship Id="rId1555" Type="http://schemas.openxmlformats.org/officeDocument/2006/relationships/hyperlink" Target="https://actualicese.com/calendario-tributario-automatizado-para-el-2014/?referer=L-excel-formato&amp;utm_medium=act_formato_excel&amp;utm_source=act_formato_excel&amp;utm_campaign=act_formato_excel&amp;utm_content=act_formato_excel_link" TargetMode="External"/><Relationship Id="rId1762" Type="http://schemas.openxmlformats.org/officeDocument/2006/relationships/hyperlink" Target="https://actualicese.com/modelo-del-certificado-anual-a-socios-o-accionistas/?referer=L-excel-formato&amp;utm_medium=act_formato_excel&amp;utm_source=act_formato_excel&amp;utm_campaign=act_formato_excel&amp;utm_content=act_formato_excel_link" TargetMode="External"/><Relationship Id="rId1110" Type="http://schemas.openxmlformats.org/officeDocument/2006/relationships/hyperlink" Target="https://actualicese.com/reclamacion-por-garantias-sobre-bienes-o-servicios/?referer=L-excel-formato&amp;utm_medium=act_formato_excel&amp;utm_source=act_formato_excel&amp;utm_campaign=act_formato_excel&amp;utm_content=act_formato_excel_link" TargetMode="External"/><Relationship Id="rId1208" Type="http://schemas.openxmlformats.org/officeDocument/2006/relationships/hyperlink" Target="https://actualicese.com/matriz-para-establecer-cumplimiento-de-criterios-para-ser-calificado-como-gran-contribuyente/?referer=L-excel-formato&amp;utm_medium=act_formato_excel&amp;utm_source=act_formato_excel&amp;utm_campaign=act_formato_excel&amp;utm_content=act_formato_excel_link" TargetMode="External"/><Relationship Id="rId1415" Type="http://schemas.openxmlformats.org/officeDocument/2006/relationships/hyperlink" Target="https://actualicese.com/acta-compromisoria-para-delegacion-de-tribunal-de-arbitramento/?referer=L-excel-formato&amp;utm_medium=act_formato_excel&amp;utm_source=act_formato_excel&amp;utm_campaign=act_formato_excel&amp;utm_content=act_formato_excel_link" TargetMode="External"/><Relationship Id="rId54" Type="http://schemas.openxmlformats.org/officeDocument/2006/relationships/hyperlink" Target="https://actualicese.com/liquidador-caso-practico-en-excel-contabilizacion-de-reembolso-de-caja-menor/?referer=L-excel-formato&amp;utm_medium=act_formato_excel&amp;utm_source=act_formato_excel&amp;utm_campaign=act_formato_excel&amp;utm_content=act_formato_excel_link" TargetMode="External"/><Relationship Id="rId1622" Type="http://schemas.openxmlformats.org/officeDocument/2006/relationships/hyperlink" Target="https://actualicese.com/tutela-para-reclamar-incapacidades/?referer=L-excel-formato&amp;utm_medium=act_formato_excel&amp;utm_source=act_formato_excel&amp;utm_campaign=act_formato_excel&amp;utm_content=act_formato_excel_link" TargetMode="External"/><Relationship Id="rId1927" Type="http://schemas.openxmlformats.org/officeDocument/2006/relationships/hyperlink" Target="https://actualicese.com/modelo-de-informe-de-gestion/?referer=L-excel-formato&amp;utm_medium=act_formato_excel&amp;utm_source=act_formato_excel&amp;utm_campaign=act_formato_excel&amp;utm_content=act_formato_excel_link" TargetMode="External"/><Relationship Id="rId2091" Type="http://schemas.openxmlformats.org/officeDocument/2006/relationships/hyperlink" Target="https://actualicese.com/listado-de-actividades-economicas-codigos-ciiu/?referer=L-excel-formato&amp;utm_medium=act_formato_excel&amp;utm_source=act_formato_excel&amp;utm_campaign=act_formato_excel&amp;utm_content=act_formato_excel_link" TargetMode="External"/><Relationship Id="rId2189" Type="http://schemas.openxmlformats.org/officeDocument/2006/relationships/hyperlink" Target="https://actualicese.com/modelo-de-contrato-de-prestacion-de-servicios/?referer=L-excel-formato&amp;utm_medium=act_formato_excel&amp;utm_source=act_formato_excel&amp;utm_campaign=act_formato_excel&amp;utm_content=act_formato_excel_link" TargetMode="External"/><Relationship Id="rId270" Type="http://schemas.openxmlformats.org/officeDocument/2006/relationships/hyperlink" Target="https://actualicese.com/caso-practico-de-determinacion-de-la-renta-liquida-cedular-por-pensiones-del-exterior/?referer=L-excel-formato&amp;utm_medium=act_formato_excel&amp;utm_source=act_formato_excel&amp;utm_campaign=act_formato_excel&amp;utm_content=act_formato_excel_link" TargetMode="External"/><Relationship Id="rId130" Type="http://schemas.openxmlformats.org/officeDocument/2006/relationships/hyperlink" Target="https://actualicese.com/calculadora-de-fechas/?referer=L-excel-formato&amp;utm_medium=act_formato_excel&amp;utm_source=act_formato_excel&amp;utm_campaign=act_formato_excel&amp;utm_content=act_formato_excel_link" TargetMode="External"/><Relationship Id="rId368" Type="http://schemas.openxmlformats.org/officeDocument/2006/relationships/hyperlink" Target="https://actualicese.com/reunion-del-maximo-organo-social-para-cambio-de-los-miembros-de-junta-directiva/?referer=L-excel-formato&amp;utm_medium=act_formato_excel&amp;utm_source=act_formato_excel&amp;utm_campaign=act_formato_excel&amp;utm_content=act_formato_excel_link" TargetMode="External"/><Relationship Id="rId575" Type="http://schemas.openxmlformats.org/officeDocument/2006/relationships/hyperlink" Target="https://actualicese.com/formulario-310-ag-2021-declaracion-del-impuesto-nacional-al-consumo-plantilla-para-borrador/?referer=L-excel-formato&amp;utm_medium=act_formato_excel&amp;utm_source=act_formato_excel&amp;utm_campaign=act_formato_excel&amp;utm_content=act_formato_excel_link" TargetMode="External"/><Relationship Id="rId782" Type="http://schemas.openxmlformats.org/officeDocument/2006/relationships/hyperlink" Target="https://actualicese.com/impuesto-de-renta-de-personas-naturales-residentes-en-el-regimen-ordinario-ano-gravable-2019-vs-2020/?referer=L-excel-formato&amp;utm_medium=act_formato_excel&amp;utm_source=act_formato_excel&amp;utm_campaign=act_formato_excel&amp;utm_content=act_formato_excel_link" TargetMode="External"/><Relationship Id="rId2049" Type="http://schemas.openxmlformats.org/officeDocument/2006/relationships/hyperlink" Target="https://actualicese.com/impuesto-diferido-en-la-depreciacion-de-propiedad-planta-y-equipo-caso-practico-en-excel/?referer=L-excel-formato&amp;utm_medium=act_formato_excel&amp;utm_source=act_formato_excel&amp;utm_campaign=act_formato_excel&amp;utm_content=act_formato_excel_link" TargetMode="External"/><Relationship Id="rId2256" Type="http://schemas.openxmlformats.org/officeDocument/2006/relationships/hyperlink" Target="https://actualicese.com/intereses-moratorios-sobre-deudas-tributarias/?referer=L-excel-formato&amp;utm_medium=act_formato_excel&amp;utm_source=act_formato_excel&amp;utm_campaign=act_formato_excel&amp;utm_content=act_formato_excel_link" TargetMode="External"/><Relationship Id="rId228" Type="http://schemas.openxmlformats.org/officeDocument/2006/relationships/hyperlink" Target="https://actualicese.com/simulador-del-beneficio-de-auditoria-para-2021-2022-y-2023-con-las-novedades-de-la-ley-de-inversion-social/?referer=L-excel-formato&amp;utm_medium=act_formato_excel&amp;utm_source=act_formato_excel&amp;utm_campaign=act_formato_excel&amp;utm_content=act_formato_excel_link" TargetMode="External"/><Relationship Id="rId435" Type="http://schemas.openxmlformats.org/officeDocument/2006/relationships/hyperlink" Target="https://actualicese.com/listado-de-ingresos-de-fuente-extranjera-periodo-gravable-2021/?referer=L-excel-formato&amp;utm_medium=act_formato_excel&amp;utm_source=act_formato_excel&amp;utm_campaign=act_formato_excel&amp;utm_content=act_formato_excel_link" TargetMode="External"/><Relationship Id="rId642" Type="http://schemas.openxmlformats.org/officeDocument/2006/relationships/hyperlink" Target="https://actualicese.com/modelo-de-accion-de-tutela-para-reclamar-incapacidades/?referer=L-excel-formato&amp;utm_medium=act_formato_excel&amp;utm_source=act_formato_excel&amp;utm_campaign=act_formato_excel&amp;utm_content=act_formato_excel_link" TargetMode="External"/><Relationship Id="rId1065" Type="http://schemas.openxmlformats.org/officeDocument/2006/relationships/hyperlink" Target="https://actualicese.com/conducta-sancionable-en-que-consiste-para-efectos-de-liquidar-sancion-reducida/?referer=L-excel-formato&amp;utm_medium=act_formato_excel&amp;utm_source=act_formato_excel&amp;utm_campaign=act_formato_excel&amp;utm_content=act_formato_excel_link" TargetMode="External"/><Relationship Id="rId1272" Type="http://schemas.openxmlformats.org/officeDocument/2006/relationships/hyperlink" Target="https://actualicese.com/lista-de-chequeo-de-revelaciones-nic-36-deterioro-del-valor-de-los-activos/?referer=L-excel-formato&amp;utm_medium=act_formato_excel&amp;utm_source=act_formato_excel&amp;utm_campaign=act_formato_excel&amp;utm_content=act_formato_excel_link" TargetMode="External"/><Relationship Id="rId2116" Type="http://schemas.openxmlformats.org/officeDocument/2006/relationships/hyperlink" Target="https://actualicese.com/formulas-para-liquidacion-de-prestaciones-vacaciones-y-horas-extras/?referer=L-excel-formato&amp;utm_medium=act_formato_excel&amp;utm_source=act_formato_excel&amp;utm_campaign=act_formato_excel&amp;utm_content=act_formato_excel_link" TargetMode="External"/><Relationship Id="rId502" Type="http://schemas.openxmlformats.org/officeDocument/2006/relationships/hyperlink" Target="https://actualicese.com/impuesto-diferido-en-la-depreciacion-de-propiedad-planta-y-equipo-caso-practico-para-2021/?referer=L-excel-formato&amp;utm_medium=act_formato_excel&amp;utm_source=act_formato_excel&amp;utm_campaign=act_formato_excel&amp;utm_content=act_formato_excel_link" TargetMode="External"/><Relationship Id="rId947" Type="http://schemas.openxmlformats.org/officeDocument/2006/relationships/hyperlink" Target="https://actualicese.com/informe-sobre-los-hallazgos-obtenidos-en-las-propiedades-planta-y-equipo/?referer=L-excel-formato&amp;utm_medium=act_formato_excel&amp;utm_source=act_formato_excel&amp;utm_campaign=act_formato_excel&amp;utm_content=act_formato_excel_link" TargetMode="External"/><Relationship Id="rId1132" Type="http://schemas.openxmlformats.org/officeDocument/2006/relationships/hyperlink" Target="https://actualicese.com/solicitud-al-banco-de-cheques-originales-pagados/?referer=L-excel-formato&amp;utm_medium=act_formato_excel&amp;utm_source=act_formato_excel&amp;utm_campaign=act_formato_excel&amp;utm_content=act_formato_excel_link" TargetMode="External"/><Relationship Id="rId1577" Type="http://schemas.openxmlformats.org/officeDocument/2006/relationships/hyperlink" Target="https://actualicese.com/certificado-donaciones/?referer=L-excel-formato&amp;utm_medium=act_formato_excel&amp;utm_source=act_formato_excel&amp;utm_campaign=act_formato_excel&amp;utm_content=act_formato_excel_link" TargetMode="External"/><Relationship Id="rId1784" Type="http://schemas.openxmlformats.org/officeDocument/2006/relationships/hyperlink" Target="https://actualicese.com/carta-de-aceptacion-de-un-encargo-de-auditoria-concreto/?referer=L-excel-formato&amp;utm_medium=act_formato_excel&amp;utm_source=act_formato_excel&amp;utm_campaign=act_formato_excel&amp;utm_content=act_formato_excel_link" TargetMode="External"/><Relationship Id="rId1991" Type="http://schemas.openxmlformats.org/officeDocument/2006/relationships/hyperlink" Target="https://actualicese.com/liquidador-en-excel-para-calcular-la-contribucion-2023-a-supersociedades/?referer=L-excel-formato&amp;utm_medium=act_formato_excel&amp;utm_source=act_formato_excel&amp;utm_campaign=act_formato_excel&amp;utm_content=act_formato_excel_link" TargetMode="External"/><Relationship Id="rId76" Type="http://schemas.openxmlformats.org/officeDocument/2006/relationships/hyperlink" Target="https://actualicese.com/peticion-al-banco-por-desacuerdo-en-estado-de-cuenta-o-extracto/?referer=L-excel-formato&amp;utm_medium=act_formato_excel&amp;utm_source=act_formato_excel&amp;utm_campaign=act_formato_excel&amp;utm_content=act_formato_excel_link" TargetMode="External"/><Relationship Id="rId807" Type="http://schemas.openxmlformats.org/officeDocument/2006/relationships/hyperlink" Target="https://actualicese.com/rentas-exentas-para-personas-juridicas-periodo-gravable-2019/?referer=L-excel-formato&amp;utm_medium=act_formato_excel&amp;utm_source=act_formato_excel&amp;utm_campaign=act_formato_excel&amp;utm_content=act_formato_excel_link" TargetMode="External"/><Relationship Id="rId1437" Type="http://schemas.openxmlformats.org/officeDocument/2006/relationships/hyperlink" Target="https://actualicese.com/modelo-para-definir-porcentaje-fijo-de-retencion-en-la-fuente-sobre-salarios-en-junio-del-2015-procedimiento-2/?referer=L-excel-formato&amp;utm_medium=act_formato_excel&amp;utm_source=act_formato_excel&amp;utm_campaign=act_formato_excel&amp;utm_content=act_formato_excel_link" TargetMode="External"/><Relationship Id="rId1644" Type="http://schemas.openxmlformats.org/officeDocument/2006/relationships/hyperlink" Target="https://actualicese.com/guia-modelo-en-excel-de-la-estructura-del-balance-de-comprobacion/?referer=L-excel-formato&amp;utm_medium=act_formato_excel&amp;utm_source=act_formato_excel&amp;utm_campaign=act_formato_excel&amp;utm_content=act_formato_excel_link" TargetMode="External"/><Relationship Id="rId1851" Type="http://schemas.openxmlformats.org/officeDocument/2006/relationships/hyperlink" Target="https://actualicese.com/cesion-y-venta-de-cuotas-sociales-a-extranos-a-la-sociedad-ltda/?referer=L-excel-formato&amp;utm_medium=act_formato_excel&amp;utm_source=act_formato_excel&amp;utm_campaign=act_formato_excel&amp;utm_content=act_formato_excel_link" TargetMode="External"/><Relationship Id="rId1504" Type="http://schemas.openxmlformats.org/officeDocument/2006/relationships/hyperlink" Target="https://actualicese.com/modelo-de-dictamen-de-entidades-del-grupo-1/?referer=L-excel-formato&amp;utm_medium=act_formato_excel&amp;utm_source=act_formato_excel&amp;utm_campaign=act_formato_excel&amp;utm_content=act_formato_excel_link" TargetMode="External"/><Relationship Id="rId1711" Type="http://schemas.openxmlformats.org/officeDocument/2006/relationships/hyperlink" Target="https://actualicese.com/cuadro-tematico-con-las-normas-afectadas-por-la-ley-de-reforma-tributaria-2277-de-2022/?referer=L-excel-formato&amp;utm_medium=act_formato_excel&amp;utm_source=act_formato_excel&amp;utm_campaign=act_formato_excel&amp;utm_content=act_formato_excel_link" TargetMode="External"/><Relationship Id="rId1949" Type="http://schemas.openxmlformats.org/officeDocument/2006/relationships/hyperlink" Target="https://actualicese.com/plantilla-del-estado-de-costos-de-produccion-y-ventas/?referer=L-excel-formato&amp;utm_medium=act_formato_excel&amp;utm_source=act_formato_excel&amp;utm_campaign=act_formato_excel&amp;utm_content=act_formato_excel_link" TargetMode="External"/><Relationship Id="rId292" Type="http://schemas.openxmlformats.org/officeDocument/2006/relationships/hyperlink" Target="https://actualicese.com/pack-de-formatos-guias-para-el-reporte-de-informacion-exogena-2021-descargalas-ya/?referer=L-excel-formato&amp;utm_medium=act_formato_excel&amp;utm_source=act_formato_excel&amp;utm_campaign=act_formato_excel&amp;utm_content=act_formato_excel_link" TargetMode="External"/><Relationship Id="rId1809" Type="http://schemas.openxmlformats.org/officeDocument/2006/relationships/hyperlink" Target="https://actualicese.com/plantilla-del-formato-1001-por-el-ano-gravable-2022-reporte-de-exogena-de-pagos-o-abonos-en-cuenta/?referer=L-excel-formato&amp;utm_medium=act_formato_excel&amp;utm_source=act_formato_excel&amp;utm_campaign=act_formato_excel&amp;utm_content=act_formato_excel_link" TargetMode="External"/><Relationship Id="rId597" Type="http://schemas.openxmlformats.org/officeDocument/2006/relationships/hyperlink" Target="https://actualicese.com/simulador-de-deducciones-por-gmf-fiestas-a-empleados-publicidad-e-inversiones-en-transporte-aereo/?referer=L-excel-formato&amp;utm_medium=act_formato_excel&amp;utm_source=act_formato_excel&amp;utm_campaign=act_formato_excel&amp;utm_content=act_formato_excel_link" TargetMode="External"/><Relationship Id="rId2180" Type="http://schemas.openxmlformats.org/officeDocument/2006/relationships/hyperlink" Target="https://actualicese.com/modelo-del-certificado-anual-a-socios-o-accionistas/?referer=L-excel-formato&amp;utm_medium=act_formato_excel&amp;utm_source=act_formato_excel&amp;utm_campaign=act_formato_excel&amp;utm_content=act_formato_excel_link" TargetMode="External"/><Relationship Id="rId152" Type="http://schemas.openxmlformats.org/officeDocument/2006/relationships/hyperlink" Target="https://actualicese.com/casos-practicos-de-sancion-por-extemporaneidad-despues-de-emplazamiento/?referer=L-excel-formato&amp;utm_medium=act_formato_excel&amp;utm_source=act_formato_excel&amp;utm_campaign=act_formato_excel&amp;utm_content=act_formato_excel_link" TargetMode="External"/><Relationship Id="rId457" Type="http://schemas.openxmlformats.org/officeDocument/2006/relationships/hyperlink" Target="https://actualicese.com/notificacion-al-empleador-sobre-eleccion-de-fondo-de-cesantias/?referer=L-excel-formato&amp;utm_medium=act_formato_excel&amp;utm_source=act_formato_excel&amp;utm_campaign=act_formato_excel&amp;utm_content=act_formato_excel_link" TargetMode="External"/><Relationship Id="rId1087" Type="http://schemas.openxmlformats.org/officeDocument/2006/relationships/hyperlink" Target="https://actualicese.com/pasos-que-debe-seguir-el-consumidor-financiero-para-exponer-una-inconformidad/?referer=L-excel-formato&amp;utm_medium=act_formato_excel&amp;utm_source=act_formato_excel&amp;utm_campaign=act_formato_excel&amp;utm_content=act_formato_excel_link" TargetMode="External"/><Relationship Id="rId1294" Type="http://schemas.openxmlformats.org/officeDocument/2006/relationships/hyperlink" Target="https://actualicese.com/formato-2278-informacion-de-compras-a-terceros-de-bonos-vales-y-otros-documentos-para-pagos-a-trabajadores-en-el-2015/?referer=L-excel-formato&amp;utm_medium=act_formato_excel&amp;utm_source=act_formato_excel&amp;utm_campaign=act_formato_excel&amp;utm_content=act_formato_excel_link" TargetMode="External"/><Relationship Id="rId2040" Type="http://schemas.openxmlformats.org/officeDocument/2006/relationships/hyperlink" Target="https://actualicese.com/liquidador-caso-practico-en-excel-impuesto-diferido-por-valorizacion-de-activos-intangibles/?referer=L-excel-formato&amp;utm_medium=act_formato_excel&amp;utm_source=act_formato_excel&amp;utm_campaign=act_formato_excel&amp;utm_content=act_formato_excel_link" TargetMode="External"/><Relationship Id="rId2138" Type="http://schemas.openxmlformats.org/officeDocument/2006/relationships/hyperlink" Target="https://actualicese.com/historico-de-la-variacion-nominal-del-salario-minimo-e-inflacion-1993-2024/?referer=L-excel-formato&amp;utm_medium=act_formato_excel&amp;utm_source=act_formato_excel&amp;utm_campaign=act_formato_excel&amp;utm_content=act_formato_excel_link" TargetMode="External"/><Relationship Id="rId664" Type="http://schemas.openxmlformats.org/officeDocument/2006/relationships/hyperlink" Target="https://actualicese.com/calendario-tributario-2021-version-para-imprimir/?referer=L-excel-formato&amp;utm_medium=act_formato_excel&amp;utm_source=act_formato_excel&amp;utm_campaign=act_formato_excel&amp;utm_content=act_formato_excel_link" TargetMode="External"/><Relationship Id="rId871" Type="http://schemas.openxmlformats.org/officeDocument/2006/relationships/hyperlink" Target="https://actualicese.com/guia-requisitos-para-acceder-a-beneficios-de-la-economia-naranja-y-desarrollo-del-campo-colombiano/?referer=L-excel-formato&amp;utm_medium=act_formato_excel&amp;utm_source=act_formato_excel&amp;utm_campaign=act_formato_excel&amp;utm_content=act_formato_excel_link" TargetMode="External"/><Relationship Id="rId969" Type="http://schemas.openxmlformats.org/officeDocument/2006/relationships/hyperlink" Target="https://actualicese.com/informe-de-revision-de-estados-financieros-de-una-pyme-conforme-a-la-nier-2400/?referer=L-excel-formato&amp;utm_medium=act_formato_excel&amp;utm_source=act_formato_excel&amp;utm_campaign=act_formato_excel&amp;utm_content=act_formato_excel_link" TargetMode="External"/><Relationship Id="rId1599" Type="http://schemas.openxmlformats.org/officeDocument/2006/relationships/hyperlink" Target="https://actualicese.com/certificado-comprobante-de-pago-de-los-intereses-de-cesantia/?referer=L-excel-formato&amp;utm_medium=act_formato_excel&amp;utm_source=act_formato_excel&amp;utm_campaign=act_formato_excel&amp;utm_content=act_formato_excel_link" TargetMode="External"/><Relationship Id="rId317" Type="http://schemas.openxmlformats.org/officeDocument/2006/relationships/hyperlink" Target="https://actualicese.com/modelo-de-certificado-laboral/?referer=L-excel-formato&amp;utm_medium=act_formato_excel&amp;utm_source=act_formato_excel&amp;utm_campaign=act_formato_excel&amp;utm_content=act_formato_excel_link" TargetMode="External"/><Relationship Id="rId524" Type="http://schemas.openxmlformats.org/officeDocument/2006/relationships/hyperlink" Target="https://actualicese.com/acta-de-entrega-de-manual-de-procedimientos-y-politicas-de-calidad/?referer=L-excel-formato&amp;utm_medium=act_formato_excel&amp;utm_source=act_formato_excel&amp;utm_campaign=act_formato_excel&amp;utm_content=act_formato_excel_link" TargetMode="External"/><Relationship Id="rId731" Type="http://schemas.openxmlformats.org/officeDocument/2006/relationships/hyperlink" Target="https://actualicese.com/modelo-para-definir-el-iva-sobre-el-aiu-en-los-servicios-del-art-462-1-del-e-t/?referer=L-excel-formato&amp;utm_medium=act_formato_excel&amp;utm_source=act_formato_excel&amp;utm_campaign=act_formato_excel&amp;utm_content=act_formato_excel_link" TargetMode="External"/><Relationship Id="rId1154" Type="http://schemas.openxmlformats.org/officeDocument/2006/relationships/hyperlink" Target="https://actualicese.com/cambios-en-los-conceptos-para-reportar-ingresos-no-constitutivos-de-renta-ni-ganancia-ocasional/?referer=L-excel-formato&amp;utm_medium=act_formato_excel&amp;utm_source=act_formato_excel&amp;utm_campaign=act_formato_excel&amp;utm_content=act_formato_excel_link" TargetMode="External"/><Relationship Id="rId1361" Type="http://schemas.openxmlformats.org/officeDocument/2006/relationships/hyperlink" Target="https://actualicese.com/documentos-de-orientacion-pedagogica-para-la-aplicacion-de-las-niif-nif-y-nai/?referer=L-excel-formato&amp;utm_medium=act_formato_excel&amp;utm_source=act_formato_excel&amp;utm_campaign=act_formato_excel&amp;utm_content=act_formato_excel_link" TargetMode="External"/><Relationship Id="rId1459" Type="http://schemas.openxmlformats.org/officeDocument/2006/relationships/hyperlink" Target="https://actualicese.com/proyeccion-de-posibles-resultados-del-cree-menos-sus-autorretenciones-y-de-la-sobretasa-al-cree-mas-y-menos-sus-anticipos/?referer=L-excel-formato&amp;utm_medium=act_formato_excel&amp;utm_source=act_formato_excel&amp;utm_campaign=act_formato_excel&amp;utm_content=act_formato_excel_link" TargetMode="External"/><Relationship Id="rId2205" Type="http://schemas.openxmlformats.org/officeDocument/2006/relationships/hyperlink" Target="https://actualicese.com/herramienta-en-excel-para-la-consulta-automatica-de-terceros-en-la-dian/?referer=L-excel-formato&amp;utm_medium=act_formato_excel&amp;utm_source=act_formato_excel&amp;utm_campaign=act_formato_excel&amp;utm_content=act_formato_excel_link" TargetMode="External"/><Relationship Id="rId98" Type="http://schemas.openxmlformats.org/officeDocument/2006/relationships/hyperlink" Target="https://actualicese.com/derecho-de-peticion-para-solicitar-informacion-a-entidad-financiera/?referer=L-excel-formato&amp;utm_medium=act_formato_excel&amp;utm_source=act_formato_excel&amp;utm_campaign=act_formato_excel&amp;utm_content=act_formato_excel_link" TargetMode="External"/><Relationship Id="rId829" Type="http://schemas.openxmlformats.org/officeDocument/2006/relationships/hyperlink" Target="https://actualicese.com/tabla-para-liquidar-indemnizaciones-por-perdida-de-capacidad-laboral/?referer=L-excel-formato&amp;utm_medium=act_formato_excel&amp;utm_source=act_formato_excel&amp;utm_campaign=act_formato_excel&amp;utm_content=act_formato_excel_link" TargetMode="External"/><Relationship Id="rId1014" Type="http://schemas.openxmlformats.org/officeDocument/2006/relationships/hyperlink" Target="https://actualicese.com/plantilla-para-elaborar-formulario-220-certificado-por-rentas-de-trabajo-del-ano-gravable-2017/?referer=L-excel-formato&amp;utm_medium=act_formato_excel&amp;utm_source=act_formato_excel&amp;utm_campaign=act_formato_excel&amp;utm_content=act_formato_excel_link" TargetMode="External"/><Relationship Id="rId1221" Type="http://schemas.openxmlformats.org/officeDocument/2006/relationships/hyperlink" Target="https://actualicese.com/modelo-de-memorial-para-solicitarle-al-juez-librar-medida-cautelar/?referer=L-excel-formato&amp;utm_medium=act_formato_excel&amp;utm_source=act_formato_excel&amp;utm_campaign=act_formato_excel&amp;utm_content=act_formato_excel_link" TargetMode="External"/><Relationship Id="rId1666" Type="http://schemas.openxmlformats.org/officeDocument/2006/relationships/hyperlink" Target="https://actualicese.com/liquidador-caso-practico-en-excel-sobre-bancarizacion-por-el-ano-gravable-2022/?referer=L-excel-formato&amp;utm_medium=act_formato_excel&amp;utm_source=act_formato_excel&amp;utm_campaign=act_formato_excel&amp;utm_content=act_formato_excel_link" TargetMode="External"/><Relationship Id="rId1873" Type="http://schemas.openxmlformats.org/officeDocument/2006/relationships/hyperlink" Target="https://actualicese.com/plantilla-del-formulario-310-ag-2023-declaracion-del-impuesto-nacional-al-consumo/?referer=L-excel-formato&amp;utm_medium=act_formato_excel&amp;utm_source=act_formato_excel&amp;utm_campaign=act_formato_excel&amp;utm_content=act_formato_excel_link" TargetMode="External"/><Relationship Id="rId1319" Type="http://schemas.openxmlformats.org/officeDocument/2006/relationships/hyperlink" Target="https://actualicese.com/carta-de-finalizacion-del-contrato-individual-de-trabajo-por-pension-del-trabajador/?referer=L-excel-formato&amp;utm_medium=act_formato_excel&amp;utm_source=act_formato_excel&amp;utm_campaign=act_formato_excel&amp;utm_content=act_formato_excel_link" TargetMode="External"/><Relationship Id="rId1526" Type="http://schemas.openxmlformats.org/officeDocument/2006/relationships/hyperlink" Target="https://actualicese.com/liquidador-formulario-210-para-declaracion-de-renta-2013-de-personas-naturales-version-basica/?referer=L-excel-formato&amp;utm_medium=act_formato_excel&amp;utm_source=act_formato_excel&amp;utm_campaign=act_formato_excel&amp;utm_content=act_formato_excel_link" TargetMode="External"/><Relationship Id="rId1733" Type="http://schemas.openxmlformats.org/officeDocument/2006/relationships/hyperlink" Target="https://actualicese.com/estados-financieros-consolidados-dictamen-sin-salvedades/?referer=L-excel-formato&amp;utm_medium=act_formato_excel&amp;utm_source=act_formato_excel&amp;utm_campaign=act_formato_excel&amp;utm_content=act_formato_excel_link" TargetMode="External"/><Relationship Id="rId1940" Type="http://schemas.openxmlformats.org/officeDocument/2006/relationships/hyperlink" Target="https://actualicese.com/correccion-de-errores-de-periodos-anteriores-en-el-cierre-contable/?referer=L-excel-formato&amp;utm_medium=act_formato_excel&amp;utm_source=act_formato_excel&amp;utm_campaign=act_formato_excel&amp;utm_content=act_formato_excel_link" TargetMode="External"/><Relationship Id="rId25" Type="http://schemas.openxmlformats.org/officeDocument/2006/relationships/hyperlink" Target="https://actualicese.com/carta-de-finalizacion-de-un-contrato-de-prestacion-de-servicios/?referer=L-excel-formato&amp;utm_medium=act_formato_excel&amp;utm_source=act_formato_excel&amp;utm_campaign=act_formato_excel&amp;utm_content=act_formato_excel_link" TargetMode="External"/><Relationship Id="rId1800" Type="http://schemas.openxmlformats.org/officeDocument/2006/relationships/hyperlink" Target="https://actualicese.com/pack-de-formatos-para-elaborar-la-declaracion-de-renta-de-personas-juridicas-ano-gravable-2022/?referer=L-excel-formato&amp;utm_medium=act_formato_excel&amp;utm_source=act_formato_excel&amp;utm_campaign=act_formato_excel&amp;utm_content=act_formato_excel_link" TargetMode="External"/><Relationship Id="rId174" Type="http://schemas.openxmlformats.org/officeDocument/2006/relationships/hyperlink" Target="https://actualicese.com/carta-deseando-felices-fiestas-a-empleados/?referer=L-excel-formato&amp;utm_medium=act_formato_excel&amp;utm_source=act_formato_excel&amp;utm_campaign=act_formato_excel&amp;utm_content=act_formato_excel_link" TargetMode="External"/><Relationship Id="rId381" Type="http://schemas.openxmlformats.org/officeDocument/2006/relationships/hyperlink" Target="https://actualicese.com/rentas-exentas-para-empresas-de-economia-naranja/?referer=L-excel-formato&amp;utm_medium=act_formato_excel&amp;utm_source=act_formato_excel&amp;utm_campaign=act_formato_excel&amp;utm_content=act_formato_excel_link" TargetMode="External"/><Relationship Id="rId2062" Type="http://schemas.openxmlformats.org/officeDocument/2006/relationships/hyperlink" Target="https://actualicese.com/caso-practico-de-determinacion-de-la-renta-liquida-cedular-por-pensiones-recibidas-en-colombia/?referer=L-excel-formato&amp;utm_medium=act_formato_excel&amp;utm_source=act_formato_excel&amp;utm_campaign=act_formato_excel&amp;utm_content=act_formato_excel_link" TargetMode="External"/><Relationship Id="rId241" Type="http://schemas.openxmlformats.org/officeDocument/2006/relationships/hyperlink" Target="https://actualicese.com/liquidador-para-la-clasificacion-de-empresas-en-colombia-segun-sus-ingresos-y-sector-economico/?referer=L-excel-formato&amp;utm_medium=act_formato_excel&amp;utm_source=act_formato_excel&amp;utm_campaign=act_formato_excel&amp;utm_content=act_formato_excel_link" TargetMode="External"/><Relationship Id="rId479" Type="http://schemas.openxmlformats.org/officeDocument/2006/relationships/hyperlink" Target="https://actualicese.com/matriz-sobre-las-nuevas-condiciones-para-aplicar-a-la-exencion-de-los-3-dias-sin-iva/?referer=L-excel-formato&amp;utm_medium=act_formato_excel&amp;utm_source=act_formato_excel&amp;utm_campaign=act_formato_excel&amp;utm_content=act_formato_excel_link" TargetMode="External"/><Relationship Id="rId686" Type="http://schemas.openxmlformats.org/officeDocument/2006/relationships/hyperlink" Target="https://actualicese.com/tratamiento-contable-y-fiscal-de-los-gastos-de-establecimiento-caso-practico/?referer=L-excel-formato&amp;utm_medium=act_formato_excel&amp;utm_source=act_formato_excel&amp;utm_campaign=act_formato_excel&amp;utm_content=act_formato_excel_link" TargetMode="External"/><Relationship Id="rId893" Type="http://schemas.openxmlformats.org/officeDocument/2006/relationships/hyperlink" Target="https://actualicese.com/porcentaje-fijo-diciembre-2018-y-junio-2019-y-retencion-en-la-fuente-con-procedimiento-2-por-2019/?referer=L-excel-formato&amp;utm_medium=act_formato_excel&amp;utm_source=act_formato_excel&amp;utm_campaign=act_formato_excel&amp;utm_content=act_formato_excel_link" TargetMode="External"/><Relationship Id="rId339" Type="http://schemas.openxmlformats.org/officeDocument/2006/relationships/hyperlink" Target="https://actualicese.com/simulador-para-determinar-el-valor-patrimonial-de-los-criptoactivos/?referer=L-excel-formato&amp;utm_medium=act_formato_excel&amp;utm_source=act_formato_excel&amp;utm_campaign=act_formato_excel&amp;utm_content=act_formato_excel_link" TargetMode="External"/><Relationship Id="rId546" Type="http://schemas.openxmlformats.org/officeDocument/2006/relationships/hyperlink" Target="https://actualicese.com/impuesto-diferido-por-gastos-de-establecimiento-en-2021-caso-practico-en-excel/?referer=L-excel-formato&amp;utm_medium=act_formato_excel&amp;utm_source=act_formato_excel&amp;utm_campaign=act_formato_excel&amp;utm_content=act_formato_excel_link" TargetMode="External"/><Relationship Id="rId753" Type="http://schemas.openxmlformats.org/officeDocument/2006/relationships/hyperlink" Target="https://actualicese.com/categorias-de-informantes-de-exogena-por-el-ano-gravable-2019-y-los-formatos-que-deben-usar/?referer=L-excel-formato&amp;utm_medium=act_formato_excel&amp;utm_source=act_formato_excel&amp;utm_campaign=act_formato_excel&amp;utm_content=act_formato_excel_link" TargetMode="External"/><Relationship Id="rId1176" Type="http://schemas.openxmlformats.org/officeDocument/2006/relationships/hyperlink" Target="https://actualicese.com/guia-tablas-de-retencion-en-la-fuente-a-titulo-de-los-impuestos-nacionales-durante-el-ano-fiscal-2017/?referer=L-excel-formato&amp;utm_medium=act_formato_excel&amp;utm_source=act_formato_excel&amp;utm_campaign=act_formato_excel&amp;utm_content=act_formato_excel_link" TargetMode="External"/><Relationship Id="rId1383" Type="http://schemas.openxmlformats.org/officeDocument/2006/relationships/hyperlink" Target="https://actualicese.com/atencion-integral-en-seguridad-y-salud-en-el-trabajo-2015-cancer-de-pulmon-de-origen-ocupacional/?referer=L-excel-formato&amp;utm_medium=act_formato_excel&amp;utm_source=act_formato_excel&amp;utm_campaign=act_formato_excel&amp;utm_content=act_formato_excel_link" TargetMode="External"/><Relationship Id="rId2227" Type="http://schemas.openxmlformats.org/officeDocument/2006/relationships/hyperlink" Target="https://actualicese.com/liquidador-plantilla-de-los-formatos-de-exogena-del-5247-al-5252-por-el-ag-2023-reportes-de-los-mandatarios/?referer=L-excel-formato&amp;utm_medium=act_formato_excel&amp;utm_source=act_formato_excel&amp;utm_campaign=act_formato_excel&amp;utm_content=act_formato_excel_link" TargetMode="External"/><Relationship Id="rId101" Type="http://schemas.openxmlformats.org/officeDocument/2006/relationships/hyperlink" Target="https://actualicese.com/simulador-de-cdt-con-una-periodicidad-de-pago-de-intereses-mensual-o-al-vencimiento/?referer=L-excel-formato&amp;utm_medium=act_formato_excel&amp;utm_source=act_formato_excel&amp;utm_campaign=act_formato_excel&amp;utm_content=act_formato_excel_link" TargetMode="External"/><Relationship Id="rId406" Type="http://schemas.openxmlformats.org/officeDocument/2006/relationships/hyperlink" Target="https://actualicese.com/carta-entrega-de-dotacion/?referer=L-excel-formato&amp;utm_medium=act_formato_excel&amp;utm_source=act_formato_excel&amp;utm_campaign=act_formato_excel&amp;utm_content=act_formato_excel_link" TargetMode="External"/><Relationship Id="rId960" Type="http://schemas.openxmlformats.org/officeDocument/2006/relationships/hyperlink" Target="https://actualicese.com/formulario-110-declaracion-de-renta-2017-de-personas-naturales-no-obligadas-a-llevar-contabilidad/?referer=L-excel-formato&amp;utm_medium=act_formato_excel&amp;utm_source=act_formato_excel&amp;utm_campaign=act_formato_excel&amp;utm_content=act_formato_excel_link" TargetMode="External"/><Relationship Id="rId1036" Type="http://schemas.openxmlformats.org/officeDocument/2006/relationships/hyperlink" Target="https://actualicese.com/poder-para-constituir-una-sociedad-anonima-otorgado-por-persona-juridica-extranjera/?referer=L-excel-formato&amp;utm_medium=act_formato_excel&amp;utm_source=act_formato_excel&amp;utm_campaign=act_formato_excel&amp;utm_content=act_formato_excel_link" TargetMode="External"/><Relationship Id="rId1243" Type="http://schemas.openxmlformats.org/officeDocument/2006/relationships/hyperlink" Target="https://actualicese.com/lista-de-chequeo-de-revelaciones-seccion-17-propiedades-planta-y-equipo/?referer=L-excel-formato&amp;utm_medium=act_formato_excel&amp;utm_source=act_formato_excel&amp;utm_campaign=act_formato_excel&amp;utm_content=act_formato_excel_link" TargetMode="External"/><Relationship Id="rId1590" Type="http://schemas.openxmlformats.org/officeDocument/2006/relationships/hyperlink" Target="https://actualicese.com/reunion-extraordinaria-junta-directiva-autorizando-a-representante-legal-a-suscribir-creditos/?referer=L-excel-formato&amp;utm_medium=act_formato_excel&amp;utm_source=act_formato_excel&amp;utm_campaign=act_formato_excel&amp;utm_content=act_formato_excel_link" TargetMode="External"/><Relationship Id="rId1688" Type="http://schemas.openxmlformats.org/officeDocument/2006/relationships/hyperlink" Target="https://actualicese.com/indicadores-financieros-de-mercado/?referer=L-excel-formato&amp;utm_medium=act_formato_excel&amp;utm_source=act_formato_excel&amp;utm_campaign=act_formato_excel&amp;utm_content=act_formato_excel_link" TargetMode="External"/><Relationship Id="rId1895" Type="http://schemas.openxmlformats.org/officeDocument/2006/relationships/hyperlink" Target="https://actualicese.com/simulador-renta-liquida-de-la-cedula-general-y-distribucion-de-rentas-exentas-y-deducciones-limitadas/?referer=L-excel-formato&amp;utm_medium=act_formato_excel&amp;utm_source=act_formato_excel&amp;utm_campaign=act_formato_excel&amp;utm_content=act_formato_excel_link" TargetMode="External"/><Relationship Id="rId613" Type="http://schemas.openxmlformats.org/officeDocument/2006/relationships/hyperlink" Target="https://actualicese.com/plantilla-del-formato-exogena-1003-por-el-ano-gravable-2020-retenciones-que-le-practicaron-al-informante/?referer=L-excel-formato&amp;utm_medium=act_formato_excel&amp;utm_source=act_formato_excel&amp;utm_campaign=act_formato_excel&amp;utm_content=act_formato_excel_link" TargetMode="External"/><Relationship Id="rId820" Type="http://schemas.openxmlformats.org/officeDocument/2006/relationships/hyperlink" Target="https://actualicese.com/diligencias-en-la-dian/?referer=L-excel-formato&amp;utm_medium=act_formato_excel&amp;utm_source=act_formato_excel&amp;utm_campaign=act_formato_excel&amp;utm_content=act_formato_excel_link" TargetMode="External"/><Relationship Id="rId918" Type="http://schemas.openxmlformats.org/officeDocument/2006/relationships/hyperlink" Target="https://actualicese.com/carta-de-agradecimiento-a-empleador/?referer=L-excel-formato&amp;utm_medium=act_formato_excel&amp;utm_source=act_formato_excel&amp;utm_campaign=act_formato_excel&amp;utm_content=act_formato_excel_link" TargetMode="External"/><Relationship Id="rId1450" Type="http://schemas.openxmlformats.org/officeDocument/2006/relationships/hyperlink" Target="https://actualicese.com/formato-modelo-de-presupuesto-y-calculo-de-la-cuota-de-administracion-de-una-propiedad-horizontal/?referer=L-excel-formato&amp;utm_medium=act_formato_excel&amp;utm_source=act_formato_excel&amp;utm_campaign=act_formato_excel&amp;utm_content=act_formato_excel_link" TargetMode="External"/><Relationship Id="rId1548" Type="http://schemas.openxmlformats.org/officeDocument/2006/relationships/hyperlink" Target="https://actualicese.com/depuracion-impuesto-renta-ano-gravable-2013-para-las-copropiedades-comerciales-y-mixtas/?referer=L-excel-formato&amp;utm_medium=act_formato_excel&amp;utm_source=act_formato_excel&amp;utm_campaign=act_formato_excel&amp;utm_content=act_formato_excel_link" TargetMode="External"/><Relationship Id="rId1755" Type="http://schemas.openxmlformats.org/officeDocument/2006/relationships/hyperlink" Target="https://actualicese.com/guia-clasificacion-de-las-personas-juridicas-frente-al-impuesto-de-renta-y-al-simple-ag-2022/?referer=L-excel-formato&amp;utm_medium=act_formato_excel&amp;utm_source=act_formato_excel&amp;utm_campaign=act_formato_excel&amp;utm_content=act_formato_excel_link" TargetMode="External"/><Relationship Id="rId1103" Type="http://schemas.openxmlformats.org/officeDocument/2006/relationships/hyperlink" Target="https://actualicese.com/modelo-para-proyectar-efectos-de-imas-por-2016-de-trabajadores-por-cuenta-propia/?referer=L-excel-formato&amp;utm_medium=act_formato_excel&amp;utm_source=act_formato_excel&amp;utm_campaign=act_formato_excel&amp;utm_content=act_formato_excel_link" TargetMode="External"/><Relationship Id="rId1310" Type="http://schemas.openxmlformats.org/officeDocument/2006/relationships/hyperlink" Target="https://actualicese.com/formato-1009-reporte-de-cuentas-por-pagar-a-diciembre-31-del-2015/?referer=L-excel-formato&amp;utm_medium=act_formato_excel&amp;utm_source=act_formato_excel&amp;utm_campaign=act_formato_excel&amp;utm_content=act_formato_excel_link" TargetMode="External"/><Relationship Id="rId1408" Type="http://schemas.openxmlformats.org/officeDocument/2006/relationships/hyperlink" Target="https://actualicese.com/modelo-declaracion-grupo-empresarial-o-situacion-de-control-personas-juridicas/?referer=L-excel-formato&amp;utm_medium=act_formato_excel&amp;utm_source=act_formato_excel&amp;utm_campaign=act_formato_excel&amp;utm_content=act_formato_excel_link" TargetMode="External"/><Relationship Id="rId1962" Type="http://schemas.openxmlformats.org/officeDocument/2006/relationships/hyperlink" Target="https://actualicese.com/estado-de-flujos-de-efectivo-por-el-metodo-directo-ejercicio-practico-y-plantilla-en-excel/?referer=L-excel-formato&amp;utm_medium=act_formato_excel&amp;utm_source=act_formato_excel&amp;utm_campaign=act_formato_excel&amp;utm_content=act_formato_excel_link" TargetMode="External"/><Relationship Id="rId47" Type="http://schemas.openxmlformats.org/officeDocument/2006/relationships/hyperlink" Target="https://actualicese.com/estado-de-flujos-de-efectivo-por-el-metodo-directo-ejercicio-practico-y-plantilla-en-excel/?referer=L-excel-formato&amp;utm_medium=act_formato_excel&amp;utm_source=act_formato_excel&amp;utm_campaign=act_formato_excel&amp;utm_content=act_formato_excel_link" TargetMode="External"/><Relationship Id="rId1615" Type="http://schemas.openxmlformats.org/officeDocument/2006/relationships/hyperlink" Target="https://actualicese.com/excel-listado-de-los-codigos-para-identificar-en-la-pila-a-las-distintas-administradoras-de-la-seguridad-social/?referer=L-excel-formato&amp;utm_medium=act_formato_excel&amp;utm_source=act_formato_excel&amp;utm_campaign=act_formato_excel&amp;utm_content=act_formato_excel_link" TargetMode="External"/><Relationship Id="rId1822" Type="http://schemas.openxmlformats.org/officeDocument/2006/relationships/hyperlink" Target="https://actualicese.com/carta-entrega-de-dotacion/?referer=L-excel-formato&amp;utm_medium=act_formato_excel&amp;utm_source=act_formato_excel&amp;utm_campaign=act_formato_excel&amp;utm_content=act_formato_excel_link" TargetMode="External"/><Relationship Id="rId196" Type="http://schemas.openxmlformats.org/officeDocument/2006/relationships/hyperlink" Target="https://actualicese.com/casos-practicos-de-determinacion-del-valor-patrimonial-de-los-bienes-inmuebles-de-personas-naturales/?referer=L-excel-formato&amp;utm_medium=act_formato_excel&amp;utm_source=act_formato_excel&amp;utm_campaign=act_formato_excel&amp;utm_content=act_formato_excel_link" TargetMode="External"/><Relationship Id="rId2084" Type="http://schemas.openxmlformats.org/officeDocument/2006/relationships/hyperlink" Target="https://actualicese.com/modelo-para-definir-si-una-persona-natural-esta-obligada-a-declarar-renta/?referer=L-excel-formato&amp;utm_medium=act_formato_excel&amp;utm_source=act_formato_excel&amp;utm_campaign=act_formato_excel&amp;utm_content=act_formato_excel_link" TargetMode="External"/><Relationship Id="rId263" Type="http://schemas.openxmlformats.org/officeDocument/2006/relationships/hyperlink" Target="https://actualicese.com/certificado-de-dependientes-para-efectos-de-deduccion-en-la-declaracion-de-renta/?referer=L-excel-formato&amp;utm_medium=act_formato_excel&amp;utm_source=act_formato_excel&amp;utm_campaign=act_formato_excel&amp;utm_content=act_formato_excel_link" TargetMode="External"/><Relationship Id="rId470" Type="http://schemas.openxmlformats.org/officeDocument/2006/relationships/hyperlink" Target="https://actualicese.com/analisis-vertical-y-horizontal-aplicados-a-la-interpretacion-de-informacion-financiera/?referer=L-excel-formato&amp;utm_medium=act_formato_excel&amp;utm_source=act_formato_excel&amp;utm_campaign=act_formato_excel&amp;utm_content=act_formato_excel_link" TargetMode="External"/><Relationship Id="rId2151" Type="http://schemas.openxmlformats.org/officeDocument/2006/relationships/hyperlink" Target="https://actualicese.com/liquidador-de-vacaciones-en-excel-aplicado-a-10-casos-practicos/?referer=L-excel-formato&amp;utm_medium=act_formato_excel&amp;utm_source=act_formato_excel&amp;utm_campaign=act_formato_excel&amp;utm_content=act_formato_excel_link" TargetMode="External"/><Relationship Id="rId123" Type="http://schemas.openxmlformats.org/officeDocument/2006/relationships/hyperlink" Target="https://actualicese.com/formato-de-control-de-vacaciones-de-empleados/?referer=L-excel-formato&amp;utm_medium=act_formato_excel&amp;utm_source=act_formato_excel&amp;utm_campaign=act_formato_excel&amp;utm_content=act_formato_excel_link" TargetMode="External"/><Relationship Id="rId330" Type="http://schemas.openxmlformats.org/officeDocument/2006/relationships/hyperlink" Target="https://actualicese.com/propuesta-de-servicios-de-revisoria-fiscal-en-una-copropiedad/?referer=L-excel-formato&amp;utm_medium=act_formato_excel&amp;utm_source=act_formato_excel&amp;utm_campaign=act_formato_excel&amp;utm_content=act_formato_excel_link" TargetMode="External"/><Relationship Id="rId568" Type="http://schemas.openxmlformats.org/officeDocument/2006/relationships/hyperlink" Target="https://actualicese.com/liquidador-del-pago-faltante-de-aportes-al-sistema-general-de-pensiones-de-abril-y-mayo-de-2020/?referer=L-excel-formato&amp;utm_medium=act_formato_excel&amp;utm_source=act_formato_excel&amp;utm_campaign=act_formato_excel&amp;utm_content=act_formato_excel_link" TargetMode="External"/><Relationship Id="rId775" Type="http://schemas.openxmlformats.org/officeDocument/2006/relationships/hyperlink" Target="https://actualicese.com/plantilla-para-elaborar-formulario-220-certificado-de-ingresos-y-retenciones-ano-gravable-2019/?referer=L-excel-formato&amp;utm_medium=act_formato_excel&amp;utm_source=act_formato_excel&amp;utm_campaign=act_formato_excel&amp;utm_content=act_formato_excel_link" TargetMode="External"/><Relationship Id="rId982" Type="http://schemas.openxmlformats.org/officeDocument/2006/relationships/hyperlink" Target="https://actualicese.com/formato-exogena-1009-por-el-ano-gravable-2017-reporte-de-cuentas-por-pagar/?referer=L-excel-formato&amp;utm_medium=act_formato_excel&amp;utm_source=act_formato_excel&amp;utm_campaign=act_formato_excel&amp;utm_content=act_formato_excel_link" TargetMode="External"/><Relationship Id="rId1198" Type="http://schemas.openxmlformats.org/officeDocument/2006/relationships/hyperlink" Target="https://actualicese.com/calculos-para-determinar-valores-susceptibles-de-ser-compensados/?referer=L-excel-formato&amp;utm_medium=act_formato_excel&amp;utm_source=act_formato_excel&amp;utm_campaign=act_formato_excel&amp;utm_content=act_formato_excel_link" TargetMode="External"/><Relationship Id="rId2011" Type="http://schemas.openxmlformats.org/officeDocument/2006/relationships/hyperlink" Target="https://actualicese.com/determinacion-de-diferencias-temporarias-e-impuesto-diferido/?referer=L-excel-formato&amp;utm_medium=act_formato_excel&amp;utm_source=act_formato_excel&amp;utm_campaign=act_formato_excel&amp;utm_content=act_formato_excel_link" TargetMode="External"/><Relationship Id="rId2249" Type="http://schemas.openxmlformats.org/officeDocument/2006/relationships/hyperlink" Target="https://actualicese.com/notificacion-a-empleado-de-la-reduccion-de-la-jornada-laboral/?referer=L-excel-formato&amp;utm_medium=act_formato_excel&amp;utm_source=act_formato_excel&amp;utm_campaign=act_formato_excel&amp;utm_content=act_formato_excel_link" TargetMode="External"/><Relationship Id="rId428" Type="http://schemas.openxmlformats.org/officeDocument/2006/relationships/hyperlink" Target="https://actualicese.com/liquidador-de-sanciones-por-expedir-factura-sin-cumplir-los-requisitos-legales/?referer=L-excel-formato&amp;utm_medium=act_formato_excel&amp;utm_source=act_formato_excel&amp;utm_campaign=act_formato_excel&amp;utm_content=act_formato_excel_link" TargetMode="External"/><Relationship Id="rId635" Type="http://schemas.openxmlformats.org/officeDocument/2006/relationships/hyperlink" Target="https://actualicese.com/conciliacion-contable-y-tributaria-casos-de-descuentos-y-donaciones-especiales/?referer=L-excel-formato&amp;utm_medium=act_formato_excel&amp;utm_source=act_formato_excel&amp;utm_campaign=act_formato_excel&amp;utm_content=act_formato_excel_link" TargetMode="External"/><Relationship Id="rId842" Type="http://schemas.openxmlformats.org/officeDocument/2006/relationships/hyperlink" Target="https://actualicese.com/modelo-para-determinar-quien-puede-pertenecer-al-regimen-simple-de-tributacion/?referer=L-excel-formato&amp;utm_medium=act_formato_excel&amp;utm_source=act_formato_excel&amp;utm_campaign=act_formato_excel&amp;utm_content=act_formato_excel_link" TargetMode="External"/><Relationship Id="rId1058" Type="http://schemas.openxmlformats.org/officeDocument/2006/relationships/hyperlink" Target="https://actualicese.com/acta-final-de-arreglo-directo/?referer=L-excel-formato&amp;utm_medium=act_formato_excel&amp;utm_source=act_formato_excel&amp;utm_campaign=act_formato_excel&amp;utm_content=act_formato_excel_link" TargetMode="External"/><Relationship Id="rId1265" Type="http://schemas.openxmlformats.org/officeDocument/2006/relationships/hyperlink" Target="https://actualicese.com/derecho-de-peticion-para-solicitar-documentos-a-exempleador/?referer=L-excel-formato&amp;utm_medium=act_formato_excel&amp;utm_source=act_formato_excel&amp;utm_campaign=act_formato_excel&amp;utm_content=act_formato_excel_link" TargetMode="External"/><Relationship Id="rId1472" Type="http://schemas.openxmlformats.org/officeDocument/2006/relationships/hyperlink" Target="https://actualicese.com/contrato-de-confidencialidad/?referer=L-excel-formato&amp;utm_medium=act_formato_excel&amp;utm_source=act_formato_excel&amp;utm_campaign=act_formato_excel&amp;utm_content=act_formato_excel_link" TargetMode="External"/><Relationship Id="rId2109" Type="http://schemas.openxmlformats.org/officeDocument/2006/relationships/hyperlink" Target="https://actualicese.com/liquidador-del-componente-inflacionario-de-los-rendimientos-o-costos-financieros/?referer=L-excel-formato&amp;utm_medium=act_formato_excel&amp;utm_source=act_formato_excel&amp;utm_campaign=act_formato_excel&amp;utm_content=act_formato_excel_link" TargetMode="External"/><Relationship Id="rId702" Type="http://schemas.openxmlformats.org/officeDocument/2006/relationships/hyperlink" Target="https://actualicese.com/contrato-de-comision-o-corretaje-2/?referer=L-excel-formato&amp;utm_medium=act_formato_excel&amp;utm_source=act_formato_excel&amp;utm_campaign=act_formato_excel&amp;utm_content=act_formato_excel_link" TargetMode="External"/><Relationship Id="rId1125" Type="http://schemas.openxmlformats.org/officeDocument/2006/relationships/hyperlink" Target="https://actualicese.com/formato-1001-por-2016-reportes-de-pagos-o-abonos-en-cuenta-y-sus-retenciones-a-terceros/?referer=L-excel-formato&amp;utm_medium=act_formato_excel&amp;utm_source=act_formato_excel&amp;utm_campaign=act_formato_excel&amp;utm_content=act_formato_excel_link" TargetMode="External"/><Relationship Id="rId1332" Type="http://schemas.openxmlformats.org/officeDocument/2006/relationships/hyperlink" Target="https://actualicese.com/indicadores-basicos-para-tener-en-cuenta-en-el-2016/?referer=L-excel-formato&amp;utm_medium=act_formato_excel&amp;utm_source=act_formato_excel&amp;utm_campaign=act_formato_excel&amp;utm_content=act_formato_excel_link" TargetMode="External"/><Relationship Id="rId1777" Type="http://schemas.openxmlformats.org/officeDocument/2006/relationships/hyperlink" Target="https://actualicese.com/liquidador-de-vacaciones-en-excel-aplicado-a-10-casos-practicos/?referer=L-excel-formato&amp;utm_medium=act_formato_excel&amp;utm_source=act_formato_excel&amp;utm_campaign=act_formato_excel&amp;utm_content=act_formato_excel_link" TargetMode="External"/><Relationship Id="rId1984" Type="http://schemas.openxmlformats.org/officeDocument/2006/relationships/hyperlink" Target="https://actualicese.com/casos-practicos-para-comprender-la-contabilizacion-de-activos-en-el-cierre-contable/?referer=L-excel-formato&amp;utm_medium=act_formato_excel&amp;utm_source=act_formato_excel&amp;utm_campaign=act_formato_excel&amp;utm_content=act_formato_excel_link" TargetMode="External"/><Relationship Id="rId69" Type="http://schemas.openxmlformats.org/officeDocument/2006/relationships/hyperlink" Target="https://actualicese.com/casos-practicos-de-contabilizacion-de-utilidades-y-dividendos/?referer=L-excel-formato&amp;utm_medium=act_formato_excel&amp;utm_source=act_formato_excel&amp;utm_campaign=act_formato_excel&amp;utm_content=act_formato_excel_link" TargetMode="External"/><Relationship Id="rId1637" Type="http://schemas.openxmlformats.org/officeDocument/2006/relationships/hyperlink" Target="https://actualicese.com/hoja-de-costos-en-excel/?referer=L-excel-formato&amp;utm_medium=act_formato_excel&amp;utm_source=act_formato_excel&amp;utm_campaign=act_formato_excel&amp;utm_content=act_formato_excel_link" TargetMode="External"/><Relationship Id="rId1844" Type="http://schemas.openxmlformats.org/officeDocument/2006/relationships/hyperlink" Target="https://actualicese.com/liquidador-de-indemnizacion-por-despido-sin-justa-causa-contrato-indefinido/?referer=L-excel-formato&amp;utm_medium=act_formato_excel&amp;utm_source=act_formato_excel&amp;utm_campaign=act_formato_excel&amp;utm_content=act_formato_excel_link" TargetMode="External"/><Relationship Id="rId1704" Type="http://schemas.openxmlformats.org/officeDocument/2006/relationships/hyperlink" Target="https://actualicese.com/informe-de-revision-de-informacion-financiera-intermedia-con-salvedades/?referer=L-excel-formato&amp;utm_medium=act_formato_excel&amp;utm_source=act_formato_excel&amp;utm_campaign=act_formato_excel&amp;utm_content=act_formato_excel_link" TargetMode="External"/><Relationship Id="rId285" Type="http://schemas.openxmlformats.org/officeDocument/2006/relationships/hyperlink" Target="https://actualicese.com/plantilla-del-formato-1009-para-el-reporte-de-exogena-2021-informacion-de-cuentas-por-pagar/?referer=L-excel-formato&amp;utm_medium=act_formato_excel&amp;utm_source=act_formato_excel&amp;utm_campaign=act_formato_excel&amp;utm_content=act_formato_excel_link" TargetMode="External"/><Relationship Id="rId1911" Type="http://schemas.openxmlformats.org/officeDocument/2006/relationships/hyperlink" Target="https://actualicese.com/reparto-de-utilidades-pago-de-dividendos/?referer=L-excel-formato&amp;utm_medium=act_formato_excel&amp;utm_source=act_formato_excel&amp;utm_campaign=act_formato_excel&amp;utm_content=act_formato_excel_link" TargetMode="External"/><Relationship Id="rId492" Type="http://schemas.openxmlformats.org/officeDocument/2006/relationships/hyperlink" Target="https://actualicese.com/comparativo-de-normas-afectadas-con-la-ley-de-inversion-social-2155-de-septiembre-14-de-2021/?referer=L-excel-formato&amp;utm_medium=act_formato_excel&amp;utm_source=act_formato_excel&amp;utm_campaign=act_formato_excel&amp;utm_content=act_formato_excel_link" TargetMode="External"/><Relationship Id="rId797" Type="http://schemas.openxmlformats.org/officeDocument/2006/relationships/hyperlink" Target="https://actualicese.com/calendario-calendario-tributario-distrital-2020/?referer=L-excel-formato&amp;utm_medium=act_formato_excel&amp;utm_source=act_formato_excel&amp;utm_campaign=act_formato_excel&amp;utm_content=act_formato_excel_link" TargetMode="External"/><Relationship Id="rId2173" Type="http://schemas.openxmlformats.org/officeDocument/2006/relationships/hyperlink" Target="https://actualicese.com/tabla-en-excel-de-retencion-en-la-fuente-2024/?referer=L-excel-formato&amp;utm_medium=act_formato_excel&amp;utm_source=act_formato_excel&amp;utm_campaign=act_formato_excel&amp;utm_content=act_formato_excel_link" TargetMode="External"/><Relationship Id="rId145" Type="http://schemas.openxmlformats.org/officeDocument/2006/relationships/hyperlink" Target="https://actualicese.com/simulador-para-comparar-creditos-bancarios-con-tabla-de-amortizacion/?referer=L-excel-formato&amp;utm_medium=act_formato_excel&amp;utm_source=act_formato_excel&amp;utm_campaign=act_formato_excel&amp;utm_content=act_formato_excel_link" TargetMode="External"/><Relationship Id="rId352" Type="http://schemas.openxmlformats.org/officeDocument/2006/relationships/hyperlink" Target="https://actualicese.com/calculo-retencion-en-la-fuente-a-titulo-de-renta-por-concepto-de-pensiones/?referer=L-excel-formato&amp;utm_medium=act_formato_excel&amp;utm_source=act_formato_excel&amp;utm_campaign=act_formato_excel&amp;utm_content=act_formato_excel_link" TargetMode="External"/><Relationship Id="rId1287" Type="http://schemas.openxmlformats.org/officeDocument/2006/relationships/hyperlink" Target="https://actualicese.com/guia-plantilla-de-estados-financieros-2015-bajo-estandares-internacionales-plenos-para-supersociedades-con-xbrl-express/?referer=L-excel-formato&amp;utm_medium=act_formato_excel&amp;utm_source=act_formato_excel&amp;utm_campaign=act_formato_excel&amp;utm_content=act_formato_excel_link" TargetMode="External"/><Relationship Id="rId2033" Type="http://schemas.openxmlformats.org/officeDocument/2006/relationships/hyperlink" Target="https://actualicese.com/casos-practicos-sobre-aiu-calculo-del-iva-y-retencion-en-la-fuente-en-esta-figura/?referer=L-excel-formato&amp;utm_medium=act_formato_excel&amp;utm_source=act_formato_excel&amp;utm_campaign=act_formato_excel&amp;utm_content=act_formato_excel_link" TargetMode="External"/><Relationship Id="rId2240" Type="http://schemas.openxmlformats.org/officeDocument/2006/relationships/hyperlink" Target="https://actualicese.com/plantilla-en-excel-del-formulario-420-ag-2024-declaracion-anual-del-impuesto-al-patrimonio/?referer=L-excel-formato&amp;utm_medium=act_formato_excel&amp;utm_source=act_formato_excel&amp;utm_campaign=act_formato_excel&amp;utm_content=act_formato_excel_link" TargetMode="External"/><Relationship Id="rId212" Type="http://schemas.openxmlformats.org/officeDocument/2006/relationships/hyperlink" Target="https://actualicese.com/listado-de-contribuyentes-inscritos-en-el-regimen-simple/?referer=L-excel-formato&amp;utm_medium=act_formato_excel&amp;utm_source=act_formato_excel&amp;utm_campaign=act_formato_excel&amp;utm_content=act_formato_excel_link" TargetMode="External"/><Relationship Id="rId657" Type="http://schemas.openxmlformats.org/officeDocument/2006/relationships/hyperlink" Target="https://actualicese.com/liquidador-de-retencion-en-la-fuente-con-procedimiento-1-sobre-rentas-de-trabajo-durante-2021/?referer=L-excel-formato&amp;utm_medium=act_formato_excel&amp;utm_source=act_formato_excel&amp;utm_campaign=act_formato_excel&amp;utm_content=act_formato_excel_link" TargetMode="External"/><Relationship Id="rId864" Type="http://schemas.openxmlformats.org/officeDocument/2006/relationships/hyperlink" Target="https://actualicese.com/seguimiento-de-control-de-calidad-en-un-encargo-de-auditoria-bajo-nicc-1/?referer=L-excel-formato&amp;utm_medium=act_formato_excel&amp;utm_source=act_formato_excel&amp;utm_campaign=act_formato_excel&amp;utm_content=act_formato_excel_link" TargetMode="External"/><Relationship Id="rId1494" Type="http://schemas.openxmlformats.org/officeDocument/2006/relationships/hyperlink" Target="https://actualicese.com/planeacion-obligaciones-tributarias-2015/?referer=L-excel-formato&amp;utm_medium=act_formato_excel&amp;utm_source=act_formato_excel&amp;utm_campaign=act_formato_excel&amp;utm_content=act_formato_excel_link" TargetMode="External"/><Relationship Id="rId1799" Type="http://schemas.openxmlformats.org/officeDocument/2006/relationships/hyperlink" Target="https://actualicese.com/plantilla-de-los-formatos-de-exogena-del-5247-al-5252-por-el-ag-2022-reportes-de-los-mandatarios/?referer=L-excel-formato&amp;utm_medium=act_formato_excel&amp;utm_source=act_formato_excel&amp;utm_campaign=act_formato_excel&amp;utm_content=act_formato_excel_link" TargetMode="External"/><Relationship Id="rId2100" Type="http://schemas.openxmlformats.org/officeDocument/2006/relationships/hyperlink" Target="https://actualicese.com/notificacion-a-trabajadores-que-no-tienen-derecho-a-la-prima-de-servicios/?referer=L-excel-formato&amp;utm_medium=act_formato_excel&amp;utm_source=act_formato_excel&amp;utm_campaign=act_formato_excel&amp;utm_content=act_formato_excel_link" TargetMode="External"/><Relationship Id="rId517" Type="http://schemas.openxmlformats.org/officeDocument/2006/relationships/hyperlink" Target="https://actualicese.com/formato-de-evaluacion-de-desempeno-laboral-para-un-auditor/?referer=L-excel-formato&amp;utm_medium=act_formato_excel&amp;utm_source=act_formato_excel&amp;utm_campaign=act_formato_excel&amp;utm_content=act_formato_excel_link" TargetMode="External"/><Relationship Id="rId724" Type="http://schemas.openxmlformats.org/officeDocument/2006/relationships/hyperlink" Target="https://actualicese.com/carta-orden-de-no-pago-cheque/?referer=L-excel-formato&amp;utm_medium=act_formato_excel&amp;utm_source=act_formato_excel&amp;utm_campaign=act_formato_excel&amp;utm_content=act_formato_excel_link" TargetMode="External"/><Relationship Id="rId931" Type="http://schemas.openxmlformats.org/officeDocument/2006/relationships/hyperlink" Target="https://actualicese.com/personas-naturales-no-residentes-obligadas-o-no-a-declarar-impuesto-de-renta/?referer=L-excel-formato&amp;utm_medium=act_formato_excel&amp;utm_source=act_formato_excel&amp;utm_campaign=act_formato_excel&amp;utm_content=act_formato_excel_link" TargetMode="External"/><Relationship Id="rId1147" Type="http://schemas.openxmlformats.org/officeDocument/2006/relationships/hyperlink" Target="https://actualicese.com/autorizacion-de-aumento-del-capital/?referer=L-excel-formato&amp;utm_medium=act_formato_excel&amp;utm_source=act_formato_excel&amp;utm_campaign=act_formato_excel&amp;utm_content=act_formato_excel_link" TargetMode="External"/><Relationship Id="rId1354" Type="http://schemas.openxmlformats.org/officeDocument/2006/relationships/hyperlink" Target="https://actualicese.com/normatividad-reglamentaria-del-impuesto-a-la-riqueza-y-su-complementario/?referer=L-excel-formato&amp;utm_medium=act_formato_excel&amp;utm_source=act_formato_excel&amp;utm_campaign=act_formato_excel&amp;utm_content=act_formato_excel_link" TargetMode="External"/><Relationship Id="rId1561" Type="http://schemas.openxmlformats.org/officeDocument/2006/relationships/hyperlink" Target="https://actualicese.com/formato-unico-nacional-de-autorizacion-de-trabajo-para-ninos-ninas-o-adolescentes-nna/?referer=L-excel-formato&amp;utm_medium=act_formato_excel&amp;utm_source=act_formato_excel&amp;utm_campaign=act_formato_excel&amp;utm_content=act_formato_excel_link" TargetMode="External"/><Relationship Id="rId60" Type="http://schemas.openxmlformats.org/officeDocument/2006/relationships/hyperlink" Target="https://actualicese.com/simulador-de-casos-para-clasificar-instrumentos-financieros-como-pasivos-o-patrimonio/?referer=L-excel-formato&amp;utm_medium=act_formato_excel&amp;utm_source=act_formato_excel&amp;utm_campaign=act_formato_excel&amp;utm_content=act_formato_excel_link" TargetMode="External"/><Relationship Id="rId1007" Type="http://schemas.openxmlformats.org/officeDocument/2006/relationships/hyperlink" Target="https://actualicese.com/calculo-de-tasa-de-interes-efectiva-implicita-en-una-cuota/?referer=L-excel-formato&amp;utm_medium=act_formato_excel&amp;utm_source=act_formato_excel&amp;utm_campaign=act_formato_excel&amp;utm_content=act_formato_excel_link" TargetMode="External"/><Relationship Id="rId1214" Type="http://schemas.openxmlformats.org/officeDocument/2006/relationships/hyperlink" Target="https://actualicese.com/formato-especificaciones-de-los-servicios-para-acceder-a-incentivos-de-la-ley-1715-del-2014/?referer=L-excel-formato&amp;utm_medium=act_formato_excel&amp;utm_source=act_formato_excel&amp;utm_campaign=act_formato_excel&amp;utm_content=act_formato_excel_link" TargetMode="External"/><Relationship Id="rId1421" Type="http://schemas.openxmlformats.org/officeDocument/2006/relationships/hyperlink" Target="https://actualicese.com/propuesta-aplicacion-niif-en-propiedad-horizontal/?referer=L-excel-formato&amp;utm_medium=act_formato_excel&amp;utm_source=act_formato_excel&amp;utm_campaign=act_formato_excel&amp;utm_content=act_formato_excel_link" TargetMode="External"/><Relationship Id="rId1659" Type="http://schemas.openxmlformats.org/officeDocument/2006/relationships/hyperlink" Target="https://actualicese.com/formulario-de-reclamos-del-usuario-o-cliente/?referer=L-excel-formato&amp;utm_medium=act_formato_excel&amp;utm_source=act_formato_excel&amp;utm_campaign=act_formato_excel&amp;utm_content=act_formato_excel_link" TargetMode="External"/><Relationship Id="rId1866" Type="http://schemas.openxmlformats.org/officeDocument/2006/relationships/hyperlink" Target="https://actualicese.com/casos-practicos-de-liquidacion-de-intereses-moratorios-y-sancion-de-extemporaneidad-ley-2277-de-2022/?referer=L-excel-formato&amp;utm_medium=act_formato_excel&amp;utm_source=act_formato_excel&amp;utm_campaign=act_formato_excel&amp;utm_content=act_formato_excel_link" TargetMode="External"/><Relationship Id="rId1519" Type="http://schemas.openxmlformats.org/officeDocument/2006/relationships/hyperlink" Target="https://actualicese.com/manejo-del-iva-y-retencion-por-renta-de-las-empresas-que-manejan-a-i-u/?referer=L-excel-formato&amp;utm_medium=act_formato_excel&amp;utm_source=act_formato_excel&amp;utm_campaign=act_formato_excel&amp;utm_content=act_formato_excel_link" TargetMode="External"/><Relationship Id="rId1726" Type="http://schemas.openxmlformats.org/officeDocument/2006/relationships/hyperlink" Target="https://actualicese.com/informe-de-compilacion-de-estados-financieros-con-fines-especificos/?referer=L-excel-formato&amp;utm_medium=act_formato_excel&amp;utm_source=act_formato_excel&amp;utm_campaign=act_formato_excel&amp;utm_content=act_formato_excel_link" TargetMode="External"/><Relationship Id="rId1933" Type="http://schemas.openxmlformats.org/officeDocument/2006/relationships/hyperlink" Target="https://actualicese.com/solicitud-compensacion-de-vacaciones/?referer=L-excel-formato&amp;utm_medium=act_formato_excel&amp;utm_source=act_formato_excel&amp;utm_campaign=act_formato_excel&amp;utm_content=act_formato_excel_link" TargetMode="External"/><Relationship Id="rId18" Type="http://schemas.openxmlformats.org/officeDocument/2006/relationships/hyperlink" Target="https://actualicese.com/caso-practico-en-excel-impuesto-diferido-por-deterioro-de-inventario/?referer=L-excel-formato&amp;utm_medium=act_formato_excel&amp;utm_source=act_formato_excel&amp;utm_campaign=act_formato_excel&amp;utm_content=act_formato_excel_link" TargetMode="External"/><Relationship Id="rId2195" Type="http://schemas.openxmlformats.org/officeDocument/2006/relationships/hyperlink" Target="https://actualicese.com/liquidador-plantilla-para-elaborar-el-formulario-300-para-las-declaraciones-del-iva-en-2024/?referer=L-excel-formato&amp;utm_medium=act_formato_excel&amp;utm_source=act_formato_excel&amp;utm_campaign=act_formato_excel&amp;utm_content=act_formato_excel_link" TargetMode="External"/><Relationship Id="rId167" Type="http://schemas.openxmlformats.org/officeDocument/2006/relationships/hyperlink" Target="https://actualicese.com/certificacion-para-notificar-al-empleado-examenes-medicos-de-egreso/?referer=L-excel-formato&amp;utm_medium=act_formato_excel&amp;utm_source=act_formato_excel&amp;utm_campaign=act_formato_excel&amp;utm_content=act_formato_excel_link" TargetMode="External"/><Relationship Id="rId374" Type="http://schemas.openxmlformats.org/officeDocument/2006/relationships/hyperlink" Target="https://actualicese.com/convocatoria-a-una-reunion-extraordinaria/?referer=L-excel-formato&amp;utm_medium=act_formato_excel&amp;utm_source=act_formato_excel&amp;utm_campaign=act_formato_excel&amp;utm_content=act_formato_excel_link" TargetMode="External"/><Relationship Id="rId581" Type="http://schemas.openxmlformats.org/officeDocument/2006/relationships/hyperlink" Target="https://actualicese.com/modelo-de-contrato-de-permuta/?referer=L-excel-formato&amp;utm_medium=act_formato_excel&amp;utm_source=act_formato_excel&amp;utm_campaign=act_formato_excel&amp;utm_content=act_formato_excel_link" TargetMode="External"/><Relationship Id="rId2055" Type="http://schemas.openxmlformats.org/officeDocument/2006/relationships/hyperlink" Target="https://actualicese.com/liquidador-del-impuesto-sobre-la-renta-liquida-de-las-cedulas-general-y-de-pensiones/?referer=L-excel-formato&amp;utm_medium=act_formato_excel&amp;utm_source=act_formato_excel&amp;utm_campaign=act_formato_excel&amp;utm_content=act_formato_excel_link" TargetMode="External"/><Relationship Id="rId2262" Type="http://schemas.openxmlformats.org/officeDocument/2006/relationships/hyperlink" Target="https://actualicese.com/liquidador-y-caso-practico-para-calcular-y-contabilizar-horas-extra-y-recargos-durante-la-reduccion-de-la-jornada-laboral-en-2024/?referer=L-excel-formato&amp;utm_medium=act_formato_excel&amp;utm_source=act_formato_excel&amp;utm_campaign=act_formato_excel&amp;utm_content=act_formato_excel_link" TargetMode="External"/><Relationship Id="rId234" Type="http://schemas.openxmlformats.org/officeDocument/2006/relationships/hyperlink" Target="https://actualicese.com/normas-del-impuesto-de-renta-de-personas-naturales-que-sufrieron-cambios-para-el-ag-2021/?referer=L-excel-formato&amp;utm_medium=act_formato_excel&amp;utm_source=act_formato_excel&amp;utm_campaign=act_formato_excel&amp;utm_content=act_formato_excel_link" TargetMode="External"/><Relationship Id="rId679" Type="http://schemas.openxmlformats.org/officeDocument/2006/relationships/hyperlink" Target="https://actualicese.com/venta-de-bienes-inmuebles-a-largo-plazo-caso-practico-de-impuesto-diferido/?referer=L-excel-formato&amp;utm_medium=act_formato_excel&amp;utm_source=act_formato_excel&amp;utm_campaign=act_formato_excel&amp;utm_content=act_formato_excel_link" TargetMode="External"/><Relationship Id="rId886" Type="http://schemas.openxmlformats.org/officeDocument/2006/relationships/hyperlink" Target="https://actualicese.com/tarifas-de-autorretencion-especial-en-renta-automatizado/?referer=L-excel-formato&amp;utm_medium=act_formato_excel&amp;utm_source=act_formato_excel&amp;utm_campaign=act_formato_excel&amp;utm_content=act_formato_excel_link" TargetMode="External"/><Relationship Id="rId2" Type="http://schemas.openxmlformats.org/officeDocument/2006/relationships/hyperlink" Target="https://actualicese.com/guia-en-excel-para-revisiones-pertinentes-en-la-propiedad-planta-y-equipo-en-el-proceso-de-cierre-contable/?referer=L-excel-formato&amp;utm_medium=act_formato_excel&amp;utm_source=act_formato_excel&amp;utm_campaign=act_formato_excel&amp;utm_content=act_formato_excel_link" TargetMode="External"/><Relationship Id="rId441" Type="http://schemas.openxmlformats.org/officeDocument/2006/relationships/hyperlink" Target="https://actualicese.com/cuestionario-de-control-interno-de-provisiones-y-contingencias-en-excel/?referer=L-excel-formato&amp;utm_medium=act_formato_excel&amp;utm_source=act_formato_excel&amp;utm_campaign=act_formato_excel&amp;utm_content=act_formato_excel_link" TargetMode="External"/><Relationship Id="rId539" Type="http://schemas.openxmlformats.org/officeDocument/2006/relationships/hyperlink" Target="https://actualicese.com/solicitud-de-licencia-de-maternidad-ante-la-eps-por-parte-de-una-trabajadora-independiente/?referer=L-excel-formato&amp;utm_medium=act_formato_excel&amp;utm_source=act_formato_excel&amp;utm_campaign=act_formato_excel&amp;utm_content=act_formato_excel_link" TargetMode="External"/><Relationship Id="rId746" Type="http://schemas.openxmlformats.org/officeDocument/2006/relationships/hyperlink" Target="https://actualicese.com/certificacion-para-subsidio-de-nomina-paef-entidad-del-regimen-tributario-especial/?referer=L-excel-formato&amp;utm_medium=act_formato_excel&amp;utm_source=act_formato_excel&amp;utm_campaign=act_formato_excel&amp;utm_content=act_formato_excel_link" TargetMode="External"/><Relationship Id="rId1071" Type="http://schemas.openxmlformats.org/officeDocument/2006/relationships/hyperlink" Target="https://actualicese.com/formulario-de-reclamos-del-usuario-o-cliente/?referer=L-excel-formato&amp;utm_medium=act_formato_excel&amp;utm_source=act_formato_excel&amp;utm_campaign=act_formato_excel&amp;utm_content=act_formato_excel_link" TargetMode="External"/><Relationship Id="rId1169" Type="http://schemas.openxmlformats.org/officeDocument/2006/relationships/hyperlink" Target="https://actualicese.com/matriz-para-determinar-valor-de-perdidas-fiscales-susceptibles-de-compensacion-segun-reforma/?referer=L-excel-formato&amp;utm_medium=act_formato_excel&amp;utm_source=act_formato_excel&amp;utm_campaign=act_formato_excel&amp;utm_content=act_formato_excel_link" TargetMode="External"/><Relationship Id="rId1376" Type="http://schemas.openxmlformats.org/officeDocument/2006/relationships/hyperlink" Target="https://actualicese.com/doctrinas-de-la-dian-sobre-el-cree/?referer=L-excel-formato&amp;utm_medium=act_formato_excel&amp;utm_source=act_formato_excel&amp;utm_campaign=act_formato_excel&amp;utm_content=act_formato_excel_link" TargetMode="External"/><Relationship Id="rId1583" Type="http://schemas.openxmlformats.org/officeDocument/2006/relationships/hyperlink" Target="https://actualicese.com/autorizacion-para-que-un-tercero-solicite-en-la-dian-los-mecanismos-de-firma-digital/?referer=L-excel-formato&amp;utm_medium=act_formato_excel&amp;utm_source=act_formato_excel&amp;utm_campaign=act_formato_excel&amp;utm_content=act_formato_excel_link" TargetMode="External"/><Relationship Id="rId2122" Type="http://schemas.openxmlformats.org/officeDocument/2006/relationships/hyperlink" Target="https://actualicese.com/historico-del-salario-minimo-y-el-auxilio-de-transporte-1990-2024/?referer=L-excel-formato&amp;utm_medium=act_formato_excel&amp;utm_source=act_formato_excel&amp;utm_campaign=act_formato_excel&amp;utm_content=act_formato_excel_link" TargetMode="External"/><Relationship Id="rId301" Type="http://schemas.openxmlformats.org/officeDocument/2006/relationships/hyperlink" Target="https://actualicese.com/formulario-310-ag-2022-declaracion-del-impuesto-nacional-al-consumo-plantilla-para-borrador/?referer=L-excel-formato&amp;utm_medium=act_formato_excel&amp;utm_source=act_formato_excel&amp;utm_campaign=act_formato_excel&amp;utm_content=act_formato_excel_link" TargetMode="External"/><Relationship Id="rId953" Type="http://schemas.openxmlformats.org/officeDocument/2006/relationships/hyperlink" Target="https://actualicese.com/notificacion-de-no-renovacion-de-contrato-laboral-a-termino-fijo/?referer=L-excel-formato&amp;utm_medium=act_formato_excel&amp;utm_source=act_formato_excel&amp;utm_campaign=act_formato_excel&amp;utm_content=act_formato_excel_link" TargetMode="External"/><Relationship Id="rId1029" Type="http://schemas.openxmlformats.org/officeDocument/2006/relationships/hyperlink" Target="https://actualicese.com/calendario-tributario-distrital-2018/?referer=L-excel-formato&amp;utm_medium=act_formato_excel&amp;utm_source=act_formato_excel&amp;utm_campaign=act_formato_excel&amp;utm_content=act_formato_excel_link" TargetMode="External"/><Relationship Id="rId1236" Type="http://schemas.openxmlformats.org/officeDocument/2006/relationships/hyperlink" Target="https://actualicese.com/herramienta-calculadora-de-tarifas-en-la-contaduria-publica/?referer=L-excel-formato&amp;utm_medium=act_formato_excel&amp;utm_source=act_formato_excel&amp;utm_campaign=act_formato_excel&amp;utm_content=act_formato_excel_link" TargetMode="External"/><Relationship Id="rId1790" Type="http://schemas.openxmlformats.org/officeDocument/2006/relationships/hyperlink" Target="https://actualicese.com/acta-asamblea-o-junta-extraordinaria-por-cambio-de-revisor-fiscal-renuncia-o-revocatoria/?referer=L-excel-formato&amp;utm_medium=act_formato_excel&amp;utm_source=act_formato_excel&amp;utm_campaign=act_formato_excel&amp;utm_content=act_formato_excel_link" TargetMode="External"/><Relationship Id="rId1888" Type="http://schemas.openxmlformats.org/officeDocument/2006/relationships/hyperlink" Target="https://actualicese.com/liquidador-de-topes-de-ingresos-para-presentar-formatos-de-conciliacion-fiscal-2516-y-2517/?referer=L-excel-formato&amp;utm_medium=act_formato_excel&amp;utm_source=act_formato_excel&amp;utm_campaign=act_formato_excel&amp;utm_content=act_formato_excel_link" TargetMode="External"/><Relationship Id="rId82" Type="http://schemas.openxmlformats.org/officeDocument/2006/relationships/hyperlink" Target="https://actualicese.com/liquidador-de-aportes-a-seguridad-social-de-independientes-por-cuenta-propia-y-rentistas-de-capital/?referer=L-excel-formato&amp;utm_medium=act_formato_excel&amp;utm_source=act_formato_excel&amp;utm_campaign=act_formato_excel&amp;utm_content=act_formato_excel_link" TargetMode="External"/><Relationship Id="rId606" Type="http://schemas.openxmlformats.org/officeDocument/2006/relationships/hyperlink" Target="https://actualicese.com/guias-para-el-reporte-de-exogena-2020-descargalas-ya/?referer=L-excel-formato&amp;utm_medium=act_formato_excel&amp;utm_source=act_formato_excel&amp;utm_campaign=act_formato_excel&amp;utm_content=act_formato_excel_link" TargetMode="External"/><Relationship Id="rId813" Type="http://schemas.openxmlformats.org/officeDocument/2006/relationships/hyperlink" Target="https://actualicese.com/formulario-350-de-retencion-en-la-fuente-plantilla-avanzada/?referer=L-excel-formato&amp;utm_medium=act_formato_excel&amp;utm_source=act_formato_excel&amp;utm_campaign=act_formato_excel&amp;utm_content=act_formato_excel_link" TargetMode="External"/><Relationship Id="rId1443" Type="http://schemas.openxmlformats.org/officeDocument/2006/relationships/hyperlink" Target="https://actualicese.com/plantilla-elaboracion-estados-financieros-en-niif-para-supersociedades-con-xbrl-express/?referer=L-excel-formato&amp;utm_medium=act_formato_excel&amp;utm_source=act_formato_excel&amp;utm_campaign=act_formato_excel&amp;utm_content=act_formato_excel_link" TargetMode="External"/><Relationship Id="rId1650" Type="http://schemas.openxmlformats.org/officeDocument/2006/relationships/hyperlink" Target="https://actualicese.com/casos-practicos-de-liquidacion-y-contabilizacion-de-sanciones-por-no-inscribirse-o-actualizar-el-rut/?referer=L-excel-formato&amp;utm_medium=act_formato_excel&amp;utm_source=act_formato_excel&amp;utm_campaign=act_formato_excel&amp;utm_content=act_formato_excel_link" TargetMode="External"/><Relationship Id="rId1748" Type="http://schemas.openxmlformats.org/officeDocument/2006/relationships/hyperlink" Target="https://actualicese.com/convocatoria-a-asamblea-general-ordinaria-de-sociosaccionistas/?referer=L-excel-formato&amp;utm_medium=act_formato_excel&amp;utm_source=act_formato_excel&amp;utm_campaign=act_formato_excel&amp;utm_content=act_formato_excel_link" TargetMode="External"/><Relationship Id="rId1303" Type="http://schemas.openxmlformats.org/officeDocument/2006/relationships/hyperlink" Target="https://actualicese.com/formato-1005-1006-reporte-de-iva-descontables-e-iva-e-inc-generados-en-el-2015/?referer=L-excel-formato&amp;utm_medium=act_formato_excel&amp;utm_source=act_formato_excel&amp;utm_campaign=act_formato_excel&amp;utm_content=act_formato_excel_link" TargetMode="External"/><Relationship Id="rId1510" Type="http://schemas.openxmlformats.org/officeDocument/2006/relationships/hyperlink" Target="https://actualicese.com/informacion-laboral-a-tener-en-cuenta-a-partir-del-1-de-enero-de-2015/?referer=L-excel-formato&amp;utm_medium=act_formato_excel&amp;utm_source=act_formato_excel&amp;utm_campaign=act_formato_excel&amp;utm_content=act_formato_excel_link" TargetMode="External"/><Relationship Id="rId1955" Type="http://schemas.openxmlformats.org/officeDocument/2006/relationships/hyperlink" Target="https://actualicese.com/simulador-del-punto-de-equilibrio-en-excel-herramienta-de-analisis-financiero/?referer=L-excel-formato&amp;utm_medium=act_formato_excel&amp;utm_source=act_formato_excel&amp;utm_campaign=act_formato_excel&amp;utm_content=act_formato_excel_link" TargetMode="External"/><Relationship Id="rId1608" Type="http://schemas.openxmlformats.org/officeDocument/2006/relationships/hyperlink" Target="https://actualicese.com/word-asamblea-extraordinaria-de-accionistas-para-la-entrega-de-acciones-a-acreedores/?referer=L-excel-formato&amp;utm_medium=act_formato_excel&amp;utm_source=act_formato_excel&amp;utm_campaign=act_formato_excel&amp;utm_content=act_formato_excel_link" TargetMode="External"/><Relationship Id="rId1815" Type="http://schemas.openxmlformats.org/officeDocument/2006/relationships/hyperlink" Target="https://actualicese.com/liquidador-del-anticipo-del-impuesto-de-renta-2023-para-personas-juridicas-y-naturales/?referer=L-excel-formato&amp;utm_medium=act_formato_excel&amp;utm_source=act_formato_excel&amp;utm_campaign=act_formato_excel&amp;utm_content=act_formato_excel_link" TargetMode="External"/><Relationship Id="rId189" Type="http://schemas.openxmlformats.org/officeDocument/2006/relationships/hyperlink" Target="https://actualicese.com/sanciones-relacionadas-con-la-declaracion-informativa/?referer=L-excel-formato&amp;utm_medium=act_formato_excel&amp;utm_source=act_formato_excel&amp;utm_campaign=act_formato_excel&amp;utm_content=act_formato_excel_link" TargetMode="External"/><Relationship Id="rId396" Type="http://schemas.openxmlformats.org/officeDocument/2006/relationships/hyperlink" Target="https://actualicese.com/cuadro-comparativo-de-regimenes-pensionales-en-colombia/?referer=L-excel-formato&amp;utm_medium=act_formato_excel&amp;utm_source=act_formato_excel&amp;utm_campaign=act_formato_excel&amp;utm_content=act_formato_excel_link" TargetMode="External"/><Relationship Id="rId2077" Type="http://schemas.openxmlformats.org/officeDocument/2006/relationships/hyperlink" Target="https://actualicese.com/liquidador-de-sanciones-por-incumplir-con-la-obligacion-de-inscribirse-al-rut/?referer=L-excel-formato&amp;utm_medium=act_formato_excel&amp;utm_source=act_formato_excel&amp;utm_campaign=act_formato_excel&amp;utm_content=act_formato_excel_link" TargetMode="External"/><Relationship Id="rId256" Type="http://schemas.openxmlformats.org/officeDocument/2006/relationships/hyperlink" Target="https://actualicese.com/matriz-de-caracteristicas-basicas-de-la-depuracion-de-las-3-cedulas-del-formulario-210-ag-2021/?referer=L-excel-formato&amp;utm_medium=act_formato_excel&amp;utm_source=act_formato_excel&amp;utm_campaign=act_formato_excel&amp;utm_content=act_formato_excel_link" TargetMode="External"/><Relationship Id="rId463" Type="http://schemas.openxmlformats.org/officeDocument/2006/relationships/hyperlink" Target="https://actualicese.com/dupont-indice-de-rentabilidad/?referer=L-excel-formato&amp;utm_medium=act_formato_excel&amp;utm_source=act_formato_excel&amp;utm_campaign=act_formato_excel&amp;utm_content=act_formato_excel_link" TargetMode="External"/><Relationship Id="rId670" Type="http://schemas.openxmlformats.org/officeDocument/2006/relationships/hyperlink" Target="https://actualicese.com/ingresos-que-no-se-consideran-de-fuente-nacional-periodo-gravable-2020-2/?referer=L-excel-formato&amp;utm_medium=act_formato_excel&amp;utm_source=act_formato_excel&amp;utm_campaign=act_formato_excel&amp;utm_content=act_formato_excel_link" TargetMode="External"/><Relationship Id="rId1093" Type="http://schemas.openxmlformats.org/officeDocument/2006/relationships/hyperlink" Target="https://actualicese.com/formato-cuestionario-de-auditoria-para-area-de-produccion/?referer=L-excel-formato&amp;utm_medium=act_formato_excel&amp;utm_source=act_formato_excel&amp;utm_campaign=act_formato_excel&amp;utm_content=act_formato_excel_link" TargetMode="External"/><Relationship Id="rId2144" Type="http://schemas.openxmlformats.org/officeDocument/2006/relationships/hyperlink" Target="https://actualicese.com/tabla-en-excel-de-retencion-en-la-fuente-2024/?referer=L-excel-formato&amp;utm_medium=act_formato_excel&amp;utm_source=act_formato_excel&amp;utm_campaign=act_formato_excel&amp;utm_content=act_formato_excel_link" TargetMode="External"/><Relationship Id="rId116" Type="http://schemas.openxmlformats.org/officeDocument/2006/relationships/hyperlink" Target="https://actualicese.com/sancion-por-extemporaneidad-despues-del-emplazamiento/?referer=L-excel-formato&amp;utm_medium=act_formato_excel&amp;utm_source=act_formato_excel&amp;utm_campaign=act_formato_excel&amp;utm_content=act_formato_excel_link" TargetMode="External"/><Relationship Id="rId323" Type="http://schemas.openxmlformats.org/officeDocument/2006/relationships/hyperlink" Target="https://actualicese.com/informe-de-verificacion-del-cumplimiento-del-sistema-de-facturacion-y-de-nomina-electronica/?referer=L-excel-formato&amp;utm_medium=act_formato_excel&amp;utm_source=act_formato_excel&amp;utm_campaign=act_formato_excel&amp;utm_content=act_formato_excel_link" TargetMode="External"/><Relationship Id="rId530" Type="http://schemas.openxmlformats.org/officeDocument/2006/relationships/hyperlink" Target="https://actualicese.com/acta-de-investigacion-para-la-aceptacion-de-los-clientes-del-revisor-fiscal/?referer=L-excel-formato&amp;utm_medium=act_formato_excel&amp;utm_source=act_formato_excel&amp;utm_campaign=act_formato_excel&amp;utm_content=act_formato_excel_link" TargetMode="External"/><Relationship Id="rId768" Type="http://schemas.openxmlformats.org/officeDocument/2006/relationships/hyperlink" Target="https://actualicese.com/formato-exogena-1008-por-el-ano-gravable-2019-reporte-de-cuentas-por-cobrar/?referer=L-excel-formato&amp;utm_medium=act_formato_excel&amp;utm_source=act_formato_excel&amp;utm_campaign=act_formato_excel&amp;utm_content=act_formato_excel_link" TargetMode="External"/><Relationship Id="rId975" Type="http://schemas.openxmlformats.org/officeDocument/2006/relationships/hyperlink" Target="https://actualicese.com/presentacion-de-reforma-de-acuerdo-de-reorganizacion/?referer=L-excel-formato&amp;utm_medium=act_formato_excel&amp;utm_source=act_formato_excel&amp;utm_campaign=act_formato_excel&amp;utm_content=act_formato_excel_link" TargetMode="External"/><Relationship Id="rId1160" Type="http://schemas.openxmlformats.org/officeDocument/2006/relationships/hyperlink" Target="https://actualicese.com/nota-2-base-de-preparacion-de-estados-financieros-bajo-el-estandar-internacional-para-pymes/?referer=L-excel-formato&amp;utm_medium=act_formato_excel&amp;utm_source=act_formato_excel&amp;utm_campaign=act_formato_excel&amp;utm_content=act_formato_excel_link" TargetMode="External"/><Relationship Id="rId1398" Type="http://schemas.openxmlformats.org/officeDocument/2006/relationships/hyperlink" Target="https://actualicese.com/revelaciones-exigidas-por-la-nic-7-estado-de-flujos-de-efectivo/?referer=L-excel-formato&amp;utm_medium=act_formato_excel&amp;utm_source=act_formato_excel&amp;utm_campaign=act_formato_excel&amp;utm_content=act_formato_excel_link" TargetMode="External"/><Relationship Id="rId2004" Type="http://schemas.openxmlformats.org/officeDocument/2006/relationships/hyperlink" Target="https://actualicese.com/modelo-de-carta-para-solicitar-a-la-empresa-de-servicios-publicos-la-suspension-del-contrato-de-telefonia-e-internet/?referer=L-excel-formato&amp;utm_medium=act_formato_excel&amp;utm_source=act_formato_excel&amp;utm_campaign=act_formato_excel&amp;utm_content=act_formato_excel_link" TargetMode="External"/><Relationship Id="rId2211" Type="http://schemas.openxmlformats.org/officeDocument/2006/relationships/hyperlink" Target="https://actualicese.com/liquidador-excel-del-formulario-350-de-retencion-en-la-fuente-vigente-a-partir-de-agosto-1-de-2024/?referer=L-excel-formato&amp;utm_medium=act_formato_excel&amp;utm_source=act_formato_excel&amp;utm_campaign=act_formato_excel&amp;utm_content=act_formato_excel_link" TargetMode="External"/><Relationship Id="rId628" Type="http://schemas.openxmlformats.org/officeDocument/2006/relationships/hyperlink" Target="https://actualicese.com/27-formatos-para-preparar-la-declaracion-de-renta-de-personas-juridicas-por-el-ano-gravable-2020/?referer=L-excel-formato&amp;utm_medium=act_formato_excel&amp;utm_source=act_formato_excel&amp;utm_campaign=act_formato_excel&amp;utm_content=act_formato_excel_link" TargetMode="External"/><Relationship Id="rId835" Type="http://schemas.openxmlformats.org/officeDocument/2006/relationships/hyperlink" Target="https://actualicese.com/formulario-210-declaracion-renta-ano-gravable-2018-residentes-no-obligados-a-llevar-contabilidad/?referer=L-excel-formato&amp;utm_medium=act_formato_excel&amp;utm_source=act_formato_excel&amp;utm_campaign=act_formato_excel&amp;utm_content=act_formato_excel_link" TargetMode="External"/><Relationship Id="rId1258" Type="http://schemas.openxmlformats.org/officeDocument/2006/relationships/hyperlink" Target="https://actualicese.com/calculo-de-la-contribucion-2016-a-la-supersociedades/?referer=L-excel-formato&amp;utm_medium=act_formato_excel&amp;utm_source=act_formato_excel&amp;utm_campaign=act_formato_excel&amp;utm_content=act_formato_excel_link" TargetMode="External"/><Relationship Id="rId1465" Type="http://schemas.openxmlformats.org/officeDocument/2006/relationships/hyperlink" Target="https://actualicese.com/modelo-del-certificado-anual-a-socios-yo-accionistas-por-el-ano-2014/?referer=L-excel-formato&amp;utm_medium=act_formato_excel&amp;utm_source=act_formato_excel&amp;utm_campaign=act_formato_excel&amp;utm_content=act_formato_excel_link" TargetMode="External"/><Relationship Id="rId1672" Type="http://schemas.openxmlformats.org/officeDocument/2006/relationships/hyperlink" Target="https://actualicese.com/modelo-de-certificado-para-acceder-al-incentivo-a-la-creacion-de-nuevos-empleos/?referer=L-excel-formato&amp;utm_medium=act_formato_excel&amp;utm_source=act_formato_excel&amp;utm_campaign=act_formato_excel&amp;utm_content=act_formato_excel_link" TargetMode="External"/><Relationship Id="rId1020" Type="http://schemas.openxmlformats.org/officeDocument/2006/relationships/hyperlink" Target="https://actualicese.com/limite-de-pagos-en-efectivo-a-tener-en-cuenta-para-2018/?referer=L-excel-formato&amp;utm_medium=act_formato_excel&amp;utm_source=act_formato_excel&amp;utm_campaign=act_formato_excel&amp;utm_content=act_formato_excel_link" TargetMode="External"/><Relationship Id="rId1118" Type="http://schemas.openxmlformats.org/officeDocument/2006/relationships/hyperlink" Target="https://actualicese.com/elementos-conceptuales-para-informe-de-control-interno/?referer=L-excel-formato&amp;utm_medium=act_formato_excel&amp;utm_source=act_formato_excel&amp;utm_campaign=act_formato_excel&amp;utm_content=act_formato_excel_link" TargetMode="External"/><Relationship Id="rId1325" Type="http://schemas.openxmlformats.org/officeDocument/2006/relationships/hyperlink" Target="https://actualicese.com/costo-de-renovacion-de-la-matricula-mercantil-para-el-2016/?referer=L-excel-formato&amp;utm_medium=act_formato_excel&amp;utm_source=act_formato_excel&amp;utm_campaign=act_formato_excel&amp;utm_content=act_formato_excel_link" TargetMode="External"/><Relationship Id="rId1532" Type="http://schemas.openxmlformats.org/officeDocument/2006/relationships/hyperlink" Target="https://actualicese.com/modelo-para-proyectar-efectos-del-imas-en-la-declaracion-de-renta-de-los-trabajadores-por-cuenta-propia/?referer=L-excel-formato&amp;utm_medium=act_formato_excel&amp;utm_source=act_formato_excel&amp;utm_campaign=act_formato_excel&amp;utm_content=act_formato_excel_link" TargetMode="External"/><Relationship Id="rId1977" Type="http://schemas.openxmlformats.org/officeDocument/2006/relationships/hyperlink" Target="https://actualicese.com/carta-de-renuncia/?referer=L-excel-formato&amp;utm_medium=act_formato_excel&amp;utm_source=act_formato_excel&amp;utm_campaign=act_formato_excel&amp;utm_content=act_formato_excel_link" TargetMode="External"/><Relationship Id="rId902" Type="http://schemas.openxmlformats.org/officeDocument/2006/relationships/hyperlink" Target="https://actualicese.com/comparativo-de-normas-afectadas-por-la-ley-de-financiamiento-1943-de-diciembre-28-de-2018/?referer=L-excel-formato&amp;utm_medium=act_formato_excel&amp;utm_source=act_formato_excel&amp;utm_campaign=act_formato_excel&amp;utm_content=act_formato_excel_link" TargetMode="External"/><Relationship Id="rId1837" Type="http://schemas.openxmlformats.org/officeDocument/2006/relationships/hyperlink" Target="https://actualicese.com/liquidacion-de-nomina-cuando-hay-incapacidad-caso-practico/?referer=L-excel-formato&amp;utm_medium=act_formato_excel&amp;utm_source=act_formato_excel&amp;utm_campaign=act_formato_excel&amp;utm_content=act_formato_excel_link" TargetMode="External"/><Relationship Id="rId31" Type="http://schemas.openxmlformats.org/officeDocument/2006/relationships/hyperlink" Target="https://actualicese.com/liquidador-caso-practico-en-excel-impuesto-diferido-por-provisiones-no-aceptadas-fiscalmente/?referer=L-excel-formato&amp;utm_medium=act_formato_excel&amp;utm_source=act_formato_excel&amp;utm_campaign=act_formato_excel&amp;utm_content=act_formato_excel_link" TargetMode="External"/><Relationship Id="rId2099" Type="http://schemas.openxmlformats.org/officeDocument/2006/relationships/hyperlink" Target="https://actualicese.com/formulario-210-y-formato-2517-para-la-declaracion-de-renta-de-personas-naturales-residentes-que-llevan-contabilidad-ag-2022/?referer=L-excel-formato&amp;utm_medium=act_formato_excel&amp;utm_source=act_formato_excel&amp;utm_campaign=act_formato_excel&amp;utm_content=act_formato_excel_link" TargetMode="External"/><Relationship Id="rId180" Type="http://schemas.openxmlformats.org/officeDocument/2006/relationships/hyperlink" Target="https://actualicese.com/utilidad-por-venta-de-activo-fijo-depreciable-que-sera-renta-por-recuperacion-de-deducciones/?referer=L-excel-formato&amp;utm_medium=act_formato_excel&amp;utm_source=act_formato_excel&amp;utm_campaign=act_formato_excel&amp;utm_content=act_formato_excel_link" TargetMode="External"/><Relationship Id="rId278" Type="http://schemas.openxmlformats.org/officeDocument/2006/relationships/hyperlink" Target="https://actualicese.com/pack-de-formatos-formatos-para-elaborar-la-declaracion-de-renta-de-personas-juridicas/?referer=L-excel-formato&amp;utm_medium=act_formato_excel&amp;utm_source=act_formato_excel&amp;utm_campaign=act_formato_excel&amp;utm_content=act_formato_excel_link" TargetMode="External"/><Relationship Id="rId1904" Type="http://schemas.openxmlformats.org/officeDocument/2006/relationships/hyperlink" Target="https://actualicese.com/liquidador-automatizado-de-la-prima-de-servicios-con-comprobante-de-pago/?referer=L-excel-formato&amp;utm_medium=act_formato_excel&amp;utm_source=act_formato_excel&amp;utm_campaign=act_formato_excel&amp;utm_content=act_formato_excel_link" TargetMode="External"/><Relationship Id="rId485" Type="http://schemas.openxmlformats.org/officeDocument/2006/relationships/hyperlink" Target="https://actualicese.com/liquidador-del-numero-de-empleados-y-calculo-del-aporte-del-paef/?referer=L-excel-formato&amp;utm_medium=act_formato_excel&amp;utm_source=act_formato_excel&amp;utm_campaign=act_formato_excel&amp;utm_content=act_formato_excel_link" TargetMode="External"/><Relationship Id="rId692" Type="http://schemas.openxmlformats.org/officeDocument/2006/relationships/hyperlink" Target="https://actualicese.com/contrato-de-mutuo-comercial-o-prestamo-con-intereses/?referer=L-excel-formato&amp;utm_medium=act_formato_excel&amp;utm_source=act_formato_excel&amp;utm_campaign=act_formato_excel&amp;utm_content=act_formato_excel_link" TargetMode="External"/><Relationship Id="rId2166" Type="http://schemas.openxmlformats.org/officeDocument/2006/relationships/hyperlink" Target="https://actualicese.com/liquidador-de-sancion-por-inexactitud/?referer=L-excel-formato&amp;utm_medium=act_formato_excel&amp;utm_source=act_formato_excel&amp;utm_campaign=act_formato_excel&amp;utm_content=act_formato_excel_link" TargetMode="External"/><Relationship Id="rId138" Type="http://schemas.openxmlformats.org/officeDocument/2006/relationships/hyperlink" Target="https://actualicese.com/caso-practico-del-tratamiento-de-las-cesantias-en-la-declaracion-de-renta/?referer=L-excel-formato&amp;utm_medium=act_formato_excel&amp;utm_source=act_formato_excel&amp;utm_campaign=act_formato_excel&amp;utm_content=act_formato_excel_link" TargetMode="External"/><Relationship Id="rId345" Type="http://schemas.openxmlformats.org/officeDocument/2006/relationships/hyperlink" Target="https://actualicese.com/estados-financieros-consolidados-opinion-con-salvedades-cuando-no-se-obtiene-evidencia/?referer=L-excel-formato&amp;utm_medium=act_formato_excel&amp;utm_source=act_formato_excel&amp;utm_campaign=act_formato_excel&amp;utm_content=act_formato_excel_link" TargetMode="External"/><Relationship Id="rId552" Type="http://schemas.openxmlformats.org/officeDocument/2006/relationships/hyperlink" Target="https://actualicese.com/beneficio-de-auditoria-para-personas-naturales-ano-gravable-2020-casos-practicos-en-excel/?referer=L-excel-formato&amp;utm_medium=act_formato_excel&amp;utm_source=act_formato_excel&amp;utm_campaign=act_formato_excel&amp;utm_content=act_formato_excel_link" TargetMode="External"/><Relationship Id="rId997" Type="http://schemas.openxmlformats.org/officeDocument/2006/relationships/hyperlink" Target="https://actualicese.com/beneficio-neto-o-excedente-de-las-entidades-del-regimen-tributario-especial/?referer=L-excel-formato&amp;utm_medium=act_formato_excel&amp;utm_source=act_formato_excel&amp;utm_campaign=act_formato_excel&amp;utm_content=act_formato_excel_link" TargetMode="External"/><Relationship Id="rId1182" Type="http://schemas.openxmlformats.org/officeDocument/2006/relationships/hyperlink" Target="https://actualicese.com/calendario-tributario-distrital-2017/?referer=L-excel-formato&amp;utm_medium=act_formato_excel&amp;utm_source=act_formato_excel&amp;utm_campaign=act_formato_excel&amp;utm_content=act_formato_excel_link" TargetMode="External"/><Relationship Id="rId2026" Type="http://schemas.openxmlformats.org/officeDocument/2006/relationships/hyperlink" Target="https://actualicese.com/solicitud-de-licencia-por-luto/?referer=L-excel-formato&amp;utm_medium=act_formato_excel&amp;utm_source=act_formato_excel&amp;utm_campaign=act_formato_excel&amp;utm_content=act_formato_excel_link" TargetMode="External"/><Relationship Id="rId2233" Type="http://schemas.openxmlformats.org/officeDocument/2006/relationships/hyperlink" Target="https://actualicese.com/liquidador-de-nomina-de-empleados-de-servicio-domestico-que-laboran-por-dias/?referer=L-excel-formato&amp;utm_medium=act_formato_excel&amp;utm_source=act_formato_excel&amp;utm_campaign=act_formato_excel&amp;utm_content=act_formato_excel_link" TargetMode="External"/><Relationship Id="rId205" Type="http://schemas.openxmlformats.org/officeDocument/2006/relationships/hyperlink" Target="https://actualicese.com/modelo-de-certificacion-del-tamano-de-una-empresa-en-colombia/?referer=L-excel-formato&amp;utm_medium=act_formato_excel&amp;utm_source=act_formato_excel&amp;utm_campaign=act_formato_excel&amp;utm_content=act_formato_excel_link" TargetMode="External"/><Relationship Id="rId412" Type="http://schemas.openxmlformats.org/officeDocument/2006/relationships/hyperlink" Target="https://actualicese.com/liquidador-de-retencion-en-la-fuente-con-procedimiento-1-sobre-rentas-de-trabajo-durante-2022/?referer=L-excel-formato&amp;utm_medium=act_formato_excel&amp;utm_source=act_formato_excel&amp;utm_campaign=act_formato_excel&amp;utm_content=act_formato_excel_link" TargetMode="External"/><Relationship Id="rId857" Type="http://schemas.openxmlformats.org/officeDocument/2006/relationships/hyperlink" Target="https://actualicese.com/comunicacion-de-asuntos-que-generan-amenazas-a-la-independencia/?referer=L-excel-formato&amp;utm_medium=act_formato_excel&amp;utm_source=act_formato_excel&amp;utm_campaign=act_formato_excel&amp;utm_content=act_formato_excel_link" TargetMode="External"/><Relationship Id="rId1042" Type="http://schemas.openxmlformats.org/officeDocument/2006/relationships/hyperlink" Target="https://actualicese.com/persona-natural-empresa-unipersonal-o-sas-caracteristicas-frente-a-obligaciones-tributarias/?referer=L-excel-formato&amp;utm_medium=act_formato_excel&amp;utm_source=act_formato_excel&amp;utm_campaign=act_formato_excel&amp;utm_content=act_formato_excel_link" TargetMode="External"/><Relationship Id="rId1487" Type="http://schemas.openxmlformats.org/officeDocument/2006/relationships/hyperlink" Target="https://actualicese.com/demanda-para-iniciar-proceso-ordinario-laboral/?referer=L-excel-formato&amp;utm_medium=act_formato_excel&amp;utm_source=act_formato_excel&amp;utm_campaign=act_formato_excel&amp;utm_content=act_formato_excel_link" TargetMode="External"/><Relationship Id="rId1694" Type="http://schemas.openxmlformats.org/officeDocument/2006/relationships/hyperlink" Target="https://actualicese.com/convertidor-de-uvt/?referer=L-excel-formato&amp;utm_medium=act_formato_excel&amp;utm_source=act_formato_excel&amp;utm_campaign=act_formato_excel&amp;utm_content=act_formato_excel_link" TargetMode="External"/><Relationship Id="rId717" Type="http://schemas.openxmlformats.org/officeDocument/2006/relationships/hyperlink" Target="https://actualicese.com/formulario-210-de-declaracion-de-renta-ano-gravable-2019-residentes-no-obligados-a-llevar-contabilidad/?referer=L-excel-formato&amp;utm_medium=act_formato_excel&amp;utm_source=act_formato_excel&amp;utm_campaign=act_formato_excel&amp;utm_content=act_formato_excel_link" TargetMode="External"/><Relationship Id="rId924" Type="http://schemas.openxmlformats.org/officeDocument/2006/relationships/hyperlink" Target="https://actualicese.com/solicitud-de-empleo/?referer=L-excel-formato&amp;utm_medium=act_formato_excel&amp;utm_source=act_formato_excel&amp;utm_campaign=act_formato_excel&amp;utm_content=act_formato_excel_link" TargetMode="External"/><Relationship Id="rId1347" Type="http://schemas.openxmlformats.org/officeDocument/2006/relationships/hyperlink" Target="https://actualicese.com/retencion-en-la-fuente-con-procedimiento-1-para-asalariados-y-demas-empleados-durante-el-2016/?referer=L-excel-formato&amp;utm_medium=act_formato_excel&amp;utm_source=act_formato_excel&amp;utm_campaign=act_formato_excel&amp;utm_content=act_formato_excel_link" TargetMode="External"/><Relationship Id="rId1554" Type="http://schemas.openxmlformats.org/officeDocument/2006/relationships/hyperlink" Target="https://actualicese.com/retencion-en-la-fuente-con-procedimiento-1-a-asalariados-y-demas-empleados-durante-el-2014/?referer=L-excel-formato&amp;utm_medium=act_formato_excel&amp;utm_source=act_formato_excel&amp;utm_campaign=act_formato_excel&amp;utm_content=act_formato_excel_link" TargetMode="External"/><Relationship Id="rId1761" Type="http://schemas.openxmlformats.org/officeDocument/2006/relationships/hyperlink" Target="https://actualicese.com/responsabilidad-en-seguridad-social-de-trabajadores-independientes/?referer=L-excel-formato&amp;utm_medium=act_formato_excel&amp;utm_source=act_formato_excel&amp;utm_campaign=act_formato_excel&amp;utm_content=act_formato_excel_link" TargetMode="External"/><Relationship Id="rId1999" Type="http://schemas.openxmlformats.org/officeDocument/2006/relationships/hyperlink" Target="https://actualicese.com/modelo-de-memorial-para-solicitarle-al-juez-librar-medida-cautelar/?referer=L-excel-formato&amp;utm_medium=act_formato_excel&amp;utm_source=act_formato_excel&amp;utm_campaign=act_formato_excel&amp;utm_content=act_formato_excel_link" TargetMode="External"/><Relationship Id="rId53" Type="http://schemas.openxmlformats.org/officeDocument/2006/relationships/hyperlink" Target="https://actualicese.com/liquidador-en-excel-para-calcular-la-contribucion-2022-a-la-supersociedades/?referer=L-excel-formato&amp;utm_medium=act_formato_excel&amp;utm_source=act_formato_excel&amp;utm_campaign=act_formato_excel&amp;utm_content=act_formato_excel_link" TargetMode="External"/><Relationship Id="rId1207" Type="http://schemas.openxmlformats.org/officeDocument/2006/relationships/hyperlink" Target="https://actualicese.com/contrato-de-trabajo-con-salario-integral/?referer=L-excel-formato&amp;utm_medium=act_formato_excel&amp;utm_source=act_formato_excel&amp;utm_campaign=act_formato_excel&amp;utm_content=act_formato_excel_link" TargetMode="External"/><Relationship Id="rId1414" Type="http://schemas.openxmlformats.org/officeDocument/2006/relationships/hyperlink" Target="https://actualicese.com/modelo-liquidacion-trabajadores-periodos-inferiores-a-30-dias/?referer=L-excel-formato&amp;utm_medium=act_formato_excel&amp;utm_source=act_formato_excel&amp;utm_campaign=act_formato_excel&amp;utm_content=act_formato_excel_link" TargetMode="External"/><Relationship Id="rId1621" Type="http://schemas.openxmlformats.org/officeDocument/2006/relationships/hyperlink" Target="https://actualicese.com/word-diferencias-entre-contribuyentes-y-no-contribuyentes-del-impuesto-sobre-la-renta-y-complementarios/?referer=L-excel-formato&amp;utm_medium=act_formato_excel&amp;utm_source=act_formato_excel&amp;utm_campaign=act_formato_excel&amp;utm_content=act_formato_excel_link" TargetMode="External"/><Relationship Id="rId1859" Type="http://schemas.openxmlformats.org/officeDocument/2006/relationships/hyperlink" Target="https://actualicese.com/plantilla-del-formato-1008-para-el-reporte-de-exogena-2022-informacion-de-cuentas-por-cobrar/?referer=L-excel-formato&amp;utm_medium=act_formato_excel&amp;utm_source=act_formato_excel&amp;utm_campaign=act_formato_excel&amp;utm_content=act_formato_excel_link" TargetMode="External"/><Relationship Id="rId1719" Type="http://schemas.openxmlformats.org/officeDocument/2006/relationships/hyperlink" Target="https://actualicese.com/liquidador-modelo-en-excel-para-calcular-la-nueva-tasa-minima-de-tributacion-de-las-personas-juridicas-segun-reforma-tributaria-2022/?referer=L-excel-formato&amp;utm_medium=act_formato_excel&amp;utm_source=act_formato_excel&amp;utm_campaign=act_formato_excel&amp;utm_content=act_formato_excel_link" TargetMode="External"/><Relationship Id="rId1926" Type="http://schemas.openxmlformats.org/officeDocument/2006/relationships/hyperlink" Target="https://actualicese.com/poder-de-representacion-en-asamblea-de-accionistas-o-junta-de-socios/?referer=L-excel-formato&amp;utm_medium=act_formato_excel&amp;utm_source=act_formato_excel&amp;utm_campaign=act_formato_excel&amp;utm_content=act_formato_excel_link" TargetMode="External"/><Relationship Id="rId2090" Type="http://schemas.openxmlformats.org/officeDocument/2006/relationships/hyperlink" Target="https://actualicese.com/beneficio-de-auditoria-para-personas-naturales-ag-2022-casos-practicos-en-excel/?referer=L-excel-formato&amp;utm_medium=act_formato_excel&amp;utm_source=act_formato_excel&amp;utm_campaign=act_formato_excel&amp;utm_content=act_formato_excel_link" TargetMode="External"/><Relationship Id="rId2188" Type="http://schemas.openxmlformats.org/officeDocument/2006/relationships/hyperlink" Target="https://actualicese.com/listado-de-actividades-economicas-codigos-ciiu/?referer=L-excel-formato&amp;utm_medium=act_formato_excel&amp;utm_source=act_formato_excel&amp;utm_campaign=act_formato_excel&amp;utm_content=act_formato_excel_link" TargetMode="External"/><Relationship Id="rId367" Type="http://schemas.openxmlformats.org/officeDocument/2006/relationships/hyperlink" Target="https://actualicese.com/reunion-de-asamblea-general-para-constituir-una-empresa-o-fundacion/?referer=L-excel-formato&amp;utm_medium=act_formato_excel&amp;utm_source=act_formato_excel&amp;utm_campaign=act_formato_excel&amp;utm_content=act_formato_excel_link" TargetMode="External"/><Relationship Id="rId574" Type="http://schemas.openxmlformats.org/officeDocument/2006/relationships/hyperlink" Target="https://actualicese.com/cuestionario-para-clasificar-una-obligacion-como-provision-o-pasivo-contingente/?referer=L-excel-formato&amp;utm_medium=act_formato_excel&amp;utm_source=act_formato_excel&amp;utm_campaign=act_formato_excel&amp;utm_content=act_formato_excel_link" TargetMode="External"/><Relationship Id="rId2048" Type="http://schemas.openxmlformats.org/officeDocument/2006/relationships/hyperlink" Target="https://actualicese.com/liquidador-caso-practico-en-excel-de-impuesto-diferido-por-acciones-medidas-a-valor-razonable/?referer=L-excel-formato&amp;utm_medium=act_formato_excel&amp;utm_source=act_formato_excel&amp;utm_campaign=act_formato_excel&amp;utm_content=act_formato_excel_link" TargetMode="External"/><Relationship Id="rId2255" Type="http://schemas.openxmlformats.org/officeDocument/2006/relationships/hyperlink" Target="https://actualicese.com/modelo-de-certificado-de-no-declarante-del-impuesto-de-renta-y-complementario/?referer=L-excel-formato&amp;utm_medium=act_formato_excel&amp;utm_source=act_formato_excel&amp;utm_campaign=act_formato_excel&amp;utm_content=act_formato_excel_link" TargetMode="External"/><Relationship Id="rId227" Type="http://schemas.openxmlformats.org/officeDocument/2006/relationships/hyperlink" Target="https://actualicese.com/depuracion-del-impuesto-de-ganancias-ocasionales-bajo-los-4-escenarios-posibles-casos-practicos-en-excel/?referer=L-excel-formato&amp;utm_medium=act_formato_excel&amp;utm_source=act_formato_excel&amp;utm_campaign=act_formato_excel&amp;utm_content=act_formato_excel_link" TargetMode="External"/><Relationship Id="rId781" Type="http://schemas.openxmlformats.org/officeDocument/2006/relationships/hyperlink" Target="https://actualicese.com/calculo-del-costo-de-renovacion-de-matricula-mercantil-y-de-establecimientos-de-comercio-ano-2020/?referer=L-excel-formato&amp;utm_medium=act_formato_excel&amp;utm_source=act_formato_excel&amp;utm_campaign=act_formato_excel&amp;utm_content=act_formato_excel_link" TargetMode="External"/><Relationship Id="rId879" Type="http://schemas.openxmlformats.org/officeDocument/2006/relationships/hyperlink" Target="https://actualicese.com/cambios-en-la-tributacion-sobre-dividendos-luego-de-la-ley-de-financiamiento/?referer=L-excel-formato&amp;utm_medium=act_formato_excel&amp;utm_source=act_formato_excel&amp;utm_campaign=act_formato_excel&amp;utm_content=act_formato_excel_link" TargetMode="External"/><Relationship Id="rId434" Type="http://schemas.openxmlformats.org/officeDocument/2006/relationships/hyperlink" Target="https://actualicese.com/informe-del-revisor-fiscal-dirigido-a-la-asamblea-de-accionistas-o-junta-de-socios/?referer=L-excel-formato&amp;utm_medium=act_formato_excel&amp;utm_source=act_formato_excel&amp;utm_campaign=act_formato_excel&amp;utm_content=act_formato_excel_link" TargetMode="External"/><Relationship Id="rId641" Type="http://schemas.openxmlformats.org/officeDocument/2006/relationships/hyperlink" Target="https://actualicese.com/incidente-de-desacato-de-accion-de-tutela/?referer=L-excel-formato&amp;utm_medium=act_formato_excel&amp;utm_source=act_formato_excel&amp;utm_campaign=act_formato_excel&amp;utm_content=act_formato_excel_link" TargetMode="External"/><Relationship Id="rId739" Type="http://schemas.openxmlformats.org/officeDocument/2006/relationships/hyperlink" Target="https://actualicese.com/solicitud-de-no-cobro-del-iva-en-arrendamiento-de-local-o-establecimiento-comercial/?referer=L-excel-formato&amp;utm_medium=act_formato_excel&amp;utm_source=act_formato_excel&amp;utm_campaign=act_formato_excel&amp;utm_content=act_formato_excel_link" TargetMode="External"/><Relationship Id="rId1064" Type="http://schemas.openxmlformats.org/officeDocument/2006/relationships/hyperlink" Target="https://actualicese.com/demanda-para-iniciar-proceso-ejecutivo-laboral/?referer=L-excel-formato&amp;utm_medium=act_formato_excel&amp;utm_source=act_formato_excel&amp;utm_campaign=act_formato_excel&amp;utm_content=act_formato_excel_link" TargetMode="External"/><Relationship Id="rId1271" Type="http://schemas.openxmlformats.org/officeDocument/2006/relationships/hyperlink" Target="https://actualicese.com/calculo-de-intereses-presuntivos-por-prestamos-en-dinero-a-socios-durante-el-2015/?referer=L-excel-formato&amp;utm_medium=act_formato_excel&amp;utm_source=act_formato_excel&amp;utm_campaign=act_formato_excel&amp;utm_content=act_formato_excel_link" TargetMode="External"/><Relationship Id="rId1369" Type="http://schemas.openxmlformats.org/officeDocument/2006/relationships/hyperlink" Target="https://actualicese.com/normatividad-reglamentaria-del-cree/?referer=L-excel-formato&amp;utm_medium=act_formato_excel&amp;utm_source=act_formato_excel&amp;utm_campaign=act_formato_excel&amp;utm_content=act_formato_excel_link" TargetMode="External"/><Relationship Id="rId1576" Type="http://schemas.openxmlformats.org/officeDocument/2006/relationships/hyperlink" Target="https://actualicese.com/contrato-de-exw-ex-works/?referer=L-excel-formato&amp;utm_medium=act_formato_excel&amp;utm_source=act_formato_excel&amp;utm_campaign=act_formato_excel&amp;utm_content=act_formato_excel_link" TargetMode="External"/><Relationship Id="rId2115" Type="http://schemas.openxmlformats.org/officeDocument/2006/relationships/hyperlink" Target="https://actualicese.com/convertidor-de-uvt/?referer=L-excel-formato&amp;utm_medium=act_formato_excel&amp;utm_source=act_formato_excel&amp;utm_campaign=act_formato_excel&amp;utm_content=act_formato_excel_link" TargetMode="External"/><Relationship Id="rId501" Type="http://schemas.openxmlformats.org/officeDocument/2006/relationships/hyperlink" Target="https://actualicese.com/lista-de-chequeo-de-revelaciones-seccion-12-otros-temas-relacionados-con-los-instrumentos-financieros/?referer=L-excel-formato&amp;utm_medium=act_formato_excel&amp;utm_source=act_formato_excel&amp;utm_campaign=act_formato_excel&amp;utm_content=act_formato_excel_link" TargetMode="External"/><Relationship Id="rId946" Type="http://schemas.openxmlformats.org/officeDocument/2006/relationships/hyperlink" Target="https://actualicese.com/poder-de-sustitucion/?referer=L-excel-formato&amp;utm_medium=act_formato_excel&amp;utm_source=act_formato_excel&amp;utm_campaign=act_formato_excel&amp;utm_content=act_formato_excel_link" TargetMode="External"/><Relationship Id="rId1131" Type="http://schemas.openxmlformats.org/officeDocument/2006/relationships/hyperlink" Target="https://actualicese.com/formatos-1011-1012-y-2275-por-2016-reportes-de-otros-datos-en-renta-o-en-ingresos-y-patrimonio/?referer=L-excel-formato&amp;utm_medium=act_formato_excel&amp;utm_source=act_formato_excel&amp;utm_campaign=act_formato_excel&amp;utm_content=act_formato_excel_link" TargetMode="External"/><Relationship Id="rId1229" Type="http://schemas.openxmlformats.org/officeDocument/2006/relationships/hyperlink" Target="https://actualicese.com/cuota-mensual-en-el-pago-de-una-obligacion-financiera/?referer=L-excel-formato&amp;utm_medium=act_formato_excel&amp;utm_source=act_formato_excel&amp;utm_campaign=act_formato_excel&amp;utm_content=act_formato_excel_link" TargetMode="External"/><Relationship Id="rId1783" Type="http://schemas.openxmlformats.org/officeDocument/2006/relationships/hyperlink" Target="https://actualicese.com/manifestacion-sobre-las-pruebas-de-cumplimiento-y-sustantivas-en-informe-de-control-interno/?referer=L-excel-formato&amp;utm_medium=act_formato_excel&amp;utm_source=act_formato_excel&amp;utm_campaign=act_formato_excel&amp;utm_content=act_formato_excel_link" TargetMode="External"/><Relationship Id="rId1990" Type="http://schemas.openxmlformats.org/officeDocument/2006/relationships/hyperlink" Target="https://actualicese.com/simulador-con-las-diferencias-permanentes-temporales-y-temporarias-efectos-en-la-utilidad-contable-y-fiscal/?referer=L-excel-formato&amp;utm_medium=act_formato_excel&amp;utm_source=act_formato_excel&amp;utm_campaign=act_formato_excel&amp;utm_content=act_formato_excel_link" TargetMode="External"/><Relationship Id="rId75" Type="http://schemas.openxmlformats.org/officeDocument/2006/relationships/hyperlink" Target="https://actualicese.com/modelo-de-citacion-a-descargos/?referer=L-excel-formato&amp;utm_medium=act_formato_excel&amp;utm_source=act_formato_excel&amp;utm_campaign=act_formato_excel&amp;utm_content=act_formato_excel_link" TargetMode="External"/><Relationship Id="rId806" Type="http://schemas.openxmlformats.org/officeDocument/2006/relationships/hyperlink" Target="https://actualicese.com/ingresos-que-no-se-consideran-de-fuente-nacional-periodo-gravable-2019/?referer=L-excel-formato&amp;utm_medium=act_formato_excel&amp;utm_source=act_formato_excel&amp;utm_campaign=act_formato_excel&amp;utm_content=act_formato_excel_link" TargetMode="External"/><Relationship Id="rId1436" Type="http://schemas.openxmlformats.org/officeDocument/2006/relationships/hyperlink" Target="https://actualicese.com/revelaciones-exigidas-por-la-nic-1-lista-de-chequeo/?referer=L-excel-formato&amp;utm_medium=act_formato_excel&amp;utm_source=act_formato_excel&amp;utm_campaign=act_formato_excel&amp;utm_content=act_formato_excel_link" TargetMode="External"/><Relationship Id="rId1643" Type="http://schemas.openxmlformats.org/officeDocument/2006/relationships/hyperlink" Target="https://actualicese.com/simulador-de-estado-de-situacion-financiera-analisis-comparativo/?referer=L-excel-formato&amp;utm_medium=act_formato_excel&amp;utm_source=act_formato_excel&amp;utm_campaign=act_formato_excel&amp;utm_content=act_formato_excel_link" TargetMode="External"/><Relationship Id="rId1850" Type="http://schemas.openxmlformats.org/officeDocument/2006/relationships/hyperlink" Target="https://actualicese.com/reunion-de-asamblea-general-para-constituir-una-empresa-o-fundacion/?referer=L-excel-formato&amp;utm_medium=act_formato_excel&amp;utm_source=act_formato_excel&amp;utm_campaign=act_formato_excel&amp;utm_content=act_formato_excel_link" TargetMode="External"/><Relationship Id="rId1503" Type="http://schemas.openxmlformats.org/officeDocument/2006/relationships/hyperlink" Target="https://actualicese.com/factura-de-venta/?referer=L-excel-formato&amp;utm_medium=act_formato_excel&amp;utm_source=act_formato_excel&amp;utm_campaign=act_formato_excel&amp;utm_content=act_formato_excel_link" TargetMode="External"/><Relationship Id="rId1710" Type="http://schemas.openxmlformats.org/officeDocument/2006/relationships/hyperlink" Target="https://actualicese.com/costo-de-la-contratacion-de-un-trabajador-que-devenga-un-salario-minimo-caso-practico/?referer=L-excel-formato&amp;utm_medium=act_formato_excel&amp;utm_source=act_formato_excel&amp;utm_campaign=act_formato_excel&amp;utm_content=act_formato_excel_link" TargetMode="External"/><Relationship Id="rId1948" Type="http://schemas.openxmlformats.org/officeDocument/2006/relationships/hyperlink" Target="https://actualicese.com/guia-en-word-con-las-revelaciones-de-la-informacion-financiera-a-presentar-segun-el-estandar-para-pymes/?referer=L-excel-formato&amp;utm_medium=act_formato_excel&amp;utm_source=act_formato_excel&amp;utm_campaign=act_formato_excel&amp;utm_content=act_formato_excel_link" TargetMode="External"/><Relationship Id="rId291" Type="http://schemas.openxmlformats.org/officeDocument/2006/relationships/hyperlink" Target="https://actualicese.com/plantilla-del-formato-1004-de-exogena-de-2021-reporte-de-descuentos-al-impuesto-de-renta-y-el-simple/?referer=L-excel-formato&amp;utm_medium=act_formato_excel&amp;utm_source=act_formato_excel&amp;utm_campaign=act_formato_excel&amp;utm_content=act_formato_excel_link" TargetMode="External"/><Relationship Id="rId1808" Type="http://schemas.openxmlformats.org/officeDocument/2006/relationships/hyperlink" Target="https://actualicese.com/plantilla-del-formato-2276-2280-y-2743-para-el-reporte-de-informacion-exogena-de-2022/?referer=L-excel-formato&amp;utm_medium=act_formato_excel&amp;utm_source=act_formato_excel&amp;utm_campaign=act_formato_excel&amp;utm_content=act_formato_excel_link" TargetMode="External"/><Relationship Id="rId151" Type="http://schemas.openxmlformats.org/officeDocument/2006/relationships/hyperlink" Target="https://actualicese.com/liquidador-y-desprendible-de-nomina-basico-en-excel/?referer=L-excel-formato&amp;utm_medium=act_formato_excel&amp;utm_source=act_formato_excel&amp;utm_campaign=act_formato_excel&amp;utm_content=act_formato_excel_link" TargetMode="External"/><Relationship Id="rId389" Type="http://schemas.openxmlformats.org/officeDocument/2006/relationships/hyperlink" Target="https://actualicese.com/tabla-para-liquidar-indemnizaciones-por-perdida-de-capacidad-laboral/?referer=L-excel-formato&amp;utm_medium=act_formato_excel&amp;utm_source=act_formato_excel&amp;utm_campaign=act_formato_excel&amp;utm_content=act_formato_excel_link" TargetMode="External"/><Relationship Id="rId596" Type="http://schemas.openxmlformats.org/officeDocument/2006/relationships/hyperlink" Target="https://actualicese.com/acta-de-analisis-de-rotacion-del-equipo-de-auditoria-o-revisoria-fiscal/?referer=L-excel-formato&amp;utm_medium=act_formato_excel&amp;utm_source=act_formato_excel&amp;utm_campaign=act_formato_excel&amp;utm_content=act_formato_excel_link" TargetMode="External"/><Relationship Id="rId249" Type="http://schemas.openxmlformats.org/officeDocument/2006/relationships/hyperlink" Target="https://actualicese.com/simulador-del-impuesto-para-dividendos-y-participaciones-gravados-de-2016-y-anteriores/?referer=L-excel-formato&amp;utm_medium=act_formato_excel&amp;utm_source=act_formato_excel&amp;utm_campaign=act_formato_excel&amp;utm_content=act_formato_excel_link" TargetMode="External"/><Relationship Id="rId456" Type="http://schemas.openxmlformats.org/officeDocument/2006/relationships/hyperlink" Target="https://actualicese.com/solicitud-de-retiro-parcial-de-cesantias-para-vivienda/?referer=L-excel-formato&amp;utm_medium=act_formato_excel&amp;utm_source=act_formato_excel&amp;utm_campaign=act_formato_excel&amp;utm_content=act_formato_excel_link" TargetMode="External"/><Relationship Id="rId663" Type="http://schemas.openxmlformats.org/officeDocument/2006/relationships/hyperlink" Target="https://actualicese.com/comparativo-de-normas-tributarias-afectadas-con-las-leyes-2068-2069-y-2070-de-diciembre-31-de-2020/?referer=L-excel-formato&amp;utm_medium=act_formato_excel&amp;utm_source=act_formato_excel&amp;utm_campaign=act_formato_excel&amp;utm_content=act_formato_excel_link" TargetMode="External"/><Relationship Id="rId870" Type="http://schemas.openxmlformats.org/officeDocument/2006/relationships/hyperlink" Target="https://actualicese.com/guia-lista-de-chequeo-estandares-minimos-de-seguridad-para-empresas-grandes-y-medianas/?referer=L-excel-formato&amp;utm_medium=act_formato_excel&amp;utm_source=act_formato_excel&amp;utm_campaign=act_formato_excel&amp;utm_content=act_formato_excel_link" TargetMode="External"/><Relationship Id="rId1086" Type="http://schemas.openxmlformats.org/officeDocument/2006/relationships/hyperlink" Target="https://actualicese.com/contrato-de-obra-para-construccion/?referer=L-excel-formato&amp;utm_medium=act_formato_excel&amp;utm_source=act_formato_excel&amp;utm_campaign=act_formato_excel&amp;utm_content=act_formato_excel_link" TargetMode="External"/><Relationship Id="rId1293" Type="http://schemas.openxmlformats.org/officeDocument/2006/relationships/hyperlink" Target="https://actualicese.com/calculo-de-intereses-de-mora-sobre-obligaciones-tributarias/?referer=L-excel-formato&amp;utm_medium=act_formato_excel&amp;utm_source=act_formato_excel&amp;utm_campaign=act_formato_excel&amp;utm_content=act_formato_excel_link" TargetMode="External"/><Relationship Id="rId2137" Type="http://schemas.openxmlformats.org/officeDocument/2006/relationships/hyperlink" Target="https://actualicese.com/liquidador-en-excel-de-retencion-en-la-fuente-con-procedimiento-1-durante-2024-sobre-rentas-de-trabajo-laborales-y-no-laborales/?referer=L-excel-formato&amp;utm_medium=act_formato_excel&amp;utm_source=act_formato_excel&amp;utm_campaign=act_formato_excel&amp;utm_content=act_formato_excel_link" TargetMode="External"/><Relationship Id="rId109" Type="http://schemas.openxmlformats.org/officeDocument/2006/relationships/hyperlink" Target="https://actualicese.com/modelo-de-carta-de-solicitud-de-correccion-de-informacion-exogena/?referer=L-excel-formato&amp;utm_medium=act_formato_excel&amp;utm_source=act_formato_excel&amp;utm_campaign=act_formato_excel&amp;utm_content=act_formato_excel_link" TargetMode="External"/><Relationship Id="rId316" Type="http://schemas.openxmlformats.org/officeDocument/2006/relationships/hyperlink" Target="https://actualicese.com/modelo-certificacion-de-disminucion-de-inventarios-por-obsolescencia/?referer=L-excel-formato&amp;utm_medium=act_formato_excel&amp;utm_source=act_formato_excel&amp;utm_campaign=act_formato_excel&amp;utm_content=act_formato_excel_link" TargetMode="External"/><Relationship Id="rId523" Type="http://schemas.openxmlformats.org/officeDocument/2006/relationships/hyperlink" Target="https://actualicese.com/lista-de-chequeo-para-revisar-el-control-de-calidad-en-un-encargo-de-auditoria/?referer=L-excel-formato&amp;utm_medium=act_formato_excel&amp;utm_source=act_formato_excel&amp;utm_campaign=act_formato_excel&amp;utm_content=act_formato_excel_link" TargetMode="External"/><Relationship Id="rId968" Type="http://schemas.openxmlformats.org/officeDocument/2006/relationships/hyperlink" Target="https://actualicese.com/clasificacion-general-de-personas-juridicas-en-relacion-con-el-impuesto-de-renta-por-el-2017/?referer=L-excel-formato&amp;utm_medium=act_formato_excel&amp;utm_source=act_formato_excel&amp;utm_campaign=act_formato_excel&amp;utm_content=act_formato_excel_link" TargetMode="External"/><Relationship Id="rId1153" Type="http://schemas.openxmlformats.org/officeDocument/2006/relationships/hyperlink" Target="https://actualicese.com/matricula-mercantil-y-establecimientos-de-comercio-costo-de-renovacion-ano-2017/?referer=L-excel-formato&amp;utm_medium=act_formato_excel&amp;utm_source=act_formato_excel&amp;utm_campaign=act_formato_excel&amp;utm_content=act_formato_excel_link" TargetMode="External"/><Relationship Id="rId1598" Type="http://schemas.openxmlformats.org/officeDocument/2006/relationships/hyperlink" Target="https://actualicese.com/citacion-a-asamblea-de-propietarios-de-propiedad-horizontal/?referer=L-excel-formato&amp;utm_medium=act_formato_excel&amp;utm_source=act_formato_excel&amp;utm_campaign=act_formato_excel&amp;utm_content=act_formato_excel_link" TargetMode="External"/><Relationship Id="rId2204" Type="http://schemas.openxmlformats.org/officeDocument/2006/relationships/hyperlink" Target="https://actualicese.com/poder-para-adelantar-sucesion-ante-notaria/?referer=L-excel-formato&amp;utm_medium=act_formato_excel&amp;utm_source=act_formato_excel&amp;utm_campaign=act_formato_excel&amp;utm_content=act_formato_excel_link" TargetMode="External"/><Relationship Id="rId97" Type="http://schemas.openxmlformats.org/officeDocument/2006/relationships/hyperlink" Target="https://actualicese.com/calculos-de-operaciones-de-refinanciacion-de-deuda-metodo-ecuacion-de-valor-equivalente/?referer=L-excel-formato&amp;utm_medium=act_formato_excel&amp;utm_source=act_formato_excel&amp;utm_campaign=act_formato_excel&amp;utm_content=act_formato_excel_link" TargetMode="External"/><Relationship Id="rId730" Type="http://schemas.openxmlformats.org/officeDocument/2006/relationships/hyperlink" Target="https://actualicese.com/retencion-en-la-fuente-sobre-pagos-laborales-en-junio-de-2020-procedimiento-2/?referer=L-excel-formato&amp;utm_medium=act_formato_excel&amp;utm_source=act_formato_excel&amp;utm_campaign=act_formato_excel&amp;utm_content=act_formato_excel_link" TargetMode="External"/><Relationship Id="rId828" Type="http://schemas.openxmlformats.org/officeDocument/2006/relationships/hyperlink" Target="https://actualicese.com/consecuencias-derivadas-de-la-obligacion-de-llevar-contabilidad/?referer=L-excel-formato&amp;utm_medium=act_formato_excel&amp;utm_source=act_formato_excel&amp;utm_campaign=act_formato_excel&amp;utm_content=act_formato_excel_link" TargetMode="External"/><Relationship Id="rId1013" Type="http://schemas.openxmlformats.org/officeDocument/2006/relationships/hyperlink" Target="https://actualicese.com/escritura-publica-de-disolucion-de-sociedad-comercial/?referer=L-excel-formato&amp;utm_medium=act_formato_excel&amp;utm_source=act_formato_excel&amp;utm_campaign=act_formato_excel&amp;utm_content=act_formato_excel_link" TargetMode="External"/><Relationship Id="rId1360" Type="http://schemas.openxmlformats.org/officeDocument/2006/relationships/hyperlink" Target="https://actualicese.com/documento-de-orientacion-tecnica-014-entidades-sin-animo-de-lucro/?referer=L-excel-formato&amp;utm_medium=act_formato_excel&amp;utm_source=act_formato_excel&amp;utm_campaign=act_formato_excel&amp;utm_content=act_formato_excel_link" TargetMode="External"/><Relationship Id="rId1458" Type="http://schemas.openxmlformats.org/officeDocument/2006/relationships/hyperlink" Target="https://actualicese.com/modelo-de-contrato-de-mandato/?referer=L-excel-formato&amp;utm_medium=act_formato_excel&amp;utm_source=act_formato_excel&amp;utm_campaign=act_formato_excel&amp;utm_content=act_formato_excel_link" TargetMode="External"/><Relationship Id="rId1665" Type="http://schemas.openxmlformats.org/officeDocument/2006/relationships/hyperlink" Target="https://actualicese.com/modelo-en-word-de-carta-de-terminacion-del-contrato-de-trabajo-sin-justa-causa-por-parte-del-empleador/?referer=L-excel-formato&amp;utm_medium=act_formato_excel&amp;utm_source=act_formato_excel&amp;utm_campaign=act_formato_excel&amp;utm_content=act_formato_excel_link" TargetMode="External"/><Relationship Id="rId1872" Type="http://schemas.openxmlformats.org/officeDocument/2006/relationships/hyperlink" Target="https://actualicese.com/plantilla-en-excel-del-formulario-350-ag-2023-declaracion-de-retencion-en-la-fuente/?referer=L-excel-formato&amp;utm_medium=act_formato_excel&amp;utm_source=act_formato_excel&amp;utm_campaign=act_formato_excel&amp;utm_content=act_formato_excel_link" TargetMode="External"/><Relationship Id="rId1220" Type="http://schemas.openxmlformats.org/officeDocument/2006/relationships/hyperlink" Target="https://actualicese.com/modelos-de-autorizacion-para-obtener-renovar-o-cancelar-la-firma-digital/?referer=L-excel-formato&amp;utm_medium=act_formato_excel&amp;utm_source=act_formato_excel&amp;utm_campaign=act_formato_excel&amp;utm_content=act_formato_excel_link" TargetMode="External"/><Relationship Id="rId1318" Type="http://schemas.openxmlformats.org/officeDocument/2006/relationships/hyperlink" Target="https://actualicese.com/formato-1003-reportes-de-retenciones-que-le-practicaron-a-la-persona-o-entidad-informante-durante-el-2015/?referer=L-excel-formato&amp;utm_medium=act_formato_excel&amp;utm_source=act_formato_excel&amp;utm_campaign=act_formato_excel&amp;utm_content=act_formato_excel_link" TargetMode="External"/><Relationship Id="rId1525" Type="http://schemas.openxmlformats.org/officeDocument/2006/relationships/hyperlink" Target="https://actualicese.com/guia-cronograma-para-aplicacion-de-estandares-niif/?referer=L-excel-formato&amp;utm_medium=act_formato_excel&amp;utm_source=act_formato_excel&amp;utm_campaign=act_formato_excel&amp;utm_content=act_formato_excel_link" TargetMode="External"/><Relationship Id="rId1732" Type="http://schemas.openxmlformats.org/officeDocument/2006/relationships/hyperlink" Target="https://actualicese.com/dictamen-de-revisor-fiscal-con-parrafos-de-cuestiones-clave-y-otras-cuestiones/?referer=L-excel-formato&amp;utm_medium=act_formato_excel&amp;utm_source=act_formato_excel&amp;utm_campaign=act_formato_excel&amp;utm_content=act_formato_excel_link" TargetMode="External"/><Relationship Id="rId24" Type="http://schemas.openxmlformats.org/officeDocument/2006/relationships/hyperlink" Target="https://actualicese.com/modelo-de-contrato-de-prestacion-de-servicios/?referer=L-excel-formato&amp;utm_medium=act_formato_excel&amp;utm_source=act_formato_excel&amp;utm_campaign=act_formato_excel&amp;utm_content=act_formato_excel_link" TargetMode="External"/><Relationship Id="rId173" Type="http://schemas.openxmlformats.org/officeDocument/2006/relationships/hyperlink" Target="https://actualicese.com/carta-de-bienvenida-para-un-nuevo-trabajador/?referer=L-excel-formato&amp;utm_medium=act_formato_excel&amp;utm_source=act_formato_excel&amp;utm_campaign=act_formato_excel&amp;utm_content=act_formato_excel_link" TargetMode="External"/><Relationship Id="rId380" Type="http://schemas.openxmlformats.org/officeDocument/2006/relationships/hyperlink" Target="https://actualicese.com/modelo-del-certificado-anual-para-socios-y-o-accionistas-por-el-ano-2021/?referer=L-excel-formato&amp;utm_medium=act_formato_excel&amp;utm_source=act_formato_excel&amp;utm_campaign=act_formato_excel&amp;utm_content=act_formato_excel_link" TargetMode="External"/><Relationship Id="rId2061" Type="http://schemas.openxmlformats.org/officeDocument/2006/relationships/hyperlink" Target="https://actualicese.com/listado-de-contribuyentes-inscritos-en-el-regimen-simple/?referer=L-excel-formato&amp;utm_medium=act_formato_excel&amp;utm_source=act_formato_excel&amp;utm_campaign=act_formato_excel&amp;utm_content=act_formato_excel_link" TargetMode="External"/><Relationship Id="rId240" Type="http://schemas.openxmlformats.org/officeDocument/2006/relationships/hyperlink" Target="https://actualicese.com/formulario-210-y-formato-2517-para-la-declaracion-de-renta-ag-2021-residentes-que-llevan-contabilidad/?referer=L-excel-formato&amp;utm_medium=act_formato_excel&amp;utm_source=act_formato_excel&amp;utm_campaign=act_formato_excel&amp;utm_content=act_formato_excel_link" TargetMode="External"/><Relationship Id="rId478" Type="http://schemas.openxmlformats.org/officeDocument/2006/relationships/hyperlink" Target="https://actualicese.com/casos-practicos-en-excel-sobre-ventas-en-los-dias-sin-iva/?referer=L-excel-formato&amp;utm_medium=act_formato_excel&amp;utm_source=act_formato_excel&amp;utm_campaign=act_formato_excel&amp;utm_content=act_formato_excel_link" TargetMode="External"/><Relationship Id="rId685" Type="http://schemas.openxmlformats.org/officeDocument/2006/relationships/hyperlink" Target="https://actualicese.com/calendario-de-implementacion-de-la-factura-electronica/?referer=L-excel-formato&amp;utm_medium=act_formato_excel&amp;utm_source=act_formato_excel&amp;utm_campaign=act_formato_excel&amp;utm_content=act_formato_excel_link" TargetMode="External"/><Relationship Id="rId892" Type="http://schemas.openxmlformats.org/officeDocument/2006/relationships/hyperlink" Target="https://actualicese.com/retencion-en-la-fuente-con-procedimiento-1-sobre-rentas-de-trabajo-durante-2019/?referer=L-excel-formato&amp;utm_medium=act_formato_excel&amp;utm_source=act_formato_excel&amp;utm_campaign=act_formato_excel&amp;utm_content=act_formato_excel_link" TargetMode="External"/><Relationship Id="rId2159" Type="http://schemas.openxmlformats.org/officeDocument/2006/relationships/hyperlink" Target="https://actualicese.com/sancion-por-extemporaneidad-despues-del-emplazamiento/?referer=L-excel-formato&amp;utm_medium=act_formato_excel&amp;utm_source=act_formato_excel&amp;utm_campaign=act_formato_excel&amp;utm_content=act_formato_excel_link" TargetMode="External"/><Relationship Id="rId100" Type="http://schemas.openxmlformats.org/officeDocument/2006/relationships/hyperlink" Target="https://actualicese.com/solicitud-de-inversion-de-capital/?referer=L-excel-formato&amp;utm_medium=act_formato_excel&amp;utm_source=act_formato_excel&amp;utm_campaign=act_formato_excel&amp;utm_content=act_formato_excel_link" TargetMode="External"/><Relationship Id="rId338" Type="http://schemas.openxmlformats.org/officeDocument/2006/relationships/hyperlink" Target="https://actualicese.com/clasificacion-de-las-personas-juridicas-frente-al-impuesto-de-renta-y-al-simple-ano-gravable-2021/?referer=L-excel-formato&amp;utm_medium=act_formato_excel&amp;utm_source=act_formato_excel&amp;utm_campaign=act_formato_excel&amp;utm_content=act_formato_excel_link" TargetMode="External"/><Relationship Id="rId545" Type="http://schemas.openxmlformats.org/officeDocument/2006/relationships/hyperlink" Target="https://actualicese.com/modelo-de-declaracion-de-confidencialidad-de-los-miembros-de-la-firma-de-auditoria/?referer=L-excel-formato&amp;utm_medium=act_formato_excel&amp;utm_source=act_formato_excel&amp;utm_campaign=act_formato_excel&amp;utm_content=act_formato_excel_link" TargetMode="External"/><Relationship Id="rId752" Type="http://schemas.openxmlformats.org/officeDocument/2006/relationships/hyperlink" Target="https://actualicese.com/guias-para-el-reporte-de-exogena-2019-descargalas-ya/?referer=L-excel-formato&amp;utm_medium=act_formato_excel&amp;utm_source=act_formato_excel&amp;utm_campaign=act_formato_excel&amp;utm_content=act_formato_excel_link" TargetMode="External"/><Relationship Id="rId1175" Type="http://schemas.openxmlformats.org/officeDocument/2006/relationships/hyperlink" Target="https://actualicese.com/guia-listado-de-bienes-y-servicios-cuya-clasificacion-frente-al-iva-fue-modificada-con-la-ley-1819/?referer=L-excel-formato&amp;utm_medium=act_formato_excel&amp;utm_source=act_formato_excel&amp;utm_campaign=act_formato_excel&amp;utm_content=act_formato_excel_link" TargetMode="External"/><Relationship Id="rId1382" Type="http://schemas.openxmlformats.org/officeDocument/2006/relationships/hyperlink" Target="https://actualicese.com/atencion-integral-en-seguridad-y-salud-en-el-trabajo-2015-dermatitis-de-origen-ocupacional/?referer=L-excel-formato&amp;utm_medium=act_formato_excel&amp;utm_source=act_formato_excel&amp;utm_campaign=act_formato_excel&amp;utm_content=act_formato_excel_link" TargetMode="External"/><Relationship Id="rId2019" Type="http://schemas.openxmlformats.org/officeDocument/2006/relationships/hyperlink" Target="https://actualicese.com/arqueo-caja-menor/?referer=L-excel-formato&amp;utm_medium=act_formato_excel&amp;utm_source=act_formato_excel&amp;utm_campaign=act_formato_excel&amp;utm_content=act_formato_excel_link" TargetMode="External"/><Relationship Id="rId2226" Type="http://schemas.openxmlformats.org/officeDocument/2006/relationships/hyperlink" Target="https://actualicese.com/liquidador-formulario-260-ag-2023-declaracion-anual-del-regimen-simple-personas-naturales-y-juridicas-que-llevan-contabilidad/?referer=L-excel-formato&amp;utm_medium=act_formato_excel&amp;utm_source=act_formato_excel&amp;utm_campaign=act_formato_excel&amp;utm_content=act_formato_excel_link" TargetMode="External"/><Relationship Id="rId405" Type="http://schemas.openxmlformats.org/officeDocument/2006/relationships/hyperlink" Target="https://actualicese.com/liquidador-de-indemnizacion-por-despido-sin-justa-causa-para-contrato-fijo-u-obra-labor/?referer=L-excel-formato&amp;utm_medium=act_formato_excel&amp;utm_source=act_formato_excel&amp;utm_campaign=act_formato_excel&amp;utm_content=act_formato_excel_link" TargetMode="External"/><Relationship Id="rId612" Type="http://schemas.openxmlformats.org/officeDocument/2006/relationships/hyperlink" Target="https://actualicese.com/plantilla-de-los-formatos-2276-y-2280-para-el-reporte-de-informacion-exogena-de-2020/?referer=L-excel-formato&amp;utm_medium=act_formato_excel&amp;utm_source=act_formato_excel&amp;utm_campaign=act_formato_excel&amp;utm_content=act_formato_excel_link" TargetMode="External"/><Relationship Id="rId1035" Type="http://schemas.openxmlformats.org/officeDocument/2006/relationships/hyperlink" Target="https://actualicese.com/porcentaje-fijo-de-retencion-en-la-fuente-sobre-salarios-en-diciembre-de-2017-procedimiento-2/?referer=L-excel-formato&amp;utm_medium=act_formato_excel&amp;utm_source=act_formato_excel&amp;utm_campaign=act_formato_excel&amp;utm_content=act_formato_excel_link" TargetMode="External"/><Relationship Id="rId1242" Type="http://schemas.openxmlformats.org/officeDocument/2006/relationships/hyperlink" Target="https://actualicese.com/navegacion-en-el-marco-normativo-de-las-nai/?referer=L-excel-formato&amp;utm_medium=act_formato_excel&amp;utm_source=act_formato_excel&amp;utm_campaign=act_formato_excel&amp;utm_content=act_formato_excel_link" TargetMode="External"/><Relationship Id="rId1687" Type="http://schemas.openxmlformats.org/officeDocument/2006/relationships/hyperlink" Target="https://actualicese.com/modelo-para-analizar-el-valor-presente-y-el-valor-presente-neto-de-una-inversion/?referer=L-excel-formato&amp;utm_medium=act_formato_excel&amp;utm_source=act_formato_excel&amp;utm_campaign=act_formato_excel&amp;utm_content=act_formato_excel_link" TargetMode="External"/><Relationship Id="rId1894" Type="http://schemas.openxmlformats.org/officeDocument/2006/relationships/hyperlink" Target="https://actualicese.com/modelo-de-certificado-de-no-declarante-del-impuesto-de-renta-y-complementario-ag-2022/?referer=L-excel-formato&amp;utm_medium=act_formato_excel&amp;utm_source=act_formato_excel&amp;utm_campaign=act_formato_excel&amp;utm_content=act_formato_excel_link" TargetMode="External"/><Relationship Id="rId917" Type="http://schemas.openxmlformats.org/officeDocument/2006/relationships/hyperlink" Target="https://actualicese.com/modelo-recurso-de-suplica-proceso-laboral/?referer=L-excel-formato&amp;utm_medium=act_formato_excel&amp;utm_source=act_formato_excel&amp;utm_campaign=act_formato_excel&amp;utm_content=act_formato_excel_link" TargetMode="External"/><Relationship Id="rId1102" Type="http://schemas.openxmlformats.org/officeDocument/2006/relationships/hyperlink" Target="https://actualicese.com/clasificacion-tributaria-de-las-personas-naturales-y-sucesiones-iliquidas-por-el-ano-2016/?referer=L-excel-formato&amp;utm_medium=act_formato_excel&amp;utm_source=act_formato_excel&amp;utm_campaign=act_formato_excel&amp;utm_content=act_formato_excel_link" TargetMode="External"/><Relationship Id="rId1547" Type="http://schemas.openxmlformats.org/officeDocument/2006/relationships/hyperlink" Target="https://actualicese.com/oro-formularios-110-y-140-con-anexos-y-formato-1732-ano-gravable-2013/?referer=L-excel-formato&amp;utm_medium=act_formato_excel&amp;utm_source=act_formato_excel&amp;utm_campaign=act_formato_excel&amp;utm_content=act_formato_excel_link" TargetMode="External"/><Relationship Id="rId1754" Type="http://schemas.openxmlformats.org/officeDocument/2006/relationships/hyperlink" Target="https://actualicese.com/planilla-de-asistencia-y-toma-de-decisiones-en-asambleas-de-accionistas-o-juntas-de-socios/?referer=L-excel-formato&amp;utm_medium=act_formato_excel&amp;utm_source=act_formato_excel&amp;utm_campaign=act_formato_excel&amp;utm_content=act_formato_excel_link" TargetMode="External"/><Relationship Id="rId1961" Type="http://schemas.openxmlformats.org/officeDocument/2006/relationships/hyperlink" Target="https://actualicese.com/modelo-para-analizar-el-valor-presente-y-el-valor-presente-neto-de-una-inversion/?referer=L-excel-formato&amp;utm_medium=act_formato_excel&amp;utm_source=act_formato_excel&amp;utm_campaign=act_formato_excel&amp;utm_content=act_formato_excel_link" TargetMode="External"/><Relationship Id="rId46" Type="http://schemas.openxmlformats.org/officeDocument/2006/relationships/hyperlink" Target="https://actualicese.com/contabilizacion-de-depreciacion-bajo-estandares-internacionales-casos-practicos-en-excel/?referer=L-excel-formato&amp;utm_medium=act_formato_excel&amp;utm_source=act_formato_excel&amp;utm_campaign=act_formato_excel&amp;utm_content=act_formato_excel_link" TargetMode="External"/><Relationship Id="rId1407" Type="http://schemas.openxmlformats.org/officeDocument/2006/relationships/hyperlink" Target="https://actualicese.com/dictamen-revisor-fiscal-con-abstencion-segun-decreto-302-del-2015/?referer=L-excel-formato&amp;utm_medium=act_formato_excel&amp;utm_source=act_formato_excel&amp;utm_campaign=act_formato_excel&amp;utm_content=act_formato_excel_link" TargetMode="External"/><Relationship Id="rId1614" Type="http://schemas.openxmlformats.org/officeDocument/2006/relationships/hyperlink" Target="https://actualicese.com/excel-herramienta-calculadora-de-tarifas-en-la-profesion-de-contador-publico/?referer=L-excel-formato&amp;utm_medium=act_formato_excel&amp;utm_source=act_formato_excel&amp;utm_campaign=act_formato_excel&amp;utm_content=act_formato_excel_link" TargetMode="External"/><Relationship Id="rId1821" Type="http://schemas.openxmlformats.org/officeDocument/2006/relationships/hyperlink" Target="https://actualicese.com/modelo-de-certificacion-laboral-para-deduccion-del-primer-empleo/?referer=L-excel-formato&amp;utm_medium=act_formato_excel&amp;utm_source=act_formato_excel&amp;utm_campaign=act_formato_excel&amp;utm_content=act_formato_excel_link" TargetMode="External"/><Relationship Id="rId195" Type="http://schemas.openxmlformats.org/officeDocument/2006/relationships/hyperlink" Target="https://actualicese.com/caso-practico-de-contabilizacion-de-un-prestamo-bancario-en-pymes-y-microempresas/?referer=L-excel-formato&amp;utm_medium=act_formato_excel&amp;utm_source=act_formato_excel&amp;utm_campaign=act_formato_excel&amp;utm_content=act_formato_excel_link" TargetMode="External"/><Relationship Id="rId1919" Type="http://schemas.openxmlformats.org/officeDocument/2006/relationships/hyperlink" Target="https://actualicese.com/cuestionario-de-auditoria-para-area-de-ventas/?referer=L-excel-formato&amp;utm_medium=act_formato_excel&amp;utm_source=act_formato_excel&amp;utm_campaign=act_formato_excel&amp;utm_content=act_formato_excel_link" TargetMode="External"/><Relationship Id="rId2083" Type="http://schemas.openxmlformats.org/officeDocument/2006/relationships/hyperlink" Target="https://actualicese.com/formulario-110-y-formato-2516-para-la-declaracion-de-renta-de-personas-naturales-no-residentes-que-llevan-contabilidad-ag-2022/?referer=L-excel-formato&amp;utm_medium=act_formato_excel&amp;utm_source=act_formato_excel&amp;utm_campaign=act_formato_excel&amp;utm_content=act_formato_excel_link" TargetMode="External"/><Relationship Id="rId262" Type="http://schemas.openxmlformats.org/officeDocument/2006/relationships/hyperlink" Target="https://actualicese.com/caso-practico-de-contabilizacion-de-devoluciones-en-ventas/?referer=L-excel-formato&amp;utm_medium=act_formato_excel&amp;utm_source=act_formato_excel&amp;utm_campaign=act_formato_excel&amp;utm_content=act_formato_excel_link" TargetMode="External"/><Relationship Id="rId567" Type="http://schemas.openxmlformats.org/officeDocument/2006/relationships/hyperlink" Target="https://actualicese.com/liquidador-del-anticipo-de-renta-2021-para-personas-juridicas-y-naturales/?referer=L-excel-formato&amp;utm_medium=act_formato_excel&amp;utm_source=act_formato_excel&amp;utm_campaign=act_formato_excel&amp;utm_content=act_formato_excel_link" TargetMode="External"/><Relationship Id="rId1197" Type="http://schemas.openxmlformats.org/officeDocument/2006/relationships/hyperlink" Target="https://actualicese.com/matriz-para-definir-obligados-a-declarar-renta-por-el-2017-segun-proyecto-reforma-tributaria/?referer=L-excel-formato&amp;utm_medium=act_formato_excel&amp;utm_source=act_formato_excel&amp;utm_campaign=act_formato_excel&amp;utm_content=act_formato_excel_link" TargetMode="External"/><Relationship Id="rId2150" Type="http://schemas.openxmlformats.org/officeDocument/2006/relationships/hyperlink" Target="https://actualicese.com/liquidador-de-cesantias-en-excel-aplicado-a-11-casos-practicos/?referer=L-excel-formato&amp;utm_medium=act_formato_excel&amp;utm_source=act_formato_excel&amp;utm_campaign=act_formato_excel&amp;utm_content=act_formato_excel_link" TargetMode="External"/><Relationship Id="rId2248" Type="http://schemas.openxmlformats.org/officeDocument/2006/relationships/hyperlink" Target="https://actualicese.com/utilidad-por-venta-de-activo-fijo-depreciable-que-sera-renta-por-recuperacion-de-deducciones/?referer=L-excel-formato&amp;utm_medium=act_formato_excel&amp;utm_source=act_formato_excel&amp;utm_campaign=act_formato_excel&amp;utm_content=act_formato_excel_link" TargetMode="External"/><Relationship Id="rId122" Type="http://schemas.openxmlformats.org/officeDocument/2006/relationships/hyperlink" Target="https://actualicese.com/solicitud-de-inmovilizacion-de-cesantias-para-adquisicion-de-vivienda/?referer=L-excel-formato&amp;utm_medium=act_formato_excel&amp;utm_source=act_formato_excel&amp;utm_campaign=act_formato_excel&amp;utm_content=act_formato_excel_link" TargetMode="External"/><Relationship Id="rId774" Type="http://schemas.openxmlformats.org/officeDocument/2006/relationships/hyperlink" Target="https://actualicese.com/pack-de-formatos-modelos-y-guias-para-asambleas-de-accionistas-socios-y-copropietarios/?referer=L-excel-formato&amp;utm_medium=act_formato_excel&amp;utm_source=act_formato_excel&amp;utm_campaign=act_formato_excel&amp;utm_content=act_formato_excel_link" TargetMode="External"/><Relationship Id="rId981" Type="http://schemas.openxmlformats.org/officeDocument/2006/relationships/hyperlink" Target="https://actualicese.com/formatos-exogena-1011-1012-y-2275-por-el-ano-gravable-2017-reporte-de-otros-datos-en-renta-e-iva/?referer=L-excel-formato&amp;utm_medium=act_formato_excel&amp;utm_source=act_formato_excel&amp;utm_campaign=act_formato_excel&amp;utm_content=act_formato_excel_link" TargetMode="External"/><Relationship Id="rId1057" Type="http://schemas.openxmlformats.org/officeDocument/2006/relationships/hyperlink" Target="https://actualicese.com/beneficio-en-renta-para-sociedades-ubicadas-en-zomac-requisitos-segun-el-tamano-de-la-empresa/?referer=L-excel-formato&amp;utm_medium=act_formato_excel&amp;utm_source=act_formato_excel&amp;utm_campaign=act_formato_excel&amp;utm_content=act_formato_excel_link" TargetMode="External"/><Relationship Id="rId2010" Type="http://schemas.openxmlformats.org/officeDocument/2006/relationships/hyperlink" Target="https://actualicese.com/liquidador-de-actualizacion-de-sanciones-tributarias/?referer=L-excel-formato&amp;utm_medium=act_formato_excel&amp;utm_source=act_formato_excel&amp;utm_campaign=act_formato_excel&amp;utm_content=act_formato_excel_link" TargetMode="External"/><Relationship Id="rId427" Type="http://schemas.openxmlformats.org/officeDocument/2006/relationships/hyperlink" Target="https://actualicese.com/liquidador-de-sanciones-por-no-expedir-factura/?referer=L-excel-formato&amp;utm_medium=act_formato_excel&amp;utm_source=act_formato_excel&amp;utm_campaign=act_formato_excel&amp;utm_content=act_formato_excel_link" TargetMode="External"/><Relationship Id="rId634" Type="http://schemas.openxmlformats.org/officeDocument/2006/relationships/hyperlink" Target="https://actualicese.com/notificacion-de-entrega-de-manual-de-funciones-del-auditor-dentro-de-la-firma/?referer=L-excel-formato&amp;utm_medium=act_formato_excel&amp;utm_source=act_formato_excel&amp;utm_campaign=act_formato_excel&amp;utm_content=act_formato_excel_link" TargetMode="External"/><Relationship Id="rId841" Type="http://schemas.openxmlformats.org/officeDocument/2006/relationships/hyperlink" Target="https://actualicese.com/retencion-en-la-fuente-sobre-pagos-laborales-en-junio-de-2019-procedimiento-2/?referer=L-excel-formato&amp;utm_medium=act_formato_excel&amp;utm_source=act_formato_excel&amp;utm_campaign=act_formato_excel&amp;utm_content=act_formato_excel_link" TargetMode="External"/><Relationship Id="rId1264" Type="http://schemas.openxmlformats.org/officeDocument/2006/relationships/hyperlink" Target="https://actualicese.com/clasificacion-tributaria-de-personas-naturales-y-sucesiones-iliquidas-frente-al-impuesto-de-renta-por-el-ano-gravable-2015/?referer=L-excel-formato&amp;utm_medium=act_formato_excel&amp;utm_source=act_formato_excel&amp;utm_campaign=act_formato_excel&amp;utm_content=act_formato_excel_link" TargetMode="External"/><Relationship Id="rId1471" Type="http://schemas.openxmlformats.org/officeDocument/2006/relationships/hyperlink" Target="https://actualicese.com/contrato-contrato-de-fianza/?referer=L-excel-formato&amp;utm_medium=act_formato_excel&amp;utm_source=act_formato_excel&amp;utm_campaign=act_formato_excel&amp;utm_content=act_formato_excel_link" TargetMode="External"/><Relationship Id="rId1569" Type="http://schemas.openxmlformats.org/officeDocument/2006/relationships/hyperlink" Target="https://actualicese.com/pagare-y-carta-de-instruccion/?referer=L-excel-formato&amp;utm_medium=act_formato_excel&amp;utm_source=act_formato_excel&amp;utm_campaign=act_formato_excel&amp;utm_content=act_formato_excel_link" TargetMode="External"/><Relationship Id="rId2108" Type="http://schemas.openxmlformats.org/officeDocument/2006/relationships/hyperlink" Target="https://actualicese.com/certificado-de-dependientes-para-efectos-de-deduccion-en-la-declaracion-de-renta/?referer=L-excel-formato&amp;utm_medium=act_formato_excel&amp;utm_source=act_formato_excel&amp;utm_campaign=act_formato_excel&amp;utm_content=act_formato_excel_link" TargetMode="External"/><Relationship Id="rId701" Type="http://schemas.openxmlformats.org/officeDocument/2006/relationships/hyperlink" Target="https://actualicese.com/promesa-de-compraventa/?referer=L-excel-formato&amp;utm_medium=act_formato_excel&amp;utm_source=act_formato_excel&amp;utm_campaign=act_formato_excel&amp;utm_content=act_formato_excel_link" TargetMode="External"/><Relationship Id="rId939" Type="http://schemas.openxmlformats.org/officeDocument/2006/relationships/hyperlink" Target="https://actualicese.com/politicas-contables-en-pymes-para-los-intangibles/?referer=L-excel-formato&amp;utm_medium=act_formato_excel&amp;utm_source=act_formato_excel&amp;utm_campaign=act_formato_excel&amp;utm_content=act_formato_excel_link" TargetMode="External"/><Relationship Id="rId1124" Type="http://schemas.openxmlformats.org/officeDocument/2006/relationships/hyperlink" Target="https://actualicese.com/formato-1007-por-2016-reportes-de-ingresos-propios/?referer=L-excel-formato&amp;utm_medium=act_formato_excel&amp;utm_source=act_formato_excel&amp;utm_campaign=act_formato_excel&amp;utm_content=act_formato_excel_link" TargetMode="External"/><Relationship Id="rId1331" Type="http://schemas.openxmlformats.org/officeDocument/2006/relationships/hyperlink" Target="https://actualicese.com/contrato-de-compraventa-de-vehiculo-automotor-automovil-o-motocicleta/?referer=L-excel-formato&amp;utm_medium=act_formato_excel&amp;utm_source=act_formato_excel&amp;utm_campaign=act_formato_excel&amp;utm_content=act_formato_excel_link" TargetMode="External"/><Relationship Id="rId1776" Type="http://schemas.openxmlformats.org/officeDocument/2006/relationships/hyperlink" Target="https://actualicese.com/liquidador-de-cesantias-en-excel-aplicado-a-11-casos-practicos/?referer=L-excel-formato&amp;utm_medium=act_formato_excel&amp;utm_source=act_formato_excel&amp;utm_campaign=act_formato_excel&amp;utm_content=act_formato_excel_link" TargetMode="External"/><Relationship Id="rId1983" Type="http://schemas.openxmlformats.org/officeDocument/2006/relationships/hyperlink" Target="https://actualicese.com/guia-en-excel-sobre-el-sistema-de-facturacion-electronica-documento-soporte-y-nomina-electronica-ag-2023/?referer=L-excel-formato&amp;utm_medium=act_formato_excel&amp;utm_source=act_formato_excel&amp;utm_campaign=act_formato_excel&amp;utm_content=act_formato_excel_link" TargetMode="External"/><Relationship Id="rId68" Type="http://schemas.openxmlformats.org/officeDocument/2006/relationships/hyperlink" Target="https://actualicese.com/modelo-calculo-intereses-de-mora-y-su-iva-en-cuentas-por-cobrar-vencidas/?referer=L-excel-formato&amp;utm_medium=act_formato_excel&amp;utm_source=act_formato_excel&amp;utm_campaign=act_formato_excel&amp;utm_content=act_formato_excel_link" TargetMode="External"/><Relationship Id="rId1429" Type="http://schemas.openxmlformats.org/officeDocument/2006/relationships/hyperlink" Target="https://actualicese.com/formularios-110-y-240-con-anexos-y-formato-1732-para-declaracion-de-renta-de-persona-natural-comerciante-ano-gravable-2014/?referer=L-excel-formato&amp;utm_medium=act_formato_excel&amp;utm_source=act_formato_excel&amp;utm_campaign=act_formato_excel&amp;utm_content=act_formato_excel_link" TargetMode="External"/><Relationship Id="rId1636" Type="http://schemas.openxmlformats.org/officeDocument/2006/relationships/hyperlink" Target="https://actualicese.com/modelo-kardex/?referer=L-excel-formato&amp;utm_medium=act_formato_excel&amp;utm_source=act_formato_excel&amp;utm_campaign=act_formato_excel&amp;utm_content=act_formato_excel_link" TargetMode="External"/><Relationship Id="rId1843" Type="http://schemas.openxmlformats.org/officeDocument/2006/relationships/hyperlink" Target="https://actualicese.com/formulario-260-ag-2022-declaracion-anual-regimen-simple-personas-naturales-y-juridicas-que-llevan-contabilidad/?referer=L-excel-formato&amp;utm_medium=act_formato_excel&amp;utm_source=act_formato_excel&amp;utm_campaign=act_formato_excel&amp;utm_content=act_formato_excel_link" TargetMode="External"/><Relationship Id="rId1703" Type="http://schemas.openxmlformats.org/officeDocument/2006/relationships/hyperlink" Target="https://actualicese.com/informe-de-revision-de-informacion-financiera-intermedia-sin-salvedades/?referer=L-excel-formato&amp;utm_medium=act_formato_excel&amp;utm_source=act_formato_excel&amp;utm_campaign=act_formato_excel&amp;utm_content=act_formato_excel_link" TargetMode="External"/><Relationship Id="rId1910" Type="http://schemas.openxmlformats.org/officeDocument/2006/relationships/hyperlink" Target="https://actualicese.com/modelo-en-excel-del-documento-soporte-para-operaciones-con-no-obligados-a-facturar/?referer=L-excel-formato&amp;utm_medium=act_formato_excel&amp;utm_source=act_formato_excel&amp;utm_campaign=act_formato_excel&amp;utm_content=act_formato_excel_link" TargetMode="External"/><Relationship Id="rId284" Type="http://schemas.openxmlformats.org/officeDocument/2006/relationships/hyperlink" Target="https://actualicese.com/plantilla-de-formatos-1011-1012-y-2275-de-exogena-reporte-de-otros-datos-en-renta-e-iva-en-2021/?referer=L-excel-formato&amp;utm_medium=act_formato_excel&amp;utm_source=act_formato_excel&amp;utm_campaign=act_formato_excel&amp;utm_content=act_formato_excel_link" TargetMode="External"/><Relationship Id="rId491" Type="http://schemas.openxmlformats.org/officeDocument/2006/relationships/hyperlink" Target="https://actualicese.com/matriz-requisitos-y-condiciones-para-la-normalizacion-tributaria-de-2022/?referer=L-excel-formato&amp;utm_medium=act_formato_excel&amp;utm_source=act_formato_excel&amp;utm_campaign=act_formato_excel&amp;utm_content=act_formato_excel_link" TargetMode="External"/><Relationship Id="rId2172" Type="http://schemas.openxmlformats.org/officeDocument/2006/relationships/hyperlink" Target="https://actualicese.com/liquidador-de-prestaciones-sociales-en-periodo-de-incapacidad/?referer=L-excel-formato&amp;utm_medium=act_formato_excel&amp;utm_source=act_formato_excel&amp;utm_campaign=act_formato_excel&amp;utm_content=act_formato_excel_link" TargetMode="External"/><Relationship Id="rId144" Type="http://schemas.openxmlformats.org/officeDocument/2006/relationships/hyperlink" Target="https://actualicese.com/sancion-por-inexactitud-para-declarantes-de-ingresos-y-patrimonio-liquidador-en-excel/?referer=L-excel-formato&amp;utm_medium=act_formato_excel&amp;utm_source=act_formato_excel&amp;utm_campaign=act_formato_excel&amp;utm_content=act_formato_excel_link" TargetMode="External"/><Relationship Id="rId589" Type="http://schemas.openxmlformats.org/officeDocument/2006/relationships/hyperlink" Target="https://actualicese.com/cuestionario-de-auditoria-para-el-area-de-compras/?referer=L-excel-formato&amp;utm_medium=act_formato_excel&amp;utm_source=act_formato_excel&amp;utm_campaign=act_formato_excel&amp;utm_content=act_formato_excel_link" TargetMode="External"/><Relationship Id="rId796" Type="http://schemas.openxmlformats.org/officeDocument/2006/relationships/hyperlink" Target="https://actualicese.com/novedades-en-la-clasificacion-de-bienes-y-servicios-frente-al-iva-y-el-inc-con-la-ley-2010-de-2019/?referer=L-excel-formato&amp;utm_medium=act_formato_excel&amp;utm_source=act_formato_excel&amp;utm_campaign=act_formato_excel&amp;utm_content=act_formato_excel_link" TargetMode="External"/><Relationship Id="rId351" Type="http://schemas.openxmlformats.org/officeDocument/2006/relationships/hyperlink" Target="https://actualicese.com/dictamen-de-revisor-fiscal-que-incluye-opinion-con-salvedades/?referer=L-excel-formato&amp;utm_medium=act_formato_excel&amp;utm_source=act_formato_excel&amp;utm_campaign=act_formato_excel&amp;utm_content=act_formato_excel_link" TargetMode="External"/><Relationship Id="rId449" Type="http://schemas.openxmlformats.org/officeDocument/2006/relationships/hyperlink" Target="https://actualicese.com/porcentaje-fijo-de-retencion-en-la-fuente-sobre-salarios-en-diciembre-de-2021-procedimiento-2/?referer=L-excel-formato&amp;utm_medium=act_formato_excel&amp;utm_source=act_formato_excel&amp;utm_campaign=act_formato_excel&amp;utm_content=act_formato_excel_link" TargetMode="External"/><Relationship Id="rId656" Type="http://schemas.openxmlformats.org/officeDocument/2006/relationships/hyperlink" Target="https://actualicese.com/20-liquidadores-de-sanciones-y-procedimiento-tributario-2022/?referer=L-excel-formato&amp;utm_medium=act_formato_excel&amp;utm_source=act_formato_excel&amp;utm_campaign=act_formato_excel&amp;utm_content=act_formato_excel_link" TargetMode="External"/><Relationship Id="rId863" Type="http://schemas.openxmlformats.org/officeDocument/2006/relationships/hyperlink" Target="https://actualicese.com/listado-de-actividades-economicas-codigos-ciiu-2/?referer=L-excel-formato&amp;utm_medium=act_formato_excel&amp;utm_source=act_formato_excel&amp;utm_campaign=act_formato_excel&amp;utm_content=act_formato_excel_link" TargetMode="External"/><Relationship Id="rId1079" Type="http://schemas.openxmlformats.org/officeDocument/2006/relationships/hyperlink" Target="https://actualicese.com/lista-de-chequeo-de-revelaciones-para-microempresas/?referer=L-excel-formato&amp;utm_medium=act_formato_excel&amp;utm_source=act_formato_excel&amp;utm_campaign=act_formato_excel&amp;utm_content=act_formato_excel_link" TargetMode="External"/><Relationship Id="rId1286" Type="http://schemas.openxmlformats.org/officeDocument/2006/relationships/hyperlink" Target="https://actualicese.com/clasificacion-de-las-personas-juridicas-en-el-impuesto-de-renta-y-cree-del-ano-gravable-2015/?referer=L-excel-formato&amp;utm_medium=act_formato_excel&amp;utm_source=act_formato_excel&amp;utm_campaign=act_formato_excel&amp;utm_content=act_formato_excel_link" TargetMode="External"/><Relationship Id="rId1493" Type="http://schemas.openxmlformats.org/officeDocument/2006/relationships/hyperlink" Target="https://actualicese.com/solicitud-de-transaccion-ante-juez-laboral/?referer=L-excel-formato&amp;utm_medium=act_formato_excel&amp;utm_source=act_formato_excel&amp;utm_campaign=act_formato_excel&amp;utm_content=act_formato_excel_link" TargetMode="External"/><Relationship Id="rId2032" Type="http://schemas.openxmlformats.org/officeDocument/2006/relationships/hyperlink" Target="https://actualicese.com/plantilla-para-el-control-y-auditoria-del-gasto-de-celulares/?referer=L-excel-formato&amp;utm_medium=act_formato_excel&amp;utm_source=act_formato_excel&amp;utm_campaign=act_formato_excel&amp;utm_content=act_formato_excel_link" TargetMode="External"/><Relationship Id="rId211" Type="http://schemas.openxmlformats.org/officeDocument/2006/relationships/hyperlink" Target="https://actualicese.com/implicaciones-basicas-de-ser-residente-fiscal-frente-al-impuesto-de-renta-de-personas-naturales-ag-2021/?referer=L-excel-formato&amp;utm_medium=act_formato_excel&amp;utm_source=act_formato_excel&amp;utm_campaign=act_formato_excel&amp;utm_content=act_formato_excel_link" TargetMode="External"/><Relationship Id="rId309" Type="http://schemas.openxmlformats.org/officeDocument/2006/relationships/hyperlink" Target="https://actualicese.com/liquidador-del-anticipo-del-impuesto-de-renta-2022-para-personas-juridicas-y-naturales/?referer=L-excel-formato&amp;utm_medium=act_formato_excel&amp;utm_source=act_formato_excel&amp;utm_campaign=act_formato_excel&amp;utm_content=act_formato_excel_link" TargetMode="External"/><Relationship Id="rId516" Type="http://schemas.openxmlformats.org/officeDocument/2006/relationships/hyperlink" Target="https://actualicese.com/modelo-de-derecho-de-peticion-para-el-pago-de-incapacidades-de-trabajadores-independientes/?referer=L-excel-formato&amp;utm_medium=act_formato_excel&amp;utm_source=act_formato_excel&amp;utm_campaign=act_formato_excel&amp;utm_content=act_formato_excel_link" TargetMode="External"/><Relationship Id="rId1146" Type="http://schemas.openxmlformats.org/officeDocument/2006/relationships/hyperlink" Target="https://actualicese.com/reunion-de-junta-directiva/?referer=L-excel-formato&amp;utm_medium=act_formato_excel&amp;utm_source=act_formato_excel&amp;utm_campaign=act_formato_excel&amp;utm_content=act_formato_excel_link" TargetMode="External"/><Relationship Id="rId1798" Type="http://schemas.openxmlformats.org/officeDocument/2006/relationships/hyperlink" Target="https://actualicese.com/plantilla-del-formato-1003-para-el-reporte-de-exogena-2022-retenciones-que-le-practicaron-al-informante/?referer=L-excel-formato&amp;utm_medium=act_formato_excel&amp;utm_source=act_formato_excel&amp;utm_campaign=act_formato_excel&amp;utm_content=act_formato_excel_link" TargetMode="External"/><Relationship Id="rId723" Type="http://schemas.openxmlformats.org/officeDocument/2006/relationships/hyperlink" Target="https://actualicese.com/notificacion-de-suspension-del-contrato-de-aprendizaje/?referer=L-excel-formato&amp;utm_medium=act_formato_excel&amp;utm_source=act_formato_excel&amp;utm_campaign=act_formato_excel&amp;utm_content=act_formato_excel_link" TargetMode="External"/><Relationship Id="rId930" Type="http://schemas.openxmlformats.org/officeDocument/2006/relationships/hyperlink" Target="https://actualicese.com/informe-de-un-auditor-sobre-el-diseno-y-la-eficacia-de-los-controles-de-la-entidad/?referer=L-excel-formato&amp;utm_medium=act_formato_excel&amp;utm_source=act_formato_excel&amp;utm_campaign=act_formato_excel&amp;utm_content=act_formato_excel_link" TargetMode="External"/><Relationship Id="rId1006" Type="http://schemas.openxmlformats.org/officeDocument/2006/relationships/hyperlink" Target="https://actualicese.com/sanciones-relacionadas-con-ica-impuesto-predial-y-de-vehiculos-en-bogota/?referer=L-excel-formato&amp;utm_medium=act_formato_excel&amp;utm_source=act_formato_excel&amp;utm_campaign=act_formato_excel&amp;utm_content=act_formato_excel_link" TargetMode="External"/><Relationship Id="rId1353" Type="http://schemas.openxmlformats.org/officeDocument/2006/relationships/hyperlink" Target="https://actualicese.com/lista-de-chequeo-de-revelaciones-nic-17-arrendamientos/?referer=L-excel-formato&amp;utm_medium=act_formato_excel&amp;utm_source=act_formato_excel&amp;utm_campaign=act_formato_excel&amp;utm_content=act_formato_excel_link" TargetMode="External"/><Relationship Id="rId1560" Type="http://schemas.openxmlformats.org/officeDocument/2006/relationships/hyperlink" Target="https://actualicese.com/informacion-laboral-a-tener-en-cuenta-a-partir-del-1-de-enero-de-2014/?referer=L-excel-formato&amp;utm_medium=act_formato_excel&amp;utm_source=act_formato_excel&amp;utm_campaign=act_formato_excel&amp;utm_content=act_formato_excel_link" TargetMode="External"/><Relationship Id="rId1658" Type="http://schemas.openxmlformats.org/officeDocument/2006/relationships/hyperlink" Target="https://actualicese.com/nota-2-base-de-preparacion-de-estados-financieros-bajo-el-estandar-internacional-para-pymes/?referer=L-excel-formato&amp;utm_medium=act_formato_excel&amp;utm_source=act_formato_excel&amp;utm_campaign=act_formato_excel&amp;utm_content=act_formato_excel_link" TargetMode="External"/><Relationship Id="rId1865" Type="http://schemas.openxmlformats.org/officeDocument/2006/relationships/hyperlink" Target="https://actualicese.com/pack-de-formatos-herramientas-y-guias-para-el-reporte-de-informacion-exogena-2022/?referer=L-excel-formato&amp;utm_medium=act_formato_excel&amp;utm_source=act_formato_excel&amp;utm_campaign=act_formato_excel&amp;utm_content=act_formato_excel_link" TargetMode="External"/><Relationship Id="rId1213" Type="http://schemas.openxmlformats.org/officeDocument/2006/relationships/hyperlink" Target="https://actualicese.com/informe-de-directivos-aplicacion-de-los-estandares-internacionales-grupo-2/?referer=L-excel-formato&amp;utm_medium=act_formato_excel&amp;utm_source=act_formato_excel&amp;utm_campaign=act_formato_excel&amp;utm_content=act_formato_excel_link" TargetMode="External"/><Relationship Id="rId1420" Type="http://schemas.openxmlformats.org/officeDocument/2006/relationships/hyperlink" Target="https://actualicese.com/requisitos-para-acceder-al-beneficio-tributario-por-la-generacion-de-nuevos-puestos-de-trabajo/?referer=L-excel-formato&amp;utm_medium=act_formato_excel&amp;utm_source=act_formato_excel&amp;utm_campaign=act_formato_excel&amp;utm_content=act_formato_excel_link" TargetMode="External"/><Relationship Id="rId1518" Type="http://schemas.openxmlformats.org/officeDocument/2006/relationships/hyperlink" Target="https://actualicese.com/liquidador-contrato-de-trabajo-a-termino-fijo-hector-fernando-munoz-e/?referer=L-excel-formato&amp;utm_medium=act_formato_excel&amp;utm_source=act_formato_excel&amp;utm_campaign=act_formato_excel&amp;utm_content=act_formato_excel_link" TargetMode="External"/><Relationship Id="rId1725" Type="http://schemas.openxmlformats.org/officeDocument/2006/relationships/hyperlink" Target="https://actualicese.com/informe-de-compilacion-de-estados-financieros-con-fines-generales/?referer=L-excel-formato&amp;utm_medium=act_formato_excel&amp;utm_source=act_formato_excel&amp;utm_campaign=act_formato_excel&amp;utm_content=act_formato_excel_link" TargetMode="External"/><Relationship Id="rId1932" Type="http://schemas.openxmlformats.org/officeDocument/2006/relationships/hyperlink" Target="https://actualicese.com/formato-de-solicitud-de-permiso-compensatorio-por-votaciones/?referer=L-excel-formato&amp;utm_medium=act_formato_excel&amp;utm_source=act_formato_excel&amp;utm_campaign=act_formato_excel&amp;utm_content=act_formato_excel_link" TargetMode="External"/><Relationship Id="rId17" Type="http://schemas.openxmlformats.org/officeDocument/2006/relationships/hyperlink" Target="https://actualicese.com/formato-de-control-de-clientes-de-declaracion-de-renta-de-persona-natural/?referer=L-excel-formato&amp;utm_medium=act_formato_excel&amp;utm_source=act_formato_excel&amp;utm_campaign=act_formato_excel&amp;utm_content=act_formato_excel_link" TargetMode="External"/><Relationship Id="rId2194" Type="http://schemas.openxmlformats.org/officeDocument/2006/relationships/hyperlink" Target="https://actualicese.com/lista-de-chequeo-de-documentos-para-contratacion-laboral-a-solicitar-al-trabajador/?referer=L-excel-formato&amp;utm_medium=act_formato_excel&amp;utm_source=act_formato_excel&amp;utm_campaign=act_formato_excel&amp;utm_content=act_formato_excel_link" TargetMode="External"/><Relationship Id="rId166" Type="http://schemas.openxmlformats.org/officeDocument/2006/relationships/hyperlink" Target="https://actualicese.com/notificacion-vacaciones-colectivas/?referer=L-excel-formato&amp;utm_medium=act_formato_excel&amp;utm_source=act_formato_excel&amp;utm_campaign=act_formato_excel&amp;utm_content=act_formato_excel_link" TargetMode="External"/><Relationship Id="rId373" Type="http://schemas.openxmlformats.org/officeDocument/2006/relationships/hyperlink" Target="https://actualicese.com/lista-de-chequeo-de-documentos-presentados-en-asamblea-de-accionistas-o-junta-de-socios/?referer=L-excel-formato&amp;utm_medium=act_formato_excel&amp;utm_source=act_formato_excel&amp;utm_campaign=act_formato_excel&amp;utm_content=act_formato_excel_link" TargetMode="External"/><Relationship Id="rId580" Type="http://schemas.openxmlformats.org/officeDocument/2006/relationships/hyperlink" Target="https://actualicese.com/formulario-210-declaracion-de-renta-personas-naturales-residentes-que-no-llevan-contabilidad-ag-2020/?referer=L-excel-formato&amp;utm_medium=act_formato_excel&amp;utm_source=act_formato_excel&amp;utm_campaign=act_formato_excel&amp;utm_content=act_formato_excel_link" TargetMode="External"/><Relationship Id="rId2054" Type="http://schemas.openxmlformats.org/officeDocument/2006/relationships/hyperlink" Target="https://actualicese.com/simulador-de-los-efectos-del-rechazo-de-costos-y-gastos-en-efectivo-a-partir-de-2018/?referer=L-excel-formato&amp;utm_medium=act_formato_excel&amp;utm_source=act_formato_excel&amp;utm_campaign=act_formato_excel&amp;utm_content=act_formato_excel_link" TargetMode="External"/><Relationship Id="rId2261" Type="http://schemas.openxmlformats.org/officeDocument/2006/relationships/hyperlink" Target="https://actualicese.com/liquidador-de-prestaciones-sociales-y-vacaciones-con-salario-variable/?referer=L-excel-formato&amp;utm_medium=act_formato_excel&amp;utm_source=act_formato_excel&amp;utm_campaign=act_formato_excel&amp;utm_content=act_formato_excel_link" TargetMode="External"/><Relationship Id="rId1" Type="http://schemas.openxmlformats.org/officeDocument/2006/relationships/hyperlink" Target="https://actualicese.com/intereses-moratorios-sobre-deudas-tributarias/?referer=L-excel-formato&amp;utm_medium=act_formato_excel&amp;utm_source=act_formato_excel&amp;utm_campaign=act_formato_excel&amp;utm_content=act_formato_excel_link" TargetMode="External"/><Relationship Id="rId233" Type="http://schemas.openxmlformats.org/officeDocument/2006/relationships/hyperlink" Target="https://actualicese.com/cuestionario-de-excel-para-definir-si-una-persona-natural-es-residente-fiscal-en-colombia/?referer=L-excel-formato&amp;utm_medium=act_formato_excel&amp;utm_source=act_formato_excel&amp;utm_campaign=act_formato_excel&amp;utm_content=act_formato_excel_link" TargetMode="External"/><Relationship Id="rId440" Type="http://schemas.openxmlformats.org/officeDocument/2006/relationships/hyperlink" Target="https://actualicese.com/planilla-de-asistencia-y-toma-de-decisiones-en-asambleas-de-accionistas-o-juntas-de-socios/?referer=L-excel-formato&amp;utm_medium=act_formato_excel&amp;utm_source=act_formato_excel&amp;utm_campaign=act_formato_excel&amp;utm_content=act_formato_excel_link" TargetMode="External"/><Relationship Id="rId678" Type="http://schemas.openxmlformats.org/officeDocument/2006/relationships/hyperlink" Target="https://actualicese.com/liquidador-de-nomina-en-un-contrato-de-aprendizaje/?referer=L-excel-formato&amp;utm_medium=act_formato_excel&amp;utm_source=act_formato_excel&amp;utm_campaign=act_formato_excel&amp;utm_content=act_formato_excel_link" TargetMode="External"/><Relationship Id="rId885" Type="http://schemas.openxmlformats.org/officeDocument/2006/relationships/hyperlink" Target="https://actualicese.com/requisitos-para-acceder-al-subsidio-de-desempleo/?referer=L-excel-formato&amp;utm_medium=act_formato_excel&amp;utm_source=act_formato_excel&amp;utm_campaign=act_formato_excel&amp;utm_content=act_formato_excel_link" TargetMode="External"/><Relationship Id="rId1070" Type="http://schemas.openxmlformats.org/officeDocument/2006/relationships/hyperlink" Target="https://actualicese.com/clasificacion-tributaria-de-una-persona-natural-segun-el-concepto-885-de-julio-31-de-2014/?referer=L-excel-formato&amp;utm_medium=act_formato_excel&amp;utm_source=act_formato_excel&amp;utm_campaign=act_formato_excel&amp;utm_content=act_formato_excel_link" TargetMode="External"/><Relationship Id="rId2121" Type="http://schemas.openxmlformats.org/officeDocument/2006/relationships/hyperlink" Target="https://actualicese.com/informe-del-revisor-fiscal-sobre-irregularidades-y-deficiencias-en-el-control-interno/?referer=L-excel-formato&amp;utm_medium=act_formato_excel&amp;utm_source=act_formato_excel&amp;utm_campaign=act_formato_excel&amp;utm_content=act_formato_excel_link" TargetMode="External"/><Relationship Id="rId300" Type="http://schemas.openxmlformats.org/officeDocument/2006/relationships/hyperlink" Target="https://actualicese.com/historico-de-la-trm-en-2021/?referer=L-excel-formato&amp;utm_medium=act_formato_excel&amp;utm_source=act_formato_excel&amp;utm_campaign=act_formato_excel&amp;utm_content=act_formato_excel_link" TargetMode="External"/><Relationship Id="rId538" Type="http://schemas.openxmlformats.org/officeDocument/2006/relationships/hyperlink" Target="https://actualicese.com/solicitud-de-licencia-de-paternidad-a-la-eps-por-parte-de-un-trabajador-independiente/?referer=L-excel-formato&amp;utm_medium=act_formato_excel&amp;utm_source=act_formato_excel&amp;utm_campaign=act_formato_excel&amp;utm_content=act_formato_excel_link" TargetMode="External"/><Relationship Id="rId745" Type="http://schemas.openxmlformats.org/officeDocument/2006/relationships/hyperlink" Target="https://actualicese.com/certificacion-para-subsidio-de-nomina-paef-entidad-sin-animo-de-lucro/?referer=L-excel-formato&amp;utm_medium=act_formato_excel&amp;utm_source=act_formato_excel&amp;utm_campaign=act_formato_excel&amp;utm_content=act_formato_excel_link" TargetMode="External"/><Relationship Id="rId952" Type="http://schemas.openxmlformats.org/officeDocument/2006/relationships/hyperlink" Target="https://actualicese.com/formulario-110-declaracion-de-renta-2017-de-personas-naturales-obligadas-a-llevar-contabilidad/?referer=L-excel-formato&amp;utm_medium=act_formato_excel&amp;utm_source=act_formato_excel&amp;utm_campaign=act_formato_excel&amp;utm_content=act_formato_excel_link" TargetMode="External"/><Relationship Id="rId1168" Type="http://schemas.openxmlformats.org/officeDocument/2006/relationships/hyperlink" Target="https://actualicese.com/matriz-para-determinar-valor-de-excesos-de-renta-presuntiva-y-de-base-minima-a-compensar/?referer=L-excel-formato&amp;utm_medium=act_formato_excel&amp;utm_source=act_formato_excel&amp;utm_campaign=act_formato_excel&amp;utm_content=act_formato_excel_link" TargetMode="External"/><Relationship Id="rId1375" Type="http://schemas.openxmlformats.org/officeDocument/2006/relationships/hyperlink" Target="https://actualicese.com/lista-de-chequeo-de-revelaciones-nic-12-impuesto-a-las-ganancias/?referer=L-excel-formato&amp;utm_medium=act_formato_excel&amp;utm_source=act_formato_excel&amp;utm_campaign=act_formato_excel&amp;utm_content=act_formato_excel_link" TargetMode="External"/><Relationship Id="rId1582" Type="http://schemas.openxmlformats.org/officeDocument/2006/relationships/hyperlink" Target="https://actualicese.com/guia-cartilla-convergencia-hacia-las-normas-internacionales-de-informacion-financiera-y-aseguramiento-de-la-informacion-niif-mincomercio/?referer=L-excel-formato&amp;utm_medium=act_formato_excel&amp;utm_source=act_formato_excel&amp;utm_campaign=act_formato_excel&amp;utm_content=act_formato_excel_link" TargetMode="External"/><Relationship Id="rId2219" Type="http://schemas.openxmlformats.org/officeDocument/2006/relationships/hyperlink" Target="https://actualicese.com/liquidador-plantilla-del-formato-1003-de-exogena-2023-retenciones-que-le-practicaron-al-informante/?referer=L-excel-formato&amp;utm_medium=act_formato_excel&amp;utm_source=act_formato_excel&amp;utm_campaign=act_formato_excel&amp;utm_content=act_formato_excel_link" TargetMode="External"/><Relationship Id="rId81" Type="http://schemas.openxmlformats.org/officeDocument/2006/relationships/hyperlink" Target="https://actualicese.com/formato-de-arqueo-de-caja-general/?referer=L-excel-formato&amp;utm_medium=act_formato_excel&amp;utm_source=act_formato_excel&amp;utm_campaign=act_formato_excel&amp;utm_content=act_formato_excel_link" TargetMode="External"/><Relationship Id="rId605" Type="http://schemas.openxmlformats.org/officeDocument/2006/relationships/hyperlink" Target="https://actualicese.com/matriz-para-definir-casos-en-que-las-personas-naturales-son-agentes-de-retencion-a-titulo-de-renta/?referer=L-excel-formato&amp;utm_medium=act_formato_excel&amp;utm_source=act_formato_excel&amp;utm_campaign=act_formato_excel&amp;utm_content=act_formato_excel_link" TargetMode="External"/><Relationship Id="rId812" Type="http://schemas.openxmlformats.org/officeDocument/2006/relationships/hyperlink" Target="https://actualicese.com/plantilla-para-elaborar-el-formulario-445-complementario-de-normalizacion-tributaria-2019/?referer=L-excel-formato&amp;utm_medium=act_formato_excel&amp;utm_source=act_formato_excel&amp;utm_campaign=act_formato_excel&amp;utm_content=act_formato_excel_link" TargetMode="External"/><Relationship Id="rId1028" Type="http://schemas.openxmlformats.org/officeDocument/2006/relationships/hyperlink" Target="https://actualicese.com/calendario-para-personas-naturales-2018/?referer=L-excel-formato&amp;utm_medium=act_formato_excel&amp;utm_source=act_formato_excel&amp;utm_campaign=act_formato_excel&amp;utm_content=act_formato_excel_link" TargetMode="External"/><Relationship Id="rId1235" Type="http://schemas.openxmlformats.org/officeDocument/2006/relationships/hyperlink" Target="https://actualicese.com/modelo-de-acta-para-nombramiento-de-junta-directiva-yo-revisor-fiscal/?referer=L-excel-formato&amp;utm_medium=act_formato_excel&amp;utm_source=act_formato_excel&amp;utm_campaign=act_formato_excel&amp;utm_content=act_formato_excel_link" TargetMode="External"/><Relationship Id="rId1442" Type="http://schemas.openxmlformats.org/officeDocument/2006/relationships/hyperlink" Target="https://actualicese.com/modelo-de-contrato-de-transporte-terrestre-de-carga/?referer=L-excel-formato&amp;utm_medium=act_formato_excel&amp;utm_source=act_formato_excel&amp;utm_campaign=act_formato_excel&amp;utm_content=act_formato_excel_link" TargetMode="External"/><Relationship Id="rId1887" Type="http://schemas.openxmlformats.org/officeDocument/2006/relationships/hyperlink" Target="https://actualicese.com/liquidador-de-aportes-a-caja-de-compensacion-para-trabajadores-independientes/?referer=L-excel-formato&amp;utm_medium=act_formato_excel&amp;utm_source=act_formato_excel&amp;utm_campaign=act_formato_excel&amp;utm_content=act_formato_excel_link" TargetMode="External"/><Relationship Id="rId1302" Type="http://schemas.openxmlformats.org/officeDocument/2006/relationships/hyperlink" Target="https://actualicese.com/dictamen-revisoria-fiscal-auditoria-externa-con-estandares-internacionales/?referer=L-excel-formato&amp;utm_medium=act_formato_excel&amp;utm_source=act_formato_excel&amp;utm_campaign=act_formato_excel&amp;utm_content=act_formato_excel_link" TargetMode="External"/><Relationship Id="rId1747" Type="http://schemas.openxmlformats.org/officeDocument/2006/relationships/hyperlink" Target="https://actualicese.com/calendario-tributario-2023-version-automatizada-en-excel/?referer=L-excel-formato&amp;utm_medium=act_formato_excel&amp;utm_source=act_formato_excel&amp;utm_campaign=act_formato_excel&amp;utm_content=act_formato_excel_link" TargetMode="External"/><Relationship Id="rId1954" Type="http://schemas.openxmlformats.org/officeDocument/2006/relationships/hyperlink" Target="https://actualicese.com/estado-de-resultados-con-enfoque-de-gastos-por-naturaleza-o-por-funcion/?referer=L-excel-formato&amp;utm_medium=act_formato_excel&amp;utm_source=act_formato_excel&amp;utm_campaign=act_formato_excel&amp;utm_content=act_formato_excel_link" TargetMode="External"/><Relationship Id="rId39" Type="http://schemas.openxmlformats.org/officeDocument/2006/relationships/hyperlink" Target="https://actualicese.com/liquidador-de-aportes-a-arl-para-trabajadores-independientes/?referer=L-excel-formato&amp;utm_medium=act_formato_excel&amp;utm_source=act_formato_excel&amp;utm_campaign=act_formato_excel&amp;utm_content=act_formato_excel_link" TargetMode="External"/><Relationship Id="rId1607" Type="http://schemas.openxmlformats.org/officeDocument/2006/relationships/hyperlink" Target="https://actualicese.com/modelo-compraventa-usufrouct/?referer=L-excel-formato&amp;utm_medium=act_formato_excel&amp;utm_source=act_formato_excel&amp;utm_campaign=act_formato_excel&amp;utm_content=act_formato_excel_link" TargetMode="External"/><Relationship Id="rId1814" Type="http://schemas.openxmlformats.org/officeDocument/2006/relationships/hyperlink" Target="https://actualicese.com/codigos-de-responsabilidades-tributarias-rut-casilla-53/?referer=L-excel-formato&amp;utm_medium=act_formato_excel&amp;utm_source=act_formato_excel&amp;utm_campaign=act_formato_excel&amp;utm_content=act_formato_excel_link" TargetMode="External"/><Relationship Id="rId188" Type="http://schemas.openxmlformats.org/officeDocument/2006/relationships/hyperlink" Target="https://actualicese.com/sanciones-relacionadas-con-la-documentacion-comprobatoria/?referer=L-excel-formato&amp;utm_medium=act_formato_excel&amp;utm_source=act_formato_excel&amp;utm_campaign=act_formato_excel&amp;utm_content=act_formato_excel_link" TargetMode="External"/><Relationship Id="rId395" Type="http://schemas.openxmlformats.org/officeDocument/2006/relationships/hyperlink" Target="https://actualicese.com/liquidador-de-nomina-mensual-de-trabajador-pensionado-por-vejez/?referer=L-excel-formato&amp;utm_medium=act_formato_excel&amp;utm_source=act_formato_excel&amp;utm_campaign=act_formato_excel&amp;utm_content=act_formato_excel_link" TargetMode="External"/><Relationship Id="rId2076" Type="http://schemas.openxmlformats.org/officeDocument/2006/relationships/hyperlink" Target="https://actualicese.com/contrato-modelo-contrato-de-mandato/?referer=L-excel-formato&amp;utm_medium=act_formato_excel&amp;utm_source=act_formato_excel&amp;utm_campaign=act_formato_excel&amp;utm_content=act_formato_excel_link" TargetMode="External"/><Relationship Id="rId255" Type="http://schemas.openxmlformats.org/officeDocument/2006/relationships/hyperlink" Target="https://actualicese.com/prestacion-del-servicio-de-auditoria-externa/?referer=L-excel-formato&amp;utm_medium=act_formato_excel&amp;utm_source=act_formato_excel&amp;utm_campaign=act_formato_excel&amp;utm_content=act_formato_excel_link" TargetMode="External"/><Relationship Id="rId462" Type="http://schemas.openxmlformats.org/officeDocument/2006/relationships/hyperlink" Target="https://actualicese.com/cuestionario-de-control-interno-de-inventarios-en-excel/?referer=L-excel-formato&amp;utm_medium=act_formato_excel&amp;utm_source=act_formato_excel&amp;utm_campaign=act_formato_excel&amp;utm_content=act_formato_excel_link" TargetMode="External"/><Relationship Id="rId1092" Type="http://schemas.openxmlformats.org/officeDocument/2006/relationships/hyperlink" Target="https://actualicese.com/carta-radicacion-de-licencia-de-maternidad-cuando-no-se-cotizo-todo-el-embarazo/?referer=L-excel-formato&amp;utm_medium=act_formato_excel&amp;utm_source=act_formato_excel&amp;utm_campaign=act_formato_excel&amp;utm_content=act_formato_excel_link" TargetMode="External"/><Relationship Id="rId1397" Type="http://schemas.openxmlformats.org/officeDocument/2006/relationships/hyperlink" Target="https://actualicese.com/carta-de-manifestaciones-de-la-direccion-al-auditor-en-una-revision-de-informacion-financiera-intermedia/?referer=L-excel-formato&amp;utm_medium=act_formato_excel&amp;utm_source=act_formato_excel&amp;utm_campaign=act_formato_excel&amp;utm_content=act_formato_excel_link" TargetMode="External"/><Relationship Id="rId2143" Type="http://schemas.openxmlformats.org/officeDocument/2006/relationships/hyperlink" Target="https://actualicese.com/liquidador-de-aportes-a-seguridad-social-de-independientes-por-cuenta-propia-y-rentistas-de-capital/?referer=L-excel-formato&amp;utm_medium=act_formato_excel&amp;utm_source=act_formato_excel&amp;utm_campaign=act_formato_excel&amp;utm_content=act_formato_excel_link" TargetMode="External"/><Relationship Id="rId115" Type="http://schemas.openxmlformats.org/officeDocument/2006/relationships/hyperlink" Target="https://actualicese.com/sancion-por-extemporaneidad-antes-del-emplazamiento/?referer=L-excel-formato&amp;utm_medium=act_formato_excel&amp;utm_source=act_formato_excel&amp;utm_campaign=act_formato_excel&amp;utm_content=act_formato_excel_link" TargetMode="External"/><Relationship Id="rId322" Type="http://schemas.openxmlformats.org/officeDocument/2006/relationships/hyperlink" Target="https://actualicese.com/caso-practico-de-liquidacion-de-nomina-cuando-hay-salario-integral/?referer=L-excel-formato&amp;utm_medium=act_formato_excel&amp;utm_source=act_formato_excel&amp;utm_campaign=act_formato_excel&amp;utm_content=act_formato_excel_link" TargetMode="External"/><Relationship Id="rId767" Type="http://schemas.openxmlformats.org/officeDocument/2006/relationships/hyperlink" Target="https://actualicese.com/formato-exogena-1009-por-el-ano-gravable-2019-reporte-de-cuentas-por-pagar/?referer=L-excel-formato&amp;utm_medium=act_formato_excel&amp;utm_source=act_formato_excel&amp;utm_campaign=act_formato_excel&amp;utm_content=act_formato_excel_link" TargetMode="External"/><Relationship Id="rId974" Type="http://schemas.openxmlformats.org/officeDocument/2006/relationships/hyperlink" Target="https://actualicese.com/remision-de-documentos-reunion-de-acreedores/?referer=L-excel-formato&amp;utm_medium=act_formato_excel&amp;utm_source=act_formato_excel&amp;utm_campaign=act_formato_excel&amp;utm_content=act_formato_excel_link" TargetMode="External"/><Relationship Id="rId2003" Type="http://schemas.openxmlformats.org/officeDocument/2006/relationships/hyperlink" Target="https://actualicese.com/matriz-en-excel-rentas-exentas-descuentos-costos-y-deducciones-para-personas-juridicas-en-2023/?referer=L-excel-formato&amp;utm_medium=act_formato_excel&amp;utm_source=act_formato_excel&amp;utm_campaign=act_formato_excel&amp;utm_content=act_formato_excel_link" TargetMode="External"/><Relationship Id="rId2210" Type="http://schemas.openxmlformats.org/officeDocument/2006/relationships/hyperlink" Target="https://actualicese.com/liquidador-en-excel-del-formulario-110-y-el-formato-2516-declaracion-de-renta-de-personas-juridicas-ag-2023/?referer=L-excel-formato&amp;utm_medium=act_formato_excel&amp;utm_source=act_formato_excel&amp;utm_campaign=act_formato_excel&amp;utm_content=act_formato_excel_link" TargetMode="External"/><Relationship Id="rId627" Type="http://schemas.openxmlformats.org/officeDocument/2006/relationships/hyperlink" Target="https://actualicese.com/modelos-de-notas-a-los-estados-financieros-2020-5-casos-que-pueden-presentarse-por-el-covid-19/?referer=L-excel-formato&amp;utm_medium=act_formato_excel&amp;utm_source=act_formato_excel&amp;utm_campaign=act_formato_excel&amp;utm_content=act_formato_excel_link" TargetMode="External"/><Relationship Id="rId834" Type="http://schemas.openxmlformats.org/officeDocument/2006/relationships/hyperlink" Target="https://actualicese.com/certificacion-del-mandatario-en-contratos-de-mandato/?referer=L-excel-formato&amp;utm_medium=act_formato_excel&amp;utm_source=act_formato_excel&amp;utm_campaign=act_formato_excel&amp;utm_content=act_formato_excel_link" TargetMode="External"/><Relationship Id="rId1257" Type="http://schemas.openxmlformats.org/officeDocument/2006/relationships/hyperlink" Target="https://actualicese.com/lista-de-chequeo-de-revelaciones-seccion-7-estado-de-flujos-de-efectivo/?referer=L-excel-formato&amp;utm_medium=act_formato_excel&amp;utm_source=act_formato_excel&amp;utm_campaign=act_formato_excel&amp;utm_content=act_formato_excel_link" TargetMode="External"/><Relationship Id="rId1464" Type="http://schemas.openxmlformats.org/officeDocument/2006/relationships/hyperlink" Target="https://actualicese.com/liquidacion-del-impuesto-de-renta-y-cree-ano-gravable-2014-para-pequenas-empresas-de-la-ley-1429-de-2010/?referer=L-excel-formato&amp;utm_medium=act_formato_excel&amp;utm_source=act_formato_excel&amp;utm_campaign=act_formato_excel&amp;utm_content=act_formato_excel_link" TargetMode="External"/><Relationship Id="rId1671" Type="http://schemas.openxmlformats.org/officeDocument/2006/relationships/hyperlink" Target="https://actualicese.com/simulador-del-punto-de-equilibrio-en-excel-herramienta-de-analisis-financiero/?referer=L-excel-formato&amp;utm_medium=act_formato_excel&amp;utm_source=act_formato_excel&amp;utm_campaign=act_formato_excel&amp;utm_content=act_formato_excel_link" TargetMode="External"/><Relationship Id="rId901" Type="http://schemas.openxmlformats.org/officeDocument/2006/relationships/hyperlink" Target="https://actualicese.com/cambios-introducidos-por-la-ley-de-financiamiento-1943-de-2018/?referer=L-excel-formato&amp;utm_medium=act_formato_excel&amp;utm_source=act_formato_excel&amp;utm_campaign=act_formato_excel&amp;utm_content=act_formato_excel_link" TargetMode="External"/><Relationship Id="rId1117" Type="http://schemas.openxmlformats.org/officeDocument/2006/relationships/hyperlink" Target="https://actualicese.com/informacion-requerida-para-agendar-cita-en-la-dian/?referer=L-excel-formato&amp;utm_medium=act_formato_excel&amp;utm_source=act_formato_excel&amp;utm_campaign=act_formato_excel&amp;utm_content=act_formato_excel_link" TargetMode="External"/><Relationship Id="rId1324" Type="http://schemas.openxmlformats.org/officeDocument/2006/relationships/hyperlink" Target="https://actualicese.com/guia-tabla-de-recargos-y-aportes-para-salario-minimo-2016/?referer=L-excel-formato&amp;utm_medium=act_formato_excel&amp;utm_source=act_formato_excel&amp;utm_campaign=act_formato_excel&amp;utm_content=act_formato_excel_link" TargetMode="External"/><Relationship Id="rId1531" Type="http://schemas.openxmlformats.org/officeDocument/2006/relationships/hyperlink" Target="https://actualicese.com/plantilla-para-elaborar-el-esfa-individual-a-enero-1-de-2014-en-entidades-del-grupo-1/?referer=L-excel-formato&amp;utm_medium=act_formato_excel&amp;utm_source=act_formato_excel&amp;utm_campaign=act_formato_excel&amp;utm_content=act_formato_excel_link" TargetMode="External"/><Relationship Id="rId1769" Type="http://schemas.openxmlformats.org/officeDocument/2006/relationships/hyperlink" Target="https://actualicese.com/cuadro-comparativo-de-regimenes-pensionales-en-colombia/?referer=L-excel-formato&amp;utm_medium=act_formato_excel&amp;utm_source=act_formato_excel&amp;utm_campaign=act_formato_excel&amp;utm_content=act_formato_excel_link" TargetMode="External"/><Relationship Id="rId1976" Type="http://schemas.openxmlformats.org/officeDocument/2006/relationships/hyperlink" Target="https://actualicese.com/ejercicios-sobre-metodos-de-depreciacion-linea-recta-decreciente-unidades-de-produccion-y-mas/?referer=L-excel-formato&amp;utm_medium=act_formato_excel&amp;utm_source=act_formato_excel&amp;utm_campaign=act_formato_excel&amp;utm_content=act_formato_excel_link" TargetMode="External"/><Relationship Id="rId30" Type="http://schemas.openxmlformats.org/officeDocument/2006/relationships/hyperlink" Target="https://actualicese.com/liquidador-caso-practico-en-excel-impuesto-diferido-por-valorizacion-de-activos-intangibles/?referer=L-excel-formato&amp;utm_medium=act_formato_excel&amp;utm_source=act_formato_excel&amp;utm_campaign=act_formato_excel&amp;utm_content=act_formato_excel_link" TargetMode="External"/><Relationship Id="rId1629" Type="http://schemas.openxmlformats.org/officeDocument/2006/relationships/hyperlink" Target="https://actualicese.com/modelo-de-consolidacion-accionaria-exigida-en-el-articulo-130-del-decreto-2649-de-1993/?referer=L-excel-formato&amp;utm_medium=act_formato_excel&amp;utm_source=act_formato_excel&amp;utm_campaign=act_formato_excel&amp;utm_content=act_formato_excel_link" TargetMode="External"/><Relationship Id="rId1836" Type="http://schemas.openxmlformats.org/officeDocument/2006/relationships/hyperlink" Target="https://actualicese.com/caso-practico-de-liquidacion-de-nomina-cuando-hay-salario-integral/?referer=L-excel-formato&amp;utm_medium=act_formato_excel&amp;utm_source=act_formato_excel&amp;utm_campaign=act_formato_excel&amp;utm_content=act_formato_excel_link" TargetMode="External"/><Relationship Id="rId1903" Type="http://schemas.openxmlformats.org/officeDocument/2006/relationships/hyperlink" Target="https://actualicese.com/certificacion-del-contador-o-revisor-fiscal-para-la-inscripcion-de-libros-en-la-camara-de-comercio/?referer=L-excel-formato&amp;utm_medium=act_formato_excel&amp;utm_source=act_formato_excel&amp;utm_campaign=act_formato_excel&amp;utm_content=act_formato_excel_link" TargetMode="External"/><Relationship Id="rId2098" Type="http://schemas.openxmlformats.org/officeDocument/2006/relationships/hyperlink" Target="https://actualicese.com/12-liquidadores-para-calcular-la-prima-de-servicios-semestral/?referer=L-excel-formato&amp;utm_medium=act_formato_excel&amp;utm_source=act_formato_excel&amp;utm_campaign=act_formato_excel&amp;utm_content=act_formato_excel_link" TargetMode="External"/><Relationship Id="rId277" Type="http://schemas.openxmlformats.org/officeDocument/2006/relationships/hyperlink" Target="https://actualicese.com/certificado-de-no-declarante-del-impuesto-de-renta-y-complementario-2021/?referer=L-excel-formato&amp;utm_medium=act_formato_excel&amp;utm_source=act_formato_excel&amp;utm_campaign=act_formato_excel&amp;utm_content=act_formato_excel_link" TargetMode="External"/><Relationship Id="rId484" Type="http://schemas.openxmlformats.org/officeDocument/2006/relationships/hyperlink" Target="https://actualicese.com/modelos-y-guias-sobre-aspectos-labores-y-comerciales-que-deben-atender-los-trabajadores-independientes/?referer=L-excel-formato&amp;utm_medium=act_formato_excel&amp;utm_source=act_formato_excel&amp;utm_campaign=act_formato_excel&amp;utm_content=act_formato_excel_link" TargetMode="External"/><Relationship Id="rId2165" Type="http://schemas.openxmlformats.org/officeDocument/2006/relationships/hyperlink" Target="https://actualicese.com/liquidador-de-sancion-por-correccion-presentada-por-el-contribuyente/?referer=L-excel-formato&amp;utm_medium=act_formato_excel&amp;utm_source=act_formato_excel&amp;utm_campaign=act_formato_excel&amp;utm_content=act_formato_excel_link" TargetMode="External"/><Relationship Id="rId137" Type="http://schemas.openxmlformats.org/officeDocument/2006/relationships/hyperlink" Target="https://actualicese.com/ejercicios-para-determinar-si-una-persona-natural-esta-obligada-a-presentar-renta-por-el-ag-2021/?referer=L-excel-formato&amp;utm_medium=act_formato_excel&amp;utm_source=act_formato_excel&amp;utm_campaign=act_formato_excel&amp;utm_content=act_formato_excel_link" TargetMode="External"/><Relationship Id="rId344" Type="http://schemas.openxmlformats.org/officeDocument/2006/relationships/hyperlink" Target="https://actualicese.com/estados-financieros-consolidados-opinion-desfavorable-por-incorreccion-material/?referer=L-excel-formato&amp;utm_medium=act_formato_excel&amp;utm_source=act_formato_excel&amp;utm_campaign=act_formato_excel&amp;utm_content=act_formato_excel_link" TargetMode="External"/><Relationship Id="rId691" Type="http://schemas.openxmlformats.org/officeDocument/2006/relationships/hyperlink" Target="https://actualicese.com/contabilizacion-de-impuesto-diferido-ante-deterioro-de-cartera/?referer=L-excel-formato&amp;utm_medium=act_formato_excel&amp;utm_source=act_formato_excel&amp;utm_campaign=act_formato_excel&amp;utm_content=act_formato_excel_link" TargetMode="External"/><Relationship Id="rId789" Type="http://schemas.openxmlformats.org/officeDocument/2006/relationships/hyperlink" Target="https://actualicese.com/calculo-de-renta-presuntiva-para-el-periodo-gravable-2019/?referer=L-excel-formato&amp;utm_medium=act_formato_excel&amp;utm_source=act_formato_excel&amp;utm_campaign=act_formato_excel&amp;utm_content=act_formato_excel_link" TargetMode="External"/><Relationship Id="rId996" Type="http://schemas.openxmlformats.org/officeDocument/2006/relationships/hyperlink" Target="https://actualicese.com/arqueo-de-caja/?referer=L-excel-formato&amp;utm_medium=act_formato_excel&amp;utm_source=act_formato_excel&amp;utm_campaign=act_formato_excel&amp;utm_content=act_formato_excel_link" TargetMode="External"/><Relationship Id="rId2025" Type="http://schemas.openxmlformats.org/officeDocument/2006/relationships/hyperlink" Target="https://actualicese.com/casos-practicos-sobre-contabilizacion-de-combinacion-de-negocios-y-determinacion-de-la-plusvalia/?referer=L-excel-formato&amp;utm_medium=act_formato_excel&amp;utm_source=act_formato_excel&amp;utm_campaign=act_formato_excel&amp;utm_content=act_formato_excel_link"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dian.gov.co/atencionciudadano/formulariosinstructivos/Formularios/2024/Formulario_210_2024.pdf" TargetMode="External"/><Relationship Id="rId13" Type="http://schemas.openxmlformats.org/officeDocument/2006/relationships/hyperlink" Target="https://actualicese.com/impuesto-de-renta-de-personas-naturales-reglamentacion-parcial-de-los-cambios-de-la-ley-2277-de-2022/" TargetMode="External"/><Relationship Id="rId18" Type="http://schemas.openxmlformats.org/officeDocument/2006/relationships/hyperlink" Target="https://actualicese.com/comparativo-de-las-normas-afectadas-por-la-reforma-tributaria-ley-2277-de-2022/" TargetMode="External"/><Relationship Id="rId3" Type="http://schemas.openxmlformats.org/officeDocument/2006/relationships/hyperlink" Target="https://www.dian.gov.co/normatividad/Normatividad/Resoluci%C3%B3n%20011147%20de%2022-12-2023.pdf" TargetMode="External"/><Relationship Id="rId21" Type="http://schemas.openxmlformats.org/officeDocument/2006/relationships/hyperlink" Target="https://actualicese.com/declaracion-de-renta-de-personas-naturales-documentos-necesarios-para-su-elaboracion/" TargetMode="External"/><Relationship Id="rId7" Type="http://schemas.openxmlformats.org/officeDocument/2006/relationships/hyperlink" Target="https://www.dian.gov.co/normatividad/Normatividad/Resoluci%C3%B3n%20000044%20de%2014-03-2024.pdf" TargetMode="External"/><Relationship Id="rId12" Type="http://schemas.openxmlformats.org/officeDocument/2006/relationships/hyperlink" Target="https://actualicese.com/cambios-de-la-ley-2277-de-2022-a-la-tributacion-sobre-dividendos-y-su-retencion-en-la-fuente-fueron-parcialmente-reglamentados/" TargetMode="External"/><Relationship Id="rId17" Type="http://schemas.openxmlformats.org/officeDocument/2006/relationships/hyperlink" Target="https://actualicese.com/seguridad-social-para-trabajadores-independientes-en-2021/" TargetMode="External"/><Relationship Id="rId2" Type="http://schemas.openxmlformats.org/officeDocument/2006/relationships/hyperlink" Target="https://storagecdndian.blob.core.windows.net/site/Transaccional/PREVALIDADORES/Reporte-Conciliacion-Fiscal-F2517V6-AG2023-v1-0-2-2024.zip" TargetMode="External"/><Relationship Id="rId16" Type="http://schemas.openxmlformats.org/officeDocument/2006/relationships/hyperlink" Target="https://actualicese.com/cartilla-practica-ley-de-reforma-tributaria-2277-de-2022-publicacion-comentada/" TargetMode="External"/><Relationship Id="rId20" Type="http://schemas.openxmlformats.org/officeDocument/2006/relationships/hyperlink" Target="https://actualicese.com/impuesto-al-patrimonio-del-ano-2023-entre-los-pasivos-a-enero-1-solo-uno-no-se-podra-incluir/" TargetMode="External"/><Relationship Id="rId1" Type="http://schemas.openxmlformats.org/officeDocument/2006/relationships/hyperlink" Target="https://www.dian.gov.co/normatividad/Normatividad/Resoluci%C3%B3n%20011147%20de%2022-12-2023.pdf" TargetMode="External"/><Relationship Id="rId6" Type="http://schemas.openxmlformats.org/officeDocument/2006/relationships/hyperlink" Target="https://media.actualicese.com/Guia-usuario-prevalidador-formato-2517v6-AG2023.pdf" TargetMode="External"/><Relationship Id="rId11" Type="http://schemas.openxmlformats.org/officeDocument/2006/relationships/hyperlink" Target="https://www.dian.gov.co/normatividad/Documents/Concepto-100208192-87-14022024.pdf" TargetMode="External"/><Relationship Id="rId24" Type="http://schemas.openxmlformats.org/officeDocument/2006/relationships/drawing" Target="../drawings/drawing3.xml"/><Relationship Id="rId5" Type="http://schemas.openxmlformats.org/officeDocument/2006/relationships/hyperlink" Target="https://media.actualicese.com/Preguntas-frecuentes-formato-2517V6-AG2023.pdf" TargetMode="External"/><Relationship Id="rId15" Type="http://schemas.openxmlformats.org/officeDocument/2006/relationships/hyperlink" Target="https://actualicese.com/seguridad-social-para-trabajadores-independientes-en-2021/" TargetMode="External"/><Relationship Id="rId23" Type="http://schemas.openxmlformats.org/officeDocument/2006/relationships/hyperlink" Target="https://actualicese.com/descarga-ya-estos-simuladores-para-el-calculo-del-impuesto-sobre-dividendos-y-participaciones-recibidos-ag-2023/" TargetMode="External"/><Relationship Id="rId10" Type="http://schemas.openxmlformats.org/officeDocument/2006/relationships/hyperlink" Target="https://normograma.dian.gov.co/dian/compilacion/docs/concepto_tributario_dian_0000912_2018.htm" TargetMode="External"/><Relationship Id="rId19" Type="http://schemas.openxmlformats.org/officeDocument/2006/relationships/hyperlink" Target="https://actualicese.com/seguridad-social-para-trabajadores-independientes-en-2021/" TargetMode="External"/><Relationship Id="rId4" Type="http://schemas.openxmlformats.org/officeDocument/2006/relationships/hyperlink" Target="https://media.actualicese.com/Guia-para-carga-envio-archivo-xml-formato-2517v6-AG2023.pdf" TargetMode="External"/><Relationship Id="rId9" Type="http://schemas.openxmlformats.org/officeDocument/2006/relationships/hyperlink" Target="https://actualicese.com/resolucion-000071-de-28-10-2019/" TargetMode="External"/><Relationship Id="rId14" Type="http://schemas.openxmlformats.org/officeDocument/2006/relationships/hyperlink" Target="https://actualicese.com/liquidador-excel-del-formulario-210-para-la-declaracion-de-renta-de-personas-naturales-residentes-que-no-llevan-contabilidad-ag-2023/" TargetMode="External"/><Relationship Id="rId22" Type="http://schemas.openxmlformats.org/officeDocument/2006/relationships/hyperlink" Target="https://actualicese.com/producto/guia-multiformato-para-preparar-y-presentar-declaraciones-de-renta-de-personas-naturales-por-el-a-g-2023-con-sus-formatos-2516-y-2517/"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E9A74-B326-47AC-8680-880C3245F5B8}">
  <sheetPr>
    <outlinePr summaryBelow="0" summaryRight="0"/>
  </sheetPr>
  <dimension ref="B2:M3064"/>
  <sheetViews>
    <sheetView showGridLines="0" tabSelected="1" zoomScale="80" zoomScaleNormal="80" workbookViewId="0">
      <selection activeCell="B17" sqref="B17:J17"/>
    </sheetView>
  </sheetViews>
  <sheetFormatPr baseColWidth="10" defaultColWidth="14.42578125" defaultRowHeight="15.75" customHeight="1"/>
  <cols>
    <col min="1" max="1" width="14.42578125" style="1047" customWidth="1"/>
    <col min="2" max="7" width="14.42578125" style="1047"/>
    <col min="8" max="8" width="16.7109375" style="1047" customWidth="1"/>
    <col min="9" max="16384" width="14.42578125" style="1047"/>
  </cols>
  <sheetData>
    <row r="2" spans="2:13" ht="15">
      <c r="B2" s="1046"/>
      <c r="C2" s="1046"/>
      <c r="D2" s="1046"/>
      <c r="E2" s="2967"/>
      <c r="F2" s="2968"/>
      <c r="G2" s="2968"/>
      <c r="H2" s="2968"/>
    </row>
    <row r="3" spans="2:13" ht="18">
      <c r="B3" s="1048"/>
      <c r="E3" s="1049"/>
    </row>
    <row r="4" spans="2:13" ht="96.95" customHeight="1">
      <c r="B4" s="2969"/>
      <c r="C4" s="2970"/>
      <c r="D4" s="2970"/>
      <c r="E4" s="2970"/>
      <c r="F4" s="2970"/>
      <c r="G4" s="2970"/>
      <c r="H4" s="2970"/>
    </row>
    <row r="5" spans="2:13" ht="23.1" customHeight="1">
      <c r="B5" s="2971"/>
      <c r="C5" s="2972"/>
      <c r="D5" s="2972"/>
      <c r="E5" s="2972"/>
      <c r="F5" s="2972"/>
      <c r="G5" s="2972"/>
      <c r="H5" s="2972"/>
    </row>
    <row r="6" spans="2:13" ht="89.1" customHeight="1">
      <c r="B6" s="2973"/>
      <c r="C6" s="2974"/>
      <c r="D6" s="2974"/>
      <c r="E6" s="2974"/>
      <c r="F6" s="2974"/>
      <c r="G6" s="2974"/>
      <c r="H6" s="2974"/>
      <c r="M6" s="1050"/>
    </row>
    <row r="7" spans="2:13" ht="72.75" customHeight="1">
      <c r="B7" s="2975"/>
      <c r="C7" s="2976"/>
      <c r="D7" s="2976"/>
      <c r="E7" s="2976"/>
      <c r="F7" s="2976"/>
      <c r="G7" s="2976"/>
      <c r="H7" s="2976"/>
    </row>
    <row r="8" spans="2:13" ht="44.1" customHeight="1">
      <c r="B8" s="2977"/>
      <c r="C8" s="2978"/>
      <c r="D8" s="2978"/>
      <c r="E8" s="2978"/>
      <c r="F8" s="2978"/>
      <c r="G8" s="2978"/>
      <c r="H8" s="2978"/>
    </row>
    <row r="9" spans="2:13" ht="12.75">
      <c r="B9" s="911"/>
      <c r="C9" s="911"/>
      <c r="D9" s="911"/>
      <c r="E9" s="911" t="s">
        <v>1666</v>
      </c>
      <c r="F9" s="911"/>
      <c r="G9" s="911"/>
      <c r="H9" s="911"/>
    </row>
    <row r="10" spans="2:13" ht="36" customHeight="1">
      <c r="B10" s="903"/>
      <c r="C10" s="2961"/>
      <c r="D10" s="2961"/>
      <c r="E10" s="2961"/>
      <c r="F10" s="2961"/>
      <c r="G10" s="2961"/>
      <c r="H10" s="912"/>
    </row>
    <row r="11" spans="2:13" ht="60.95" customHeight="1">
      <c r="B11" s="2962"/>
      <c r="C11" s="2962"/>
      <c r="D11" s="2962"/>
      <c r="E11" s="2962"/>
      <c r="F11" s="2962"/>
      <c r="G11" s="2962"/>
      <c r="H11" s="2962"/>
    </row>
    <row r="12" spans="2:13" ht="26.25" customHeight="1">
      <c r="B12" s="2963"/>
      <c r="C12" s="2964"/>
      <c r="D12" s="2964"/>
      <c r="E12" s="2964"/>
      <c r="F12" s="2964"/>
      <c r="G12" s="2964"/>
      <c r="H12" s="2964"/>
    </row>
    <row r="13" spans="2:13" ht="22.5" customHeight="1">
      <c r="B13" s="911"/>
    </row>
    <row r="14" spans="2:13" ht="15.75" customHeight="1">
      <c r="B14" s="911"/>
    </row>
    <row r="15" spans="2:13" ht="15.75" customHeight="1">
      <c r="B15" s="911"/>
    </row>
    <row r="16" spans="2:13" ht="15.75" customHeight="1">
      <c r="B16" s="911"/>
    </row>
    <row r="17" spans="2:10" ht="30.75" customHeight="1">
      <c r="B17" s="2965" t="s">
        <v>4090</v>
      </c>
      <c r="C17" s="2966"/>
      <c r="D17" s="2966"/>
      <c r="E17" s="2966"/>
      <c r="F17" s="2966"/>
      <c r="G17" s="2966"/>
      <c r="H17" s="2966"/>
      <c r="I17" s="2966"/>
      <c r="J17" s="2966"/>
    </row>
    <row r="18" spans="2:10" ht="15.75" customHeight="1">
      <c r="B18" s="911"/>
    </row>
    <row r="19" spans="2:10" ht="15.75" customHeight="1">
      <c r="B19" s="911"/>
    </row>
    <row r="20" spans="2:10" ht="15.75" customHeight="1">
      <c r="B20" s="911"/>
    </row>
    <row r="21" spans="2:10" ht="15.75" customHeight="1">
      <c r="B21" s="911"/>
    </row>
    <row r="22" spans="2:10" ht="15.75" customHeight="1">
      <c r="B22" s="911"/>
    </row>
    <row r="23" spans="2:10" ht="15.75" customHeight="1">
      <c r="B23" s="911"/>
    </row>
    <row r="24" spans="2:10" ht="15.75" customHeight="1">
      <c r="B24" s="911"/>
    </row>
    <row r="25" spans="2:10" ht="15.75" customHeight="1">
      <c r="B25" s="911"/>
    </row>
    <row r="26" spans="2:10" ht="15.75" customHeight="1">
      <c r="B26" s="911"/>
    </row>
    <row r="27" spans="2:10" ht="15.75" customHeight="1">
      <c r="B27" s="911"/>
    </row>
    <row r="28" spans="2:10" ht="15.75" customHeight="1">
      <c r="B28" s="911"/>
    </row>
    <row r="29" spans="2:10" ht="15.75" customHeight="1">
      <c r="B29" s="911"/>
    </row>
    <row r="30" spans="2:10" ht="15.75" customHeight="1">
      <c r="B30" s="911"/>
    </row>
    <row r="31" spans="2:10" ht="15.75" customHeight="1">
      <c r="B31" s="911"/>
    </row>
    <row r="32" spans="2:10" ht="15.75" customHeight="1">
      <c r="B32" s="911"/>
    </row>
    <row r="33" spans="2:2" ht="15.75" customHeight="1">
      <c r="B33" s="911"/>
    </row>
    <row r="34" spans="2:2" ht="15.75" customHeight="1">
      <c r="B34" s="911"/>
    </row>
    <row r="35" spans="2:2" ht="15.75" customHeight="1">
      <c r="B35" s="911"/>
    </row>
    <row r="36" spans="2:2" ht="15.75" customHeight="1">
      <c r="B36" s="911"/>
    </row>
    <row r="37" spans="2:2" ht="15.75" customHeight="1">
      <c r="B37" s="911"/>
    </row>
    <row r="38" spans="2:2" ht="15.75" customHeight="1">
      <c r="B38" s="911"/>
    </row>
    <row r="39" spans="2:2" ht="15.75" customHeight="1">
      <c r="B39" s="911"/>
    </row>
    <row r="40" spans="2:2" ht="15.75" customHeight="1">
      <c r="B40" s="911"/>
    </row>
    <row r="41" spans="2:2" ht="15.75" customHeight="1">
      <c r="B41" s="911"/>
    </row>
    <row r="42" spans="2:2" ht="15.75" customHeight="1">
      <c r="B42" s="911"/>
    </row>
    <row r="43" spans="2:2" ht="15.75" customHeight="1">
      <c r="B43" s="911"/>
    </row>
    <row r="44" spans="2:2" ht="15.75" customHeight="1">
      <c r="B44" s="911"/>
    </row>
    <row r="45" spans="2:2" ht="15.75" customHeight="1">
      <c r="B45" s="911"/>
    </row>
    <row r="46" spans="2:2" ht="15.75" customHeight="1">
      <c r="B46" s="911"/>
    </row>
    <row r="47" spans="2:2" ht="15.75" customHeight="1">
      <c r="B47" s="911"/>
    </row>
    <row r="48" spans="2:2" ht="15.75" customHeight="1">
      <c r="B48" s="911"/>
    </row>
    <row r="49" spans="2:2" ht="15.75" customHeight="1">
      <c r="B49" s="911"/>
    </row>
    <row r="50" spans="2:2" ht="15.75" customHeight="1">
      <c r="B50" s="911"/>
    </row>
    <row r="51" spans="2:2" ht="15.75" customHeight="1">
      <c r="B51" s="911"/>
    </row>
    <row r="52" spans="2:2" ht="15.75" customHeight="1">
      <c r="B52" s="911"/>
    </row>
    <row r="53" spans="2:2" ht="15.75" customHeight="1">
      <c r="B53" s="911"/>
    </row>
    <row r="54" spans="2:2" ht="15.75" customHeight="1">
      <c r="B54" s="911"/>
    </row>
    <row r="55" spans="2:2" ht="15.75" customHeight="1">
      <c r="B55" s="911"/>
    </row>
    <row r="56" spans="2:2" ht="15.75" customHeight="1">
      <c r="B56" s="911"/>
    </row>
    <row r="57" spans="2:2" ht="15.75" customHeight="1">
      <c r="B57" s="911"/>
    </row>
    <row r="58" spans="2:2" ht="15.75" customHeight="1">
      <c r="B58" s="911"/>
    </row>
    <row r="59" spans="2:2" ht="15.75" customHeight="1">
      <c r="B59" s="911"/>
    </row>
    <row r="60" spans="2:2" ht="15.75" customHeight="1">
      <c r="B60" s="911"/>
    </row>
    <row r="61" spans="2:2" ht="15.75" customHeight="1">
      <c r="B61" s="911"/>
    </row>
    <row r="62" spans="2:2" ht="15.75" customHeight="1">
      <c r="B62" s="911"/>
    </row>
    <row r="63" spans="2:2" ht="15.75" customHeight="1">
      <c r="B63" s="911"/>
    </row>
    <row r="64" spans="2:2" ht="15.75" customHeight="1">
      <c r="B64" s="911"/>
    </row>
    <row r="65" spans="2:2" ht="15.75" customHeight="1">
      <c r="B65" s="911"/>
    </row>
    <row r="66" spans="2:2" ht="15.75" customHeight="1">
      <c r="B66" s="911"/>
    </row>
    <row r="67" spans="2:2" ht="15.75" customHeight="1">
      <c r="B67" s="911"/>
    </row>
    <row r="68" spans="2:2" ht="15.75" customHeight="1">
      <c r="B68" s="911"/>
    </row>
    <row r="69" spans="2:2" ht="15.75" customHeight="1">
      <c r="B69" s="911"/>
    </row>
    <row r="70" spans="2:2" ht="15.75" customHeight="1">
      <c r="B70" s="911"/>
    </row>
    <row r="71" spans="2:2" ht="15.75" customHeight="1">
      <c r="B71" s="911"/>
    </row>
    <row r="72" spans="2:2" ht="15.75" customHeight="1">
      <c r="B72" s="911"/>
    </row>
    <row r="73" spans="2:2" ht="15.75" customHeight="1">
      <c r="B73" s="911"/>
    </row>
    <row r="74" spans="2:2" ht="15.75" customHeight="1">
      <c r="B74" s="911"/>
    </row>
    <row r="75" spans="2:2" ht="15.75" customHeight="1">
      <c r="B75" s="911"/>
    </row>
    <row r="76" spans="2:2" ht="15.75" customHeight="1">
      <c r="B76" s="911"/>
    </row>
    <row r="77" spans="2:2" ht="15.75" customHeight="1">
      <c r="B77" s="911"/>
    </row>
    <row r="78" spans="2:2" ht="15.75" customHeight="1">
      <c r="B78" s="911"/>
    </row>
    <row r="79" spans="2:2" ht="15.75" customHeight="1">
      <c r="B79" s="911"/>
    </row>
    <row r="80" spans="2:2" ht="15.75" customHeight="1">
      <c r="B80" s="911"/>
    </row>
    <row r="81" spans="2:2" ht="15.75" customHeight="1">
      <c r="B81" s="911"/>
    </row>
    <row r="82" spans="2:2" ht="15.75" customHeight="1">
      <c r="B82" s="911"/>
    </row>
    <row r="83" spans="2:2" ht="15.75" customHeight="1">
      <c r="B83" s="911"/>
    </row>
    <row r="84" spans="2:2" ht="15.75" customHeight="1">
      <c r="B84" s="911"/>
    </row>
    <row r="85" spans="2:2" ht="15.75" customHeight="1">
      <c r="B85" s="911"/>
    </row>
    <row r="86" spans="2:2" ht="15.75" customHeight="1">
      <c r="B86" s="911"/>
    </row>
    <row r="87" spans="2:2" ht="15.75" customHeight="1">
      <c r="B87" s="911"/>
    </row>
    <row r="88" spans="2:2" ht="15.75" customHeight="1">
      <c r="B88" s="911"/>
    </row>
    <row r="89" spans="2:2" ht="15.75" customHeight="1">
      <c r="B89" s="911"/>
    </row>
    <row r="90" spans="2:2" ht="15.75" customHeight="1">
      <c r="B90" s="911"/>
    </row>
    <row r="91" spans="2:2" ht="15.75" customHeight="1">
      <c r="B91" s="911"/>
    </row>
    <row r="92" spans="2:2" ht="15.75" customHeight="1">
      <c r="B92" s="911"/>
    </row>
    <row r="93" spans="2:2" ht="15.75" customHeight="1">
      <c r="B93" s="911"/>
    </row>
    <row r="94" spans="2:2" ht="15.75" customHeight="1">
      <c r="B94" s="911"/>
    </row>
    <row r="95" spans="2:2" ht="15.75" customHeight="1">
      <c r="B95" s="911"/>
    </row>
    <row r="96" spans="2:2" ht="15.75" customHeight="1">
      <c r="B96" s="911"/>
    </row>
    <row r="97" spans="2:2" ht="15.75" customHeight="1">
      <c r="B97" s="911"/>
    </row>
    <row r="98" spans="2:2" ht="15.75" customHeight="1">
      <c r="B98" s="911"/>
    </row>
    <row r="99" spans="2:2" ht="15.75" customHeight="1">
      <c r="B99" s="911"/>
    </row>
    <row r="100" spans="2:2" ht="15.75" customHeight="1">
      <c r="B100" s="911"/>
    </row>
    <row r="101" spans="2:2" ht="15.75" customHeight="1">
      <c r="B101" s="911"/>
    </row>
    <row r="102" spans="2:2" ht="15.75" customHeight="1">
      <c r="B102" s="911"/>
    </row>
    <row r="103" spans="2:2" ht="15.75" customHeight="1">
      <c r="B103" s="911"/>
    </row>
    <row r="104" spans="2:2" ht="15.75" customHeight="1">
      <c r="B104" s="911"/>
    </row>
    <row r="105" spans="2:2" ht="15.75" customHeight="1">
      <c r="B105" s="911"/>
    </row>
    <row r="106" spans="2:2" ht="15.75" customHeight="1">
      <c r="B106" s="911"/>
    </row>
    <row r="107" spans="2:2" ht="15.75" customHeight="1">
      <c r="B107" s="911"/>
    </row>
    <row r="108" spans="2:2" ht="15.75" customHeight="1">
      <c r="B108" s="911"/>
    </row>
    <row r="109" spans="2:2" ht="15.75" customHeight="1">
      <c r="B109" s="911"/>
    </row>
    <row r="110" spans="2:2" ht="15.75" customHeight="1">
      <c r="B110" s="911"/>
    </row>
    <row r="111" spans="2:2" ht="15.75" customHeight="1">
      <c r="B111" s="911"/>
    </row>
    <row r="112" spans="2:2" ht="15.75" customHeight="1">
      <c r="B112" s="911"/>
    </row>
    <row r="113" spans="2:2" ht="15.75" customHeight="1">
      <c r="B113" s="911"/>
    </row>
    <row r="114" spans="2:2" ht="15.75" customHeight="1">
      <c r="B114" s="911"/>
    </row>
    <row r="115" spans="2:2" ht="15.75" customHeight="1">
      <c r="B115" s="911"/>
    </row>
    <row r="116" spans="2:2" ht="15.75" customHeight="1">
      <c r="B116" s="911"/>
    </row>
    <row r="117" spans="2:2" ht="15.75" customHeight="1">
      <c r="B117" s="911"/>
    </row>
    <row r="118" spans="2:2" ht="15.75" customHeight="1">
      <c r="B118" s="911"/>
    </row>
    <row r="119" spans="2:2" ht="15.75" customHeight="1">
      <c r="B119" s="911"/>
    </row>
    <row r="120" spans="2:2" ht="15.75" customHeight="1">
      <c r="B120" s="911"/>
    </row>
    <row r="121" spans="2:2" ht="15.75" customHeight="1">
      <c r="B121" s="911"/>
    </row>
    <row r="122" spans="2:2" ht="15.75" customHeight="1">
      <c r="B122" s="911"/>
    </row>
    <row r="123" spans="2:2" ht="15.75" customHeight="1">
      <c r="B123" s="911"/>
    </row>
    <row r="124" spans="2:2" ht="15.75" customHeight="1">
      <c r="B124" s="911"/>
    </row>
    <row r="125" spans="2:2" ht="15.75" customHeight="1">
      <c r="B125" s="911"/>
    </row>
    <row r="126" spans="2:2" ht="15.75" customHeight="1">
      <c r="B126" s="911"/>
    </row>
    <row r="127" spans="2:2" ht="15.75" customHeight="1">
      <c r="B127" s="911"/>
    </row>
    <row r="128" spans="2:2" ht="15.75" customHeight="1">
      <c r="B128" s="911"/>
    </row>
    <row r="129" spans="2:2" ht="15.75" customHeight="1">
      <c r="B129" s="911"/>
    </row>
    <row r="130" spans="2:2" ht="15.75" customHeight="1">
      <c r="B130" s="911"/>
    </row>
    <row r="131" spans="2:2" ht="15.75" customHeight="1">
      <c r="B131" s="911"/>
    </row>
    <row r="132" spans="2:2" ht="15.75" customHeight="1">
      <c r="B132" s="911"/>
    </row>
    <row r="133" spans="2:2" ht="15.75" customHeight="1">
      <c r="B133" s="911"/>
    </row>
    <row r="134" spans="2:2" ht="15.75" customHeight="1">
      <c r="B134" s="911"/>
    </row>
    <row r="135" spans="2:2" ht="15.75" customHeight="1">
      <c r="B135" s="911"/>
    </row>
    <row r="136" spans="2:2" ht="15.75" customHeight="1">
      <c r="B136" s="911"/>
    </row>
    <row r="137" spans="2:2" ht="15.75" customHeight="1">
      <c r="B137" s="911"/>
    </row>
    <row r="138" spans="2:2" ht="15.75" customHeight="1">
      <c r="B138" s="911"/>
    </row>
    <row r="139" spans="2:2" ht="15.75" customHeight="1">
      <c r="B139" s="911"/>
    </row>
    <row r="140" spans="2:2" ht="15.75" customHeight="1">
      <c r="B140" s="911"/>
    </row>
    <row r="141" spans="2:2" ht="15.75" customHeight="1">
      <c r="B141" s="911"/>
    </row>
    <row r="142" spans="2:2" ht="15.75" customHeight="1">
      <c r="B142" s="911"/>
    </row>
    <row r="143" spans="2:2" ht="15.75" customHeight="1">
      <c r="B143" s="911"/>
    </row>
    <row r="144" spans="2:2" ht="15.75" customHeight="1">
      <c r="B144" s="911"/>
    </row>
    <row r="145" spans="2:2" ht="15.75" customHeight="1">
      <c r="B145" s="911"/>
    </row>
    <row r="146" spans="2:2" ht="15.75" customHeight="1">
      <c r="B146" s="911"/>
    </row>
    <row r="147" spans="2:2" ht="15.75" customHeight="1">
      <c r="B147" s="911"/>
    </row>
    <row r="148" spans="2:2" ht="15.75" customHeight="1">
      <c r="B148" s="911"/>
    </row>
    <row r="149" spans="2:2" ht="15.75" customHeight="1">
      <c r="B149" s="911"/>
    </row>
    <row r="150" spans="2:2" ht="15.75" customHeight="1">
      <c r="B150" s="911"/>
    </row>
    <row r="151" spans="2:2" ht="15.75" customHeight="1">
      <c r="B151" s="911"/>
    </row>
    <row r="152" spans="2:2" ht="15.75" customHeight="1">
      <c r="B152" s="911"/>
    </row>
    <row r="153" spans="2:2" ht="15.75" customHeight="1">
      <c r="B153" s="911"/>
    </row>
    <row r="154" spans="2:2" ht="15.75" customHeight="1">
      <c r="B154" s="911"/>
    </row>
    <row r="155" spans="2:2" ht="15.75" customHeight="1">
      <c r="B155" s="911"/>
    </row>
    <row r="156" spans="2:2" ht="15.75" customHeight="1">
      <c r="B156" s="911"/>
    </row>
    <row r="157" spans="2:2" ht="15.75" customHeight="1">
      <c r="B157" s="911"/>
    </row>
    <row r="158" spans="2:2" ht="15.75" customHeight="1">
      <c r="B158" s="911"/>
    </row>
    <row r="159" spans="2:2" ht="15.75" customHeight="1">
      <c r="B159" s="911"/>
    </row>
    <row r="160" spans="2:2" ht="15.75" customHeight="1">
      <c r="B160" s="911"/>
    </row>
    <row r="161" spans="2:2" ht="15.75" customHeight="1">
      <c r="B161" s="911"/>
    </row>
    <row r="162" spans="2:2" ht="15.75" customHeight="1">
      <c r="B162" s="911"/>
    </row>
    <row r="163" spans="2:2" ht="15.75" customHeight="1">
      <c r="B163" s="911"/>
    </row>
    <row r="164" spans="2:2" ht="15.75" customHeight="1">
      <c r="B164" s="911"/>
    </row>
    <row r="165" spans="2:2" ht="15.75" customHeight="1">
      <c r="B165" s="911"/>
    </row>
    <row r="166" spans="2:2" ht="15.75" customHeight="1">
      <c r="B166" s="911"/>
    </row>
    <row r="167" spans="2:2" ht="15.75" customHeight="1">
      <c r="B167" s="911"/>
    </row>
    <row r="168" spans="2:2" ht="15.75" customHeight="1">
      <c r="B168" s="911"/>
    </row>
    <row r="169" spans="2:2" ht="15.75" customHeight="1">
      <c r="B169" s="911"/>
    </row>
    <row r="170" spans="2:2" ht="15.75" customHeight="1">
      <c r="B170" s="911"/>
    </row>
    <row r="171" spans="2:2" ht="15.75" customHeight="1">
      <c r="B171" s="911"/>
    </row>
    <row r="172" spans="2:2" ht="15.75" customHeight="1">
      <c r="B172" s="911"/>
    </row>
    <row r="173" spans="2:2" ht="15.75" customHeight="1">
      <c r="B173" s="911"/>
    </row>
    <row r="174" spans="2:2" ht="15.75" customHeight="1">
      <c r="B174" s="911"/>
    </row>
    <row r="175" spans="2:2" ht="15.75" customHeight="1">
      <c r="B175" s="911"/>
    </row>
    <row r="176" spans="2:2" ht="15.75" customHeight="1">
      <c r="B176" s="911"/>
    </row>
    <row r="177" spans="2:2" ht="15.75" customHeight="1">
      <c r="B177" s="911"/>
    </row>
    <row r="178" spans="2:2" ht="15.75" customHeight="1">
      <c r="B178" s="911"/>
    </row>
    <row r="179" spans="2:2" ht="15.75" customHeight="1">
      <c r="B179" s="911"/>
    </row>
    <row r="180" spans="2:2" ht="15.75" customHeight="1">
      <c r="B180" s="911"/>
    </row>
    <row r="181" spans="2:2" ht="15.75" customHeight="1">
      <c r="B181" s="911"/>
    </row>
    <row r="182" spans="2:2" ht="15.75" customHeight="1">
      <c r="B182" s="911"/>
    </row>
    <row r="183" spans="2:2" ht="15.75" customHeight="1">
      <c r="B183" s="911"/>
    </row>
    <row r="184" spans="2:2" ht="15.75" customHeight="1">
      <c r="B184" s="911"/>
    </row>
    <row r="185" spans="2:2" ht="15.75" customHeight="1">
      <c r="B185" s="911"/>
    </row>
    <row r="186" spans="2:2" ht="15.75" customHeight="1">
      <c r="B186" s="911"/>
    </row>
    <row r="187" spans="2:2" ht="15.75" customHeight="1">
      <c r="B187" s="911"/>
    </row>
    <row r="188" spans="2:2" ht="15.75" customHeight="1">
      <c r="B188" s="911"/>
    </row>
    <row r="189" spans="2:2" ht="15.75" customHeight="1">
      <c r="B189" s="911"/>
    </row>
    <row r="190" spans="2:2" ht="15.75" customHeight="1">
      <c r="B190" s="911"/>
    </row>
    <row r="191" spans="2:2" ht="15.75" customHeight="1">
      <c r="B191" s="911"/>
    </row>
    <row r="192" spans="2:2" ht="15.75" customHeight="1">
      <c r="B192" s="911"/>
    </row>
    <row r="193" spans="2:2" ht="15.75" customHeight="1">
      <c r="B193" s="911"/>
    </row>
    <row r="194" spans="2:2" ht="15.75" customHeight="1">
      <c r="B194" s="911"/>
    </row>
    <row r="195" spans="2:2" ht="15.75" customHeight="1">
      <c r="B195" s="911"/>
    </row>
    <row r="196" spans="2:2" ht="15.75" customHeight="1">
      <c r="B196" s="911"/>
    </row>
    <row r="197" spans="2:2" ht="15.75" customHeight="1">
      <c r="B197" s="911"/>
    </row>
    <row r="198" spans="2:2" ht="15.75" customHeight="1">
      <c r="B198" s="911"/>
    </row>
    <row r="199" spans="2:2" ht="15.75" customHeight="1">
      <c r="B199" s="911"/>
    </row>
    <row r="200" spans="2:2" ht="15.75" customHeight="1">
      <c r="B200" s="911"/>
    </row>
    <row r="201" spans="2:2" ht="15.75" customHeight="1">
      <c r="B201" s="911"/>
    </row>
    <row r="202" spans="2:2" ht="15.75" customHeight="1">
      <c r="B202" s="911"/>
    </row>
    <row r="203" spans="2:2" ht="15.75" customHeight="1">
      <c r="B203" s="911"/>
    </row>
    <row r="204" spans="2:2" ht="15.75" customHeight="1">
      <c r="B204" s="911"/>
    </row>
    <row r="205" spans="2:2" ht="15.75" customHeight="1">
      <c r="B205" s="911"/>
    </row>
    <row r="206" spans="2:2" ht="15.75" customHeight="1">
      <c r="B206" s="911"/>
    </row>
    <row r="207" spans="2:2" ht="15.75" customHeight="1">
      <c r="B207" s="911"/>
    </row>
    <row r="208" spans="2:2" ht="15.75" customHeight="1">
      <c r="B208" s="911"/>
    </row>
    <row r="209" spans="2:2" ht="15.75" customHeight="1">
      <c r="B209" s="911"/>
    </row>
    <row r="210" spans="2:2" ht="15.75" customHeight="1">
      <c r="B210" s="911"/>
    </row>
    <row r="211" spans="2:2" ht="15.75" customHeight="1">
      <c r="B211" s="911"/>
    </row>
    <row r="212" spans="2:2" ht="15.75" customHeight="1">
      <c r="B212" s="911"/>
    </row>
    <row r="213" spans="2:2" ht="15.75" customHeight="1">
      <c r="B213" s="911"/>
    </row>
    <row r="214" spans="2:2" ht="15.75" customHeight="1">
      <c r="B214" s="911"/>
    </row>
    <row r="215" spans="2:2" ht="15.75" customHeight="1">
      <c r="B215" s="911"/>
    </row>
    <row r="216" spans="2:2" ht="15.75" customHeight="1">
      <c r="B216" s="911"/>
    </row>
    <row r="217" spans="2:2" ht="15.75" customHeight="1">
      <c r="B217" s="911"/>
    </row>
    <row r="218" spans="2:2" ht="15.75" customHeight="1">
      <c r="B218" s="911"/>
    </row>
    <row r="219" spans="2:2" ht="15.75" customHeight="1">
      <c r="B219" s="911"/>
    </row>
    <row r="220" spans="2:2" ht="15.75" customHeight="1">
      <c r="B220" s="911"/>
    </row>
    <row r="221" spans="2:2" ht="15.75" customHeight="1">
      <c r="B221" s="911"/>
    </row>
    <row r="222" spans="2:2" ht="15.75" customHeight="1">
      <c r="B222" s="911"/>
    </row>
    <row r="223" spans="2:2" ht="15.75" customHeight="1">
      <c r="B223" s="911"/>
    </row>
    <row r="224" spans="2:2" ht="15.75" customHeight="1">
      <c r="B224" s="911"/>
    </row>
    <row r="225" spans="2:2" ht="15.75" customHeight="1">
      <c r="B225" s="911"/>
    </row>
    <row r="226" spans="2:2" ht="15.75" customHeight="1">
      <c r="B226" s="911"/>
    </row>
    <row r="227" spans="2:2" ht="15.75" customHeight="1">
      <c r="B227" s="911"/>
    </row>
    <row r="228" spans="2:2" ht="15.75" customHeight="1">
      <c r="B228" s="911"/>
    </row>
    <row r="229" spans="2:2" ht="15.75" customHeight="1">
      <c r="B229" s="911"/>
    </row>
    <row r="230" spans="2:2" ht="15.75" customHeight="1">
      <c r="B230" s="911"/>
    </row>
    <row r="231" spans="2:2" ht="15.75" customHeight="1">
      <c r="B231" s="911"/>
    </row>
    <row r="232" spans="2:2" ht="15.75" customHeight="1">
      <c r="B232" s="911"/>
    </row>
    <row r="233" spans="2:2" ht="15.75" customHeight="1">
      <c r="B233" s="911"/>
    </row>
    <row r="234" spans="2:2" ht="15.75" customHeight="1">
      <c r="B234" s="911"/>
    </row>
    <row r="235" spans="2:2" ht="15.75" customHeight="1">
      <c r="B235" s="911"/>
    </row>
    <row r="236" spans="2:2" ht="15.75" customHeight="1">
      <c r="B236" s="911"/>
    </row>
    <row r="237" spans="2:2" ht="15.75" customHeight="1">
      <c r="B237" s="911"/>
    </row>
    <row r="238" spans="2:2" ht="15.75" customHeight="1">
      <c r="B238" s="911"/>
    </row>
    <row r="239" spans="2:2" ht="15.75" customHeight="1">
      <c r="B239" s="911"/>
    </row>
    <row r="240" spans="2:2" ht="15.75" customHeight="1">
      <c r="B240" s="911"/>
    </row>
    <row r="241" spans="2:2" ht="15.75" customHeight="1">
      <c r="B241" s="911"/>
    </row>
    <row r="242" spans="2:2" ht="15.75" customHeight="1">
      <c r="B242" s="911"/>
    </row>
    <row r="243" spans="2:2" ht="15.75" customHeight="1">
      <c r="B243" s="911"/>
    </row>
    <row r="244" spans="2:2" ht="15.75" customHeight="1">
      <c r="B244" s="911"/>
    </row>
    <row r="245" spans="2:2" ht="15.75" customHeight="1">
      <c r="B245" s="911"/>
    </row>
    <row r="246" spans="2:2" ht="15.75" customHeight="1">
      <c r="B246" s="911"/>
    </row>
    <row r="247" spans="2:2" ht="15.75" customHeight="1">
      <c r="B247" s="911"/>
    </row>
    <row r="248" spans="2:2" ht="15.75" customHeight="1">
      <c r="B248" s="911"/>
    </row>
    <row r="249" spans="2:2" ht="15.75" customHeight="1">
      <c r="B249" s="911"/>
    </row>
    <row r="250" spans="2:2" ht="15.75" customHeight="1">
      <c r="B250" s="911"/>
    </row>
    <row r="251" spans="2:2" ht="15.75" customHeight="1">
      <c r="B251" s="911"/>
    </row>
    <row r="252" spans="2:2" ht="15.75" customHeight="1">
      <c r="B252" s="911"/>
    </row>
    <row r="253" spans="2:2" ht="15.75" customHeight="1">
      <c r="B253" s="911"/>
    </row>
    <row r="254" spans="2:2" ht="15.75" customHeight="1">
      <c r="B254" s="911"/>
    </row>
    <row r="255" spans="2:2" ht="15.75" customHeight="1">
      <c r="B255" s="911"/>
    </row>
    <row r="256" spans="2:2" ht="15.75" customHeight="1">
      <c r="B256" s="911"/>
    </row>
    <row r="257" spans="2:2" ht="15.75" customHeight="1">
      <c r="B257" s="911"/>
    </row>
    <row r="258" spans="2:2" ht="15.75" customHeight="1">
      <c r="B258" s="911"/>
    </row>
    <row r="259" spans="2:2" ht="15.75" customHeight="1">
      <c r="B259" s="911"/>
    </row>
    <row r="260" spans="2:2" ht="15.75" customHeight="1">
      <c r="B260" s="911"/>
    </row>
    <row r="261" spans="2:2" ht="15.75" customHeight="1">
      <c r="B261" s="911"/>
    </row>
    <row r="262" spans="2:2" ht="15.75" customHeight="1">
      <c r="B262" s="911"/>
    </row>
    <row r="263" spans="2:2" ht="15.75" customHeight="1">
      <c r="B263" s="911"/>
    </row>
    <row r="264" spans="2:2" ht="15.75" customHeight="1">
      <c r="B264" s="911"/>
    </row>
    <row r="265" spans="2:2" ht="15.75" customHeight="1">
      <c r="B265" s="911"/>
    </row>
    <row r="266" spans="2:2" ht="15.75" customHeight="1">
      <c r="B266" s="911"/>
    </row>
    <row r="267" spans="2:2" ht="15.75" customHeight="1">
      <c r="B267" s="911"/>
    </row>
    <row r="268" spans="2:2" ht="15.75" customHeight="1">
      <c r="B268" s="911"/>
    </row>
    <row r="269" spans="2:2" ht="15.75" customHeight="1">
      <c r="B269" s="911"/>
    </row>
    <row r="270" spans="2:2" ht="15.75" customHeight="1">
      <c r="B270" s="911"/>
    </row>
    <row r="271" spans="2:2" ht="15.75" customHeight="1">
      <c r="B271" s="911"/>
    </row>
    <row r="272" spans="2:2" ht="15.75" customHeight="1">
      <c r="B272" s="911"/>
    </row>
    <row r="273" spans="2:2" ht="15.75" customHeight="1">
      <c r="B273" s="911"/>
    </row>
    <row r="274" spans="2:2" ht="15.75" customHeight="1">
      <c r="B274" s="911"/>
    </row>
    <row r="275" spans="2:2" ht="15.75" customHeight="1">
      <c r="B275" s="911"/>
    </row>
    <row r="276" spans="2:2" ht="15.75" customHeight="1">
      <c r="B276" s="911"/>
    </row>
    <row r="277" spans="2:2" ht="15.75" customHeight="1">
      <c r="B277" s="911"/>
    </row>
    <row r="278" spans="2:2" ht="15.75" customHeight="1">
      <c r="B278" s="911"/>
    </row>
    <row r="279" spans="2:2" ht="15.75" customHeight="1">
      <c r="B279" s="911"/>
    </row>
    <row r="280" spans="2:2" ht="15.75" customHeight="1">
      <c r="B280" s="911"/>
    </row>
    <row r="281" spans="2:2" ht="15.75" customHeight="1">
      <c r="B281" s="911"/>
    </row>
    <row r="282" spans="2:2" ht="15.75" customHeight="1">
      <c r="B282" s="911"/>
    </row>
    <row r="283" spans="2:2" ht="15.75" customHeight="1">
      <c r="B283" s="911"/>
    </row>
    <row r="284" spans="2:2" ht="15.75" customHeight="1">
      <c r="B284" s="911"/>
    </row>
    <row r="285" spans="2:2" ht="15.75" customHeight="1">
      <c r="B285" s="911"/>
    </row>
    <row r="286" spans="2:2" ht="15.75" customHeight="1">
      <c r="B286" s="911"/>
    </row>
    <row r="287" spans="2:2" ht="15.75" customHeight="1">
      <c r="B287" s="911"/>
    </row>
    <row r="288" spans="2:2" ht="15.75" customHeight="1">
      <c r="B288" s="911"/>
    </row>
    <row r="289" spans="2:2" ht="15.75" customHeight="1">
      <c r="B289" s="911"/>
    </row>
    <row r="290" spans="2:2" ht="15.75" customHeight="1">
      <c r="B290" s="911"/>
    </row>
    <row r="291" spans="2:2" ht="15.75" customHeight="1">
      <c r="B291" s="911"/>
    </row>
    <row r="292" spans="2:2" ht="15.75" customHeight="1">
      <c r="B292" s="911"/>
    </row>
    <row r="293" spans="2:2" ht="15.75" customHeight="1">
      <c r="B293" s="911"/>
    </row>
    <row r="294" spans="2:2" ht="15.75" customHeight="1">
      <c r="B294" s="911"/>
    </row>
    <row r="295" spans="2:2" ht="15.75" customHeight="1">
      <c r="B295" s="911"/>
    </row>
    <row r="296" spans="2:2" ht="15.75" customHeight="1">
      <c r="B296" s="911"/>
    </row>
    <row r="297" spans="2:2" ht="15.75" customHeight="1">
      <c r="B297" s="911"/>
    </row>
    <row r="298" spans="2:2" ht="15.75" customHeight="1">
      <c r="B298" s="911"/>
    </row>
    <row r="299" spans="2:2" ht="15.75" customHeight="1">
      <c r="B299" s="911"/>
    </row>
    <row r="300" spans="2:2" ht="15.75" customHeight="1">
      <c r="B300" s="911"/>
    </row>
    <row r="301" spans="2:2" ht="15.75" customHeight="1">
      <c r="B301" s="911"/>
    </row>
    <row r="302" spans="2:2" ht="15.75" customHeight="1">
      <c r="B302" s="911"/>
    </row>
    <row r="303" spans="2:2" ht="15.75" customHeight="1">
      <c r="B303" s="911"/>
    </row>
    <row r="304" spans="2:2" ht="15.75" customHeight="1">
      <c r="B304" s="911"/>
    </row>
    <row r="305" spans="2:2" ht="15.75" customHeight="1">
      <c r="B305" s="911"/>
    </row>
    <row r="306" spans="2:2" ht="15.75" customHeight="1">
      <c r="B306" s="911"/>
    </row>
    <row r="307" spans="2:2" ht="15.75" customHeight="1">
      <c r="B307" s="911"/>
    </row>
    <row r="308" spans="2:2" ht="15.75" customHeight="1">
      <c r="B308" s="911"/>
    </row>
    <row r="309" spans="2:2" ht="15.75" customHeight="1">
      <c r="B309" s="911"/>
    </row>
    <row r="310" spans="2:2" ht="15.75" customHeight="1">
      <c r="B310" s="911"/>
    </row>
    <row r="311" spans="2:2" ht="15.75" customHeight="1">
      <c r="B311" s="911"/>
    </row>
    <row r="312" spans="2:2" ht="15.75" customHeight="1">
      <c r="B312" s="911"/>
    </row>
    <row r="313" spans="2:2" ht="15.75" customHeight="1">
      <c r="B313" s="911"/>
    </row>
    <row r="314" spans="2:2" ht="15.75" customHeight="1">
      <c r="B314" s="911"/>
    </row>
    <row r="315" spans="2:2" ht="15.75" customHeight="1">
      <c r="B315" s="911"/>
    </row>
    <row r="316" spans="2:2" ht="15.75" customHeight="1">
      <c r="B316" s="911"/>
    </row>
    <row r="317" spans="2:2" ht="15.75" customHeight="1">
      <c r="B317" s="911"/>
    </row>
    <row r="318" spans="2:2" ht="15.75" customHeight="1">
      <c r="B318" s="911"/>
    </row>
    <row r="319" spans="2:2" ht="15.75" customHeight="1">
      <c r="B319" s="911"/>
    </row>
    <row r="320" spans="2:2" ht="15.75" customHeight="1">
      <c r="B320" s="911"/>
    </row>
    <row r="321" spans="2:2" ht="15.75" customHeight="1">
      <c r="B321" s="911"/>
    </row>
    <row r="322" spans="2:2" ht="15.75" customHeight="1">
      <c r="B322" s="911"/>
    </row>
    <row r="323" spans="2:2" ht="15.75" customHeight="1">
      <c r="B323" s="911"/>
    </row>
    <row r="324" spans="2:2" ht="15.75" customHeight="1">
      <c r="B324" s="911"/>
    </row>
    <row r="325" spans="2:2" ht="15.75" customHeight="1">
      <c r="B325" s="911"/>
    </row>
    <row r="326" spans="2:2" ht="15.75" customHeight="1">
      <c r="B326" s="911"/>
    </row>
    <row r="327" spans="2:2" ht="15.75" customHeight="1">
      <c r="B327" s="911"/>
    </row>
    <row r="328" spans="2:2" ht="15.75" customHeight="1">
      <c r="B328" s="911"/>
    </row>
    <row r="329" spans="2:2" ht="15.75" customHeight="1">
      <c r="B329" s="911"/>
    </row>
    <row r="330" spans="2:2" ht="15.75" customHeight="1">
      <c r="B330" s="911"/>
    </row>
    <row r="331" spans="2:2" ht="15.75" customHeight="1">
      <c r="B331" s="911"/>
    </row>
    <row r="332" spans="2:2" ht="15.75" customHeight="1">
      <c r="B332" s="911"/>
    </row>
    <row r="333" spans="2:2" ht="15.75" customHeight="1">
      <c r="B333" s="911"/>
    </row>
    <row r="334" spans="2:2" ht="15.75" customHeight="1">
      <c r="B334" s="911"/>
    </row>
    <row r="335" spans="2:2" ht="15.75" customHeight="1">
      <c r="B335" s="911"/>
    </row>
    <row r="336" spans="2:2" ht="15.75" customHeight="1">
      <c r="B336" s="911"/>
    </row>
    <row r="337" spans="2:2" ht="15.75" customHeight="1">
      <c r="B337" s="911"/>
    </row>
    <row r="338" spans="2:2" ht="15.75" customHeight="1">
      <c r="B338" s="911"/>
    </row>
    <row r="339" spans="2:2" ht="15.75" customHeight="1">
      <c r="B339" s="911"/>
    </row>
    <row r="340" spans="2:2" ht="15.75" customHeight="1">
      <c r="B340" s="911"/>
    </row>
    <row r="341" spans="2:2" ht="15.75" customHeight="1">
      <c r="B341" s="911"/>
    </row>
    <row r="342" spans="2:2" ht="15.75" customHeight="1">
      <c r="B342" s="911"/>
    </row>
    <row r="343" spans="2:2" ht="15.75" customHeight="1">
      <c r="B343" s="911"/>
    </row>
    <row r="344" spans="2:2" ht="15.75" customHeight="1">
      <c r="B344" s="911"/>
    </row>
    <row r="345" spans="2:2" ht="15.75" customHeight="1">
      <c r="B345" s="911"/>
    </row>
    <row r="346" spans="2:2" ht="15.75" customHeight="1">
      <c r="B346" s="911"/>
    </row>
    <row r="347" spans="2:2" ht="15.75" customHeight="1">
      <c r="B347" s="911"/>
    </row>
    <row r="348" spans="2:2" ht="15.75" customHeight="1">
      <c r="B348" s="911"/>
    </row>
    <row r="349" spans="2:2" ht="15.75" customHeight="1">
      <c r="B349" s="911"/>
    </row>
    <row r="350" spans="2:2" ht="15.75" customHeight="1">
      <c r="B350" s="911"/>
    </row>
    <row r="351" spans="2:2" ht="15.75" customHeight="1">
      <c r="B351" s="911"/>
    </row>
    <row r="352" spans="2:2" ht="15.75" customHeight="1">
      <c r="B352" s="911"/>
    </row>
    <row r="353" spans="2:2" ht="15.75" customHeight="1">
      <c r="B353" s="911"/>
    </row>
    <row r="354" spans="2:2" ht="15.75" customHeight="1">
      <c r="B354" s="911"/>
    </row>
    <row r="355" spans="2:2" ht="15.75" customHeight="1">
      <c r="B355" s="911"/>
    </row>
    <row r="356" spans="2:2" ht="15.75" customHeight="1">
      <c r="B356" s="911"/>
    </row>
    <row r="357" spans="2:2" ht="15.75" customHeight="1">
      <c r="B357" s="911"/>
    </row>
    <row r="358" spans="2:2" ht="15.75" customHeight="1">
      <c r="B358" s="911"/>
    </row>
    <row r="359" spans="2:2" ht="15.75" customHeight="1">
      <c r="B359" s="911"/>
    </row>
    <row r="360" spans="2:2" ht="15.75" customHeight="1">
      <c r="B360" s="911"/>
    </row>
    <row r="361" spans="2:2" ht="15.75" customHeight="1">
      <c r="B361" s="911"/>
    </row>
    <row r="362" spans="2:2" ht="15.75" customHeight="1">
      <c r="B362" s="911"/>
    </row>
    <row r="363" spans="2:2" ht="15.75" customHeight="1">
      <c r="B363" s="911"/>
    </row>
    <row r="364" spans="2:2" ht="15.75" customHeight="1">
      <c r="B364" s="911"/>
    </row>
    <row r="365" spans="2:2" ht="15.75" customHeight="1">
      <c r="B365" s="911"/>
    </row>
    <row r="366" spans="2:2" ht="15.75" customHeight="1">
      <c r="B366" s="911"/>
    </row>
    <row r="367" spans="2:2" ht="15.75" customHeight="1">
      <c r="B367" s="911"/>
    </row>
    <row r="368" spans="2:2" ht="15.75" customHeight="1">
      <c r="B368" s="911"/>
    </row>
    <row r="369" spans="2:2" ht="15.75" customHeight="1">
      <c r="B369" s="911"/>
    </row>
    <row r="370" spans="2:2" ht="15.75" customHeight="1">
      <c r="B370" s="911"/>
    </row>
    <row r="371" spans="2:2" ht="15.75" customHeight="1">
      <c r="B371" s="911"/>
    </row>
    <row r="372" spans="2:2" ht="15.75" customHeight="1">
      <c r="B372" s="911"/>
    </row>
    <row r="373" spans="2:2" ht="15.75" customHeight="1">
      <c r="B373" s="911"/>
    </row>
    <row r="374" spans="2:2" ht="15.75" customHeight="1">
      <c r="B374" s="911"/>
    </row>
    <row r="375" spans="2:2" ht="15.75" customHeight="1">
      <c r="B375" s="911"/>
    </row>
    <row r="376" spans="2:2" ht="15.75" customHeight="1">
      <c r="B376" s="911"/>
    </row>
    <row r="377" spans="2:2" ht="15.75" customHeight="1">
      <c r="B377" s="911"/>
    </row>
    <row r="378" spans="2:2" ht="15.75" customHeight="1">
      <c r="B378" s="911"/>
    </row>
    <row r="379" spans="2:2" ht="15.75" customHeight="1">
      <c r="B379" s="911"/>
    </row>
    <row r="380" spans="2:2" ht="15.75" customHeight="1">
      <c r="B380" s="911"/>
    </row>
    <row r="381" spans="2:2" ht="15.75" customHeight="1">
      <c r="B381" s="911"/>
    </row>
    <row r="382" spans="2:2" ht="15.75" customHeight="1">
      <c r="B382" s="911"/>
    </row>
    <row r="383" spans="2:2" ht="15.75" customHeight="1">
      <c r="B383" s="911"/>
    </row>
    <row r="384" spans="2:2" ht="15.75" customHeight="1">
      <c r="B384" s="911"/>
    </row>
    <row r="385" spans="2:2" ht="15.75" customHeight="1">
      <c r="B385" s="911"/>
    </row>
    <row r="386" spans="2:2" ht="15.75" customHeight="1">
      <c r="B386" s="911"/>
    </row>
    <row r="387" spans="2:2" ht="15.75" customHeight="1">
      <c r="B387" s="911"/>
    </row>
    <row r="388" spans="2:2" ht="15.75" customHeight="1">
      <c r="B388" s="911"/>
    </row>
    <row r="389" spans="2:2" ht="15.75" customHeight="1">
      <c r="B389" s="911"/>
    </row>
    <row r="390" spans="2:2" ht="15.75" customHeight="1">
      <c r="B390" s="911"/>
    </row>
    <row r="391" spans="2:2" ht="15.75" customHeight="1">
      <c r="B391" s="911"/>
    </row>
    <row r="392" spans="2:2" ht="15.75" customHeight="1">
      <c r="B392" s="911"/>
    </row>
    <row r="393" spans="2:2" ht="15.75" customHeight="1">
      <c r="B393" s="911"/>
    </row>
    <row r="394" spans="2:2" ht="15.75" customHeight="1">
      <c r="B394" s="911"/>
    </row>
    <row r="395" spans="2:2" ht="15.75" customHeight="1">
      <c r="B395" s="911"/>
    </row>
    <row r="396" spans="2:2" ht="15.75" customHeight="1">
      <c r="B396" s="911"/>
    </row>
    <row r="397" spans="2:2" ht="15.75" customHeight="1">
      <c r="B397" s="911"/>
    </row>
    <row r="398" spans="2:2" ht="15.75" customHeight="1">
      <c r="B398" s="911"/>
    </row>
    <row r="399" spans="2:2" ht="15.75" customHeight="1">
      <c r="B399" s="911"/>
    </row>
    <row r="400" spans="2:2" ht="15.75" customHeight="1">
      <c r="B400" s="911"/>
    </row>
    <row r="401" spans="2:2" ht="15.75" customHeight="1">
      <c r="B401" s="911"/>
    </row>
    <row r="402" spans="2:2" ht="15.75" customHeight="1">
      <c r="B402" s="911"/>
    </row>
    <row r="403" spans="2:2" ht="15.75" customHeight="1">
      <c r="B403" s="911"/>
    </row>
    <row r="404" spans="2:2" ht="15.75" customHeight="1">
      <c r="B404" s="911"/>
    </row>
    <row r="405" spans="2:2" ht="15.75" customHeight="1">
      <c r="B405" s="911"/>
    </row>
    <row r="406" spans="2:2" ht="15.75" customHeight="1">
      <c r="B406" s="911"/>
    </row>
    <row r="407" spans="2:2" ht="15.75" customHeight="1">
      <c r="B407" s="911"/>
    </row>
    <row r="408" spans="2:2" ht="15.75" customHeight="1">
      <c r="B408" s="911"/>
    </row>
    <row r="409" spans="2:2" ht="15.75" customHeight="1">
      <c r="B409" s="911"/>
    </row>
    <row r="410" spans="2:2" ht="15.75" customHeight="1">
      <c r="B410" s="911"/>
    </row>
    <row r="411" spans="2:2" ht="15.75" customHeight="1">
      <c r="B411" s="911"/>
    </row>
    <row r="412" spans="2:2" ht="15.75" customHeight="1">
      <c r="B412" s="911"/>
    </row>
    <row r="413" spans="2:2" ht="15.75" customHeight="1">
      <c r="B413" s="911"/>
    </row>
    <row r="414" spans="2:2" ht="15.75" customHeight="1">
      <c r="B414" s="911"/>
    </row>
    <row r="415" spans="2:2" ht="15.75" customHeight="1">
      <c r="B415" s="911"/>
    </row>
    <row r="416" spans="2:2" ht="15.75" customHeight="1">
      <c r="B416" s="911"/>
    </row>
    <row r="417" spans="2:2" ht="15.75" customHeight="1">
      <c r="B417" s="911"/>
    </row>
    <row r="418" spans="2:2" ht="15.75" customHeight="1">
      <c r="B418" s="911"/>
    </row>
    <row r="419" spans="2:2" ht="15.75" customHeight="1">
      <c r="B419" s="911"/>
    </row>
    <row r="420" spans="2:2" ht="15.75" customHeight="1">
      <c r="B420" s="911"/>
    </row>
    <row r="421" spans="2:2" ht="15.75" customHeight="1">
      <c r="B421" s="911"/>
    </row>
    <row r="422" spans="2:2" ht="15.75" customHeight="1">
      <c r="B422" s="911"/>
    </row>
    <row r="423" spans="2:2" ht="15.75" customHeight="1">
      <c r="B423" s="911"/>
    </row>
    <row r="424" spans="2:2" ht="15.75" customHeight="1">
      <c r="B424" s="911"/>
    </row>
    <row r="425" spans="2:2" ht="15.75" customHeight="1">
      <c r="B425" s="911"/>
    </row>
    <row r="426" spans="2:2" ht="15.75" customHeight="1">
      <c r="B426" s="911"/>
    </row>
    <row r="427" spans="2:2" ht="15.75" customHeight="1">
      <c r="B427" s="911"/>
    </row>
    <row r="428" spans="2:2" ht="15.75" customHeight="1">
      <c r="B428" s="911"/>
    </row>
    <row r="429" spans="2:2" ht="15.75" customHeight="1">
      <c r="B429" s="911"/>
    </row>
    <row r="430" spans="2:2" ht="15.75" customHeight="1">
      <c r="B430" s="911"/>
    </row>
    <row r="431" spans="2:2" ht="15.75" customHeight="1">
      <c r="B431" s="911"/>
    </row>
    <row r="432" spans="2:2" ht="15.75" customHeight="1">
      <c r="B432" s="911"/>
    </row>
    <row r="433" spans="2:2" ht="15.75" customHeight="1">
      <c r="B433" s="911"/>
    </row>
    <row r="434" spans="2:2" ht="15.75" customHeight="1">
      <c r="B434" s="911"/>
    </row>
    <row r="435" spans="2:2" ht="15.75" customHeight="1">
      <c r="B435" s="911"/>
    </row>
    <row r="436" spans="2:2" ht="15.75" customHeight="1">
      <c r="B436" s="911"/>
    </row>
    <row r="437" spans="2:2" ht="15.75" customHeight="1">
      <c r="B437" s="911"/>
    </row>
    <row r="438" spans="2:2" ht="15.75" customHeight="1">
      <c r="B438" s="911"/>
    </row>
    <row r="439" spans="2:2" ht="15.75" customHeight="1">
      <c r="B439" s="911"/>
    </row>
    <row r="440" spans="2:2" ht="15.75" customHeight="1">
      <c r="B440" s="911"/>
    </row>
    <row r="441" spans="2:2" ht="15.75" customHeight="1">
      <c r="B441" s="911"/>
    </row>
    <row r="442" spans="2:2" ht="15.75" customHeight="1">
      <c r="B442" s="911"/>
    </row>
    <row r="443" spans="2:2" ht="15.75" customHeight="1">
      <c r="B443" s="911"/>
    </row>
    <row r="444" spans="2:2" ht="15.75" customHeight="1">
      <c r="B444" s="911"/>
    </row>
    <row r="445" spans="2:2" ht="15.75" customHeight="1">
      <c r="B445" s="911"/>
    </row>
    <row r="446" spans="2:2" ht="15.75" customHeight="1">
      <c r="B446" s="911"/>
    </row>
    <row r="447" spans="2:2" ht="15.75" customHeight="1">
      <c r="B447" s="911"/>
    </row>
    <row r="448" spans="2:2" ht="15.75" customHeight="1">
      <c r="B448" s="911"/>
    </row>
    <row r="449" spans="2:2" ht="15.75" customHeight="1">
      <c r="B449" s="911"/>
    </row>
    <row r="450" spans="2:2" ht="15.75" customHeight="1">
      <c r="B450" s="911"/>
    </row>
    <row r="451" spans="2:2" ht="15.75" customHeight="1">
      <c r="B451" s="911"/>
    </row>
    <row r="452" spans="2:2" ht="15.75" customHeight="1">
      <c r="B452" s="911"/>
    </row>
    <row r="453" spans="2:2" ht="15.75" customHeight="1">
      <c r="B453" s="911"/>
    </row>
    <row r="454" spans="2:2" ht="15.75" customHeight="1">
      <c r="B454" s="911"/>
    </row>
    <row r="455" spans="2:2" ht="15.75" customHeight="1">
      <c r="B455" s="911"/>
    </row>
    <row r="456" spans="2:2" ht="15.75" customHeight="1">
      <c r="B456" s="911"/>
    </row>
    <row r="457" spans="2:2" ht="15.75" customHeight="1">
      <c r="B457" s="911"/>
    </row>
    <row r="458" spans="2:2" ht="15.75" customHeight="1">
      <c r="B458" s="911"/>
    </row>
    <row r="459" spans="2:2" ht="15.75" customHeight="1">
      <c r="B459" s="911"/>
    </row>
    <row r="460" spans="2:2" ht="15.75" customHeight="1">
      <c r="B460" s="911"/>
    </row>
    <row r="461" spans="2:2" ht="15.75" customHeight="1">
      <c r="B461" s="911"/>
    </row>
    <row r="462" spans="2:2" ht="15.75" customHeight="1">
      <c r="B462" s="911"/>
    </row>
    <row r="463" spans="2:2" ht="15.75" customHeight="1">
      <c r="B463" s="911"/>
    </row>
    <row r="464" spans="2:2" ht="15.75" customHeight="1">
      <c r="B464" s="911"/>
    </row>
    <row r="465" spans="2:2" ht="15.75" customHeight="1">
      <c r="B465" s="911"/>
    </row>
    <row r="466" spans="2:2" ht="15.75" customHeight="1">
      <c r="B466" s="911"/>
    </row>
    <row r="467" spans="2:2" ht="15.75" customHeight="1">
      <c r="B467" s="911"/>
    </row>
    <row r="468" spans="2:2" ht="15.75" customHeight="1">
      <c r="B468" s="911"/>
    </row>
    <row r="469" spans="2:2" ht="15.75" customHeight="1">
      <c r="B469" s="911"/>
    </row>
    <row r="470" spans="2:2" ht="15.75" customHeight="1">
      <c r="B470" s="911"/>
    </row>
    <row r="471" spans="2:2" ht="15.75" customHeight="1">
      <c r="B471" s="911"/>
    </row>
    <row r="472" spans="2:2" ht="15.75" customHeight="1">
      <c r="B472" s="911"/>
    </row>
    <row r="473" spans="2:2" ht="15.75" customHeight="1">
      <c r="B473" s="911"/>
    </row>
    <row r="474" spans="2:2" ht="15.75" customHeight="1">
      <c r="B474" s="911"/>
    </row>
    <row r="475" spans="2:2" ht="15.75" customHeight="1">
      <c r="B475" s="911"/>
    </row>
    <row r="476" spans="2:2" ht="15.75" customHeight="1">
      <c r="B476" s="911"/>
    </row>
    <row r="477" spans="2:2" ht="15.75" customHeight="1">
      <c r="B477" s="911"/>
    </row>
    <row r="478" spans="2:2" ht="15.75" customHeight="1">
      <c r="B478" s="911"/>
    </row>
    <row r="479" spans="2:2" ht="15.75" customHeight="1">
      <c r="B479" s="911"/>
    </row>
    <row r="480" spans="2:2" ht="15.75" customHeight="1">
      <c r="B480" s="911"/>
    </row>
    <row r="481" spans="2:2" ht="15.75" customHeight="1">
      <c r="B481" s="911"/>
    </row>
    <row r="482" spans="2:2" ht="15.75" customHeight="1">
      <c r="B482" s="911"/>
    </row>
    <row r="483" spans="2:2" ht="15.75" customHeight="1">
      <c r="B483" s="911"/>
    </row>
    <row r="484" spans="2:2" ht="15.75" customHeight="1">
      <c r="B484" s="911"/>
    </row>
    <row r="485" spans="2:2" ht="15.75" customHeight="1">
      <c r="B485" s="911"/>
    </row>
    <row r="486" spans="2:2" ht="15.75" customHeight="1">
      <c r="B486" s="911"/>
    </row>
    <row r="487" spans="2:2" ht="15.75" customHeight="1">
      <c r="B487" s="911"/>
    </row>
    <row r="488" spans="2:2" ht="15.75" customHeight="1">
      <c r="B488" s="911"/>
    </row>
    <row r="489" spans="2:2" ht="15.75" customHeight="1">
      <c r="B489" s="911"/>
    </row>
    <row r="490" spans="2:2" ht="15.75" customHeight="1">
      <c r="B490" s="911"/>
    </row>
    <row r="491" spans="2:2" ht="15.75" customHeight="1">
      <c r="B491" s="911"/>
    </row>
    <row r="492" spans="2:2" ht="15.75" customHeight="1">
      <c r="B492" s="911"/>
    </row>
    <row r="493" spans="2:2" ht="15.75" customHeight="1">
      <c r="B493" s="911"/>
    </row>
    <row r="494" spans="2:2" ht="15.75" customHeight="1">
      <c r="B494" s="911"/>
    </row>
    <row r="495" spans="2:2" ht="15.75" customHeight="1">
      <c r="B495" s="911"/>
    </row>
    <row r="496" spans="2:2" ht="15.75" customHeight="1">
      <c r="B496" s="911"/>
    </row>
    <row r="497" spans="2:2" ht="15.75" customHeight="1">
      <c r="B497" s="911"/>
    </row>
    <row r="498" spans="2:2" ht="15.75" customHeight="1">
      <c r="B498" s="911"/>
    </row>
    <row r="499" spans="2:2" ht="15.75" customHeight="1">
      <c r="B499" s="911"/>
    </row>
    <row r="500" spans="2:2" ht="15.75" customHeight="1">
      <c r="B500" s="911"/>
    </row>
    <row r="501" spans="2:2" ht="15.75" customHeight="1">
      <c r="B501" s="911"/>
    </row>
    <row r="502" spans="2:2" ht="15.75" customHeight="1">
      <c r="B502" s="911"/>
    </row>
    <row r="503" spans="2:2" ht="15.75" customHeight="1">
      <c r="B503" s="911"/>
    </row>
    <row r="504" spans="2:2" ht="15.75" customHeight="1">
      <c r="B504" s="911"/>
    </row>
    <row r="505" spans="2:2" ht="15.75" customHeight="1">
      <c r="B505" s="911"/>
    </row>
    <row r="506" spans="2:2" ht="15.75" customHeight="1">
      <c r="B506" s="911"/>
    </row>
    <row r="507" spans="2:2" ht="15.75" customHeight="1">
      <c r="B507" s="911"/>
    </row>
    <row r="508" spans="2:2" ht="15.75" customHeight="1">
      <c r="B508" s="911"/>
    </row>
    <row r="509" spans="2:2" ht="15.75" customHeight="1">
      <c r="B509" s="911"/>
    </row>
    <row r="510" spans="2:2" ht="15.75" customHeight="1">
      <c r="B510" s="911"/>
    </row>
    <row r="511" spans="2:2" ht="15.75" customHeight="1">
      <c r="B511" s="911"/>
    </row>
    <row r="512" spans="2:2" ht="15.75" customHeight="1">
      <c r="B512" s="911"/>
    </row>
    <row r="513" spans="2:2" ht="15.75" customHeight="1">
      <c r="B513" s="911"/>
    </row>
    <row r="514" spans="2:2" ht="15.75" customHeight="1">
      <c r="B514" s="911"/>
    </row>
    <row r="515" spans="2:2" ht="15.75" customHeight="1">
      <c r="B515" s="911"/>
    </row>
    <row r="516" spans="2:2" ht="15.75" customHeight="1">
      <c r="B516" s="911"/>
    </row>
    <row r="517" spans="2:2" ht="15.75" customHeight="1">
      <c r="B517" s="911"/>
    </row>
    <row r="518" spans="2:2" ht="15.75" customHeight="1">
      <c r="B518" s="911"/>
    </row>
    <row r="519" spans="2:2" ht="15.75" customHeight="1">
      <c r="B519" s="911"/>
    </row>
    <row r="520" spans="2:2" ht="15.75" customHeight="1">
      <c r="B520" s="911"/>
    </row>
    <row r="521" spans="2:2" ht="15.75" customHeight="1">
      <c r="B521" s="911"/>
    </row>
    <row r="522" spans="2:2" ht="15.75" customHeight="1">
      <c r="B522" s="911"/>
    </row>
    <row r="523" spans="2:2" ht="15.75" customHeight="1">
      <c r="B523" s="911"/>
    </row>
    <row r="524" spans="2:2" ht="15.75" customHeight="1">
      <c r="B524" s="911"/>
    </row>
    <row r="525" spans="2:2" ht="15.75" customHeight="1">
      <c r="B525" s="911"/>
    </row>
    <row r="526" spans="2:2" ht="15.75" customHeight="1">
      <c r="B526" s="911"/>
    </row>
    <row r="527" spans="2:2" ht="15.75" customHeight="1">
      <c r="B527" s="911"/>
    </row>
    <row r="528" spans="2:2" ht="15.75" customHeight="1">
      <c r="B528" s="911"/>
    </row>
    <row r="529" spans="2:2" ht="15.75" customHeight="1">
      <c r="B529" s="911"/>
    </row>
    <row r="530" spans="2:2" ht="15.75" customHeight="1">
      <c r="B530" s="911"/>
    </row>
    <row r="531" spans="2:2" ht="15.75" customHeight="1">
      <c r="B531" s="911"/>
    </row>
    <row r="532" spans="2:2" ht="15.75" customHeight="1">
      <c r="B532" s="911"/>
    </row>
    <row r="533" spans="2:2" ht="15.75" customHeight="1">
      <c r="B533" s="911"/>
    </row>
    <row r="534" spans="2:2" ht="15.75" customHeight="1">
      <c r="B534" s="911"/>
    </row>
    <row r="535" spans="2:2" ht="15.75" customHeight="1">
      <c r="B535" s="911"/>
    </row>
    <row r="536" spans="2:2" ht="15.75" customHeight="1">
      <c r="B536" s="911"/>
    </row>
    <row r="537" spans="2:2" ht="15.75" customHeight="1">
      <c r="B537" s="911"/>
    </row>
    <row r="538" spans="2:2" ht="15.75" customHeight="1">
      <c r="B538" s="911"/>
    </row>
    <row r="539" spans="2:2" ht="15.75" customHeight="1">
      <c r="B539" s="911"/>
    </row>
    <row r="540" spans="2:2" ht="15.75" customHeight="1">
      <c r="B540" s="911"/>
    </row>
    <row r="541" spans="2:2" ht="15.75" customHeight="1">
      <c r="B541" s="911"/>
    </row>
    <row r="542" spans="2:2" ht="15.75" customHeight="1">
      <c r="B542" s="911"/>
    </row>
    <row r="543" spans="2:2" ht="15.75" customHeight="1">
      <c r="B543" s="911"/>
    </row>
    <row r="544" spans="2:2" ht="15.75" customHeight="1">
      <c r="B544" s="911"/>
    </row>
    <row r="545" spans="2:2" ht="15.75" customHeight="1">
      <c r="B545" s="911"/>
    </row>
    <row r="546" spans="2:2" ht="15.75" customHeight="1">
      <c r="B546" s="911"/>
    </row>
    <row r="547" spans="2:2" ht="15.75" customHeight="1">
      <c r="B547" s="911"/>
    </row>
    <row r="548" spans="2:2" ht="15.75" customHeight="1">
      <c r="B548" s="911"/>
    </row>
    <row r="549" spans="2:2" ht="15.75" customHeight="1">
      <c r="B549" s="911"/>
    </row>
    <row r="550" spans="2:2" ht="15.75" customHeight="1">
      <c r="B550" s="911"/>
    </row>
    <row r="551" spans="2:2" ht="15.75" customHeight="1">
      <c r="B551" s="911"/>
    </row>
    <row r="552" spans="2:2" ht="15.75" customHeight="1">
      <c r="B552" s="911"/>
    </row>
    <row r="553" spans="2:2" ht="15.75" customHeight="1">
      <c r="B553" s="911"/>
    </row>
    <row r="554" spans="2:2" ht="15.75" customHeight="1">
      <c r="B554" s="911"/>
    </row>
    <row r="555" spans="2:2" ht="15.75" customHeight="1">
      <c r="B555" s="911"/>
    </row>
    <row r="556" spans="2:2" ht="15.75" customHeight="1">
      <c r="B556" s="911"/>
    </row>
    <row r="557" spans="2:2" ht="15.75" customHeight="1">
      <c r="B557" s="911"/>
    </row>
    <row r="558" spans="2:2" ht="15.75" customHeight="1">
      <c r="B558" s="911"/>
    </row>
    <row r="559" spans="2:2" ht="15.75" customHeight="1">
      <c r="B559" s="911"/>
    </row>
    <row r="560" spans="2:2" ht="15.75" customHeight="1">
      <c r="B560" s="911"/>
    </row>
    <row r="561" spans="2:2" ht="15.75" customHeight="1">
      <c r="B561" s="911"/>
    </row>
    <row r="562" spans="2:2" ht="15.75" customHeight="1">
      <c r="B562" s="911"/>
    </row>
    <row r="563" spans="2:2" ht="15.75" customHeight="1">
      <c r="B563" s="911"/>
    </row>
    <row r="564" spans="2:2" ht="15.75" customHeight="1">
      <c r="B564" s="911"/>
    </row>
    <row r="565" spans="2:2" ht="15.75" customHeight="1">
      <c r="B565" s="911"/>
    </row>
    <row r="566" spans="2:2" ht="15.75" customHeight="1">
      <c r="B566" s="911"/>
    </row>
    <row r="567" spans="2:2" ht="15.75" customHeight="1">
      <c r="B567" s="911"/>
    </row>
    <row r="568" spans="2:2" ht="15.75" customHeight="1">
      <c r="B568" s="911"/>
    </row>
    <row r="569" spans="2:2" ht="15.75" customHeight="1">
      <c r="B569" s="911"/>
    </row>
    <row r="570" spans="2:2" ht="15.75" customHeight="1">
      <c r="B570" s="911"/>
    </row>
    <row r="571" spans="2:2" ht="15.75" customHeight="1">
      <c r="B571" s="911"/>
    </row>
    <row r="572" spans="2:2" ht="15.75" customHeight="1">
      <c r="B572" s="911"/>
    </row>
    <row r="573" spans="2:2" ht="15.75" customHeight="1">
      <c r="B573" s="911"/>
    </row>
    <row r="574" spans="2:2" ht="15.75" customHeight="1">
      <c r="B574" s="911"/>
    </row>
    <row r="575" spans="2:2" ht="15.75" customHeight="1">
      <c r="B575" s="911"/>
    </row>
    <row r="576" spans="2:2" ht="15.75" customHeight="1">
      <c r="B576" s="911"/>
    </row>
    <row r="577" spans="2:2" ht="15.75" customHeight="1">
      <c r="B577" s="911"/>
    </row>
    <row r="578" spans="2:2" ht="15.75" customHeight="1">
      <c r="B578" s="911"/>
    </row>
    <row r="579" spans="2:2" ht="15.75" customHeight="1">
      <c r="B579" s="911"/>
    </row>
    <row r="580" spans="2:2" ht="15.75" customHeight="1">
      <c r="B580" s="911"/>
    </row>
    <row r="581" spans="2:2" ht="15.75" customHeight="1">
      <c r="B581" s="911"/>
    </row>
    <row r="582" spans="2:2" ht="15.75" customHeight="1">
      <c r="B582" s="911"/>
    </row>
    <row r="583" spans="2:2" ht="15.75" customHeight="1">
      <c r="B583" s="911"/>
    </row>
    <row r="584" spans="2:2" ht="15.75" customHeight="1">
      <c r="B584" s="911"/>
    </row>
    <row r="585" spans="2:2" ht="15.75" customHeight="1">
      <c r="B585" s="911"/>
    </row>
    <row r="586" spans="2:2" ht="15.75" customHeight="1">
      <c r="B586" s="911"/>
    </row>
    <row r="587" spans="2:2" ht="15.75" customHeight="1">
      <c r="B587" s="911"/>
    </row>
    <row r="588" spans="2:2" ht="15.75" customHeight="1">
      <c r="B588" s="911"/>
    </row>
    <row r="589" spans="2:2" ht="15.75" customHeight="1">
      <c r="B589" s="911"/>
    </row>
    <row r="590" spans="2:2" ht="15.75" customHeight="1">
      <c r="B590" s="911"/>
    </row>
    <row r="591" spans="2:2" ht="15.75" customHeight="1">
      <c r="B591" s="911"/>
    </row>
    <row r="592" spans="2:2" ht="15.75" customHeight="1">
      <c r="B592" s="911"/>
    </row>
    <row r="593" spans="2:2" ht="15.75" customHeight="1">
      <c r="B593" s="911"/>
    </row>
    <row r="594" spans="2:2" ht="15.75" customHeight="1">
      <c r="B594" s="911"/>
    </row>
    <row r="595" spans="2:2" ht="15.75" customHeight="1">
      <c r="B595" s="911"/>
    </row>
    <row r="596" spans="2:2" ht="15.75" customHeight="1">
      <c r="B596" s="911"/>
    </row>
    <row r="597" spans="2:2" ht="15.75" customHeight="1">
      <c r="B597" s="911"/>
    </row>
    <row r="598" spans="2:2" ht="15.75" customHeight="1">
      <c r="B598" s="911"/>
    </row>
    <row r="599" spans="2:2" ht="15.75" customHeight="1">
      <c r="B599" s="911"/>
    </row>
    <row r="600" spans="2:2" ht="15.75" customHeight="1">
      <c r="B600" s="911"/>
    </row>
    <row r="601" spans="2:2" ht="15.75" customHeight="1">
      <c r="B601" s="911"/>
    </row>
    <row r="602" spans="2:2" ht="15.75" customHeight="1">
      <c r="B602" s="911"/>
    </row>
    <row r="603" spans="2:2" ht="15.75" customHeight="1">
      <c r="B603" s="911"/>
    </row>
    <row r="604" spans="2:2" ht="15.75" customHeight="1">
      <c r="B604" s="911"/>
    </row>
    <row r="605" spans="2:2" ht="15.75" customHeight="1">
      <c r="B605" s="911"/>
    </row>
    <row r="606" spans="2:2" ht="15.75" customHeight="1">
      <c r="B606" s="911"/>
    </row>
    <row r="607" spans="2:2" ht="15.75" customHeight="1">
      <c r="B607" s="911"/>
    </row>
    <row r="608" spans="2:2" ht="15.75" customHeight="1">
      <c r="B608" s="911"/>
    </row>
    <row r="609" spans="2:2" ht="15.75" customHeight="1">
      <c r="B609" s="911"/>
    </row>
    <row r="610" spans="2:2" ht="15.75" customHeight="1">
      <c r="B610" s="911"/>
    </row>
    <row r="611" spans="2:2" ht="15.75" customHeight="1">
      <c r="B611" s="911"/>
    </row>
    <row r="612" spans="2:2" ht="15.75" customHeight="1">
      <c r="B612" s="911"/>
    </row>
    <row r="613" spans="2:2" ht="15.75" customHeight="1">
      <c r="B613" s="911"/>
    </row>
    <row r="614" spans="2:2" ht="15.75" customHeight="1">
      <c r="B614" s="911"/>
    </row>
    <row r="615" spans="2:2" ht="15.75" customHeight="1">
      <c r="B615" s="911"/>
    </row>
    <row r="616" spans="2:2" ht="15.75" customHeight="1">
      <c r="B616" s="911"/>
    </row>
    <row r="617" spans="2:2" ht="15.75" customHeight="1">
      <c r="B617" s="911"/>
    </row>
    <row r="618" spans="2:2" ht="15.75" customHeight="1">
      <c r="B618" s="911"/>
    </row>
    <row r="619" spans="2:2" ht="15.75" customHeight="1">
      <c r="B619" s="911"/>
    </row>
    <row r="620" spans="2:2" ht="15.75" customHeight="1">
      <c r="B620" s="911"/>
    </row>
    <row r="621" spans="2:2" ht="15.75" customHeight="1">
      <c r="B621" s="911"/>
    </row>
    <row r="622" spans="2:2" ht="15.75" customHeight="1">
      <c r="B622" s="911"/>
    </row>
    <row r="623" spans="2:2" ht="15.75" customHeight="1">
      <c r="B623" s="911"/>
    </row>
    <row r="624" spans="2:2" ht="15.75" customHeight="1">
      <c r="B624" s="911"/>
    </row>
    <row r="625" spans="2:2" ht="15.75" customHeight="1">
      <c r="B625" s="911"/>
    </row>
    <row r="626" spans="2:2" ht="15.75" customHeight="1">
      <c r="B626" s="911"/>
    </row>
    <row r="627" spans="2:2" ht="15.75" customHeight="1">
      <c r="B627" s="911"/>
    </row>
    <row r="628" spans="2:2" ht="15.75" customHeight="1">
      <c r="B628" s="911"/>
    </row>
    <row r="629" spans="2:2" ht="15.75" customHeight="1">
      <c r="B629" s="911"/>
    </row>
    <row r="630" spans="2:2" ht="15.75" customHeight="1">
      <c r="B630" s="911"/>
    </row>
    <row r="631" spans="2:2" ht="15.75" customHeight="1">
      <c r="B631" s="911"/>
    </row>
    <row r="632" spans="2:2" ht="15.75" customHeight="1">
      <c r="B632" s="911"/>
    </row>
    <row r="633" spans="2:2" ht="15.75" customHeight="1">
      <c r="B633" s="911"/>
    </row>
    <row r="634" spans="2:2" ht="15.75" customHeight="1">
      <c r="B634" s="911"/>
    </row>
    <row r="635" spans="2:2" ht="15.75" customHeight="1">
      <c r="B635" s="911"/>
    </row>
    <row r="636" spans="2:2" ht="15.75" customHeight="1">
      <c r="B636" s="911"/>
    </row>
    <row r="637" spans="2:2" ht="15.75" customHeight="1">
      <c r="B637" s="911"/>
    </row>
    <row r="638" spans="2:2" ht="15.75" customHeight="1">
      <c r="B638" s="911"/>
    </row>
    <row r="639" spans="2:2" ht="15.75" customHeight="1">
      <c r="B639" s="911"/>
    </row>
    <row r="640" spans="2:2" ht="15.75" customHeight="1">
      <c r="B640" s="911"/>
    </row>
    <row r="641" spans="2:2" ht="15.75" customHeight="1">
      <c r="B641" s="911"/>
    </row>
    <row r="642" spans="2:2" ht="15.75" customHeight="1">
      <c r="B642" s="911"/>
    </row>
    <row r="643" spans="2:2" ht="15.75" customHeight="1">
      <c r="B643" s="911"/>
    </row>
    <row r="644" spans="2:2" ht="15.75" customHeight="1">
      <c r="B644" s="911"/>
    </row>
    <row r="645" spans="2:2" ht="15.75" customHeight="1">
      <c r="B645" s="911"/>
    </row>
    <row r="646" spans="2:2" ht="15.75" customHeight="1">
      <c r="B646" s="911"/>
    </row>
    <row r="647" spans="2:2" ht="15.75" customHeight="1">
      <c r="B647" s="911"/>
    </row>
    <row r="648" spans="2:2" ht="15.75" customHeight="1">
      <c r="B648" s="911"/>
    </row>
    <row r="649" spans="2:2" ht="15.75" customHeight="1">
      <c r="B649" s="911"/>
    </row>
    <row r="650" spans="2:2" ht="15.75" customHeight="1">
      <c r="B650" s="911"/>
    </row>
    <row r="651" spans="2:2" ht="15.75" customHeight="1">
      <c r="B651" s="911"/>
    </row>
    <row r="652" spans="2:2" ht="15.75" customHeight="1">
      <c r="B652" s="911"/>
    </row>
    <row r="653" spans="2:2" ht="15.75" customHeight="1">
      <c r="B653" s="911"/>
    </row>
    <row r="654" spans="2:2" ht="15.75" customHeight="1">
      <c r="B654" s="911"/>
    </row>
    <row r="655" spans="2:2" ht="15.75" customHeight="1">
      <c r="B655" s="911"/>
    </row>
    <row r="656" spans="2:2" ht="15.75" customHeight="1">
      <c r="B656" s="911"/>
    </row>
    <row r="657" spans="2:2" ht="15.75" customHeight="1">
      <c r="B657" s="911"/>
    </row>
    <row r="658" spans="2:2" ht="15.75" customHeight="1">
      <c r="B658" s="911"/>
    </row>
    <row r="659" spans="2:2" ht="15.75" customHeight="1">
      <c r="B659" s="911"/>
    </row>
    <row r="660" spans="2:2" ht="15.75" customHeight="1">
      <c r="B660" s="911"/>
    </row>
    <row r="661" spans="2:2" ht="15.75" customHeight="1">
      <c r="B661" s="911"/>
    </row>
    <row r="662" spans="2:2" ht="15.75" customHeight="1">
      <c r="B662" s="911"/>
    </row>
    <row r="663" spans="2:2" ht="15.75" customHeight="1">
      <c r="B663" s="911"/>
    </row>
    <row r="664" spans="2:2" ht="15.75" customHeight="1">
      <c r="B664" s="911"/>
    </row>
    <row r="665" spans="2:2" ht="15.75" customHeight="1">
      <c r="B665" s="911"/>
    </row>
    <row r="666" spans="2:2" ht="15.75" customHeight="1">
      <c r="B666" s="911"/>
    </row>
    <row r="667" spans="2:2" ht="15.75" customHeight="1">
      <c r="B667" s="911"/>
    </row>
    <row r="668" spans="2:2" ht="15.75" customHeight="1">
      <c r="B668" s="911"/>
    </row>
    <row r="669" spans="2:2" ht="15.75" customHeight="1">
      <c r="B669" s="911"/>
    </row>
    <row r="670" spans="2:2" ht="15.75" customHeight="1">
      <c r="B670" s="911"/>
    </row>
    <row r="671" spans="2:2" ht="15.75" customHeight="1">
      <c r="B671" s="911"/>
    </row>
    <row r="672" spans="2:2" ht="15.75" customHeight="1">
      <c r="B672" s="911"/>
    </row>
    <row r="673" spans="2:2" ht="15.75" customHeight="1">
      <c r="B673" s="911"/>
    </row>
    <row r="674" spans="2:2" ht="15.75" customHeight="1">
      <c r="B674" s="911"/>
    </row>
    <row r="675" spans="2:2" ht="15.75" customHeight="1">
      <c r="B675" s="911"/>
    </row>
    <row r="676" spans="2:2" ht="15.75" customHeight="1">
      <c r="B676" s="911"/>
    </row>
    <row r="677" spans="2:2" ht="15.75" customHeight="1">
      <c r="B677" s="911"/>
    </row>
    <row r="678" spans="2:2" ht="15.75" customHeight="1">
      <c r="B678" s="911"/>
    </row>
    <row r="679" spans="2:2" ht="15.75" customHeight="1">
      <c r="B679" s="911"/>
    </row>
    <row r="680" spans="2:2" ht="15.75" customHeight="1">
      <c r="B680" s="911"/>
    </row>
    <row r="681" spans="2:2" ht="15.75" customHeight="1">
      <c r="B681" s="911"/>
    </row>
    <row r="682" spans="2:2" ht="15.75" customHeight="1">
      <c r="B682" s="911"/>
    </row>
    <row r="683" spans="2:2" ht="15.75" customHeight="1">
      <c r="B683" s="911"/>
    </row>
    <row r="684" spans="2:2" ht="15.75" customHeight="1">
      <c r="B684" s="911"/>
    </row>
    <row r="685" spans="2:2" ht="15.75" customHeight="1">
      <c r="B685" s="911"/>
    </row>
    <row r="686" spans="2:2" ht="15.75" customHeight="1">
      <c r="B686" s="911"/>
    </row>
    <row r="687" spans="2:2" ht="15.75" customHeight="1">
      <c r="B687" s="911"/>
    </row>
    <row r="688" spans="2:2" ht="15.75" customHeight="1">
      <c r="B688" s="911"/>
    </row>
    <row r="689" spans="2:2" ht="15.75" customHeight="1">
      <c r="B689" s="911"/>
    </row>
    <row r="690" spans="2:2" ht="15.75" customHeight="1">
      <c r="B690" s="911"/>
    </row>
    <row r="691" spans="2:2" ht="15.75" customHeight="1">
      <c r="B691" s="911"/>
    </row>
    <row r="692" spans="2:2" ht="15.75" customHeight="1">
      <c r="B692" s="911"/>
    </row>
    <row r="693" spans="2:2" ht="15.75" customHeight="1">
      <c r="B693" s="911"/>
    </row>
    <row r="694" spans="2:2" ht="15.75" customHeight="1">
      <c r="B694" s="911"/>
    </row>
    <row r="695" spans="2:2" ht="15.75" customHeight="1">
      <c r="B695" s="911"/>
    </row>
    <row r="696" spans="2:2" ht="15.75" customHeight="1">
      <c r="B696" s="911"/>
    </row>
    <row r="697" spans="2:2" ht="15.75" customHeight="1">
      <c r="B697" s="911"/>
    </row>
    <row r="698" spans="2:2" ht="15.75" customHeight="1">
      <c r="B698" s="911"/>
    </row>
    <row r="699" spans="2:2" ht="15.75" customHeight="1">
      <c r="B699" s="911"/>
    </row>
    <row r="700" spans="2:2" ht="15.75" customHeight="1">
      <c r="B700" s="911"/>
    </row>
    <row r="701" spans="2:2" ht="15.75" customHeight="1">
      <c r="B701" s="911"/>
    </row>
    <row r="702" spans="2:2" ht="15.75" customHeight="1">
      <c r="B702" s="911"/>
    </row>
    <row r="703" spans="2:2" ht="15.75" customHeight="1">
      <c r="B703" s="911"/>
    </row>
    <row r="704" spans="2:2" ht="15.75" customHeight="1">
      <c r="B704" s="911"/>
    </row>
    <row r="705" spans="2:2" ht="15.75" customHeight="1">
      <c r="B705" s="911"/>
    </row>
    <row r="706" spans="2:2" ht="15.75" customHeight="1">
      <c r="B706" s="911"/>
    </row>
    <row r="707" spans="2:2" ht="15.75" customHeight="1">
      <c r="B707" s="911"/>
    </row>
    <row r="708" spans="2:2" ht="15.75" customHeight="1">
      <c r="B708" s="911"/>
    </row>
    <row r="709" spans="2:2" ht="15.75" customHeight="1">
      <c r="B709" s="911"/>
    </row>
    <row r="710" spans="2:2" ht="15.75" customHeight="1">
      <c r="B710" s="911"/>
    </row>
    <row r="711" spans="2:2" ht="15.75" customHeight="1">
      <c r="B711" s="911"/>
    </row>
    <row r="712" spans="2:2" ht="15.75" customHeight="1">
      <c r="B712" s="911"/>
    </row>
    <row r="713" spans="2:2" ht="15.75" customHeight="1">
      <c r="B713" s="911"/>
    </row>
    <row r="714" spans="2:2" ht="15.75" customHeight="1">
      <c r="B714" s="911"/>
    </row>
    <row r="715" spans="2:2" ht="15.75" customHeight="1">
      <c r="B715" s="911"/>
    </row>
    <row r="716" spans="2:2" ht="15.75" customHeight="1">
      <c r="B716" s="911"/>
    </row>
    <row r="717" spans="2:2" ht="15.75" customHeight="1">
      <c r="B717" s="911"/>
    </row>
    <row r="718" spans="2:2" ht="15.75" customHeight="1">
      <c r="B718" s="911"/>
    </row>
    <row r="719" spans="2:2" ht="15.75" customHeight="1">
      <c r="B719" s="911"/>
    </row>
    <row r="720" spans="2:2" ht="15.75" customHeight="1">
      <c r="B720" s="911"/>
    </row>
    <row r="721" spans="2:2" ht="15.75" customHeight="1">
      <c r="B721" s="911"/>
    </row>
    <row r="722" spans="2:2" ht="15.75" customHeight="1">
      <c r="B722" s="911"/>
    </row>
    <row r="723" spans="2:2" ht="15.75" customHeight="1">
      <c r="B723" s="911"/>
    </row>
    <row r="724" spans="2:2" ht="15.75" customHeight="1">
      <c r="B724" s="911"/>
    </row>
    <row r="725" spans="2:2" ht="15.75" customHeight="1">
      <c r="B725" s="911"/>
    </row>
    <row r="726" spans="2:2" ht="15.75" customHeight="1">
      <c r="B726" s="911"/>
    </row>
    <row r="727" spans="2:2" ht="15.75" customHeight="1">
      <c r="B727" s="911"/>
    </row>
    <row r="728" spans="2:2" ht="15.75" customHeight="1">
      <c r="B728" s="911"/>
    </row>
    <row r="729" spans="2:2" ht="15.75" customHeight="1">
      <c r="B729" s="911"/>
    </row>
    <row r="730" spans="2:2" ht="15.75" customHeight="1">
      <c r="B730" s="911"/>
    </row>
    <row r="731" spans="2:2" ht="15.75" customHeight="1">
      <c r="B731" s="911"/>
    </row>
    <row r="732" spans="2:2" ht="15.75" customHeight="1">
      <c r="B732" s="911"/>
    </row>
    <row r="733" spans="2:2" ht="15.75" customHeight="1">
      <c r="B733" s="911"/>
    </row>
    <row r="734" spans="2:2" ht="15.75" customHeight="1">
      <c r="B734" s="911"/>
    </row>
    <row r="735" spans="2:2" ht="15.75" customHeight="1">
      <c r="B735" s="911"/>
    </row>
    <row r="736" spans="2:2" ht="15.75" customHeight="1">
      <c r="B736" s="911"/>
    </row>
    <row r="737" spans="2:2" ht="15.75" customHeight="1">
      <c r="B737" s="911"/>
    </row>
    <row r="738" spans="2:2" ht="15.75" customHeight="1">
      <c r="B738" s="911"/>
    </row>
    <row r="739" spans="2:2" ht="15.75" customHeight="1">
      <c r="B739" s="911"/>
    </row>
    <row r="740" spans="2:2" ht="15.75" customHeight="1">
      <c r="B740" s="911"/>
    </row>
    <row r="741" spans="2:2" ht="15.75" customHeight="1">
      <c r="B741" s="911"/>
    </row>
    <row r="742" spans="2:2" ht="15.75" customHeight="1">
      <c r="B742" s="911"/>
    </row>
    <row r="743" spans="2:2" ht="15.75" customHeight="1">
      <c r="B743" s="911"/>
    </row>
    <row r="744" spans="2:2" ht="15.75" customHeight="1">
      <c r="B744" s="911"/>
    </row>
    <row r="745" spans="2:2" ht="15.75" customHeight="1">
      <c r="B745" s="911"/>
    </row>
    <row r="746" spans="2:2" ht="15.75" customHeight="1">
      <c r="B746" s="911"/>
    </row>
    <row r="747" spans="2:2" ht="15.75" customHeight="1">
      <c r="B747" s="911"/>
    </row>
    <row r="748" spans="2:2" ht="15.75" customHeight="1">
      <c r="B748" s="911"/>
    </row>
    <row r="749" spans="2:2" ht="15.75" customHeight="1">
      <c r="B749" s="911"/>
    </row>
    <row r="750" spans="2:2" ht="15.75" customHeight="1">
      <c r="B750" s="911"/>
    </row>
    <row r="751" spans="2:2" ht="15.75" customHeight="1">
      <c r="B751" s="911"/>
    </row>
    <row r="752" spans="2:2" ht="15.75" customHeight="1">
      <c r="B752" s="911"/>
    </row>
    <row r="753" spans="2:2" ht="15.75" customHeight="1">
      <c r="B753" s="911"/>
    </row>
    <row r="754" spans="2:2" ht="15.75" customHeight="1">
      <c r="B754" s="911"/>
    </row>
    <row r="755" spans="2:2" ht="15.75" customHeight="1">
      <c r="B755" s="911"/>
    </row>
    <row r="756" spans="2:2" ht="15.75" customHeight="1">
      <c r="B756" s="911"/>
    </row>
    <row r="757" spans="2:2" ht="15.75" customHeight="1">
      <c r="B757" s="911"/>
    </row>
    <row r="758" spans="2:2" ht="15.75" customHeight="1">
      <c r="B758" s="911"/>
    </row>
    <row r="759" spans="2:2" ht="15.75" customHeight="1">
      <c r="B759" s="911"/>
    </row>
    <row r="760" spans="2:2" ht="15.75" customHeight="1">
      <c r="B760" s="911"/>
    </row>
    <row r="761" spans="2:2" ht="15.75" customHeight="1">
      <c r="B761" s="911"/>
    </row>
    <row r="762" spans="2:2" ht="15.75" customHeight="1">
      <c r="B762" s="911"/>
    </row>
    <row r="763" spans="2:2" ht="15.75" customHeight="1">
      <c r="B763" s="911"/>
    </row>
    <row r="764" spans="2:2" ht="15.75" customHeight="1">
      <c r="B764" s="911"/>
    </row>
    <row r="765" spans="2:2" ht="15.75" customHeight="1">
      <c r="B765" s="911"/>
    </row>
    <row r="766" spans="2:2" ht="15.75" customHeight="1">
      <c r="B766" s="911"/>
    </row>
    <row r="767" spans="2:2" ht="15.75" customHeight="1">
      <c r="B767" s="911"/>
    </row>
    <row r="768" spans="2:2" ht="15.75" customHeight="1">
      <c r="B768" s="911"/>
    </row>
    <row r="769" spans="2:2" ht="15.75" customHeight="1">
      <c r="B769" s="911"/>
    </row>
    <row r="770" spans="2:2" ht="15.75" customHeight="1">
      <c r="B770" s="911"/>
    </row>
    <row r="771" spans="2:2" ht="15.75" customHeight="1">
      <c r="B771" s="911"/>
    </row>
    <row r="772" spans="2:2" ht="15.75" customHeight="1">
      <c r="B772" s="911"/>
    </row>
    <row r="773" spans="2:2" ht="15.75" customHeight="1">
      <c r="B773" s="911"/>
    </row>
    <row r="774" spans="2:2" ht="15.75" customHeight="1">
      <c r="B774" s="911"/>
    </row>
    <row r="775" spans="2:2" ht="15.75" customHeight="1">
      <c r="B775" s="911"/>
    </row>
    <row r="776" spans="2:2" ht="15.75" customHeight="1">
      <c r="B776" s="911"/>
    </row>
    <row r="777" spans="2:2" ht="15.75" customHeight="1">
      <c r="B777" s="911"/>
    </row>
    <row r="778" spans="2:2" ht="15.75" customHeight="1">
      <c r="B778" s="911"/>
    </row>
    <row r="779" spans="2:2" ht="15.75" customHeight="1">
      <c r="B779" s="911"/>
    </row>
    <row r="780" spans="2:2" ht="15.75" customHeight="1">
      <c r="B780" s="911"/>
    </row>
    <row r="781" spans="2:2" ht="15.75" customHeight="1">
      <c r="B781" s="911"/>
    </row>
    <row r="782" spans="2:2" ht="15.75" customHeight="1">
      <c r="B782" s="911"/>
    </row>
    <row r="783" spans="2:2" ht="15.75" customHeight="1">
      <c r="B783" s="911"/>
    </row>
    <row r="784" spans="2:2" ht="15.75" customHeight="1">
      <c r="B784" s="911"/>
    </row>
    <row r="785" spans="2:2" ht="15.75" customHeight="1">
      <c r="B785" s="911"/>
    </row>
    <row r="786" spans="2:2" ht="15.75" customHeight="1">
      <c r="B786" s="911"/>
    </row>
    <row r="787" spans="2:2" ht="15.75" customHeight="1">
      <c r="B787" s="911"/>
    </row>
    <row r="788" spans="2:2" ht="15.75" customHeight="1">
      <c r="B788" s="911"/>
    </row>
    <row r="789" spans="2:2" ht="15.75" customHeight="1">
      <c r="B789" s="911"/>
    </row>
    <row r="790" spans="2:2" ht="15.75" customHeight="1">
      <c r="B790" s="911"/>
    </row>
    <row r="791" spans="2:2" ht="15.75" customHeight="1">
      <c r="B791" s="911"/>
    </row>
    <row r="792" spans="2:2" ht="15.75" customHeight="1">
      <c r="B792" s="911"/>
    </row>
    <row r="793" spans="2:2" ht="15.75" customHeight="1">
      <c r="B793" s="911"/>
    </row>
    <row r="794" spans="2:2" ht="15.75" customHeight="1">
      <c r="B794" s="911"/>
    </row>
    <row r="795" spans="2:2" ht="15.75" customHeight="1">
      <c r="B795" s="911"/>
    </row>
    <row r="796" spans="2:2" ht="15.75" customHeight="1">
      <c r="B796" s="911"/>
    </row>
    <row r="797" spans="2:2" ht="15.75" customHeight="1">
      <c r="B797" s="911"/>
    </row>
    <row r="798" spans="2:2" ht="15.75" customHeight="1">
      <c r="B798" s="911"/>
    </row>
    <row r="799" spans="2:2" ht="15.75" customHeight="1">
      <c r="B799" s="911"/>
    </row>
    <row r="800" spans="2:2" ht="15.75" customHeight="1">
      <c r="B800" s="911"/>
    </row>
    <row r="801" spans="2:2" ht="15.75" customHeight="1">
      <c r="B801" s="911"/>
    </row>
    <row r="802" spans="2:2" ht="15.75" customHeight="1">
      <c r="B802" s="911"/>
    </row>
    <row r="803" spans="2:2" ht="15.75" customHeight="1">
      <c r="B803" s="911"/>
    </row>
    <row r="804" spans="2:2" ht="15.75" customHeight="1">
      <c r="B804" s="911"/>
    </row>
    <row r="805" spans="2:2" ht="15.75" customHeight="1">
      <c r="B805" s="911"/>
    </row>
    <row r="806" spans="2:2" ht="15.75" customHeight="1">
      <c r="B806" s="911"/>
    </row>
    <row r="807" spans="2:2" ht="15.75" customHeight="1">
      <c r="B807" s="911"/>
    </row>
    <row r="808" spans="2:2" ht="15.75" customHeight="1">
      <c r="B808" s="911"/>
    </row>
    <row r="809" spans="2:2" ht="15.75" customHeight="1">
      <c r="B809" s="911"/>
    </row>
    <row r="810" spans="2:2" ht="15.75" customHeight="1">
      <c r="B810" s="911"/>
    </row>
    <row r="811" spans="2:2" ht="15.75" customHeight="1">
      <c r="B811" s="911"/>
    </row>
    <row r="812" spans="2:2" ht="15.75" customHeight="1">
      <c r="B812" s="911"/>
    </row>
    <row r="813" spans="2:2" ht="15.75" customHeight="1">
      <c r="B813" s="911"/>
    </row>
    <row r="814" spans="2:2" ht="15.75" customHeight="1">
      <c r="B814" s="911"/>
    </row>
    <row r="815" spans="2:2" ht="15.75" customHeight="1">
      <c r="B815" s="911"/>
    </row>
    <row r="816" spans="2:2" ht="15.75" customHeight="1">
      <c r="B816" s="911"/>
    </row>
    <row r="817" spans="2:2" ht="15.75" customHeight="1">
      <c r="B817" s="911"/>
    </row>
    <row r="818" spans="2:2" ht="15.75" customHeight="1">
      <c r="B818" s="911"/>
    </row>
    <row r="819" spans="2:2" ht="15.75" customHeight="1">
      <c r="B819" s="911"/>
    </row>
    <row r="820" spans="2:2" ht="15.75" customHeight="1">
      <c r="B820" s="911"/>
    </row>
    <row r="821" spans="2:2" ht="15.75" customHeight="1">
      <c r="B821" s="911"/>
    </row>
    <row r="822" spans="2:2" ht="15.75" customHeight="1">
      <c r="B822" s="911"/>
    </row>
    <row r="823" spans="2:2" ht="15.75" customHeight="1">
      <c r="B823" s="911"/>
    </row>
    <row r="824" spans="2:2" ht="15.75" customHeight="1">
      <c r="B824" s="911"/>
    </row>
    <row r="825" spans="2:2" ht="15.75" customHeight="1">
      <c r="B825" s="911"/>
    </row>
    <row r="826" spans="2:2" ht="15.75" customHeight="1">
      <c r="B826" s="911"/>
    </row>
    <row r="827" spans="2:2" ht="15.75" customHeight="1">
      <c r="B827" s="911"/>
    </row>
    <row r="828" spans="2:2" ht="15.75" customHeight="1">
      <c r="B828" s="911"/>
    </row>
    <row r="829" spans="2:2" ht="15.75" customHeight="1">
      <c r="B829" s="911"/>
    </row>
    <row r="830" spans="2:2" ht="15.75" customHeight="1">
      <c r="B830" s="911"/>
    </row>
    <row r="831" spans="2:2" ht="15.75" customHeight="1">
      <c r="B831" s="911"/>
    </row>
    <row r="832" spans="2:2" ht="15.75" customHeight="1">
      <c r="B832" s="911"/>
    </row>
    <row r="833" spans="2:2" ht="15.75" customHeight="1">
      <c r="B833" s="911"/>
    </row>
    <row r="834" spans="2:2" ht="15.75" customHeight="1">
      <c r="B834" s="911"/>
    </row>
    <row r="835" spans="2:2" ht="15.75" customHeight="1">
      <c r="B835" s="911"/>
    </row>
    <row r="836" spans="2:2" ht="15.75" customHeight="1">
      <c r="B836" s="911"/>
    </row>
    <row r="837" spans="2:2" ht="15.75" customHeight="1">
      <c r="B837" s="911"/>
    </row>
    <row r="838" spans="2:2" ht="15.75" customHeight="1">
      <c r="B838" s="911"/>
    </row>
    <row r="839" spans="2:2" ht="15.75" customHeight="1">
      <c r="B839" s="911"/>
    </row>
    <row r="840" spans="2:2" ht="15.75" customHeight="1">
      <c r="B840" s="911"/>
    </row>
    <row r="841" spans="2:2" ht="15.75" customHeight="1">
      <c r="B841" s="911"/>
    </row>
    <row r="842" spans="2:2" ht="15.75" customHeight="1">
      <c r="B842" s="911"/>
    </row>
    <row r="843" spans="2:2" ht="15.75" customHeight="1">
      <c r="B843" s="911"/>
    </row>
    <row r="844" spans="2:2" ht="15.75" customHeight="1">
      <c r="B844" s="911"/>
    </row>
    <row r="845" spans="2:2" ht="15.75" customHeight="1">
      <c r="B845" s="911"/>
    </row>
    <row r="846" spans="2:2" ht="15.75" customHeight="1">
      <c r="B846" s="911"/>
    </row>
    <row r="847" spans="2:2" ht="15.75" customHeight="1">
      <c r="B847" s="911"/>
    </row>
    <row r="848" spans="2:2" ht="15.75" customHeight="1">
      <c r="B848" s="911"/>
    </row>
    <row r="849" spans="2:2" ht="15.75" customHeight="1">
      <c r="B849" s="911"/>
    </row>
    <row r="850" spans="2:2" ht="15.75" customHeight="1">
      <c r="B850" s="911"/>
    </row>
    <row r="851" spans="2:2" ht="15.75" customHeight="1">
      <c r="B851" s="911"/>
    </row>
    <row r="852" spans="2:2" ht="15.75" customHeight="1">
      <c r="B852" s="911"/>
    </row>
    <row r="853" spans="2:2" ht="15.75" customHeight="1">
      <c r="B853" s="911"/>
    </row>
    <row r="854" spans="2:2" ht="15.75" customHeight="1">
      <c r="B854" s="911"/>
    </row>
    <row r="855" spans="2:2" ht="15.75" customHeight="1">
      <c r="B855" s="911"/>
    </row>
    <row r="856" spans="2:2" ht="15.75" customHeight="1">
      <c r="B856" s="911"/>
    </row>
    <row r="857" spans="2:2" ht="15.75" customHeight="1">
      <c r="B857" s="911"/>
    </row>
    <row r="858" spans="2:2" ht="15.75" customHeight="1">
      <c r="B858" s="911"/>
    </row>
    <row r="859" spans="2:2" ht="15.75" customHeight="1">
      <c r="B859" s="911"/>
    </row>
    <row r="860" spans="2:2" ht="15.75" customHeight="1">
      <c r="B860" s="911"/>
    </row>
    <row r="861" spans="2:2" ht="15.75" customHeight="1">
      <c r="B861" s="911"/>
    </row>
    <row r="862" spans="2:2" ht="15.75" customHeight="1">
      <c r="B862" s="911"/>
    </row>
    <row r="863" spans="2:2" ht="15.75" customHeight="1">
      <c r="B863" s="911"/>
    </row>
    <row r="864" spans="2:2" ht="15.75" customHeight="1">
      <c r="B864" s="911"/>
    </row>
    <row r="865" spans="2:2" ht="15.75" customHeight="1">
      <c r="B865" s="911"/>
    </row>
    <row r="866" spans="2:2" ht="15.75" customHeight="1">
      <c r="B866" s="911"/>
    </row>
    <row r="867" spans="2:2" ht="15.75" customHeight="1">
      <c r="B867" s="911"/>
    </row>
    <row r="868" spans="2:2" ht="15.75" customHeight="1">
      <c r="B868" s="911"/>
    </row>
    <row r="869" spans="2:2" ht="15.75" customHeight="1">
      <c r="B869" s="911"/>
    </row>
    <row r="870" spans="2:2" ht="15.75" customHeight="1">
      <c r="B870" s="911"/>
    </row>
    <row r="871" spans="2:2" ht="15.75" customHeight="1">
      <c r="B871" s="911"/>
    </row>
    <row r="872" spans="2:2" ht="15.75" customHeight="1">
      <c r="B872" s="911"/>
    </row>
    <row r="873" spans="2:2" ht="15.75" customHeight="1">
      <c r="B873" s="911"/>
    </row>
    <row r="874" spans="2:2" ht="15.75" customHeight="1">
      <c r="B874" s="911"/>
    </row>
    <row r="875" spans="2:2" ht="15.75" customHeight="1">
      <c r="B875" s="911"/>
    </row>
    <row r="876" spans="2:2" ht="15.75" customHeight="1">
      <c r="B876" s="911"/>
    </row>
    <row r="877" spans="2:2" ht="15.75" customHeight="1">
      <c r="B877" s="911"/>
    </row>
    <row r="878" spans="2:2" ht="15.75" customHeight="1">
      <c r="B878" s="911"/>
    </row>
    <row r="879" spans="2:2" ht="15.75" customHeight="1">
      <c r="B879" s="911"/>
    </row>
    <row r="880" spans="2:2" ht="15.75" customHeight="1">
      <c r="B880" s="911"/>
    </row>
    <row r="881" spans="2:2" ht="15.75" customHeight="1">
      <c r="B881" s="911"/>
    </row>
    <row r="882" spans="2:2" ht="15.75" customHeight="1">
      <c r="B882" s="911"/>
    </row>
    <row r="883" spans="2:2" ht="15.75" customHeight="1">
      <c r="B883" s="911"/>
    </row>
    <row r="884" spans="2:2" ht="15.75" customHeight="1">
      <c r="B884" s="911"/>
    </row>
    <row r="885" spans="2:2" ht="15.75" customHeight="1">
      <c r="B885" s="911"/>
    </row>
    <row r="886" spans="2:2" ht="15.75" customHeight="1">
      <c r="B886" s="911"/>
    </row>
    <row r="887" spans="2:2" ht="15.75" customHeight="1">
      <c r="B887" s="911"/>
    </row>
    <row r="888" spans="2:2" ht="15.75" customHeight="1">
      <c r="B888" s="911"/>
    </row>
    <row r="889" spans="2:2" ht="15.75" customHeight="1">
      <c r="B889" s="911"/>
    </row>
    <row r="890" spans="2:2" ht="15.75" customHeight="1">
      <c r="B890" s="911"/>
    </row>
    <row r="891" spans="2:2" ht="15.75" customHeight="1">
      <c r="B891" s="911"/>
    </row>
    <row r="892" spans="2:2" ht="15.75" customHeight="1">
      <c r="B892" s="911"/>
    </row>
    <row r="893" spans="2:2" ht="15.75" customHeight="1">
      <c r="B893" s="911"/>
    </row>
    <row r="894" spans="2:2" ht="15.75" customHeight="1">
      <c r="B894" s="911"/>
    </row>
    <row r="895" spans="2:2" ht="15.75" customHeight="1">
      <c r="B895" s="911"/>
    </row>
    <row r="896" spans="2:2" ht="15.75" customHeight="1">
      <c r="B896" s="911"/>
    </row>
    <row r="897" spans="2:2" ht="15.75" customHeight="1">
      <c r="B897" s="911"/>
    </row>
    <row r="898" spans="2:2" ht="15.75" customHeight="1">
      <c r="B898" s="911"/>
    </row>
    <row r="899" spans="2:2" ht="15.75" customHeight="1">
      <c r="B899" s="911"/>
    </row>
    <row r="900" spans="2:2" ht="15.75" customHeight="1">
      <c r="B900" s="911"/>
    </row>
    <row r="901" spans="2:2" ht="15.75" customHeight="1">
      <c r="B901" s="911"/>
    </row>
    <row r="902" spans="2:2" ht="15.75" customHeight="1">
      <c r="B902" s="911"/>
    </row>
    <row r="903" spans="2:2" ht="15.75" customHeight="1">
      <c r="B903" s="911"/>
    </row>
    <row r="904" spans="2:2" ht="15.75" customHeight="1">
      <c r="B904" s="911"/>
    </row>
    <row r="905" spans="2:2" ht="15.75" customHeight="1">
      <c r="B905" s="911"/>
    </row>
    <row r="906" spans="2:2" ht="15.75" customHeight="1">
      <c r="B906" s="911"/>
    </row>
    <row r="907" spans="2:2" ht="15.75" customHeight="1">
      <c r="B907" s="911"/>
    </row>
    <row r="908" spans="2:2" ht="15.75" customHeight="1">
      <c r="B908" s="911"/>
    </row>
    <row r="909" spans="2:2" ht="15.75" customHeight="1">
      <c r="B909" s="911"/>
    </row>
    <row r="910" spans="2:2" ht="15.75" customHeight="1">
      <c r="B910" s="911"/>
    </row>
    <row r="911" spans="2:2" ht="15.75" customHeight="1">
      <c r="B911" s="911"/>
    </row>
    <row r="912" spans="2:2" ht="15.75" customHeight="1">
      <c r="B912" s="911"/>
    </row>
    <row r="913" spans="2:2" ht="15.75" customHeight="1">
      <c r="B913" s="911"/>
    </row>
    <row r="914" spans="2:2" ht="15.75" customHeight="1">
      <c r="B914" s="911"/>
    </row>
    <row r="915" spans="2:2" ht="15.75" customHeight="1">
      <c r="B915" s="911"/>
    </row>
    <row r="916" spans="2:2" ht="15.75" customHeight="1">
      <c r="B916" s="911"/>
    </row>
    <row r="917" spans="2:2" ht="15.75" customHeight="1">
      <c r="B917" s="911"/>
    </row>
    <row r="918" spans="2:2" ht="15.75" customHeight="1">
      <c r="B918" s="911"/>
    </row>
    <row r="919" spans="2:2" ht="15.75" customHeight="1">
      <c r="B919" s="911"/>
    </row>
    <row r="920" spans="2:2" ht="15.75" customHeight="1">
      <c r="B920" s="911"/>
    </row>
    <row r="921" spans="2:2" ht="15.75" customHeight="1">
      <c r="B921" s="911"/>
    </row>
    <row r="922" spans="2:2" ht="15.75" customHeight="1">
      <c r="B922" s="911"/>
    </row>
    <row r="923" spans="2:2" ht="15.75" customHeight="1">
      <c r="B923" s="911"/>
    </row>
    <row r="924" spans="2:2" ht="15.75" customHeight="1">
      <c r="B924" s="911"/>
    </row>
    <row r="925" spans="2:2" ht="15.75" customHeight="1">
      <c r="B925" s="911"/>
    </row>
    <row r="926" spans="2:2" ht="15.75" customHeight="1">
      <c r="B926" s="911"/>
    </row>
    <row r="927" spans="2:2" ht="15.75" customHeight="1">
      <c r="B927" s="911"/>
    </row>
    <row r="928" spans="2:2" ht="15.75" customHeight="1">
      <c r="B928" s="911"/>
    </row>
    <row r="929" spans="2:2" ht="15.75" customHeight="1">
      <c r="B929" s="911"/>
    </row>
    <row r="930" spans="2:2" ht="15.75" customHeight="1">
      <c r="B930" s="911"/>
    </row>
    <row r="931" spans="2:2" ht="15.75" customHeight="1">
      <c r="B931" s="911"/>
    </row>
    <row r="932" spans="2:2" ht="15.75" customHeight="1">
      <c r="B932" s="911"/>
    </row>
    <row r="933" spans="2:2" ht="15.75" customHeight="1">
      <c r="B933" s="911"/>
    </row>
    <row r="934" spans="2:2" ht="15.75" customHeight="1">
      <c r="B934" s="911"/>
    </row>
    <row r="935" spans="2:2" ht="15.75" customHeight="1">
      <c r="B935" s="911"/>
    </row>
    <row r="936" spans="2:2" ht="15.75" customHeight="1">
      <c r="B936" s="911"/>
    </row>
    <row r="937" spans="2:2" ht="15.75" customHeight="1">
      <c r="B937" s="911"/>
    </row>
    <row r="938" spans="2:2" ht="15.75" customHeight="1">
      <c r="B938" s="911"/>
    </row>
    <row r="939" spans="2:2" ht="15.75" customHeight="1">
      <c r="B939" s="911"/>
    </row>
    <row r="940" spans="2:2" ht="15.75" customHeight="1">
      <c r="B940" s="911"/>
    </row>
    <row r="941" spans="2:2" ht="15.75" customHeight="1">
      <c r="B941" s="911"/>
    </row>
    <row r="942" spans="2:2" ht="15.75" customHeight="1">
      <c r="B942" s="911"/>
    </row>
    <row r="943" spans="2:2" ht="15.75" customHeight="1">
      <c r="B943" s="911"/>
    </row>
    <row r="944" spans="2:2" ht="15.75" customHeight="1">
      <c r="B944" s="911"/>
    </row>
    <row r="945" spans="2:2" ht="15.75" customHeight="1">
      <c r="B945" s="911"/>
    </row>
    <row r="946" spans="2:2" ht="15.75" customHeight="1">
      <c r="B946" s="911"/>
    </row>
    <row r="947" spans="2:2" ht="15.75" customHeight="1">
      <c r="B947" s="911"/>
    </row>
    <row r="948" spans="2:2" ht="15.75" customHeight="1">
      <c r="B948" s="911"/>
    </row>
    <row r="949" spans="2:2" ht="15.75" customHeight="1">
      <c r="B949" s="911"/>
    </row>
    <row r="950" spans="2:2" ht="15.75" customHeight="1">
      <c r="B950" s="911"/>
    </row>
    <row r="951" spans="2:2" ht="15.75" customHeight="1">
      <c r="B951" s="911"/>
    </row>
    <row r="952" spans="2:2" ht="15.75" customHeight="1">
      <c r="B952" s="911"/>
    </row>
    <row r="953" spans="2:2" ht="15.75" customHeight="1">
      <c r="B953" s="911"/>
    </row>
    <row r="954" spans="2:2" ht="15.75" customHeight="1">
      <c r="B954" s="911"/>
    </row>
    <row r="955" spans="2:2" ht="15.75" customHeight="1">
      <c r="B955" s="911"/>
    </row>
    <row r="956" spans="2:2" ht="15.75" customHeight="1">
      <c r="B956" s="911"/>
    </row>
    <row r="957" spans="2:2" ht="15.75" customHeight="1">
      <c r="B957" s="911"/>
    </row>
    <row r="958" spans="2:2" ht="15.75" customHeight="1">
      <c r="B958" s="911"/>
    </row>
    <row r="959" spans="2:2" ht="15.75" customHeight="1">
      <c r="B959" s="911"/>
    </row>
    <row r="960" spans="2:2" ht="15.75" customHeight="1">
      <c r="B960" s="911"/>
    </row>
    <row r="961" spans="2:2" ht="15.75" customHeight="1">
      <c r="B961" s="911"/>
    </row>
    <row r="962" spans="2:2" ht="15.75" customHeight="1">
      <c r="B962" s="911"/>
    </row>
    <row r="963" spans="2:2" ht="15.75" customHeight="1">
      <c r="B963" s="911"/>
    </row>
    <row r="964" spans="2:2" ht="15.75" customHeight="1">
      <c r="B964" s="911"/>
    </row>
    <row r="965" spans="2:2" ht="15.75" customHeight="1">
      <c r="B965" s="911"/>
    </row>
    <row r="966" spans="2:2" ht="15.75" customHeight="1">
      <c r="B966" s="911"/>
    </row>
    <row r="967" spans="2:2" ht="15.75" customHeight="1">
      <c r="B967" s="911"/>
    </row>
    <row r="968" spans="2:2" ht="15.75" customHeight="1">
      <c r="B968" s="911"/>
    </row>
    <row r="969" spans="2:2" ht="15.75" customHeight="1">
      <c r="B969" s="911"/>
    </row>
    <row r="970" spans="2:2" ht="15.75" customHeight="1">
      <c r="B970" s="911"/>
    </row>
    <row r="971" spans="2:2" ht="15.75" customHeight="1">
      <c r="B971" s="911"/>
    </row>
    <row r="972" spans="2:2" ht="15.75" customHeight="1">
      <c r="B972" s="911"/>
    </row>
    <row r="973" spans="2:2" ht="15.75" customHeight="1">
      <c r="B973" s="911"/>
    </row>
    <row r="974" spans="2:2" ht="15.75" customHeight="1">
      <c r="B974" s="911"/>
    </row>
    <row r="975" spans="2:2" ht="15.75" customHeight="1">
      <c r="B975" s="911"/>
    </row>
    <row r="976" spans="2:2" ht="15.75" customHeight="1">
      <c r="B976" s="911"/>
    </row>
    <row r="977" spans="2:2" ht="15.75" customHeight="1">
      <c r="B977" s="911"/>
    </row>
    <row r="978" spans="2:2" ht="15.75" customHeight="1">
      <c r="B978" s="911"/>
    </row>
    <row r="979" spans="2:2" ht="15.75" customHeight="1">
      <c r="B979" s="911"/>
    </row>
    <row r="980" spans="2:2" ht="15.75" customHeight="1">
      <c r="B980" s="911"/>
    </row>
    <row r="981" spans="2:2" ht="15.75" customHeight="1">
      <c r="B981" s="911"/>
    </row>
    <row r="982" spans="2:2" ht="15.75" customHeight="1">
      <c r="B982" s="911"/>
    </row>
    <row r="983" spans="2:2" ht="15.75" customHeight="1">
      <c r="B983" s="911"/>
    </row>
    <row r="984" spans="2:2" ht="15.75" customHeight="1">
      <c r="B984" s="911"/>
    </row>
    <row r="985" spans="2:2" ht="15.75" customHeight="1">
      <c r="B985" s="911"/>
    </row>
    <row r="986" spans="2:2" ht="15.75" customHeight="1">
      <c r="B986" s="911"/>
    </row>
    <row r="987" spans="2:2" ht="15.75" customHeight="1">
      <c r="B987" s="911"/>
    </row>
    <row r="988" spans="2:2" ht="15.75" customHeight="1">
      <c r="B988" s="911"/>
    </row>
    <row r="989" spans="2:2" ht="15.75" customHeight="1">
      <c r="B989" s="911"/>
    </row>
    <row r="990" spans="2:2" ht="15.75" customHeight="1">
      <c r="B990" s="911"/>
    </row>
    <row r="991" spans="2:2" ht="15.75" customHeight="1">
      <c r="B991" s="911"/>
    </row>
    <row r="992" spans="2:2" ht="15.75" customHeight="1">
      <c r="B992" s="911"/>
    </row>
    <row r="993" spans="2:2" ht="15.75" customHeight="1">
      <c r="B993" s="911"/>
    </row>
    <row r="994" spans="2:2" ht="15.75" customHeight="1">
      <c r="B994" s="911"/>
    </row>
    <row r="995" spans="2:2" ht="15.75" customHeight="1">
      <c r="B995" s="911"/>
    </row>
    <row r="996" spans="2:2" ht="15.75" customHeight="1">
      <c r="B996" s="911"/>
    </row>
    <row r="997" spans="2:2" ht="15.75" customHeight="1">
      <c r="B997" s="911"/>
    </row>
    <row r="998" spans="2:2" ht="15.75" customHeight="1">
      <c r="B998" s="911"/>
    </row>
    <row r="999" spans="2:2" ht="15.75" customHeight="1">
      <c r="B999" s="911"/>
    </row>
    <row r="1000" spans="2:2" ht="15.75" customHeight="1">
      <c r="B1000" s="911"/>
    </row>
    <row r="1001" spans="2:2" ht="15.75" customHeight="1">
      <c r="B1001" s="911"/>
    </row>
    <row r="1002" spans="2:2" ht="15.75" customHeight="1">
      <c r="B1002" s="911"/>
    </row>
    <row r="1003" spans="2:2" ht="15.75" customHeight="1">
      <c r="B1003" s="911"/>
    </row>
    <row r="1004" spans="2:2" ht="15.75" customHeight="1">
      <c r="B1004" s="911"/>
    </row>
    <row r="1005" spans="2:2" ht="15.75" customHeight="1">
      <c r="B1005" s="911"/>
    </row>
    <row r="1006" spans="2:2" ht="15.75" customHeight="1">
      <c r="B1006" s="911"/>
    </row>
    <row r="1007" spans="2:2" ht="15.75" customHeight="1">
      <c r="B1007" s="911"/>
    </row>
    <row r="1008" spans="2:2" ht="15.75" customHeight="1">
      <c r="B1008" s="911"/>
    </row>
    <row r="1009" spans="2:2" ht="15.75" customHeight="1">
      <c r="B1009" s="911"/>
    </row>
    <row r="1010" spans="2:2" ht="15.75" customHeight="1">
      <c r="B1010" s="911"/>
    </row>
    <row r="1011" spans="2:2" ht="15.75" customHeight="1">
      <c r="B1011" s="911"/>
    </row>
    <row r="1012" spans="2:2" ht="15.75" customHeight="1">
      <c r="B1012" s="911"/>
    </row>
    <row r="1013" spans="2:2" ht="15.75" customHeight="1">
      <c r="B1013" s="911"/>
    </row>
    <row r="1014" spans="2:2" ht="15.75" customHeight="1">
      <c r="B1014" s="911"/>
    </row>
    <row r="1015" spans="2:2" ht="15.75" customHeight="1">
      <c r="B1015" s="911"/>
    </row>
    <row r="1016" spans="2:2" ht="15.75" customHeight="1">
      <c r="B1016" s="911"/>
    </row>
    <row r="1017" spans="2:2" ht="15.75" customHeight="1">
      <c r="B1017" s="911"/>
    </row>
    <row r="1018" spans="2:2" ht="15.75" customHeight="1">
      <c r="B1018" s="911"/>
    </row>
    <row r="1019" spans="2:2" ht="15.75" customHeight="1">
      <c r="B1019" s="911"/>
    </row>
    <row r="1020" spans="2:2" ht="15.75" customHeight="1">
      <c r="B1020" s="911"/>
    </row>
    <row r="1021" spans="2:2" ht="15.75" customHeight="1">
      <c r="B1021" s="911"/>
    </row>
    <row r="1022" spans="2:2" ht="15.75" customHeight="1">
      <c r="B1022" s="911"/>
    </row>
    <row r="1023" spans="2:2" ht="15.75" customHeight="1">
      <c r="B1023" s="911"/>
    </row>
    <row r="1024" spans="2:2" ht="15.75" customHeight="1">
      <c r="B1024" s="911"/>
    </row>
    <row r="1025" spans="2:2" ht="15.75" customHeight="1">
      <c r="B1025" s="911"/>
    </row>
    <row r="1026" spans="2:2" ht="15.75" customHeight="1">
      <c r="B1026" s="911"/>
    </row>
    <row r="1027" spans="2:2" ht="15.75" customHeight="1">
      <c r="B1027" s="911"/>
    </row>
    <row r="1028" spans="2:2" ht="15.75" customHeight="1">
      <c r="B1028" s="911"/>
    </row>
    <row r="1029" spans="2:2" ht="15.75" customHeight="1">
      <c r="B1029" s="911"/>
    </row>
    <row r="1030" spans="2:2" ht="15.75" customHeight="1">
      <c r="B1030" s="911"/>
    </row>
    <row r="1031" spans="2:2" ht="15.75" customHeight="1">
      <c r="B1031" s="911"/>
    </row>
    <row r="1032" spans="2:2" ht="15.75" customHeight="1">
      <c r="B1032" s="911"/>
    </row>
    <row r="1033" spans="2:2" ht="15.75" customHeight="1">
      <c r="B1033" s="911"/>
    </row>
    <row r="1034" spans="2:2" ht="15.75" customHeight="1">
      <c r="B1034" s="911"/>
    </row>
    <row r="1035" spans="2:2" ht="15.75" customHeight="1">
      <c r="B1035" s="911"/>
    </row>
    <row r="1036" spans="2:2" ht="15.75" customHeight="1">
      <c r="B1036" s="911"/>
    </row>
    <row r="1037" spans="2:2" ht="15.75" customHeight="1">
      <c r="B1037" s="911"/>
    </row>
    <row r="1038" spans="2:2" ht="15.75" customHeight="1">
      <c r="B1038" s="911"/>
    </row>
    <row r="1039" spans="2:2" ht="15.75" customHeight="1">
      <c r="B1039" s="911"/>
    </row>
    <row r="1040" spans="2:2" ht="15.75" customHeight="1">
      <c r="B1040" s="911"/>
    </row>
    <row r="1041" spans="2:2" ht="15.75" customHeight="1">
      <c r="B1041" s="911"/>
    </row>
    <row r="1042" spans="2:2" ht="15.75" customHeight="1">
      <c r="B1042" s="911"/>
    </row>
    <row r="1043" spans="2:2" ht="15.75" customHeight="1">
      <c r="B1043" s="911"/>
    </row>
    <row r="1044" spans="2:2" ht="15.75" customHeight="1">
      <c r="B1044" s="911"/>
    </row>
    <row r="1045" spans="2:2" ht="15.75" customHeight="1">
      <c r="B1045" s="911"/>
    </row>
    <row r="1046" spans="2:2" ht="15.75" customHeight="1">
      <c r="B1046" s="911"/>
    </row>
    <row r="1047" spans="2:2" ht="15.75" customHeight="1">
      <c r="B1047" s="911"/>
    </row>
    <row r="1048" spans="2:2" ht="15.75" customHeight="1">
      <c r="B1048" s="911"/>
    </row>
    <row r="1049" spans="2:2" ht="15.75" customHeight="1">
      <c r="B1049" s="911"/>
    </row>
    <row r="1050" spans="2:2" ht="15.75" customHeight="1">
      <c r="B1050" s="911"/>
    </row>
    <row r="1051" spans="2:2" ht="15.75" customHeight="1">
      <c r="B1051" s="911"/>
    </row>
    <row r="1052" spans="2:2" ht="15.75" customHeight="1">
      <c r="B1052" s="911"/>
    </row>
    <row r="1053" spans="2:2" ht="15.75" customHeight="1">
      <c r="B1053" s="911"/>
    </row>
    <row r="1054" spans="2:2" ht="15.75" customHeight="1">
      <c r="B1054" s="911"/>
    </row>
    <row r="1055" spans="2:2" ht="15.75" customHeight="1">
      <c r="B1055" s="911"/>
    </row>
    <row r="1056" spans="2:2" ht="15.75" customHeight="1">
      <c r="B1056" s="911"/>
    </row>
    <row r="1057" spans="2:2" ht="15.75" customHeight="1">
      <c r="B1057" s="911"/>
    </row>
    <row r="1058" spans="2:2" ht="15.75" customHeight="1">
      <c r="B1058" s="911"/>
    </row>
    <row r="1059" spans="2:2" ht="15.75" customHeight="1">
      <c r="B1059" s="911"/>
    </row>
    <row r="1060" spans="2:2" ht="15.75" customHeight="1">
      <c r="B1060" s="911"/>
    </row>
    <row r="1061" spans="2:2" ht="15.75" customHeight="1">
      <c r="B1061" s="911"/>
    </row>
    <row r="1062" spans="2:2" ht="15.75" customHeight="1">
      <c r="B1062" s="911"/>
    </row>
    <row r="1063" spans="2:2" ht="15.75" customHeight="1">
      <c r="B1063" s="911"/>
    </row>
    <row r="1064" spans="2:2" ht="15.75" customHeight="1">
      <c r="B1064" s="911"/>
    </row>
    <row r="1065" spans="2:2" ht="15.75" customHeight="1">
      <c r="B1065" s="911"/>
    </row>
    <row r="1066" spans="2:2" ht="15.75" customHeight="1">
      <c r="B1066" s="911"/>
    </row>
    <row r="1067" spans="2:2" ht="15.75" customHeight="1">
      <c r="B1067" s="911"/>
    </row>
    <row r="1068" spans="2:2" ht="15.75" customHeight="1">
      <c r="B1068" s="911"/>
    </row>
    <row r="1069" spans="2:2" ht="15.75" customHeight="1">
      <c r="B1069" s="911"/>
    </row>
    <row r="1070" spans="2:2" ht="15.75" customHeight="1">
      <c r="B1070" s="911"/>
    </row>
    <row r="1071" spans="2:2" ht="15.75" customHeight="1">
      <c r="B1071" s="911"/>
    </row>
    <row r="1072" spans="2:2" ht="15.75" customHeight="1">
      <c r="B1072" s="911"/>
    </row>
    <row r="1073" spans="2:2" ht="15.75" customHeight="1">
      <c r="B1073" s="911"/>
    </row>
    <row r="1074" spans="2:2" ht="15.75" customHeight="1">
      <c r="B1074" s="911"/>
    </row>
    <row r="1075" spans="2:2" ht="15.75" customHeight="1">
      <c r="B1075" s="911"/>
    </row>
    <row r="1076" spans="2:2" ht="15.75" customHeight="1">
      <c r="B1076" s="911"/>
    </row>
    <row r="1077" spans="2:2" ht="15.75" customHeight="1">
      <c r="B1077" s="911"/>
    </row>
    <row r="1078" spans="2:2" ht="15.75" customHeight="1">
      <c r="B1078" s="911"/>
    </row>
    <row r="1079" spans="2:2" ht="15.75" customHeight="1">
      <c r="B1079" s="911"/>
    </row>
    <row r="1080" spans="2:2" ht="15.75" customHeight="1">
      <c r="B1080" s="911"/>
    </row>
    <row r="1081" spans="2:2" ht="15.75" customHeight="1">
      <c r="B1081" s="911"/>
    </row>
    <row r="1082" spans="2:2" ht="15.75" customHeight="1">
      <c r="B1082" s="911"/>
    </row>
    <row r="1083" spans="2:2" ht="15.75" customHeight="1">
      <c r="B1083" s="911"/>
    </row>
    <row r="1084" spans="2:2" ht="15.75" customHeight="1">
      <c r="B1084" s="911"/>
    </row>
    <row r="1085" spans="2:2" ht="15.75" customHeight="1">
      <c r="B1085" s="911"/>
    </row>
    <row r="1086" spans="2:2" ht="15.75" customHeight="1">
      <c r="B1086" s="911"/>
    </row>
    <row r="1087" spans="2:2" ht="15.75" customHeight="1">
      <c r="B1087" s="911"/>
    </row>
    <row r="1088" spans="2:2" ht="15.75" customHeight="1">
      <c r="B1088" s="911"/>
    </row>
    <row r="1089" spans="2:2" ht="15.75" customHeight="1">
      <c r="B1089" s="911"/>
    </row>
    <row r="1090" spans="2:2" ht="15.75" customHeight="1">
      <c r="B1090" s="911"/>
    </row>
    <row r="1091" spans="2:2" ht="15.75" customHeight="1">
      <c r="B1091" s="911"/>
    </row>
    <row r="1092" spans="2:2" ht="15.75" customHeight="1">
      <c r="B1092" s="911"/>
    </row>
    <row r="1093" spans="2:2" ht="15.75" customHeight="1">
      <c r="B1093" s="911"/>
    </row>
    <row r="1094" spans="2:2" ht="15.75" customHeight="1">
      <c r="B1094" s="911"/>
    </row>
    <row r="1095" spans="2:2" ht="15.75" customHeight="1">
      <c r="B1095" s="911"/>
    </row>
    <row r="1096" spans="2:2" ht="15.75" customHeight="1">
      <c r="B1096" s="911"/>
    </row>
    <row r="1097" spans="2:2" ht="15.75" customHeight="1">
      <c r="B1097" s="911"/>
    </row>
    <row r="1098" spans="2:2" ht="15.75" customHeight="1">
      <c r="B1098" s="911"/>
    </row>
    <row r="1099" spans="2:2" ht="15.75" customHeight="1">
      <c r="B1099" s="911"/>
    </row>
    <row r="1100" spans="2:2" ht="15.75" customHeight="1">
      <c r="B1100" s="911"/>
    </row>
    <row r="1101" spans="2:2" ht="15.75" customHeight="1">
      <c r="B1101" s="911"/>
    </row>
    <row r="1102" spans="2:2" ht="15.75" customHeight="1">
      <c r="B1102" s="911"/>
    </row>
    <row r="1103" spans="2:2" ht="15.75" customHeight="1">
      <c r="B1103" s="911"/>
    </row>
    <row r="1104" spans="2:2" ht="15.75" customHeight="1">
      <c r="B1104" s="911"/>
    </row>
    <row r="1105" spans="2:2" ht="15.75" customHeight="1">
      <c r="B1105" s="911"/>
    </row>
    <row r="1106" spans="2:2" ht="15.75" customHeight="1">
      <c r="B1106" s="911"/>
    </row>
    <row r="1107" spans="2:2" ht="15.75" customHeight="1">
      <c r="B1107" s="911"/>
    </row>
    <row r="1108" spans="2:2" ht="15.75" customHeight="1">
      <c r="B1108" s="911"/>
    </row>
    <row r="1109" spans="2:2" ht="15.75" customHeight="1">
      <c r="B1109" s="911"/>
    </row>
    <row r="1110" spans="2:2" ht="15.75" customHeight="1">
      <c r="B1110" s="911"/>
    </row>
    <row r="1111" spans="2:2" ht="15.75" customHeight="1">
      <c r="B1111" s="911"/>
    </row>
    <row r="1112" spans="2:2" ht="15.75" customHeight="1">
      <c r="B1112" s="911"/>
    </row>
    <row r="1113" spans="2:2" ht="15.75" customHeight="1">
      <c r="B1113" s="911"/>
    </row>
    <row r="1114" spans="2:2" ht="15.75" customHeight="1">
      <c r="B1114" s="911"/>
    </row>
    <row r="1115" spans="2:2" ht="15.75" customHeight="1">
      <c r="B1115" s="911"/>
    </row>
    <row r="1116" spans="2:2" ht="15.75" customHeight="1">
      <c r="B1116" s="911"/>
    </row>
    <row r="1117" spans="2:2" ht="15.75" customHeight="1">
      <c r="B1117" s="911"/>
    </row>
    <row r="1118" spans="2:2" ht="15.75" customHeight="1">
      <c r="B1118" s="911"/>
    </row>
    <row r="1119" spans="2:2" ht="15.75" customHeight="1">
      <c r="B1119" s="911"/>
    </row>
    <row r="1120" spans="2:2" ht="15.75" customHeight="1">
      <c r="B1120" s="911"/>
    </row>
    <row r="1121" spans="2:2" ht="15.75" customHeight="1">
      <c r="B1121" s="911"/>
    </row>
    <row r="1122" spans="2:2" ht="15.75" customHeight="1">
      <c r="B1122" s="911"/>
    </row>
    <row r="1123" spans="2:2" ht="15.75" customHeight="1">
      <c r="B1123" s="911"/>
    </row>
    <row r="1124" spans="2:2" ht="15.75" customHeight="1">
      <c r="B1124" s="911"/>
    </row>
    <row r="1125" spans="2:2" ht="15.75" customHeight="1">
      <c r="B1125" s="911"/>
    </row>
    <row r="1126" spans="2:2" ht="15.75" customHeight="1">
      <c r="B1126" s="911"/>
    </row>
    <row r="1127" spans="2:2" ht="15.75" customHeight="1">
      <c r="B1127" s="911"/>
    </row>
    <row r="1128" spans="2:2" ht="15.75" customHeight="1">
      <c r="B1128" s="911"/>
    </row>
    <row r="1129" spans="2:2" ht="15.75" customHeight="1">
      <c r="B1129" s="911"/>
    </row>
    <row r="1130" spans="2:2" ht="15.75" customHeight="1">
      <c r="B1130" s="911"/>
    </row>
    <row r="1131" spans="2:2" ht="15.75" customHeight="1">
      <c r="B1131" s="911"/>
    </row>
    <row r="1132" spans="2:2" ht="15.75" customHeight="1">
      <c r="B1132" s="911"/>
    </row>
    <row r="1133" spans="2:2" ht="15.75" customHeight="1">
      <c r="B1133" s="911"/>
    </row>
    <row r="1134" spans="2:2" ht="15.75" customHeight="1">
      <c r="B1134" s="911"/>
    </row>
    <row r="1135" spans="2:2" ht="15.75" customHeight="1">
      <c r="B1135" s="911"/>
    </row>
    <row r="1136" spans="2:2" ht="15.75" customHeight="1">
      <c r="B1136" s="911"/>
    </row>
    <row r="1137" spans="2:2" ht="15.75" customHeight="1">
      <c r="B1137" s="911"/>
    </row>
    <row r="1138" spans="2:2" ht="15.75" customHeight="1">
      <c r="B1138" s="911"/>
    </row>
    <row r="1139" spans="2:2" ht="15.75" customHeight="1">
      <c r="B1139" s="911"/>
    </row>
    <row r="1140" spans="2:2" ht="15.75" customHeight="1">
      <c r="B1140" s="911"/>
    </row>
    <row r="1141" spans="2:2" ht="15.75" customHeight="1">
      <c r="B1141" s="911"/>
    </row>
    <row r="1142" spans="2:2" ht="15.75" customHeight="1">
      <c r="B1142" s="911"/>
    </row>
    <row r="1143" spans="2:2" ht="15.75" customHeight="1">
      <c r="B1143" s="911"/>
    </row>
    <row r="1144" spans="2:2" ht="15.75" customHeight="1">
      <c r="B1144" s="911"/>
    </row>
    <row r="1145" spans="2:2" ht="15.75" customHeight="1">
      <c r="B1145" s="911"/>
    </row>
    <row r="1146" spans="2:2" ht="15.75" customHeight="1">
      <c r="B1146" s="911"/>
    </row>
    <row r="1147" spans="2:2" ht="15.75" customHeight="1">
      <c r="B1147" s="911"/>
    </row>
    <row r="1148" spans="2:2" ht="15.75" customHeight="1">
      <c r="B1148" s="911"/>
    </row>
    <row r="1149" spans="2:2" ht="15.75" customHeight="1">
      <c r="B1149" s="911"/>
    </row>
    <row r="1150" spans="2:2" ht="15.75" customHeight="1">
      <c r="B1150" s="911"/>
    </row>
    <row r="1151" spans="2:2" ht="15.75" customHeight="1">
      <c r="B1151" s="911"/>
    </row>
    <row r="1152" spans="2:2" ht="15.75" customHeight="1">
      <c r="B1152" s="911"/>
    </row>
    <row r="1153" spans="2:2" ht="15.75" customHeight="1">
      <c r="B1153" s="911"/>
    </row>
    <row r="1154" spans="2:2" ht="15.75" customHeight="1">
      <c r="B1154" s="911"/>
    </row>
    <row r="1155" spans="2:2" ht="15.75" customHeight="1">
      <c r="B1155" s="911"/>
    </row>
    <row r="1156" spans="2:2" ht="15.75" customHeight="1">
      <c r="B1156" s="911"/>
    </row>
    <row r="1157" spans="2:2" ht="15.75" customHeight="1">
      <c r="B1157" s="911"/>
    </row>
    <row r="1158" spans="2:2" ht="15.75" customHeight="1">
      <c r="B1158" s="911"/>
    </row>
    <row r="1159" spans="2:2" ht="15.75" customHeight="1">
      <c r="B1159" s="911"/>
    </row>
    <row r="1160" spans="2:2" ht="15.75" customHeight="1">
      <c r="B1160" s="911"/>
    </row>
    <row r="1161" spans="2:2" ht="15.75" customHeight="1">
      <c r="B1161" s="911"/>
    </row>
    <row r="1162" spans="2:2" ht="15.75" customHeight="1">
      <c r="B1162" s="911"/>
    </row>
    <row r="1163" spans="2:2" ht="15.75" customHeight="1">
      <c r="B1163" s="911"/>
    </row>
    <row r="1164" spans="2:2" ht="15.75" customHeight="1">
      <c r="B1164" s="911"/>
    </row>
    <row r="1165" spans="2:2" ht="15.75" customHeight="1">
      <c r="B1165" s="911"/>
    </row>
    <row r="1166" spans="2:2" ht="15.75" customHeight="1">
      <c r="B1166" s="911"/>
    </row>
    <row r="1167" spans="2:2" ht="15.75" customHeight="1">
      <c r="B1167" s="911"/>
    </row>
    <row r="1168" spans="2:2" ht="15.75" customHeight="1">
      <c r="B1168" s="911"/>
    </row>
    <row r="1169" spans="2:2" ht="15.75" customHeight="1">
      <c r="B1169" s="911"/>
    </row>
    <row r="1170" spans="2:2" ht="15.75" customHeight="1">
      <c r="B1170" s="911"/>
    </row>
    <row r="1171" spans="2:2" ht="15.75" customHeight="1">
      <c r="B1171" s="911"/>
    </row>
    <row r="1172" spans="2:2" ht="15.75" customHeight="1">
      <c r="B1172" s="911"/>
    </row>
    <row r="1173" spans="2:2" ht="15.75" customHeight="1">
      <c r="B1173" s="911"/>
    </row>
    <row r="1174" spans="2:2" ht="15.75" customHeight="1">
      <c r="B1174" s="911"/>
    </row>
    <row r="1175" spans="2:2" ht="15.75" customHeight="1">
      <c r="B1175" s="911"/>
    </row>
    <row r="1176" spans="2:2" ht="15.75" customHeight="1">
      <c r="B1176" s="911"/>
    </row>
    <row r="1177" spans="2:2" ht="15.75" customHeight="1">
      <c r="B1177" s="911"/>
    </row>
    <row r="1178" spans="2:2" ht="15.75" customHeight="1">
      <c r="B1178" s="911"/>
    </row>
    <row r="1179" spans="2:2" ht="15.75" customHeight="1">
      <c r="B1179" s="911"/>
    </row>
    <row r="1180" spans="2:2" ht="15.75" customHeight="1">
      <c r="B1180" s="911"/>
    </row>
    <row r="1181" spans="2:2" ht="15.75" customHeight="1">
      <c r="B1181" s="911"/>
    </row>
    <row r="1182" spans="2:2" ht="15.75" customHeight="1">
      <c r="B1182" s="911"/>
    </row>
    <row r="1183" spans="2:2" ht="15.75" customHeight="1">
      <c r="B1183" s="911"/>
    </row>
    <row r="1184" spans="2:2" ht="15.75" customHeight="1">
      <c r="B1184" s="911"/>
    </row>
    <row r="1185" spans="2:2" ht="15.75" customHeight="1">
      <c r="B1185" s="911"/>
    </row>
    <row r="1186" spans="2:2" ht="15.75" customHeight="1">
      <c r="B1186" s="911"/>
    </row>
    <row r="1187" spans="2:2" ht="15.75" customHeight="1">
      <c r="B1187" s="911"/>
    </row>
    <row r="1188" spans="2:2" ht="15.75" customHeight="1">
      <c r="B1188" s="911"/>
    </row>
    <row r="1189" spans="2:2" ht="15.75" customHeight="1">
      <c r="B1189" s="911"/>
    </row>
    <row r="1190" spans="2:2" ht="15.75" customHeight="1">
      <c r="B1190" s="911"/>
    </row>
    <row r="1191" spans="2:2" ht="15.75" customHeight="1">
      <c r="B1191" s="911"/>
    </row>
    <row r="1192" spans="2:2" ht="15.75" customHeight="1">
      <c r="B1192" s="911"/>
    </row>
    <row r="1193" spans="2:2" ht="15.75" customHeight="1">
      <c r="B1193" s="911"/>
    </row>
    <row r="1194" spans="2:2" ht="15.75" customHeight="1">
      <c r="B1194" s="911"/>
    </row>
    <row r="1195" spans="2:2" ht="15.75" customHeight="1">
      <c r="B1195" s="911"/>
    </row>
    <row r="1196" spans="2:2" ht="15.75" customHeight="1">
      <c r="B1196" s="911"/>
    </row>
    <row r="1197" spans="2:2" ht="15.75" customHeight="1">
      <c r="B1197" s="911"/>
    </row>
    <row r="1198" spans="2:2" ht="15.75" customHeight="1">
      <c r="B1198" s="911"/>
    </row>
    <row r="1199" spans="2:2" ht="15.75" customHeight="1">
      <c r="B1199" s="911"/>
    </row>
    <row r="1200" spans="2:2" ht="15.75" customHeight="1">
      <c r="B1200" s="911"/>
    </row>
    <row r="1201" spans="2:2" ht="15.75" customHeight="1">
      <c r="B1201" s="911"/>
    </row>
    <row r="1202" spans="2:2" ht="15.75" customHeight="1">
      <c r="B1202" s="911"/>
    </row>
    <row r="1203" spans="2:2" ht="15.75" customHeight="1">
      <c r="B1203" s="911"/>
    </row>
    <row r="1204" spans="2:2" ht="15.75" customHeight="1">
      <c r="B1204" s="911"/>
    </row>
    <row r="1205" spans="2:2" ht="15.75" customHeight="1">
      <c r="B1205" s="911"/>
    </row>
    <row r="1206" spans="2:2" ht="15.75" customHeight="1">
      <c r="B1206" s="911"/>
    </row>
    <row r="1207" spans="2:2" ht="15.75" customHeight="1">
      <c r="B1207" s="911"/>
    </row>
    <row r="1208" spans="2:2" ht="15.75" customHeight="1">
      <c r="B1208" s="911"/>
    </row>
    <row r="1209" spans="2:2" ht="15.75" customHeight="1">
      <c r="B1209" s="911"/>
    </row>
    <row r="1210" spans="2:2" ht="15.75" customHeight="1">
      <c r="B1210" s="911"/>
    </row>
    <row r="1211" spans="2:2" ht="15.75" customHeight="1">
      <c r="B1211" s="911"/>
    </row>
    <row r="1212" spans="2:2" ht="15.75" customHeight="1">
      <c r="B1212" s="911"/>
    </row>
    <row r="1213" spans="2:2" ht="15.75" customHeight="1">
      <c r="B1213" s="911"/>
    </row>
    <row r="1214" spans="2:2" ht="15.75" customHeight="1">
      <c r="B1214" s="911"/>
    </row>
    <row r="1215" spans="2:2" ht="15.75" customHeight="1">
      <c r="B1215" s="911"/>
    </row>
    <row r="1216" spans="2:2" ht="15.75" customHeight="1">
      <c r="B1216" s="911"/>
    </row>
    <row r="1217" spans="2:2" ht="15.75" customHeight="1">
      <c r="B1217" s="911"/>
    </row>
    <row r="1218" spans="2:2" ht="15.75" customHeight="1">
      <c r="B1218" s="911"/>
    </row>
    <row r="1219" spans="2:2" ht="15.75" customHeight="1">
      <c r="B1219" s="911"/>
    </row>
    <row r="1220" spans="2:2" ht="15.75" customHeight="1">
      <c r="B1220" s="911"/>
    </row>
    <row r="1221" spans="2:2" ht="15.75" customHeight="1">
      <c r="B1221" s="911"/>
    </row>
    <row r="1222" spans="2:2" ht="15.75" customHeight="1">
      <c r="B1222" s="911"/>
    </row>
    <row r="1223" spans="2:2" ht="15.75" customHeight="1">
      <c r="B1223" s="911"/>
    </row>
    <row r="1224" spans="2:2" ht="15.75" customHeight="1">
      <c r="B1224" s="911"/>
    </row>
    <row r="1225" spans="2:2" ht="15.75" customHeight="1">
      <c r="B1225" s="911"/>
    </row>
    <row r="1226" spans="2:2" ht="15.75" customHeight="1">
      <c r="B1226" s="911"/>
    </row>
    <row r="1227" spans="2:2" ht="15.75" customHeight="1">
      <c r="B1227" s="911"/>
    </row>
    <row r="1228" spans="2:2" ht="15.75" customHeight="1">
      <c r="B1228" s="911"/>
    </row>
    <row r="1229" spans="2:2" ht="15.75" customHeight="1">
      <c r="B1229" s="911"/>
    </row>
    <row r="1230" spans="2:2" ht="15.75" customHeight="1">
      <c r="B1230" s="911"/>
    </row>
    <row r="1231" spans="2:2" ht="15.75" customHeight="1">
      <c r="B1231" s="911"/>
    </row>
    <row r="1232" spans="2:2" ht="15.75" customHeight="1">
      <c r="B1232" s="911"/>
    </row>
    <row r="1233" spans="2:2" ht="15.75" customHeight="1">
      <c r="B1233" s="911"/>
    </row>
    <row r="1234" spans="2:2" ht="15.75" customHeight="1">
      <c r="B1234" s="911"/>
    </row>
    <row r="1235" spans="2:2" ht="15.75" customHeight="1">
      <c r="B1235" s="911"/>
    </row>
    <row r="1236" spans="2:2" ht="15.75" customHeight="1">
      <c r="B1236" s="911"/>
    </row>
    <row r="1237" spans="2:2" ht="15.75" customHeight="1">
      <c r="B1237" s="911"/>
    </row>
    <row r="1238" spans="2:2" ht="15.75" customHeight="1">
      <c r="B1238" s="911"/>
    </row>
    <row r="1239" spans="2:2" ht="15.75" customHeight="1">
      <c r="B1239" s="911"/>
    </row>
    <row r="1240" spans="2:2" ht="15.75" customHeight="1">
      <c r="B1240" s="911"/>
    </row>
    <row r="1241" spans="2:2" ht="15.75" customHeight="1">
      <c r="B1241" s="911"/>
    </row>
    <row r="1242" spans="2:2" ht="15.75" customHeight="1">
      <c r="B1242" s="911"/>
    </row>
    <row r="1243" spans="2:2" ht="15.75" customHeight="1">
      <c r="B1243" s="911"/>
    </row>
    <row r="1244" spans="2:2" ht="15.75" customHeight="1">
      <c r="B1244" s="911"/>
    </row>
    <row r="1245" spans="2:2" ht="15.75" customHeight="1">
      <c r="B1245" s="911"/>
    </row>
    <row r="1246" spans="2:2" ht="15.75" customHeight="1">
      <c r="B1246" s="911"/>
    </row>
    <row r="1247" spans="2:2" ht="15.75" customHeight="1">
      <c r="B1247" s="911"/>
    </row>
    <row r="1248" spans="2:2" ht="15.75" customHeight="1">
      <c r="B1248" s="911"/>
    </row>
    <row r="1249" spans="2:2" ht="15.75" customHeight="1">
      <c r="B1249" s="911"/>
    </row>
    <row r="1250" spans="2:2" ht="15.75" customHeight="1">
      <c r="B1250" s="911"/>
    </row>
    <row r="1251" spans="2:2" ht="15.75" customHeight="1">
      <c r="B1251" s="911"/>
    </row>
    <row r="1252" spans="2:2" ht="15.75" customHeight="1">
      <c r="B1252" s="911"/>
    </row>
    <row r="1253" spans="2:2" ht="15.75" customHeight="1">
      <c r="B1253" s="911"/>
    </row>
    <row r="1254" spans="2:2" ht="15.75" customHeight="1">
      <c r="B1254" s="911"/>
    </row>
    <row r="1255" spans="2:2" ht="15.75" customHeight="1">
      <c r="B1255" s="911"/>
    </row>
    <row r="1256" spans="2:2" ht="15.75" customHeight="1">
      <c r="B1256" s="911"/>
    </row>
    <row r="1257" spans="2:2" ht="15.75" customHeight="1">
      <c r="B1257" s="911"/>
    </row>
    <row r="1258" spans="2:2" ht="15.75" customHeight="1">
      <c r="B1258" s="911"/>
    </row>
    <row r="1259" spans="2:2" ht="15.75" customHeight="1">
      <c r="B1259" s="911"/>
    </row>
    <row r="1260" spans="2:2" ht="15.75" customHeight="1">
      <c r="B1260" s="911"/>
    </row>
    <row r="1261" spans="2:2" ht="15.75" customHeight="1">
      <c r="B1261" s="911"/>
    </row>
    <row r="1262" spans="2:2" ht="15.75" customHeight="1">
      <c r="B1262" s="911"/>
    </row>
    <row r="1263" spans="2:2" ht="15.75" customHeight="1">
      <c r="B1263" s="911"/>
    </row>
    <row r="1264" spans="2:2" ht="15.75" customHeight="1">
      <c r="B1264" s="911"/>
    </row>
    <row r="1265" spans="2:2" ht="15.75" customHeight="1">
      <c r="B1265" s="911"/>
    </row>
    <row r="1266" spans="2:2" ht="15.75" customHeight="1">
      <c r="B1266" s="911"/>
    </row>
    <row r="1267" spans="2:2" ht="15.75" customHeight="1">
      <c r="B1267" s="911"/>
    </row>
    <row r="1268" spans="2:2" ht="15.75" customHeight="1">
      <c r="B1268" s="911"/>
    </row>
    <row r="1269" spans="2:2" ht="15.75" customHeight="1">
      <c r="B1269" s="911"/>
    </row>
    <row r="1270" spans="2:2" ht="15.75" customHeight="1">
      <c r="B1270" s="911"/>
    </row>
    <row r="1271" spans="2:2" ht="15.75" customHeight="1">
      <c r="B1271" s="911"/>
    </row>
    <row r="1272" spans="2:2" ht="15.75" customHeight="1">
      <c r="B1272" s="911"/>
    </row>
    <row r="1273" spans="2:2" ht="15.75" customHeight="1">
      <c r="B1273" s="911"/>
    </row>
    <row r="1274" spans="2:2" ht="15.75" customHeight="1">
      <c r="B1274" s="911"/>
    </row>
    <row r="1275" spans="2:2" ht="15.75" customHeight="1">
      <c r="B1275" s="911"/>
    </row>
    <row r="1276" spans="2:2" ht="15.75" customHeight="1">
      <c r="B1276" s="911"/>
    </row>
    <row r="1277" spans="2:2" ht="15.75" customHeight="1">
      <c r="B1277" s="911"/>
    </row>
    <row r="1278" spans="2:2" ht="15.75" customHeight="1">
      <c r="B1278" s="911"/>
    </row>
    <row r="1279" spans="2:2" ht="15.75" customHeight="1">
      <c r="B1279" s="911"/>
    </row>
    <row r="1280" spans="2:2" ht="15.75" customHeight="1">
      <c r="B1280" s="911"/>
    </row>
    <row r="1281" spans="2:2" ht="15.75" customHeight="1">
      <c r="B1281" s="911"/>
    </row>
    <row r="1282" spans="2:2" ht="15.75" customHeight="1">
      <c r="B1282" s="911"/>
    </row>
    <row r="1283" spans="2:2" ht="15.75" customHeight="1">
      <c r="B1283" s="911"/>
    </row>
    <row r="1284" spans="2:2" ht="15.75" customHeight="1">
      <c r="B1284" s="911"/>
    </row>
    <row r="1285" spans="2:2" ht="15.75" customHeight="1">
      <c r="B1285" s="911"/>
    </row>
    <row r="1286" spans="2:2" ht="15.75" customHeight="1">
      <c r="B1286" s="911"/>
    </row>
    <row r="1287" spans="2:2" ht="15.75" customHeight="1">
      <c r="B1287" s="911"/>
    </row>
    <row r="1288" spans="2:2" ht="15.75" customHeight="1">
      <c r="B1288" s="911"/>
    </row>
    <row r="1289" spans="2:2" ht="15.75" customHeight="1">
      <c r="B1289" s="911"/>
    </row>
    <row r="1290" spans="2:2" ht="15.75" customHeight="1">
      <c r="B1290" s="911"/>
    </row>
    <row r="1291" spans="2:2" ht="15.75" customHeight="1">
      <c r="B1291" s="911"/>
    </row>
    <row r="1292" spans="2:2" ht="15.75" customHeight="1">
      <c r="B1292" s="911"/>
    </row>
    <row r="1293" spans="2:2" ht="15.75" customHeight="1">
      <c r="B1293" s="911"/>
    </row>
    <row r="1294" spans="2:2" ht="15.75" customHeight="1">
      <c r="B1294" s="911"/>
    </row>
    <row r="1295" spans="2:2" ht="15.75" customHeight="1">
      <c r="B1295" s="911"/>
    </row>
    <row r="1296" spans="2:2" ht="15.75" customHeight="1">
      <c r="B1296" s="911"/>
    </row>
    <row r="1297" spans="2:2" ht="15.75" customHeight="1">
      <c r="B1297" s="911"/>
    </row>
    <row r="1298" spans="2:2" ht="15.75" customHeight="1">
      <c r="B1298" s="911"/>
    </row>
    <row r="1299" spans="2:2" ht="15.75" customHeight="1">
      <c r="B1299" s="911"/>
    </row>
    <row r="1300" spans="2:2" ht="15.75" customHeight="1">
      <c r="B1300" s="911"/>
    </row>
    <row r="1301" spans="2:2" ht="15.75" customHeight="1">
      <c r="B1301" s="911"/>
    </row>
    <row r="1302" spans="2:2" ht="15.75" customHeight="1">
      <c r="B1302" s="911"/>
    </row>
    <row r="1303" spans="2:2" ht="15.75" customHeight="1">
      <c r="B1303" s="911"/>
    </row>
    <row r="1304" spans="2:2" ht="15.75" customHeight="1">
      <c r="B1304" s="911"/>
    </row>
    <row r="1305" spans="2:2" ht="15.75" customHeight="1">
      <c r="B1305" s="911"/>
    </row>
    <row r="1306" spans="2:2" ht="15.75" customHeight="1">
      <c r="B1306" s="911"/>
    </row>
    <row r="1307" spans="2:2" ht="15.75" customHeight="1">
      <c r="B1307" s="911"/>
    </row>
    <row r="1308" spans="2:2" ht="15.75" customHeight="1">
      <c r="B1308" s="911"/>
    </row>
    <row r="1309" spans="2:2" ht="15.75" customHeight="1">
      <c r="B1309" s="911"/>
    </row>
    <row r="1310" spans="2:2" ht="15.75" customHeight="1">
      <c r="B1310" s="911"/>
    </row>
    <row r="1311" spans="2:2" ht="15.75" customHeight="1">
      <c r="B1311" s="911"/>
    </row>
    <row r="1312" spans="2:2" ht="15.75" customHeight="1">
      <c r="B1312" s="911"/>
    </row>
    <row r="1313" spans="2:2" ht="15.75" customHeight="1">
      <c r="B1313" s="911"/>
    </row>
    <row r="1314" spans="2:2" ht="15.75" customHeight="1">
      <c r="B1314" s="911"/>
    </row>
    <row r="1315" spans="2:2" ht="15.75" customHeight="1">
      <c r="B1315" s="911"/>
    </row>
    <row r="1316" spans="2:2" ht="15.75" customHeight="1">
      <c r="B1316" s="911"/>
    </row>
    <row r="1317" spans="2:2" ht="15.75" customHeight="1">
      <c r="B1317" s="911"/>
    </row>
    <row r="1318" spans="2:2" ht="15.75" customHeight="1">
      <c r="B1318" s="911"/>
    </row>
    <row r="1319" spans="2:2" ht="15.75" customHeight="1">
      <c r="B1319" s="911"/>
    </row>
    <row r="1320" spans="2:2" ht="15.75" customHeight="1">
      <c r="B1320" s="911"/>
    </row>
    <row r="1321" spans="2:2" ht="15.75" customHeight="1">
      <c r="B1321" s="911"/>
    </row>
    <row r="1322" spans="2:2" ht="15.75" customHeight="1">
      <c r="B1322" s="911"/>
    </row>
    <row r="1323" spans="2:2" ht="15.75" customHeight="1">
      <c r="B1323" s="911"/>
    </row>
    <row r="1324" spans="2:2" ht="15.75" customHeight="1">
      <c r="B1324" s="911"/>
    </row>
    <row r="1325" spans="2:2" ht="15.75" customHeight="1">
      <c r="B1325" s="911"/>
    </row>
    <row r="1326" spans="2:2" ht="15.75" customHeight="1">
      <c r="B1326" s="911"/>
    </row>
    <row r="1327" spans="2:2" ht="15.75" customHeight="1">
      <c r="B1327" s="911"/>
    </row>
    <row r="1328" spans="2:2" ht="15.75" customHeight="1">
      <c r="B1328" s="911"/>
    </row>
    <row r="1329" spans="2:2" ht="15.75" customHeight="1">
      <c r="B1329" s="911"/>
    </row>
    <row r="1330" spans="2:2" ht="15.75" customHeight="1">
      <c r="B1330" s="911"/>
    </row>
    <row r="1331" spans="2:2" ht="15.75" customHeight="1">
      <c r="B1331" s="911"/>
    </row>
    <row r="1332" spans="2:2" ht="15.75" customHeight="1">
      <c r="B1332" s="911"/>
    </row>
    <row r="1333" spans="2:2" ht="15.75" customHeight="1">
      <c r="B1333" s="911"/>
    </row>
    <row r="1334" spans="2:2" ht="15.75" customHeight="1">
      <c r="B1334" s="911"/>
    </row>
    <row r="1335" spans="2:2" ht="15.75" customHeight="1">
      <c r="B1335" s="911"/>
    </row>
    <row r="1336" spans="2:2" ht="15.75" customHeight="1">
      <c r="B1336" s="911"/>
    </row>
    <row r="1337" spans="2:2" ht="15.75" customHeight="1">
      <c r="B1337" s="911"/>
    </row>
    <row r="1338" spans="2:2" ht="15.75" customHeight="1">
      <c r="B1338" s="911"/>
    </row>
    <row r="1339" spans="2:2" ht="15.75" customHeight="1">
      <c r="B1339" s="911"/>
    </row>
    <row r="1340" spans="2:2" ht="15.75" customHeight="1">
      <c r="B1340" s="911"/>
    </row>
    <row r="1341" spans="2:2" ht="15.75" customHeight="1">
      <c r="B1341" s="911"/>
    </row>
    <row r="1342" spans="2:2" ht="15.75" customHeight="1">
      <c r="B1342" s="911"/>
    </row>
    <row r="1343" spans="2:2" ht="15.75" customHeight="1">
      <c r="B1343" s="911"/>
    </row>
    <row r="1344" spans="2:2" ht="15.75" customHeight="1">
      <c r="B1344" s="911"/>
    </row>
    <row r="1345" spans="2:2" ht="15.75" customHeight="1">
      <c r="B1345" s="911"/>
    </row>
    <row r="1346" spans="2:2" ht="15.75" customHeight="1">
      <c r="B1346" s="911"/>
    </row>
    <row r="1347" spans="2:2" ht="15.75" customHeight="1">
      <c r="B1347" s="911"/>
    </row>
    <row r="1348" spans="2:2" ht="15.75" customHeight="1">
      <c r="B1348" s="911"/>
    </row>
    <row r="1349" spans="2:2" ht="15.75" customHeight="1">
      <c r="B1349" s="911"/>
    </row>
    <row r="1350" spans="2:2" ht="15.75" customHeight="1">
      <c r="B1350" s="911"/>
    </row>
    <row r="1351" spans="2:2" ht="15.75" customHeight="1">
      <c r="B1351" s="911"/>
    </row>
    <row r="1352" spans="2:2" ht="15.75" customHeight="1">
      <c r="B1352" s="911"/>
    </row>
    <row r="1353" spans="2:2" ht="15.75" customHeight="1">
      <c r="B1353" s="911"/>
    </row>
    <row r="1354" spans="2:2" ht="15.75" customHeight="1">
      <c r="B1354" s="911"/>
    </row>
    <row r="1355" spans="2:2" ht="15.75" customHeight="1">
      <c r="B1355" s="911"/>
    </row>
    <row r="1356" spans="2:2" ht="15.75" customHeight="1">
      <c r="B1356" s="911"/>
    </row>
    <row r="1357" spans="2:2" ht="15.75" customHeight="1">
      <c r="B1357" s="911"/>
    </row>
    <row r="1358" spans="2:2" ht="15.75" customHeight="1">
      <c r="B1358" s="911"/>
    </row>
    <row r="1359" spans="2:2" ht="15.75" customHeight="1">
      <c r="B1359" s="911"/>
    </row>
    <row r="1360" spans="2:2" ht="15.75" customHeight="1">
      <c r="B1360" s="911"/>
    </row>
    <row r="1361" spans="2:2" ht="15.75" customHeight="1">
      <c r="B1361" s="911"/>
    </row>
    <row r="1362" spans="2:2" ht="15.75" customHeight="1">
      <c r="B1362" s="911"/>
    </row>
    <row r="1363" spans="2:2" ht="15.75" customHeight="1">
      <c r="B1363" s="911"/>
    </row>
    <row r="1364" spans="2:2" ht="15.75" customHeight="1">
      <c r="B1364" s="911"/>
    </row>
    <row r="1365" spans="2:2" ht="15.75" customHeight="1">
      <c r="B1365" s="911"/>
    </row>
    <row r="1366" spans="2:2" ht="15.75" customHeight="1">
      <c r="B1366" s="911"/>
    </row>
    <row r="1367" spans="2:2" ht="15.75" customHeight="1">
      <c r="B1367" s="911"/>
    </row>
    <row r="1368" spans="2:2" ht="15.75" customHeight="1">
      <c r="B1368" s="911"/>
    </row>
    <row r="1369" spans="2:2" ht="15.75" customHeight="1">
      <c r="B1369" s="911"/>
    </row>
    <row r="1370" spans="2:2" ht="15.75" customHeight="1">
      <c r="B1370" s="911"/>
    </row>
    <row r="1371" spans="2:2" ht="15.75" customHeight="1">
      <c r="B1371" s="911"/>
    </row>
    <row r="1372" spans="2:2" ht="15.75" customHeight="1">
      <c r="B1372" s="911"/>
    </row>
    <row r="1373" spans="2:2" ht="15.75" customHeight="1">
      <c r="B1373" s="911"/>
    </row>
    <row r="1374" spans="2:2" ht="15.75" customHeight="1">
      <c r="B1374" s="911"/>
    </row>
    <row r="1375" spans="2:2" ht="15.75" customHeight="1">
      <c r="B1375" s="911"/>
    </row>
    <row r="1376" spans="2:2" ht="15.75" customHeight="1">
      <c r="B1376" s="911"/>
    </row>
    <row r="1377" spans="2:2" ht="15.75" customHeight="1">
      <c r="B1377" s="911"/>
    </row>
    <row r="1378" spans="2:2" ht="15.75" customHeight="1">
      <c r="B1378" s="911"/>
    </row>
    <row r="1379" spans="2:2" ht="15.75" customHeight="1">
      <c r="B1379" s="911"/>
    </row>
    <row r="1380" spans="2:2" ht="15.75" customHeight="1">
      <c r="B1380" s="911"/>
    </row>
    <row r="1381" spans="2:2" ht="15.75" customHeight="1">
      <c r="B1381" s="911"/>
    </row>
    <row r="1382" spans="2:2" ht="15.75" customHeight="1">
      <c r="B1382" s="911"/>
    </row>
    <row r="1383" spans="2:2" ht="15.75" customHeight="1">
      <c r="B1383" s="911"/>
    </row>
    <row r="1384" spans="2:2" ht="15.75" customHeight="1">
      <c r="B1384" s="911"/>
    </row>
    <row r="1385" spans="2:2" ht="15.75" customHeight="1">
      <c r="B1385" s="911"/>
    </row>
    <row r="1386" spans="2:2" ht="15.75" customHeight="1">
      <c r="B1386" s="911"/>
    </row>
    <row r="1387" spans="2:2" ht="15.75" customHeight="1">
      <c r="B1387" s="911"/>
    </row>
    <row r="1388" spans="2:2" ht="15.75" customHeight="1">
      <c r="B1388" s="911"/>
    </row>
    <row r="1389" spans="2:2" ht="15.75" customHeight="1">
      <c r="B1389" s="911"/>
    </row>
    <row r="1390" spans="2:2" ht="15.75" customHeight="1">
      <c r="B1390" s="911"/>
    </row>
    <row r="1391" spans="2:2" ht="15.75" customHeight="1">
      <c r="B1391" s="911"/>
    </row>
    <row r="1392" spans="2:2" ht="15.75" customHeight="1">
      <c r="B1392" s="911"/>
    </row>
    <row r="1393" spans="2:2" ht="15.75" customHeight="1">
      <c r="B1393" s="911"/>
    </row>
    <row r="1394" spans="2:2" ht="15.75" customHeight="1">
      <c r="B1394" s="911"/>
    </row>
    <row r="1395" spans="2:2" ht="15.75" customHeight="1">
      <c r="B1395" s="911"/>
    </row>
    <row r="1396" spans="2:2" ht="15.75" customHeight="1">
      <c r="B1396" s="911"/>
    </row>
    <row r="1397" spans="2:2" ht="15.75" customHeight="1">
      <c r="B1397" s="911"/>
    </row>
    <row r="1398" spans="2:2" ht="15.75" customHeight="1">
      <c r="B1398" s="911"/>
    </row>
    <row r="1399" spans="2:2" ht="15.75" customHeight="1">
      <c r="B1399" s="911"/>
    </row>
    <row r="1400" spans="2:2" ht="15.75" customHeight="1">
      <c r="B1400" s="911"/>
    </row>
    <row r="1401" spans="2:2" ht="15.75" customHeight="1">
      <c r="B1401" s="911"/>
    </row>
    <row r="1402" spans="2:2" ht="15.75" customHeight="1">
      <c r="B1402" s="911"/>
    </row>
    <row r="1403" spans="2:2" ht="15.75" customHeight="1">
      <c r="B1403" s="911"/>
    </row>
    <row r="1404" spans="2:2" ht="15.75" customHeight="1">
      <c r="B1404" s="911"/>
    </row>
    <row r="1405" spans="2:2" ht="15.75" customHeight="1">
      <c r="B1405" s="911"/>
    </row>
    <row r="1406" spans="2:2" ht="15.75" customHeight="1">
      <c r="B1406" s="911"/>
    </row>
    <row r="1407" spans="2:2" ht="15.75" customHeight="1">
      <c r="B1407" s="911"/>
    </row>
    <row r="1408" spans="2:2" ht="15.75" customHeight="1">
      <c r="B1408" s="911"/>
    </row>
    <row r="1409" spans="2:2" ht="15.75" customHeight="1">
      <c r="B1409" s="911"/>
    </row>
    <row r="1410" spans="2:2" ht="15.75" customHeight="1">
      <c r="B1410" s="911"/>
    </row>
    <row r="1411" spans="2:2" ht="15.75" customHeight="1">
      <c r="B1411" s="911"/>
    </row>
    <row r="1412" spans="2:2" ht="15.75" customHeight="1">
      <c r="B1412" s="911"/>
    </row>
    <row r="1413" spans="2:2" ht="15.75" customHeight="1">
      <c r="B1413" s="911"/>
    </row>
    <row r="1414" spans="2:2" ht="15.75" customHeight="1">
      <c r="B1414" s="911"/>
    </row>
    <row r="1415" spans="2:2" ht="15.75" customHeight="1">
      <c r="B1415" s="911"/>
    </row>
    <row r="1416" spans="2:2" ht="15.75" customHeight="1">
      <c r="B1416" s="911"/>
    </row>
    <row r="1417" spans="2:2" ht="15.75" customHeight="1">
      <c r="B1417" s="911"/>
    </row>
    <row r="1418" spans="2:2" ht="15.75" customHeight="1">
      <c r="B1418" s="911"/>
    </row>
    <row r="1419" spans="2:2" ht="15.75" customHeight="1">
      <c r="B1419" s="911"/>
    </row>
    <row r="1420" spans="2:2" ht="15.75" customHeight="1">
      <c r="B1420" s="911"/>
    </row>
    <row r="1421" spans="2:2" ht="15.75" customHeight="1">
      <c r="B1421" s="911"/>
    </row>
    <row r="1422" spans="2:2" ht="15.75" customHeight="1">
      <c r="B1422" s="911"/>
    </row>
    <row r="1423" spans="2:2" ht="15.75" customHeight="1">
      <c r="B1423" s="911"/>
    </row>
    <row r="1424" spans="2:2" ht="15.75" customHeight="1">
      <c r="B1424" s="911"/>
    </row>
    <row r="1425" spans="2:2" ht="15.75" customHeight="1">
      <c r="B1425" s="911"/>
    </row>
    <row r="1426" spans="2:2" ht="15.75" customHeight="1">
      <c r="B1426" s="911"/>
    </row>
    <row r="1427" spans="2:2" ht="15.75" customHeight="1">
      <c r="B1427" s="911"/>
    </row>
    <row r="1428" spans="2:2" ht="15.75" customHeight="1">
      <c r="B1428" s="911"/>
    </row>
    <row r="1429" spans="2:2" ht="15.75" customHeight="1">
      <c r="B1429" s="911"/>
    </row>
    <row r="1430" spans="2:2" ht="15.75" customHeight="1">
      <c r="B1430" s="911"/>
    </row>
    <row r="1431" spans="2:2" ht="15.75" customHeight="1">
      <c r="B1431" s="911"/>
    </row>
    <row r="1432" spans="2:2" ht="15.75" customHeight="1">
      <c r="B1432" s="911"/>
    </row>
    <row r="1433" spans="2:2" ht="15.75" customHeight="1">
      <c r="B1433" s="911"/>
    </row>
    <row r="1434" spans="2:2" ht="15.75" customHeight="1">
      <c r="B1434" s="911"/>
    </row>
    <row r="1435" spans="2:2" ht="15.75" customHeight="1">
      <c r="B1435" s="911"/>
    </row>
    <row r="1436" spans="2:2" ht="15.75" customHeight="1">
      <c r="B1436" s="911"/>
    </row>
    <row r="1437" spans="2:2" ht="15.75" customHeight="1">
      <c r="B1437" s="911"/>
    </row>
    <row r="1438" spans="2:2" ht="15.75" customHeight="1">
      <c r="B1438" s="911"/>
    </row>
    <row r="1439" spans="2:2" ht="15.75" customHeight="1">
      <c r="B1439" s="911"/>
    </row>
    <row r="1440" spans="2:2" ht="15.75" customHeight="1">
      <c r="B1440" s="911"/>
    </row>
    <row r="1441" spans="2:2" ht="15.75" customHeight="1">
      <c r="B1441" s="911"/>
    </row>
    <row r="1442" spans="2:2" ht="15.75" customHeight="1">
      <c r="B1442" s="911"/>
    </row>
    <row r="1443" spans="2:2" ht="15.75" customHeight="1">
      <c r="B1443" s="911"/>
    </row>
    <row r="1444" spans="2:2" ht="15.75" customHeight="1">
      <c r="B1444" s="911"/>
    </row>
    <row r="1445" spans="2:2" ht="15.75" customHeight="1">
      <c r="B1445" s="911"/>
    </row>
    <row r="1446" spans="2:2" ht="15.75" customHeight="1">
      <c r="B1446" s="911"/>
    </row>
    <row r="1447" spans="2:2" ht="15.75" customHeight="1">
      <c r="B1447" s="911"/>
    </row>
    <row r="1448" spans="2:2" ht="15.75" customHeight="1">
      <c r="B1448" s="911"/>
    </row>
    <row r="1449" spans="2:2" ht="15.75" customHeight="1">
      <c r="B1449" s="911"/>
    </row>
    <row r="1450" spans="2:2" ht="15.75" customHeight="1">
      <c r="B1450" s="911"/>
    </row>
    <row r="1451" spans="2:2" ht="15.75" customHeight="1">
      <c r="B1451" s="911"/>
    </row>
    <row r="1452" spans="2:2" ht="15.75" customHeight="1">
      <c r="B1452" s="911"/>
    </row>
    <row r="1453" spans="2:2" ht="15.75" customHeight="1">
      <c r="B1453" s="911"/>
    </row>
    <row r="1454" spans="2:2" ht="15.75" customHeight="1">
      <c r="B1454" s="911"/>
    </row>
    <row r="1455" spans="2:2" ht="15.75" customHeight="1">
      <c r="B1455" s="911"/>
    </row>
    <row r="1456" spans="2:2" ht="15.75" customHeight="1">
      <c r="B1456" s="911"/>
    </row>
    <row r="1457" spans="2:2" ht="15.75" customHeight="1">
      <c r="B1457" s="911"/>
    </row>
    <row r="1458" spans="2:2" ht="15.75" customHeight="1">
      <c r="B1458" s="911"/>
    </row>
    <row r="1459" spans="2:2" ht="15.75" customHeight="1">
      <c r="B1459" s="911"/>
    </row>
    <row r="1460" spans="2:2" ht="15.75" customHeight="1">
      <c r="B1460" s="911"/>
    </row>
    <row r="1461" spans="2:2" ht="15.75" customHeight="1">
      <c r="B1461" s="911"/>
    </row>
    <row r="1462" spans="2:2" ht="15.75" customHeight="1">
      <c r="B1462" s="911"/>
    </row>
    <row r="1463" spans="2:2" ht="15.75" customHeight="1">
      <c r="B1463" s="911"/>
    </row>
    <row r="1464" spans="2:2" ht="15.75" customHeight="1">
      <c r="B1464" s="911"/>
    </row>
    <row r="1465" spans="2:2" ht="15.75" customHeight="1">
      <c r="B1465" s="911"/>
    </row>
    <row r="1466" spans="2:2" ht="15.75" customHeight="1">
      <c r="B1466" s="911"/>
    </row>
    <row r="1467" spans="2:2" ht="15.75" customHeight="1">
      <c r="B1467" s="911"/>
    </row>
    <row r="1468" spans="2:2" ht="15.75" customHeight="1">
      <c r="B1468" s="911"/>
    </row>
    <row r="1469" spans="2:2" ht="15.75" customHeight="1">
      <c r="B1469" s="911"/>
    </row>
    <row r="1470" spans="2:2" ht="15.75" customHeight="1">
      <c r="B1470" s="911"/>
    </row>
    <row r="1471" spans="2:2" ht="15.75" customHeight="1">
      <c r="B1471" s="911"/>
    </row>
    <row r="1472" spans="2:2" ht="15.75" customHeight="1">
      <c r="B1472" s="911"/>
    </row>
    <row r="1473" spans="2:2" ht="15.75" customHeight="1">
      <c r="B1473" s="911"/>
    </row>
    <row r="1474" spans="2:2" ht="15.75" customHeight="1">
      <c r="B1474" s="911"/>
    </row>
    <row r="1475" spans="2:2" ht="15.75" customHeight="1">
      <c r="B1475" s="911"/>
    </row>
    <row r="1476" spans="2:2" ht="15.75" customHeight="1">
      <c r="B1476" s="911"/>
    </row>
    <row r="1477" spans="2:2" ht="15.75" customHeight="1">
      <c r="B1477" s="911"/>
    </row>
    <row r="1478" spans="2:2" ht="15.75" customHeight="1">
      <c r="B1478" s="911"/>
    </row>
    <row r="1479" spans="2:2" ht="15.75" customHeight="1">
      <c r="B1479" s="911"/>
    </row>
    <row r="1480" spans="2:2" ht="15.75" customHeight="1">
      <c r="B1480" s="911"/>
    </row>
    <row r="1481" spans="2:2" ht="15.75" customHeight="1">
      <c r="B1481" s="911"/>
    </row>
    <row r="1482" spans="2:2" ht="15.75" customHeight="1">
      <c r="B1482" s="911"/>
    </row>
    <row r="1483" spans="2:2" ht="15.75" customHeight="1">
      <c r="B1483" s="911"/>
    </row>
    <row r="1484" spans="2:2" ht="15.75" customHeight="1">
      <c r="B1484" s="911"/>
    </row>
    <row r="1485" spans="2:2" ht="15.75" customHeight="1">
      <c r="B1485" s="911"/>
    </row>
    <row r="1486" spans="2:2" ht="15.75" customHeight="1">
      <c r="B1486" s="911"/>
    </row>
    <row r="1487" spans="2:2" ht="15.75" customHeight="1">
      <c r="B1487" s="911"/>
    </row>
    <row r="1488" spans="2:2" ht="15.75" customHeight="1">
      <c r="B1488" s="911"/>
    </row>
    <row r="1489" spans="2:2" ht="15.75" customHeight="1">
      <c r="B1489" s="911"/>
    </row>
    <row r="1490" spans="2:2" ht="15.75" customHeight="1">
      <c r="B1490" s="911"/>
    </row>
    <row r="1491" spans="2:2" ht="15.75" customHeight="1">
      <c r="B1491" s="911"/>
    </row>
    <row r="1492" spans="2:2" ht="15.75" customHeight="1">
      <c r="B1492" s="911"/>
    </row>
    <row r="1493" spans="2:2" ht="15.75" customHeight="1">
      <c r="B1493" s="911"/>
    </row>
    <row r="1494" spans="2:2" ht="15.75" customHeight="1">
      <c r="B1494" s="911"/>
    </row>
    <row r="1495" spans="2:2" ht="15.75" customHeight="1">
      <c r="B1495" s="911"/>
    </row>
    <row r="1496" spans="2:2" ht="15.75" customHeight="1">
      <c r="B1496" s="911"/>
    </row>
    <row r="1497" spans="2:2" ht="15.75" customHeight="1">
      <c r="B1497" s="911"/>
    </row>
    <row r="1498" spans="2:2" ht="15.75" customHeight="1">
      <c r="B1498" s="911"/>
    </row>
    <row r="1499" spans="2:2" ht="15.75" customHeight="1">
      <c r="B1499" s="911"/>
    </row>
    <row r="1500" spans="2:2" ht="15.75" customHeight="1">
      <c r="B1500" s="911"/>
    </row>
    <row r="1501" spans="2:2" ht="15.75" customHeight="1">
      <c r="B1501" s="911"/>
    </row>
    <row r="1502" spans="2:2" ht="15.75" customHeight="1">
      <c r="B1502" s="911"/>
    </row>
    <row r="1503" spans="2:2" ht="15.75" customHeight="1">
      <c r="B1503" s="911"/>
    </row>
    <row r="1504" spans="2:2" ht="15.75" customHeight="1">
      <c r="B1504" s="911"/>
    </row>
    <row r="1505" spans="2:2" ht="15.75" customHeight="1">
      <c r="B1505" s="911"/>
    </row>
    <row r="1506" spans="2:2" ht="15.75" customHeight="1">
      <c r="B1506" s="911"/>
    </row>
    <row r="1507" spans="2:2" ht="15.75" customHeight="1">
      <c r="B1507" s="911"/>
    </row>
    <row r="1508" spans="2:2" ht="15.75" customHeight="1">
      <c r="B1508" s="911"/>
    </row>
    <row r="1509" spans="2:2" ht="15.75" customHeight="1">
      <c r="B1509" s="911"/>
    </row>
    <row r="1510" spans="2:2" ht="15.75" customHeight="1">
      <c r="B1510" s="911"/>
    </row>
    <row r="1511" spans="2:2" ht="15.75" customHeight="1">
      <c r="B1511" s="911"/>
    </row>
    <row r="1512" spans="2:2" ht="15.75" customHeight="1">
      <c r="B1512" s="911"/>
    </row>
    <row r="1513" spans="2:2" ht="15.75" customHeight="1">
      <c r="B1513" s="911"/>
    </row>
    <row r="1514" spans="2:2" ht="15.75" customHeight="1">
      <c r="B1514" s="911"/>
    </row>
    <row r="1515" spans="2:2" ht="15.75" customHeight="1">
      <c r="B1515" s="911"/>
    </row>
    <row r="1516" spans="2:2" ht="15.75" customHeight="1">
      <c r="B1516" s="911"/>
    </row>
    <row r="1517" spans="2:2" ht="15.75" customHeight="1">
      <c r="B1517" s="911"/>
    </row>
    <row r="1518" spans="2:2" ht="15.75" customHeight="1">
      <c r="B1518" s="911"/>
    </row>
    <row r="1519" spans="2:2" ht="15.75" customHeight="1">
      <c r="B1519" s="911"/>
    </row>
    <row r="1520" spans="2:2" ht="15.75" customHeight="1">
      <c r="B1520" s="911"/>
    </row>
    <row r="1521" spans="2:2" ht="15.75" customHeight="1">
      <c r="B1521" s="911"/>
    </row>
    <row r="1522" spans="2:2" ht="15.75" customHeight="1">
      <c r="B1522" s="911"/>
    </row>
    <row r="1523" spans="2:2" ht="15.75" customHeight="1">
      <c r="B1523" s="911"/>
    </row>
    <row r="1524" spans="2:2" ht="15.75" customHeight="1">
      <c r="B1524" s="911"/>
    </row>
    <row r="1525" spans="2:2" ht="15.75" customHeight="1">
      <c r="B1525" s="911"/>
    </row>
    <row r="1526" spans="2:2" ht="15.75" customHeight="1">
      <c r="B1526" s="911"/>
    </row>
    <row r="1527" spans="2:2" ht="15.75" customHeight="1">
      <c r="B1527" s="911"/>
    </row>
    <row r="1528" spans="2:2" ht="15.75" customHeight="1">
      <c r="B1528" s="911"/>
    </row>
    <row r="1529" spans="2:2" ht="15.75" customHeight="1">
      <c r="B1529" s="911"/>
    </row>
    <row r="1530" spans="2:2" ht="15.75" customHeight="1">
      <c r="B1530" s="911"/>
    </row>
    <row r="1531" spans="2:2" ht="15.75" customHeight="1">
      <c r="B1531" s="911"/>
    </row>
    <row r="1532" spans="2:2" ht="15.75" customHeight="1">
      <c r="B1532" s="911"/>
    </row>
    <row r="1533" spans="2:2" ht="15.75" customHeight="1">
      <c r="B1533" s="911"/>
    </row>
    <row r="1534" spans="2:2" ht="15.75" customHeight="1">
      <c r="B1534" s="911"/>
    </row>
    <row r="1535" spans="2:2" ht="15.75" customHeight="1">
      <c r="B1535" s="911"/>
    </row>
    <row r="1536" spans="2:2" ht="15.75" customHeight="1">
      <c r="B1536" s="911"/>
    </row>
    <row r="1537" spans="2:2" ht="15.75" customHeight="1">
      <c r="B1537" s="911"/>
    </row>
    <row r="1538" spans="2:2" ht="15.75" customHeight="1">
      <c r="B1538" s="911"/>
    </row>
    <row r="1539" spans="2:2" ht="15.75" customHeight="1">
      <c r="B1539" s="911"/>
    </row>
    <row r="1540" spans="2:2" ht="15.75" customHeight="1">
      <c r="B1540" s="911"/>
    </row>
    <row r="1541" spans="2:2" ht="15.75" customHeight="1">
      <c r="B1541" s="911"/>
    </row>
    <row r="1542" spans="2:2" ht="15.75" customHeight="1">
      <c r="B1542" s="911"/>
    </row>
    <row r="1543" spans="2:2" ht="15.75" customHeight="1">
      <c r="B1543" s="911"/>
    </row>
    <row r="1544" spans="2:2" ht="15.75" customHeight="1">
      <c r="B1544" s="911"/>
    </row>
    <row r="1545" spans="2:2" ht="15.75" customHeight="1">
      <c r="B1545" s="911"/>
    </row>
    <row r="1546" spans="2:2" ht="15.75" customHeight="1">
      <c r="B1546" s="911"/>
    </row>
    <row r="1547" spans="2:2" ht="15.75" customHeight="1">
      <c r="B1547" s="911"/>
    </row>
    <row r="1548" spans="2:2" ht="15.75" customHeight="1">
      <c r="B1548" s="911"/>
    </row>
    <row r="1549" spans="2:2" ht="15.75" customHeight="1">
      <c r="B1549" s="911"/>
    </row>
    <row r="1550" spans="2:2" ht="15.75" customHeight="1">
      <c r="B1550" s="911"/>
    </row>
    <row r="1551" spans="2:2" ht="15.75" customHeight="1">
      <c r="B1551" s="911"/>
    </row>
    <row r="1552" spans="2:2" ht="15.75" customHeight="1">
      <c r="B1552" s="911"/>
    </row>
    <row r="1553" spans="2:2" ht="15.75" customHeight="1">
      <c r="B1553" s="911"/>
    </row>
    <row r="1554" spans="2:2" ht="15.75" customHeight="1">
      <c r="B1554" s="911"/>
    </row>
    <row r="1555" spans="2:2" ht="15.75" customHeight="1">
      <c r="B1555" s="911"/>
    </row>
    <row r="1556" spans="2:2" ht="15.75" customHeight="1">
      <c r="B1556" s="911"/>
    </row>
    <row r="1557" spans="2:2" ht="15.75" customHeight="1">
      <c r="B1557" s="911"/>
    </row>
    <row r="1558" spans="2:2" ht="15.75" customHeight="1">
      <c r="B1558" s="911"/>
    </row>
    <row r="1559" spans="2:2" ht="15.75" customHeight="1">
      <c r="B1559" s="911"/>
    </row>
    <row r="1560" spans="2:2" ht="15.75" customHeight="1">
      <c r="B1560" s="911"/>
    </row>
    <row r="1561" spans="2:2" ht="15.75" customHeight="1">
      <c r="B1561" s="911"/>
    </row>
    <row r="1562" spans="2:2" ht="15.75" customHeight="1">
      <c r="B1562" s="911"/>
    </row>
    <row r="1563" spans="2:2" ht="15.75" customHeight="1">
      <c r="B1563" s="911"/>
    </row>
    <row r="1564" spans="2:2" ht="15.75" customHeight="1">
      <c r="B1564" s="911"/>
    </row>
    <row r="1565" spans="2:2" ht="15.75" customHeight="1">
      <c r="B1565" s="911"/>
    </row>
    <row r="1566" spans="2:2" ht="15.75" customHeight="1">
      <c r="B1566" s="911"/>
    </row>
    <row r="1567" spans="2:2" ht="15.75" customHeight="1">
      <c r="B1567" s="911"/>
    </row>
    <row r="1568" spans="2:2" ht="15.75" customHeight="1">
      <c r="B1568" s="911"/>
    </row>
    <row r="1569" spans="2:2" ht="15.75" customHeight="1">
      <c r="B1569" s="911"/>
    </row>
    <row r="1570" spans="2:2" ht="15.75" customHeight="1">
      <c r="B1570" s="911"/>
    </row>
    <row r="1571" spans="2:2" ht="15.75" customHeight="1">
      <c r="B1571" s="911"/>
    </row>
    <row r="1572" spans="2:2" ht="15.75" customHeight="1">
      <c r="B1572" s="911"/>
    </row>
    <row r="1573" spans="2:2" ht="15.75" customHeight="1">
      <c r="B1573" s="911"/>
    </row>
    <row r="1574" spans="2:2" ht="15.75" customHeight="1">
      <c r="B1574" s="911"/>
    </row>
    <row r="1575" spans="2:2" ht="15.75" customHeight="1">
      <c r="B1575" s="911"/>
    </row>
    <row r="1576" spans="2:2" ht="15.75" customHeight="1">
      <c r="B1576" s="911"/>
    </row>
    <row r="1577" spans="2:2" ht="15.75" customHeight="1">
      <c r="B1577" s="911"/>
    </row>
    <row r="1578" spans="2:2" ht="15.75" customHeight="1">
      <c r="B1578" s="911"/>
    </row>
    <row r="1579" spans="2:2" ht="15.75" customHeight="1">
      <c r="B1579" s="911"/>
    </row>
    <row r="1580" spans="2:2" ht="15.75" customHeight="1">
      <c r="B1580" s="911"/>
    </row>
    <row r="1581" spans="2:2" ht="15.75" customHeight="1">
      <c r="B1581" s="911"/>
    </row>
    <row r="1582" spans="2:2" ht="15.75" customHeight="1">
      <c r="B1582" s="911"/>
    </row>
    <row r="1583" spans="2:2" ht="15.75" customHeight="1">
      <c r="B1583" s="911"/>
    </row>
    <row r="1584" spans="2:2" ht="15.75" customHeight="1">
      <c r="B1584" s="911"/>
    </row>
    <row r="1585" spans="2:2" ht="15.75" customHeight="1">
      <c r="B1585" s="911"/>
    </row>
    <row r="1586" spans="2:2" ht="15.75" customHeight="1">
      <c r="B1586" s="911"/>
    </row>
    <row r="1587" spans="2:2" ht="15.75" customHeight="1">
      <c r="B1587" s="911"/>
    </row>
    <row r="1588" spans="2:2" ht="15.75" customHeight="1">
      <c r="B1588" s="911"/>
    </row>
    <row r="1589" spans="2:2" ht="15.75" customHeight="1">
      <c r="B1589" s="911"/>
    </row>
    <row r="1590" spans="2:2" ht="15.75" customHeight="1">
      <c r="B1590" s="911"/>
    </row>
    <row r="1591" spans="2:2" ht="15.75" customHeight="1">
      <c r="B1591" s="911"/>
    </row>
    <row r="1592" spans="2:2" ht="15.75" customHeight="1">
      <c r="B1592" s="911"/>
    </row>
    <row r="1593" spans="2:2" ht="15.75" customHeight="1">
      <c r="B1593" s="911"/>
    </row>
    <row r="1594" spans="2:2" ht="15.75" customHeight="1">
      <c r="B1594" s="911"/>
    </row>
    <row r="1595" spans="2:2" ht="15.75" customHeight="1">
      <c r="B1595" s="911"/>
    </row>
    <row r="1596" spans="2:2" ht="15.75" customHeight="1">
      <c r="B1596" s="911"/>
    </row>
    <row r="1597" spans="2:2" ht="15.75" customHeight="1">
      <c r="B1597" s="911"/>
    </row>
    <row r="1598" spans="2:2" ht="15.75" customHeight="1">
      <c r="B1598" s="911"/>
    </row>
    <row r="1599" spans="2:2" ht="15.75" customHeight="1">
      <c r="B1599" s="911"/>
    </row>
    <row r="1600" spans="2:2" ht="15.75" customHeight="1">
      <c r="B1600" s="911"/>
    </row>
    <row r="1601" spans="2:2" ht="15.75" customHeight="1">
      <c r="B1601" s="911"/>
    </row>
    <row r="1602" spans="2:2" ht="15.75" customHeight="1">
      <c r="B1602" s="911"/>
    </row>
    <row r="1603" spans="2:2" ht="15.75" customHeight="1">
      <c r="B1603" s="911"/>
    </row>
    <row r="1604" spans="2:2" ht="15.75" customHeight="1">
      <c r="B1604" s="911"/>
    </row>
    <row r="1605" spans="2:2" ht="15.75" customHeight="1">
      <c r="B1605" s="911"/>
    </row>
    <row r="1606" spans="2:2" ht="15.75" customHeight="1">
      <c r="B1606" s="911"/>
    </row>
    <row r="1607" spans="2:2" ht="15.75" customHeight="1">
      <c r="B1607" s="911"/>
    </row>
    <row r="1608" spans="2:2" ht="15.75" customHeight="1">
      <c r="B1608" s="911"/>
    </row>
    <row r="1609" spans="2:2" ht="15.75" customHeight="1">
      <c r="B1609" s="911"/>
    </row>
    <row r="1610" spans="2:2" ht="15.75" customHeight="1">
      <c r="B1610" s="911"/>
    </row>
    <row r="1611" spans="2:2" ht="15.75" customHeight="1">
      <c r="B1611" s="911"/>
    </row>
    <row r="1612" spans="2:2" ht="15.75" customHeight="1">
      <c r="B1612" s="911"/>
    </row>
    <row r="1613" spans="2:2" ht="15.75" customHeight="1">
      <c r="B1613" s="911"/>
    </row>
    <row r="1614" spans="2:2" ht="15.75" customHeight="1">
      <c r="B1614" s="911"/>
    </row>
    <row r="1615" spans="2:2" ht="15.75" customHeight="1">
      <c r="B1615" s="911"/>
    </row>
    <row r="1616" spans="2:2" ht="15.75" customHeight="1">
      <c r="B1616" s="911"/>
    </row>
    <row r="1617" spans="2:2" ht="15.75" customHeight="1">
      <c r="B1617" s="911"/>
    </row>
    <row r="1618" spans="2:2" ht="15.75" customHeight="1">
      <c r="B1618" s="911"/>
    </row>
    <row r="1619" spans="2:2" ht="15.75" customHeight="1">
      <c r="B1619" s="911"/>
    </row>
    <row r="1620" spans="2:2" ht="15.75" customHeight="1">
      <c r="B1620" s="911"/>
    </row>
    <row r="1621" spans="2:2" ht="15.75" customHeight="1">
      <c r="B1621" s="911"/>
    </row>
    <row r="1622" spans="2:2" ht="15.75" customHeight="1">
      <c r="B1622" s="911"/>
    </row>
    <row r="1623" spans="2:2" ht="15.75" customHeight="1">
      <c r="B1623" s="911"/>
    </row>
    <row r="1624" spans="2:2" ht="15.75" customHeight="1">
      <c r="B1624" s="911"/>
    </row>
    <row r="1625" spans="2:2" ht="15.75" customHeight="1">
      <c r="B1625" s="911"/>
    </row>
    <row r="1626" spans="2:2" ht="15.75" customHeight="1">
      <c r="B1626" s="911"/>
    </row>
    <row r="1627" spans="2:2" ht="15.75" customHeight="1">
      <c r="B1627" s="911"/>
    </row>
    <row r="1628" spans="2:2" ht="15.75" customHeight="1">
      <c r="B1628" s="911"/>
    </row>
    <row r="1629" spans="2:2" ht="15.75" customHeight="1">
      <c r="B1629" s="911"/>
    </row>
    <row r="1630" spans="2:2" ht="15.75" customHeight="1">
      <c r="B1630" s="911"/>
    </row>
    <row r="1631" spans="2:2" ht="15.75" customHeight="1">
      <c r="B1631" s="911"/>
    </row>
    <row r="1632" spans="2:2" ht="15.75" customHeight="1">
      <c r="B1632" s="911"/>
    </row>
    <row r="1633" spans="2:2" ht="15.75" customHeight="1">
      <c r="B1633" s="911"/>
    </row>
    <row r="1634" spans="2:2" ht="15.75" customHeight="1">
      <c r="B1634" s="911"/>
    </row>
    <row r="1635" spans="2:2" ht="15.75" customHeight="1">
      <c r="B1635" s="911"/>
    </row>
    <row r="1636" spans="2:2" ht="15.75" customHeight="1">
      <c r="B1636" s="911"/>
    </row>
    <row r="1637" spans="2:2" ht="15.75" customHeight="1">
      <c r="B1637" s="911"/>
    </row>
    <row r="1638" spans="2:2" ht="15.75" customHeight="1">
      <c r="B1638" s="911"/>
    </row>
    <row r="1639" spans="2:2" ht="15.75" customHeight="1">
      <c r="B1639" s="911"/>
    </row>
    <row r="1640" spans="2:2" ht="15.75" customHeight="1">
      <c r="B1640" s="911"/>
    </row>
    <row r="1641" spans="2:2" ht="15.75" customHeight="1">
      <c r="B1641" s="911"/>
    </row>
    <row r="1642" spans="2:2" ht="15.75" customHeight="1">
      <c r="B1642" s="911"/>
    </row>
    <row r="1643" spans="2:2" ht="15.75" customHeight="1">
      <c r="B1643" s="911"/>
    </row>
    <row r="1644" spans="2:2" ht="15.75" customHeight="1">
      <c r="B1644" s="911"/>
    </row>
    <row r="1645" spans="2:2" ht="15.75" customHeight="1">
      <c r="B1645" s="911"/>
    </row>
    <row r="1646" spans="2:2" ht="15.75" customHeight="1">
      <c r="B1646" s="911"/>
    </row>
    <row r="1647" spans="2:2" ht="15.75" customHeight="1">
      <c r="B1647" s="911"/>
    </row>
    <row r="1648" spans="2:2" ht="15.75" customHeight="1">
      <c r="B1648" s="911"/>
    </row>
    <row r="1649" spans="2:2" ht="15.75" customHeight="1">
      <c r="B1649" s="911"/>
    </row>
    <row r="1650" spans="2:2" ht="15.75" customHeight="1">
      <c r="B1650" s="911"/>
    </row>
    <row r="1651" spans="2:2" ht="15.75" customHeight="1">
      <c r="B1651" s="911"/>
    </row>
    <row r="1652" spans="2:2" ht="15.75" customHeight="1">
      <c r="B1652" s="911"/>
    </row>
    <row r="1653" spans="2:2" ht="15.75" customHeight="1">
      <c r="B1653" s="911"/>
    </row>
    <row r="1654" spans="2:2" ht="15.75" customHeight="1">
      <c r="B1654" s="911"/>
    </row>
    <row r="1655" spans="2:2" ht="15.75" customHeight="1">
      <c r="B1655" s="911"/>
    </row>
    <row r="1656" spans="2:2" ht="15.75" customHeight="1">
      <c r="B1656" s="911"/>
    </row>
    <row r="1657" spans="2:2" ht="15.75" customHeight="1">
      <c r="B1657" s="911"/>
    </row>
    <row r="1658" spans="2:2" ht="15.75" customHeight="1">
      <c r="B1658" s="911"/>
    </row>
    <row r="1659" spans="2:2" ht="15.75" customHeight="1">
      <c r="B1659" s="911"/>
    </row>
    <row r="1660" spans="2:2" ht="15.75" customHeight="1">
      <c r="B1660" s="911"/>
    </row>
    <row r="1661" spans="2:2" ht="15.75" customHeight="1">
      <c r="B1661" s="911"/>
    </row>
    <row r="1662" spans="2:2" ht="15.75" customHeight="1">
      <c r="B1662" s="911"/>
    </row>
    <row r="1663" spans="2:2" ht="15.75" customHeight="1">
      <c r="B1663" s="911"/>
    </row>
    <row r="1664" spans="2:2" ht="15.75" customHeight="1">
      <c r="B1664" s="911"/>
    </row>
    <row r="1665" spans="2:2" ht="15.75" customHeight="1">
      <c r="B1665" s="911"/>
    </row>
    <row r="1666" spans="2:2" ht="15.75" customHeight="1">
      <c r="B1666" s="911"/>
    </row>
    <row r="1667" spans="2:2" ht="15.75" customHeight="1">
      <c r="B1667" s="911"/>
    </row>
    <row r="1668" spans="2:2" ht="15.75" customHeight="1">
      <c r="B1668" s="911"/>
    </row>
    <row r="1669" spans="2:2" ht="15.75" customHeight="1">
      <c r="B1669" s="911"/>
    </row>
    <row r="1670" spans="2:2" ht="15.75" customHeight="1">
      <c r="B1670" s="911"/>
    </row>
    <row r="1671" spans="2:2" ht="15.75" customHeight="1">
      <c r="B1671" s="911"/>
    </row>
    <row r="1672" spans="2:2" ht="15.75" customHeight="1">
      <c r="B1672" s="911"/>
    </row>
    <row r="1673" spans="2:2" ht="15.75" customHeight="1">
      <c r="B1673" s="911"/>
    </row>
    <row r="1674" spans="2:2" ht="15.75" customHeight="1">
      <c r="B1674" s="911"/>
    </row>
    <row r="1675" spans="2:2" ht="15.75" customHeight="1">
      <c r="B1675" s="911"/>
    </row>
    <row r="1676" spans="2:2" ht="15.75" customHeight="1">
      <c r="B1676" s="911"/>
    </row>
    <row r="1677" spans="2:2" ht="15.75" customHeight="1">
      <c r="B1677" s="911"/>
    </row>
    <row r="1678" spans="2:2" ht="15.75" customHeight="1">
      <c r="B1678" s="911"/>
    </row>
    <row r="1679" spans="2:2" ht="15.75" customHeight="1">
      <c r="B1679" s="911"/>
    </row>
    <row r="1680" spans="2:2" ht="15.75" customHeight="1">
      <c r="B1680" s="911"/>
    </row>
    <row r="1681" spans="2:2" ht="15.75" customHeight="1">
      <c r="B1681" s="911"/>
    </row>
    <row r="1682" spans="2:2" ht="15.75" customHeight="1">
      <c r="B1682" s="911"/>
    </row>
    <row r="1683" spans="2:2" ht="15.75" customHeight="1">
      <c r="B1683" s="911"/>
    </row>
    <row r="1684" spans="2:2" ht="15.75" customHeight="1">
      <c r="B1684" s="911"/>
    </row>
    <row r="1685" spans="2:2" ht="15.75" customHeight="1">
      <c r="B1685" s="911"/>
    </row>
    <row r="1686" spans="2:2" ht="15.75" customHeight="1">
      <c r="B1686" s="911"/>
    </row>
    <row r="1687" spans="2:2" ht="15.75" customHeight="1">
      <c r="B1687" s="911"/>
    </row>
    <row r="1688" spans="2:2" ht="15.75" customHeight="1">
      <c r="B1688" s="911"/>
    </row>
    <row r="1689" spans="2:2" ht="15.75" customHeight="1">
      <c r="B1689" s="911"/>
    </row>
    <row r="1690" spans="2:2" ht="15.75" customHeight="1">
      <c r="B1690" s="911"/>
    </row>
    <row r="1691" spans="2:2" ht="15.75" customHeight="1">
      <c r="B1691" s="911"/>
    </row>
    <row r="1692" spans="2:2" ht="15.75" customHeight="1">
      <c r="B1692" s="911"/>
    </row>
    <row r="1693" spans="2:2" ht="15.75" customHeight="1">
      <c r="B1693" s="911"/>
    </row>
    <row r="1694" spans="2:2" ht="15.75" customHeight="1">
      <c r="B1694" s="911"/>
    </row>
    <row r="1695" spans="2:2" ht="15.75" customHeight="1">
      <c r="B1695" s="911"/>
    </row>
    <row r="1696" spans="2:2" ht="15.75" customHeight="1">
      <c r="B1696" s="911"/>
    </row>
    <row r="1697" spans="2:2" ht="15.75" customHeight="1">
      <c r="B1697" s="911"/>
    </row>
    <row r="1698" spans="2:2" ht="15.75" customHeight="1">
      <c r="B1698" s="911"/>
    </row>
    <row r="1699" spans="2:2" ht="15.75" customHeight="1">
      <c r="B1699" s="911"/>
    </row>
    <row r="1700" spans="2:2" ht="15.75" customHeight="1">
      <c r="B1700" s="911"/>
    </row>
    <row r="1701" spans="2:2" ht="15.75" customHeight="1">
      <c r="B1701" s="911"/>
    </row>
    <row r="1702" spans="2:2" ht="15.75" customHeight="1">
      <c r="B1702" s="911"/>
    </row>
    <row r="1703" spans="2:2" ht="15.75" customHeight="1">
      <c r="B1703" s="911"/>
    </row>
    <row r="1704" spans="2:2" ht="15.75" customHeight="1">
      <c r="B1704" s="911"/>
    </row>
    <row r="1705" spans="2:2" ht="15.75" customHeight="1">
      <c r="B1705" s="911"/>
    </row>
    <row r="1706" spans="2:2" ht="15.75" customHeight="1">
      <c r="B1706" s="911"/>
    </row>
    <row r="1707" spans="2:2" ht="15.75" customHeight="1">
      <c r="B1707" s="911"/>
    </row>
    <row r="1708" spans="2:2" ht="15.75" customHeight="1">
      <c r="B1708" s="911"/>
    </row>
    <row r="1709" spans="2:2" ht="15.75" customHeight="1">
      <c r="B1709" s="911"/>
    </row>
    <row r="1710" spans="2:2" ht="15.75" customHeight="1">
      <c r="B1710" s="911"/>
    </row>
    <row r="1711" spans="2:2" ht="15.75" customHeight="1">
      <c r="B1711" s="911"/>
    </row>
    <row r="1712" spans="2:2" ht="15.75" customHeight="1">
      <c r="B1712" s="911"/>
    </row>
    <row r="1713" spans="2:2" ht="15.75" customHeight="1">
      <c r="B1713" s="911"/>
    </row>
    <row r="1714" spans="2:2" ht="15.75" customHeight="1">
      <c r="B1714" s="911"/>
    </row>
    <row r="1715" spans="2:2" ht="15.75" customHeight="1">
      <c r="B1715" s="911"/>
    </row>
    <row r="1716" spans="2:2" ht="15.75" customHeight="1">
      <c r="B1716" s="911"/>
    </row>
    <row r="1717" spans="2:2" ht="15.75" customHeight="1">
      <c r="B1717" s="911"/>
    </row>
    <row r="1718" spans="2:2" ht="15.75" customHeight="1">
      <c r="B1718" s="911"/>
    </row>
    <row r="1719" spans="2:2" ht="15.75" customHeight="1">
      <c r="B1719" s="911"/>
    </row>
    <row r="1720" spans="2:2" ht="15.75" customHeight="1">
      <c r="B1720" s="911"/>
    </row>
    <row r="1721" spans="2:2" ht="15.75" customHeight="1">
      <c r="B1721" s="911"/>
    </row>
    <row r="1722" spans="2:2" ht="15.75" customHeight="1">
      <c r="B1722" s="911"/>
    </row>
    <row r="1723" spans="2:2" ht="15.75" customHeight="1">
      <c r="B1723" s="911"/>
    </row>
    <row r="1724" spans="2:2" ht="15.75" customHeight="1">
      <c r="B1724" s="911"/>
    </row>
    <row r="1725" spans="2:2" ht="15.75" customHeight="1">
      <c r="B1725" s="911"/>
    </row>
    <row r="1726" spans="2:2" ht="15.75" customHeight="1">
      <c r="B1726" s="911"/>
    </row>
    <row r="1727" spans="2:2" ht="15.75" customHeight="1">
      <c r="B1727" s="911"/>
    </row>
    <row r="1728" spans="2:2" ht="15.75" customHeight="1">
      <c r="B1728" s="911"/>
    </row>
    <row r="1729" spans="2:2" ht="15.75" customHeight="1">
      <c r="B1729" s="911"/>
    </row>
    <row r="1730" spans="2:2" ht="15.75" customHeight="1">
      <c r="B1730" s="911"/>
    </row>
    <row r="1731" spans="2:2" ht="15.75" customHeight="1">
      <c r="B1731" s="911"/>
    </row>
    <row r="1732" spans="2:2" ht="15.75" customHeight="1">
      <c r="B1732" s="911"/>
    </row>
    <row r="1733" spans="2:2" ht="15.75" customHeight="1">
      <c r="B1733" s="911"/>
    </row>
    <row r="1734" spans="2:2" ht="15.75" customHeight="1">
      <c r="B1734" s="911"/>
    </row>
    <row r="1735" spans="2:2" ht="15.75" customHeight="1">
      <c r="B1735" s="911"/>
    </row>
    <row r="1736" spans="2:2" ht="15.75" customHeight="1">
      <c r="B1736" s="911"/>
    </row>
    <row r="1737" spans="2:2" ht="15.75" customHeight="1">
      <c r="B1737" s="911"/>
    </row>
    <row r="1738" spans="2:2" ht="15.75" customHeight="1">
      <c r="B1738" s="911"/>
    </row>
    <row r="1739" spans="2:2" ht="15.75" customHeight="1">
      <c r="B1739" s="911"/>
    </row>
    <row r="1740" spans="2:2" ht="15.75" customHeight="1">
      <c r="B1740" s="911"/>
    </row>
    <row r="1741" spans="2:2" ht="15.75" customHeight="1">
      <c r="B1741" s="911"/>
    </row>
    <row r="1742" spans="2:2" ht="15.75" customHeight="1">
      <c r="B1742" s="911"/>
    </row>
    <row r="1743" spans="2:2" ht="15.75" customHeight="1">
      <c r="B1743" s="911"/>
    </row>
    <row r="1744" spans="2:2" ht="15.75" customHeight="1">
      <c r="B1744" s="911"/>
    </row>
    <row r="1745" spans="2:2" ht="15.75" customHeight="1">
      <c r="B1745" s="911"/>
    </row>
    <row r="1746" spans="2:2" ht="15.75" customHeight="1">
      <c r="B1746" s="911"/>
    </row>
    <row r="1747" spans="2:2" ht="15.75" customHeight="1">
      <c r="B1747" s="911"/>
    </row>
    <row r="1748" spans="2:2" ht="15.75" customHeight="1">
      <c r="B1748" s="911"/>
    </row>
    <row r="1749" spans="2:2" ht="15.75" customHeight="1">
      <c r="B1749" s="911"/>
    </row>
    <row r="1750" spans="2:2" ht="15.75" customHeight="1">
      <c r="B1750" s="911"/>
    </row>
    <row r="1751" spans="2:2" ht="15.75" customHeight="1">
      <c r="B1751" s="911"/>
    </row>
    <row r="1752" spans="2:2" ht="15.75" customHeight="1">
      <c r="B1752" s="911"/>
    </row>
    <row r="1753" spans="2:2" ht="15.75" customHeight="1">
      <c r="B1753" s="911"/>
    </row>
    <row r="1754" spans="2:2" ht="15.75" customHeight="1">
      <c r="B1754" s="911"/>
    </row>
    <row r="1755" spans="2:2" ht="15.75" customHeight="1">
      <c r="B1755" s="911"/>
    </row>
    <row r="1756" spans="2:2" ht="15.75" customHeight="1">
      <c r="B1756" s="911"/>
    </row>
    <row r="1757" spans="2:2" ht="15.75" customHeight="1">
      <c r="B1757" s="911"/>
    </row>
    <row r="1758" spans="2:2" ht="15.75" customHeight="1">
      <c r="B1758" s="911"/>
    </row>
    <row r="1759" spans="2:2" ht="15.75" customHeight="1">
      <c r="B1759" s="911"/>
    </row>
    <row r="1760" spans="2:2" ht="15.75" customHeight="1">
      <c r="B1760" s="911"/>
    </row>
    <row r="1761" spans="2:2" ht="15.75" customHeight="1">
      <c r="B1761" s="911"/>
    </row>
    <row r="1762" spans="2:2" ht="15.75" customHeight="1">
      <c r="B1762" s="911"/>
    </row>
    <row r="1763" spans="2:2" ht="15.75" customHeight="1">
      <c r="B1763" s="911"/>
    </row>
    <row r="1764" spans="2:2" ht="15.75" customHeight="1">
      <c r="B1764" s="911"/>
    </row>
    <row r="1765" spans="2:2" ht="15.75" customHeight="1">
      <c r="B1765" s="911"/>
    </row>
    <row r="1766" spans="2:2" ht="15.75" customHeight="1">
      <c r="B1766" s="911"/>
    </row>
    <row r="1767" spans="2:2" ht="15.75" customHeight="1">
      <c r="B1767" s="911"/>
    </row>
    <row r="1768" spans="2:2" ht="15.75" customHeight="1">
      <c r="B1768" s="911"/>
    </row>
    <row r="1769" spans="2:2" ht="15.75" customHeight="1">
      <c r="B1769" s="911"/>
    </row>
    <row r="1770" spans="2:2" ht="15.75" customHeight="1">
      <c r="B1770" s="911"/>
    </row>
    <row r="1771" spans="2:2" ht="15.75" customHeight="1">
      <c r="B1771" s="911"/>
    </row>
    <row r="1772" spans="2:2" ht="15.75" customHeight="1">
      <c r="B1772" s="911"/>
    </row>
    <row r="1773" spans="2:2" ht="15.75" customHeight="1">
      <c r="B1773" s="911"/>
    </row>
    <row r="1774" spans="2:2" ht="15.75" customHeight="1">
      <c r="B1774" s="911"/>
    </row>
    <row r="1775" spans="2:2" ht="15.75" customHeight="1">
      <c r="B1775" s="911"/>
    </row>
    <row r="1776" spans="2:2" ht="15.75" customHeight="1">
      <c r="B1776" s="911"/>
    </row>
    <row r="1777" spans="2:2" ht="15.75" customHeight="1">
      <c r="B1777" s="911"/>
    </row>
    <row r="1778" spans="2:2" ht="15.75" customHeight="1">
      <c r="B1778" s="911"/>
    </row>
    <row r="1779" spans="2:2" ht="15.75" customHeight="1">
      <c r="B1779" s="911"/>
    </row>
    <row r="1780" spans="2:2" ht="15.75" customHeight="1">
      <c r="B1780" s="911"/>
    </row>
    <row r="1781" spans="2:2" ht="15.75" customHeight="1">
      <c r="B1781" s="911"/>
    </row>
    <row r="1782" spans="2:2" ht="15.75" customHeight="1">
      <c r="B1782" s="911"/>
    </row>
    <row r="1783" spans="2:2" ht="15.75" customHeight="1">
      <c r="B1783" s="911"/>
    </row>
    <row r="1784" spans="2:2" ht="15.75" customHeight="1">
      <c r="B1784" s="911"/>
    </row>
    <row r="1785" spans="2:2" ht="15.75" customHeight="1">
      <c r="B1785" s="911"/>
    </row>
    <row r="1786" spans="2:2" ht="15.75" customHeight="1">
      <c r="B1786" s="911"/>
    </row>
    <row r="1787" spans="2:2" ht="15.75" customHeight="1">
      <c r="B1787" s="911"/>
    </row>
    <row r="1788" spans="2:2" ht="15.75" customHeight="1">
      <c r="B1788" s="911"/>
    </row>
    <row r="1789" spans="2:2" ht="15.75" customHeight="1">
      <c r="B1789" s="911"/>
    </row>
    <row r="1790" spans="2:2" ht="15.75" customHeight="1">
      <c r="B1790" s="911"/>
    </row>
    <row r="1791" spans="2:2" ht="15.75" customHeight="1">
      <c r="B1791" s="911"/>
    </row>
    <row r="1792" spans="2:2" ht="15.75" customHeight="1">
      <c r="B1792" s="911"/>
    </row>
    <row r="1793" spans="2:2" ht="15.75" customHeight="1">
      <c r="B1793" s="911"/>
    </row>
    <row r="1794" spans="2:2" ht="15.75" customHeight="1">
      <c r="B1794" s="911"/>
    </row>
    <row r="1795" spans="2:2" ht="15.75" customHeight="1">
      <c r="B1795" s="911"/>
    </row>
    <row r="1796" spans="2:2" ht="15.75" customHeight="1">
      <c r="B1796" s="911"/>
    </row>
    <row r="1797" spans="2:2" ht="15.75" customHeight="1">
      <c r="B1797" s="911"/>
    </row>
    <row r="1798" spans="2:2" ht="15.75" customHeight="1">
      <c r="B1798" s="911"/>
    </row>
    <row r="1799" spans="2:2" ht="15.75" customHeight="1">
      <c r="B1799" s="911"/>
    </row>
    <row r="1800" spans="2:2" ht="15.75" customHeight="1">
      <c r="B1800" s="911"/>
    </row>
    <row r="1801" spans="2:2" ht="15.75" customHeight="1">
      <c r="B1801" s="911"/>
    </row>
    <row r="1802" spans="2:2" ht="15.75" customHeight="1">
      <c r="B1802" s="911"/>
    </row>
    <row r="1803" spans="2:2" ht="15.75" customHeight="1">
      <c r="B1803" s="911"/>
    </row>
    <row r="1804" spans="2:2" ht="15.75" customHeight="1">
      <c r="B1804" s="911"/>
    </row>
    <row r="1805" spans="2:2" ht="15.75" customHeight="1">
      <c r="B1805" s="911"/>
    </row>
    <row r="1806" spans="2:2" ht="15.75" customHeight="1">
      <c r="B1806" s="911"/>
    </row>
    <row r="1807" spans="2:2" ht="15.75" customHeight="1">
      <c r="B1807" s="911"/>
    </row>
    <row r="1808" spans="2:2" ht="15.75" customHeight="1">
      <c r="B1808" s="911"/>
    </row>
    <row r="1809" spans="2:2" ht="15.75" customHeight="1">
      <c r="B1809" s="911"/>
    </row>
    <row r="1810" spans="2:2" ht="15.75" customHeight="1">
      <c r="B1810" s="911"/>
    </row>
    <row r="1811" spans="2:2" ht="15.75" customHeight="1">
      <c r="B1811" s="911"/>
    </row>
    <row r="1812" spans="2:2" ht="15.75" customHeight="1">
      <c r="B1812" s="911"/>
    </row>
    <row r="1813" spans="2:2" ht="15.75" customHeight="1">
      <c r="B1813" s="911"/>
    </row>
    <row r="1814" spans="2:2" ht="15.75" customHeight="1">
      <c r="B1814" s="911"/>
    </row>
    <row r="1815" spans="2:2" ht="15.75" customHeight="1">
      <c r="B1815" s="911"/>
    </row>
    <row r="1816" spans="2:2" ht="15.75" customHeight="1">
      <c r="B1816" s="911"/>
    </row>
    <row r="1817" spans="2:2" ht="15.75" customHeight="1">
      <c r="B1817" s="911"/>
    </row>
    <row r="1818" spans="2:2" ht="15.75" customHeight="1">
      <c r="B1818" s="911"/>
    </row>
    <row r="1819" spans="2:2" ht="15.75" customHeight="1">
      <c r="B1819" s="911"/>
    </row>
    <row r="1820" spans="2:2" ht="15.75" customHeight="1">
      <c r="B1820" s="911"/>
    </row>
    <row r="1821" spans="2:2" ht="15.75" customHeight="1">
      <c r="B1821" s="911"/>
    </row>
    <row r="1822" spans="2:2" ht="15.75" customHeight="1">
      <c r="B1822" s="911"/>
    </row>
    <row r="1823" spans="2:2" ht="15.75" customHeight="1">
      <c r="B1823" s="911"/>
    </row>
    <row r="1824" spans="2:2" ht="15.75" customHeight="1">
      <c r="B1824" s="911"/>
    </row>
    <row r="1825" spans="2:2" ht="15.75" customHeight="1">
      <c r="B1825" s="911"/>
    </row>
    <row r="1826" spans="2:2" ht="15.75" customHeight="1">
      <c r="B1826" s="911"/>
    </row>
    <row r="1827" spans="2:2" ht="15.75" customHeight="1">
      <c r="B1827" s="911"/>
    </row>
    <row r="1828" spans="2:2" ht="15.75" customHeight="1">
      <c r="B1828" s="911"/>
    </row>
    <row r="1829" spans="2:2" ht="15.75" customHeight="1">
      <c r="B1829" s="911"/>
    </row>
    <row r="1830" spans="2:2" ht="15.75" customHeight="1">
      <c r="B1830" s="911"/>
    </row>
    <row r="1831" spans="2:2" ht="15.75" customHeight="1">
      <c r="B1831" s="911"/>
    </row>
    <row r="1832" spans="2:2" ht="15.75" customHeight="1">
      <c r="B1832" s="911"/>
    </row>
    <row r="1833" spans="2:2" ht="15.75" customHeight="1">
      <c r="B1833" s="911"/>
    </row>
    <row r="1834" spans="2:2" ht="15.75" customHeight="1">
      <c r="B1834" s="911"/>
    </row>
    <row r="1835" spans="2:2" ht="15.75" customHeight="1">
      <c r="B1835" s="911"/>
    </row>
    <row r="1836" spans="2:2" ht="15.75" customHeight="1">
      <c r="B1836" s="911"/>
    </row>
    <row r="1837" spans="2:2" ht="15.75" customHeight="1">
      <c r="B1837" s="911"/>
    </row>
    <row r="1838" spans="2:2" ht="15.75" customHeight="1">
      <c r="B1838" s="911"/>
    </row>
    <row r="1839" spans="2:2" ht="15.75" customHeight="1">
      <c r="B1839" s="911"/>
    </row>
    <row r="1840" spans="2:2" ht="15.75" customHeight="1">
      <c r="B1840" s="911"/>
    </row>
    <row r="1841" spans="2:2" ht="15.75" customHeight="1">
      <c r="B1841" s="911"/>
    </row>
    <row r="1842" spans="2:2" ht="15.75" customHeight="1">
      <c r="B1842" s="911"/>
    </row>
    <row r="1843" spans="2:2" ht="15.75" customHeight="1">
      <c r="B1843" s="911"/>
    </row>
    <row r="1844" spans="2:2" ht="15.75" customHeight="1">
      <c r="B1844" s="911"/>
    </row>
    <row r="1845" spans="2:2" ht="15.75" customHeight="1">
      <c r="B1845" s="911"/>
    </row>
    <row r="1846" spans="2:2" ht="15.75" customHeight="1">
      <c r="B1846" s="911"/>
    </row>
    <row r="1847" spans="2:2" ht="15.75" customHeight="1">
      <c r="B1847" s="911"/>
    </row>
    <row r="1848" spans="2:2" ht="15.75" customHeight="1">
      <c r="B1848" s="911"/>
    </row>
    <row r="1849" spans="2:2" ht="15.75" customHeight="1">
      <c r="B1849" s="911"/>
    </row>
    <row r="1850" spans="2:2" ht="15.75" customHeight="1">
      <c r="B1850" s="911"/>
    </row>
    <row r="1851" spans="2:2" ht="15.75" customHeight="1">
      <c r="B1851" s="911"/>
    </row>
    <row r="1852" spans="2:2" ht="15.75" customHeight="1">
      <c r="B1852" s="911"/>
    </row>
    <row r="1853" spans="2:2" ht="15.75" customHeight="1">
      <c r="B1853" s="911"/>
    </row>
    <row r="1854" spans="2:2" ht="15.75" customHeight="1">
      <c r="B1854" s="911"/>
    </row>
    <row r="1855" spans="2:2" ht="15.75" customHeight="1">
      <c r="B1855" s="911"/>
    </row>
    <row r="1856" spans="2:2" ht="15.75" customHeight="1">
      <c r="B1856" s="911"/>
    </row>
    <row r="1857" spans="2:2" ht="15.75" customHeight="1">
      <c r="B1857" s="911"/>
    </row>
    <row r="1858" spans="2:2" ht="15.75" customHeight="1">
      <c r="B1858" s="911"/>
    </row>
    <row r="1859" spans="2:2" ht="15.75" customHeight="1">
      <c r="B1859" s="911"/>
    </row>
    <row r="1860" spans="2:2" ht="15.75" customHeight="1">
      <c r="B1860" s="911"/>
    </row>
    <row r="1861" spans="2:2" ht="15.75" customHeight="1">
      <c r="B1861" s="911"/>
    </row>
    <row r="1862" spans="2:2" ht="15.75" customHeight="1">
      <c r="B1862" s="911"/>
    </row>
    <row r="1863" spans="2:2" ht="15.75" customHeight="1">
      <c r="B1863" s="911"/>
    </row>
    <row r="1864" spans="2:2" ht="15.75" customHeight="1">
      <c r="B1864" s="911"/>
    </row>
    <row r="1865" spans="2:2" ht="15.75" customHeight="1">
      <c r="B1865" s="911"/>
    </row>
    <row r="1866" spans="2:2" ht="15.75" customHeight="1">
      <c r="B1866" s="911"/>
    </row>
    <row r="1867" spans="2:2" ht="15.75" customHeight="1">
      <c r="B1867" s="911"/>
    </row>
    <row r="1868" spans="2:2" ht="15.75" customHeight="1">
      <c r="B1868" s="911"/>
    </row>
    <row r="1869" spans="2:2" ht="15.75" customHeight="1">
      <c r="B1869" s="911"/>
    </row>
    <row r="1870" spans="2:2" ht="15.75" customHeight="1">
      <c r="B1870" s="911"/>
    </row>
    <row r="1871" spans="2:2" ht="15.75" customHeight="1">
      <c r="B1871" s="911"/>
    </row>
    <row r="1872" spans="2:2" ht="15.75" customHeight="1">
      <c r="B1872" s="911"/>
    </row>
    <row r="1873" spans="2:2" ht="15.75" customHeight="1">
      <c r="B1873" s="911"/>
    </row>
    <row r="1874" spans="2:2" ht="15.75" customHeight="1">
      <c r="B1874" s="911"/>
    </row>
    <row r="1875" spans="2:2" ht="15.75" customHeight="1">
      <c r="B1875" s="911"/>
    </row>
    <row r="1876" spans="2:2" ht="15.75" customHeight="1">
      <c r="B1876" s="911"/>
    </row>
    <row r="1877" spans="2:2" ht="15.75" customHeight="1">
      <c r="B1877" s="911"/>
    </row>
    <row r="1878" spans="2:2" ht="15.75" customHeight="1">
      <c r="B1878" s="911"/>
    </row>
    <row r="1879" spans="2:2" ht="15.75" customHeight="1">
      <c r="B1879" s="911"/>
    </row>
    <row r="1880" spans="2:2" ht="15.75" customHeight="1">
      <c r="B1880" s="911"/>
    </row>
    <row r="1881" spans="2:2" ht="15.75" customHeight="1">
      <c r="B1881" s="911"/>
    </row>
    <row r="1882" spans="2:2" ht="15.75" customHeight="1">
      <c r="B1882" s="911"/>
    </row>
    <row r="1883" spans="2:2" ht="15.75" customHeight="1">
      <c r="B1883" s="911"/>
    </row>
    <row r="1884" spans="2:2" ht="15.75" customHeight="1">
      <c r="B1884" s="911"/>
    </row>
    <row r="1885" spans="2:2" ht="15.75" customHeight="1">
      <c r="B1885" s="911"/>
    </row>
    <row r="1886" spans="2:2" ht="15.75" customHeight="1">
      <c r="B1886" s="911"/>
    </row>
    <row r="1887" spans="2:2" ht="15.75" customHeight="1">
      <c r="B1887" s="911"/>
    </row>
    <row r="1888" spans="2:2" ht="15.75" customHeight="1">
      <c r="B1888" s="911"/>
    </row>
    <row r="1889" spans="2:2" ht="15.75" customHeight="1">
      <c r="B1889" s="911"/>
    </row>
    <row r="1890" spans="2:2" ht="15.75" customHeight="1">
      <c r="B1890" s="911"/>
    </row>
    <row r="1891" spans="2:2" ht="15.75" customHeight="1">
      <c r="B1891" s="911"/>
    </row>
    <row r="1892" spans="2:2" ht="15.75" customHeight="1">
      <c r="B1892" s="911"/>
    </row>
    <row r="1893" spans="2:2" ht="15.75" customHeight="1">
      <c r="B1893" s="911"/>
    </row>
    <row r="1894" spans="2:2" ht="15.75" customHeight="1">
      <c r="B1894" s="911"/>
    </row>
    <row r="1895" spans="2:2" ht="15.75" customHeight="1">
      <c r="B1895" s="911"/>
    </row>
    <row r="1896" spans="2:2" ht="15.75" customHeight="1">
      <c r="B1896" s="911"/>
    </row>
    <row r="1897" spans="2:2" ht="15.75" customHeight="1">
      <c r="B1897" s="911"/>
    </row>
    <row r="1898" spans="2:2" ht="15.75" customHeight="1">
      <c r="B1898" s="911"/>
    </row>
    <row r="1899" spans="2:2" ht="15.75" customHeight="1">
      <c r="B1899" s="911"/>
    </row>
    <row r="1900" spans="2:2" ht="15.75" customHeight="1">
      <c r="B1900" s="911"/>
    </row>
    <row r="1901" spans="2:2" ht="15.75" customHeight="1">
      <c r="B1901" s="911"/>
    </row>
    <row r="1902" spans="2:2" ht="15.75" customHeight="1">
      <c r="B1902" s="911"/>
    </row>
    <row r="1903" spans="2:2" ht="15.75" customHeight="1">
      <c r="B1903" s="911"/>
    </row>
    <row r="1904" spans="2:2" ht="15.75" customHeight="1">
      <c r="B1904" s="911"/>
    </row>
    <row r="1905" spans="2:2" ht="15.75" customHeight="1">
      <c r="B1905" s="911"/>
    </row>
    <row r="1906" spans="2:2" ht="15.75" customHeight="1">
      <c r="B1906" s="911"/>
    </row>
    <row r="1907" spans="2:2" ht="15.75" customHeight="1">
      <c r="B1907" s="911"/>
    </row>
    <row r="1908" spans="2:2" ht="15.75" customHeight="1">
      <c r="B1908" s="911"/>
    </row>
    <row r="1909" spans="2:2" ht="15.75" customHeight="1">
      <c r="B1909" s="911"/>
    </row>
    <row r="1910" spans="2:2" ht="15.75" customHeight="1">
      <c r="B1910" s="911"/>
    </row>
    <row r="1911" spans="2:2" ht="15.75" customHeight="1">
      <c r="B1911" s="911"/>
    </row>
    <row r="1912" spans="2:2" ht="15.75" customHeight="1">
      <c r="B1912" s="911"/>
    </row>
    <row r="1913" spans="2:2" ht="15.75" customHeight="1">
      <c r="B1913" s="911"/>
    </row>
    <row r="1914" spans="2:2" ht="15.75" customHeight="1">
      <c r="B1914" s="911"/>
    </row>
    <row r="1915" spans="2:2" ht="15.75" customHeight="1">
      <c r="B1915" s="911"/>
    </row>
    <row r="1916" spans="2:2" ht="15.75" customHeight="1">
      <c r="B1916" s="911"/>
    </row>
    <row r="1917" spans="2:2" ht="15.75" customHeight="1">
      <c r="B1917" s="911"/>
    </row>
    <row r="1918" spans="2:2" ht="15.75" customHeight="1">
      <c r="B1918" s="911"/>
    </row>
    <row r="1919" spans="2:2" ht="15.75" customHeight="1">
      <c r="B1919" s="911"/>
    </row>
    <row r="1920" spans="2:2" ht="15.75" customHeight="1">
      <c r="B1920" s="911"/>
    </row>
    <row r="1921" spans="2:2" ht="15.75" customHeight="1">
      <c r="B1921" s="911"/>
    </row>
    <row r="1922" spans="2:2" ht="15.75" customHeight="1">
      <c r="B1922" s="911"/>
    </row>
    <row r="1923" spans="2:2" ht="15.75" customHeight="1">
      <c r="B1923" s="911"/>
    </row>
    <row r="1924" spans="2:2" ht="15.75" customHeight="1">
      <c r="B1924" s="911"/>
    </row>
    <row r="1925" spans="2:2" ht="15.75" customHeight="1">
      <c r="B1925" s="911"/>
    </row>
    <row r="1926" spans="2:2" ht="15.75" customHeight="1">
      <c r="B1926" s="911"/>
    </row>
    <row r="1927" spans="2:2" ht="15.75" customHeight="1">
      <c r="B1927" s="911"/>
    </row>
    <row r="1928" spans="2:2" ht="15.75" customHeight="1">
      <c r="B1928" s="911"/>
    </row>
    <row r="1929" spans="2:2" ht="15.75" customHeight="1">
      <c r="B1929" s="911"/>
    </row>
    <row r="1930" spans="2:2" ht="15.75" customHeight="1">
      <c r="B1930" s="911"/>
    </row>
    <row r="1931" spans="2:2" ht="15.75" customHeight="1">
      <c r="B1931" s="911"/>
    </row>
    <row r="1932" spans="2:2" ht="15.75" customHeight="1">
      <c r="B1932" s="911"/>
    </row>
    <row r="1933" spans="2:2" ht="15.75" customHeight="1">
      <c r="B1933" s="911"/>
    </row>
    <row r="1934" spans="2:2" ht="15.75" customHeight="1">
      <c r="B1934" s="911"/>
    </row>
    <row r="1935" spans="2:2" ht="15.75" customHeight="1">
      <c r="B1935" s="911"/>
    </row>
    <row r="1936" spans="2:2" ht="15.75" customHeight="1">
      <c r="B1936" s="911"/>
    </row>
    <row r="1937" spans="2:2" ht="15.75" customHeight="1">
      <c r="B1937" s="911"/>
    </row>
    <row r="1938" spans="2:2" ht="15.75" customHeight="1">
      <c r="B1938" s="911"/>
    </row>
    <row r="1939" spans="2:2" ht="15.75" customHeight="1">
      <c r="B1939" s="911"/>
    </row>
    <row r="1940" spans="2:2" ht="15.75" customHeight="1">
      <c r="B1940" s="911"/>
    </row>
    <row r="1941" spans="2:2" ht="15.75" customHeight="1">
      <c r="B1941" s="911"/>
    </row>
    <row r="1942" spans="2:2" ht="15.75" customHeight="1">
      <c r="B1942" s="911"/>
    </row>
    <row r="1943" spans="2:2" ht="15.75" customHeight="1">
      <c r="B1943" s="911"/>
    </row>
    <row r="1944" spans="2:2" ht="15.75" customHeight="1">
      <c r="B1944" s="911"/>
    </row>
    <row r="1945" spans="2:2" ht="15.75" customHeight="1">
      <c r="B1945" s="911"/>
    </row>
    <row r="1946" spans="2:2" ht="15.75" customHeight="1">
      <c r="B1946" s="911"/>
    </row>
    <row r="1947" spans="2:2" ht="15.75" customHeight="1">
      <c r="B1947" s="911"/>
    </row>
    <row r="1948" spans="2:2" ht="15.75" customHeight="1">
      <c r="B1948" s="911"/>
    </row>
    <row r="1949" spans="2:2" ht="15.75" customHeight="1">
      <c r="B1949" s="911"/>
    </row>
    <row r="1950" spans="2:2" ht="15.75" customHeight="1">
      <c r="B1950" s="911"/>
    </row>
    <row r="1951" spans="2:2" ht="15.75" customHeight="1">
      <c r="B1951" s="911"/>
    </row>
    <row r="1952" spans="2:2" ht="15.75" customHeight="1">
      <c r="B1952" s="911"/>
    </row>
    <row r="1953" spans="2:2" ht="15.75" customHeight="1">
      <c r="B1953" s="911"/>
    </row>
    <row r="1954" spans="2:2" ht="15.75" customHeight="1">
      <c r="B1954" s="911"/>
    </row>
    <row r="1955" spans="2:2" ht="15.75" customHeight="1">
      <c r="B1955" s="911"/>
    </row>
    <row r="1956" spans="2:2" ht="15.75" customHeight="1">
      <c r="B1956" s="911"/>
    </row>
    <row r="1957" spans="2:2" ht="15.75" customHeight="1">
      <c r="B1957" s="911"/>
    </row>
    <row r="1958" spans="2:2" ht="15.75" customHeight="1">
      <c r="B1958" s="911"/>
    </row>
    <row r="1959" spans="2:2" ht="15.75" customHeight="1">
      <c r="B1959" s="911"/>
    </row>
    <row r="1960" spans="2:2" ht="15.75" customHeight="1">
      <c r="B1960" s="911"/>
    </row>
    <row r="1961" spans="2:2" ht="15.75" customHeight="1">
      <c r="B1961" s="911"/>
    </row>
    <row r="1962" spans="2:2" ht="15.75" customHeight="1">
      <c r="B1962" s="911"/>
    </row>
    <row r="1963" spans="2:2" ht="15.75" customHeight="1">
      <c r="B1963" s="911"/>
    </row>
    <row r="1964" spans="2:2" ht="15.75" customHeight="1">
      <c r="B1964" s="911"/>
    </row>
    <row r="1965" spans="2:2" ht="15.75" customHeight="1">
      <c r="B1965" s="911"/>
    </row>
    <row r="1966" spans="2:2" ht="15.75" customHeight="1">
      <c r="B1966" s="911"/>
    </row>
    <row r="1967" spans="2:2" ht="15.75" customHeight="1">
      <c r="B1967" s="911"/>
    </row>
    <row r="1968" spans="2:2" ht="15.75" customHeight="1">
      <c r="B1968" s="911"/>
    </row>
    <row r="1969" spans="2:2" ht="15.75" customHeight="1">
      <c r="B1969" s="911"/>
    </row>
    <row r="1970" spans="2:2" ht="15.75" customHeight="1">
      <c r="B1970" s="911"/>
    </row>
    <row r="1971" spans="2:2" ht="15.75" customHeight="1">
      <c r="B1971" s="911"/>
    </row>
    <row r="1972" spans="2:2" ht="15.75" customHeight="1">
      <c r="B1972" s="911"/>
    </row>
    <row r="1973" spans="2:2" ht="15.75" customHeight="1">
      <c r="B1973" s="911"/>
    </row>
    <row r="1974" spans="2:2" ht="15.75" customHeight="1">
      <c r="B1974" s="911"/>
    </row>
    <row r="1975" spans="2:2" ht="15.75" customHeight="1">
      <c r="B1975" s="911"/>
    </row>
    <row r="1976" spans="2:2" ht="15.75" customHeight="1">
      <c r="B1976" s="911"/>
    </row>
    <row r="1977" spans="2:2" ht="15.75" customHeight="1">
      <c r="B1977" s="911"/>
    </row>
    <row r="1978" spans="2:2" ht="15.75" customHeight="1">
      <c r="B1978" s="911"/>
    </row>
    <row r="1979" spans="2:2" ht="15.75" customHeight="1">
      <c r="B1979" s="911"/>
    </row>
    <row r="1980" spans="2:2" ht="15.75" customHeight="1">
      <c r="B1980" s="911"/>
    </row>
    <row r="1981" spans="2:2" ht="15.75" customHeight="1">
      <c r="B1981" s="911"/>
    </row>
    <row r="1982" spans="2:2" ht="15.75" customHeight="1">
      <c r="B1982" s="911"/>
    </row>
    <row r="1983" spans="2:2" ht="15.75" customHeight="1">
      <c r="B1983" s="911"/>
    </row>
    <row r="1984" spans="2:2" ht="15.75" customHeight="1">
      <c r="B1984" s="911"/>
    </row>
    <row r="1985" spans="2:2" ht="15.75" customHeight="1">
      <c r="B1985" s="911"/>
    </row>
    <row r="1986" spans="2:2" ht="15.75" customHeight="1">
      <c r="B1986" s="911"/>
    </row>
    <row r="1987" spans="2:2" ht="15.75" customHeight="1">
      <c r="B1987" s="911"/>
    </row>
    <row r="1988" spans="2:2" ht="15.75" customHeight="1">
      <c r="B1988" s="911"/>
    </row>
    <row r="1989" spans="2:2" ht="15.75" customHeight="1">
      <c r="B1989" s="911"/>
    </row>
    <row r="1990" spans="2:2" ht="15.75" customHeight="1">
      <c r="B1990" s="911"/>
    </row>
    <row r="1991" spans="2:2" ht="15.75" customHeight="1">
      <c r="B1991" s="911"/>
    </row>
    <row r="1992" spans="2:2" ht="15.75" customHeight="1">
      <c r="B1992" s="911"/>
    </row>
    <row r="1993" spans="2:2" ht="15.75" customHeight="1">
      <c r="B1993" s="911"/>
    </row>
    <row r="1994" spans="2:2" ht="15.75" customHeight="1">
      <c r="B1994" s="911"/>
    </row>
    <row r="1995" spans="2:2" ht="15.75" customHeight="1">
      <c r="B1995" s="911"/>
    </row>
    <row r="1996" spans="2:2" ht="15.75" customHeight="1">
      <c r="B1996" s="911"/>
    </row>
    <row r="1997" spans="2:2" ht="15.75" customHeight="1">
      <c r="B1997" s="911"/>
    </row>
    <row r="1998" spans="2:2" ht="15.75" customHeight="1">
      <c r="B1998" s="911"/>
    </row>
    <row r="1999" spans="2:2" ht="15.75" customHeight="1">
      <c r="B1999" s="911"/>
    </row>
    <row r="2000" spans="2:2" ht="15.75" customHeight="1">
      <c r="B2000" s="911"/>
    </row>
    <row r="2001" spans="2:2" ht="15.75" customHeight="1">
      <c r="B2001" s="911"/>
    </row>
    <row r="2002" spans="2:2" ht="15.75" customHeight="1">
      <c r="B2002" s="911"/>
    </row>
    <row r="2003" spans="2:2" ht="15.75" customHeight="1">
      <c r="B2003" s="911"/>
    </row>
    <row r="2004" spans="2:2" ht="15.75" customHeight="1">
      <c r="B2004" s="911"/>
    </row>
    <row r="2005" spans="2:2" ht="15.75" customHeight="1">
      <c r="B2005" s="911"/>
    </row>
    <row r="2006" spans="2:2" ht="15.75" customHeight="1">
      <c r="B2006" s="911"/>
    </row>
    <row r="2007" spans="2:2" ht="15.75" customHeight="1">
      <c r="B2007" s="911"/>
    </row>
    <row r="2008" spans="2:2" ht="15.75" customHeight="1">
      <c r="B2008" s="911"/>
    </row>
    <row r="2009" spans="2:2" ht="15.75" customHeight="1">
      <c r="B2009" s="911"/>
    </row>
    <row r="2010" spans="2:2" ht="15.75" customHeight="1">
      <c r="B2010" s="911"/>
    </row>
    <row r="2011" spans="2:2" ht="15.75" customHeight="1">
      <c r="B2011" s="911"/>
    </row>
    <row r="2012" spans="2:2" ht="15.75" customHeight="1">
      <c r="B2012" s="911"/>
    </row>
    <row r="2013" spans="2:2" ht="15.75" customHeight="1">
      <c r="B2013" s="911"/>
    </row>
    <row r="2014" spans="2:2" ht="15.75" customHeight="1">
      <c r="B2014" s="911"/>
    </row>
    <row r="2015" spans="2:2" ht="15.75" customHeight="1">
      <c r="B2015" s="911"/>
    </row>
    <row r="2016" spans="2:2" ht="15.75" customHeight="1">
      <c r="B2016" s="911"/>
    </row>
    <row r="2017" spans="2:2" ht="15.75" customHeight="1">
      <c r="B2017" s="911"/>
    </row>
    <row r="2018" spans="2:2" ht="15.75" customHeight="1">
      <c r="B2018" s="911"/>
    </row>
    <row r="2019" spans="2:2" ht="15.75" customHeight="1">
      <c r="B2019" s="911"/>
    </row>
    <row r="2020" spans="2:2" ht="15.75" customHeight="1">
      <c r="B2020" s="911"/>
    </row>
    <row r="2021" spans="2:2" ht="15.75" customHeight="1">
      <c r="B2021" s="911"/>
    </row>
    <row r="2022" spans="2:2" ht="15.75" customHeight="1">
      <c r="B2022" s="911"/>
    </row>
    <row r="2023" spans="2:2" ht="15.75" customHeight="1">
      <c r="B2023" s="911"/>
    </row>
    <row r="2024" spans="2:2" ht="15.75" customHeight="1">
      <c r="B2024" s="911"/>
    </row>
    <row r="2025" spans="2:2" ht="15.75" customHeight="1">
      <c r="B2025" s="911"/>
    </row>
    <row r="2026" spans="2:2" ht="15.75" customHeight="1">
      <c r="B2026" s="911"/>
    </row>
    <row r="2027" spans="2:2" ht="15.75" customHeight="1">
      <c r="B2027" s="911"/>
    </row>
    <row r="2028" spans="2:2" ht="15.75" customHeight="1">
      <c r="B2028" s="911"/>
    </row>
    <row r="2029" spans="2:2" ht="15.75" customHeight="1">
      <c r="B2029" s="911"/>
    </row>
    <row r="2030" spans="2:2" ht="15.75" customHeight="1">
      <c r="B2030" s="911"/>
    </row>
    <row r="2031" spans="2:2" ht="15.75" customHeight="1">
      <c r="B2031" s="911"/>
    </row>
    <row r="2032" spans="2:2" ht="15.75" customHeight="1">
      <c r="B2032" s="911"/>
    </row>
    <row r="2033" spans="2:2" ht="15.75" customHeight="1">
      <c r="B2033" s="911"/>
    </row>
    <row r="2034" spans="2:2" ht="15.75" customHeight="1">
      <c r="B2034" s="911"/>
    </row>
    <row r="2035" spans="2:2" ht="15.75" customHeight="1">
      <c r="B2035" s="911"/>
    </row>
    <row r="2036" spans="2:2" ht="15.75" customHeight="1">
      <c r="B2036" s="911"/>
    </row>
    <row r="2037" spans="2:2" ht="15.75" customHeight="1">
      <c r="B2037" s="911"/>
    </row>
    <row r="2038" spans="2:2" ht="15.75" customHeight="1">
      <c r="B2038" s="911"/>
    </row>
    <row r="2039" spans="2:2" ht="15.75" customHeight="1">
      <c r="B2039" s="911"/>
    </row>
    <row r="2040" spans="2:2" ht="15.75" customHeight="1">
      <c r="B2040" s="911"/>
    </row>
    <row r="2041" spans="2:2" ht="15.75" customHeight="1">
      <c r="B2041" s="911"/>
    </row>
    <row r="2042" spans="2:2" ht="15.75" customHeight="1">
      <c r="B2042" s="911"/>
    </row>
    <row r="2043" spans="2:2" ht="15.75" customHeight="1">
      <c r="B2043" s="911"/>
    </row>
    <row r="2044" spans="2:2" ht="15.75" customHeight="1">
      <c r="B2044" s="911"/>
    </row>
    <row r="2045" spans="2:2" ht="15.75" customHeight="1">
      <c r="B2045" s="911"/>
    </row>
    <row r="2046" spans="2:2" ht="15.75" customHeight="1">
      <c r="B2046" s="911"/>
    </row>
    <row r="2047" spans="2:2" ht="15.75" customHeight="1">
      <c r="B2047" s="911"/>
    </row>
    <row r="2048" spans="2:2" ht="15.75" customHeight="1">
      <c r="B2048" s="911"/>
    </row>
    <row r="2049" spans="2:2" ht="15.75" customHeight="1">
      <c r="B2049" s="911"/>
    </row>
    <row r="2050" spans="2:2" ht="15.75" customHeight="1">
      <c r="B2050" s="911"/>
    </row>
    <row r="2051" spans="2:2" ht="15.75" customHeight="1">
      <c r="B2051" s="911"/>
    </row>
    <row r="2052" spans="2:2" ht="15.75" customHeight="1">
      <c r="B2052" s="911"/>
    </row>
    <row r="2053" spans="2:2" ht="15.75" customHeight="1">
      <c r="B2053" s="911"/>
    </row>
    <row r="2054" spans="2:2" ht="15.75" customHeight="1">
      <c r="B2054" s="911"/>
    </row>
    <row r="2055" spans="2:2" ht="15.75" customHeight="1">
      <c r="B2055" s="911"/>
    </row>
    <row r="2056" spans="2:2" ht="15.75" customHeight="1">
      <c r="B2056" s="911"/>
    </row>
    <row r="2057" spans="2:2" ht="15.75" customHeight="1">
      <c r="B2057" s="911"/>
    </row>
    <row r="2058" spans="2:2" ht="15.75" customHeight="1">
      <c r="B2058" s="911"/>
    </row>
    <row r="2059" spans="2:2" ht="15.75" customHeight="1">
      <c r="B2059" s="911"/>
    </row>
    <row r="2060" spans="2:2" ht="15.75" customHeight="1">
      <c r="B2060" s="911"/>
    </row>
    <row r="2061" spans="2:2" ht="15.75" customHeight="1">
      <c r="B2061" s="911"/>
    </row>
    <row r="2062" spans="2:2" ht="15.75" customHeight="1">
      <c r="B2062" s="911"/>
    </row>
    <row r="2063" spans="2:2" ht="15.75" customHeight="1">
      <c r="B2063" s="911"/>
    </row>
    <row r="2064" spans="2:2" ht="15.75" customHeight="1">
      <c r="B2064" s="911"/>
    </row>
    <row r="2065" spans="2:2" ht="15.75" customHeight="1">
      <c r="B2065" s="911"/>
    </row>
    <row r="2066" spans="2:2" ht="15.75" customHeight="1">
      <c r="B2066" s="911"/>
    </row>
    <row r="2067" spans="2:2" ht="15.75" customHeight="1">
      <c r="B2067" s="911"/>
    </row>
    <row r="2068" spans="2:2" ht="15.75" customHeight="1">
      <c r="B2068" s="911"/>
    </row>
    <row r="2069" spans="2:2" ht="15.75" customHeight="1">
      <c r="B2069" s="911"/>
    </row>
    <row r="2070" spans="2:2" ht="15.75" customHeight="1">
      <c r="B2070" s="911"/>
    </row>
    <row r="2071" spans="2:2" ht="15.75" customHeight="1">
      <c r="B2071" s="911"/>
    </row>
    <row r="2072" spans="2:2" ht="15.75" customHeight="1">
      <c r="B2072" s="911"/>
    </row>
    <row r="2073" spans="2:2" ht="15.75" customHeight="1">
      <c r="B2073" s="911"/>
    </row>
    <row r="2074" spans="2:2" ht="15.75" customHeight="1">
      <c r="B2074" s="911"/>
    </row>
    <row r="2075" spans="2:2" ht="15.75" customHeight="1">
      <c r="B2075" s="911"/>
    </row>
    <row r="2076" spans="2:2" ht="15.75" customHeight="1">
      <c r="B2076" s="911"/>
    </row>
    <row r="2077" spans="2:2" ht="15.75" customHeight="1">
      <c r="B2077" s="911"/>
    </row>
    <row r="2078" spans="2:2" ht="15.75" customHeight="1">
      <c r="B2078" s="911"/>
    </row>
    <row r="2079" spans="2:2" ht="15.75" customHeight="1">
      <c r="B2079" s="911"/>
    </row>
    <row r="2080" spans="2:2" ht="15.75" customHeight="1">
      <c r="B2080" s="911"/>
    </row>
    <row r="2081" spans="2:2" ht="15.75" customHeight="1">
      <c r="B2081" s="911"/>
    </row>
    <row r="2082" spans="2:2" ht="15.75" customHeight="1">
      <c r="B2082" s="911"/>
    </row>
    <row r="2083" spans="2:2" ht="15.75" customHeight="1">
      <c r="B2083" s="911"/>
    </row>
    <row r="2084" spans="2:2" ht="15.75" customHeight="1">
      <c r="B2084" s="911"/>
    </row>
    <row r="2085" spans="2:2" ht="15.75" customHeight="1">
      <c r="B2085" s="911"/>
    </row>
    <row r="2086" spans="2:2" ht="15.75" customHeight="1">
      <c r="B2086" s="911"/>
    </row>
    <row r="2087" spans="2:2" ht="15.75" customHeight="1">
      <c r="B2087" s="911"/>
    </row>
    <row r="2088" spans="2:2" ht="15.75" customHeight="1">
      <c r="B2088" s="911"/>
    </row>
    <row r="2089" spans="2:2" ht="15.75" customHeight="1">
      <c r="B2089" s="911"/>
    </row>
    <row r="2090" spans="2:2" ht="15.75" customHeight="1">
      <c r="B2090" s="911"/>
    </row>
    <row r="2091" spans="2:2" ht="15.75" customHeight="1">
      <c r="B2091" s="911"/>
    </row>
    <row r="2092" spans="2:2" ht="15.75" customHeight="1">
      <c r="B2092" s="911"/>
    </row>
    <row r="2093" spans="2:2" ht="15.75" customHeight="1">
      <c r="B2093" s="911"/>
    </row>
    <row r="2094" spans="2:2" ht="15.75" customHeight="1">
      <c r="B2094" s="911"/>
    </row>
    <row r="2095" spans="2:2" ht="15.75" customHeight="1">
      <c r="B2095" s="911"/>
    </row>
    <row r="2096" spans="2:2" ht="15.75" customHeight="1">
      <c r="B2096" s="911"/>
    </row>
    <row r="2097" spans="2:2" ht="15.75" customHeight="1">
      <c r="B2097" s="911"/>
    </row>
    <row r="2098" spans="2:2" ht="15.75" customHeight="1">
      <c r="B2098" s="911"/>
    </row>
    <row r="2099" spans="2:2" ht="15.75" customHeight="1">
      <c r="B2099" s="911"/>
    </row>
    <row r="2100" spans="2:2" ht="15.75" customHeight="1">
      <c r="B2100" s="911"/>
    </row>
    <row r="2101" spans="2:2" ht="15.75" customHeight="1">
      <c r="B2101" s="911"/>
    </row>
    <row r="2102" spans="2:2" ht="15.75" customHeight="1">
      <c r="B2102" s="911"/>
    </row>
    <row r="2103" spans="2:2" ht="15.75" customHeight="1">
      <c r="B2103" s="911"/>
    </row>
    <row r="2104" spans="2:2" ht="15.75" customHeight="1">
      <c r="B2104" s="911"/>
    </row>
    <row r="2105" spans="2:2" ht="15.75" customHeight="1">
      <c r="B2105" s="911"/>
    </row>
    <row r="2106" spans="2:2" ht="15.75" customHeight="1">
      <c r="B2106" s="911"/>
    </row>
    <row r="2107" spans="2:2" ht="15.75" customHeight="1">
      <c r="B2107" s="911"/>
    </row>
    <row r="2108" spans="2:2" ht="15.75" customHeight="1">
      <c r="B2108" s="911"/>
    </row>
    <row r="2109" spans="2:2" ht="15.75" customHeight="1">
      <c r="B2109" s="911"/>
    </row>
    <row r="2110" spans="2:2" ht="15.75" customHeight="1">
      <c r="B2110" s="911"/>
    </row>
    <row r="2111" spans="2:2" ht="15.75" customHeight="1">
      <c r="B2111" s="911"/>
    </row>
    <row r="2112" spans="2:2" ht="15.75" customHeight="1">
      <c r="B2112" s="911"/>
    </row>
    <row r="2113" spans="2:2" ht="15.75" customHeight="1">
      <c r="B2113" s="911"/>
    </row>
    <row r="2114" spans="2:2" ht="15.75" customHeight="1">
      <c r="B2114" s="911"/>
    </row>
    <row r="2115" spans="2:2" ht="15.75" customHeight="1">
      <c r="B2115" s="911"/>
    </row>
    <row r="2116" spans="2:2" ht="15.75" customHeight="1">
      <c r="B2116" s="911"/>
    </row>
    <row r="2117" spans="2:2" ht="15.75" customHeight="1">
      <c r="B2117" s="911"/>
    </row>
    <row r="2118" spans="2:2" ht="15.75" customHeight="1">
      <c r="B2118" s="911"/>
    </row>
    <row r="2119" spans="2:2" ht="15.75" customHeight="1">
      <c r="B2119" s="911"/>
    </row>
    <row r="2120" spans="2:2" ht="15.75" customHeight="1">
      <c r="B2120" s="911"/>
    </row>
    <row r="2121" spans="2:2" ht="15.75" customHeight="1">
      <c r="B2121" s="911"/>
    </row>
    <row r="2122" spans="2:2" ht="15.75" customHeight="1">
      <c r="B2122" s="911"/>
    </row>
    <row r="2123" spans="2:2" ht="15.75" customHeight="1">
      <c r="B2123" s="911"/>
    </row>
    <row r="2124" spans="2:2" ht="15.75" customHeight="1">
      <c r="B2124" s="911"/>
    </row>
    <row r="2125" spans="2:2" ht="15.75" customHeight="1">
      <c r="B2125" s="911"/>
    </row>
    <row r="2126" spans="2:2" ht="15.75" customHeight="1">
      <c r="B2126" s="911"/>
    </row>
    <row r="2127" spans="2:2" ht="15.75" customHeight="1">
      <c r="B2127" s="911"/>
    </row>
    <row r="2128" spans="2:2" ht="15.75" customHeight="1">
      <c r="B2128" s="911"/>
    </row>
    <row r="2129" spans="2:2" ht="15.75" customHeight="1">
      <c r="B2129" s="911"/>
    </row>
    <row r="2130" spans="2:2" ht="15.75" customHeight="1">
      <c r="B2130" s="911"/>
    </row>
    <row r="2131" spans="2:2" ht="15.75" customHeight="1">
      <c r="B2131" s="911"/>
    </row>
    <row r="2132" spans="2:2" ht="15.75" customHeight="1">
      <c r="B2132" s="911"/>
    </row>
    <row r="2133" spans="2:2" ht="15.75" customHeight="1">
      <c r="B2133" s="911"/>
    </row>
    <row r="2134" spans="2:2" ht="15.75" customHeight="1">
      <c r="B2134" s="911"/>
    </row>
    <row r="2135" spans="2:2" ht="15.75" customHeight="1">
      <c r="B2135" s="911"/>
    </row>
    <row r="2136" spans="2:2" ht="15.75" customHeight="1">
      <c r="B2136" s="911"/>
    </row>
    <row r="2137" spans="2:2" ht="15.75" customHeight="1">
      <c r="B2137" s="911"/>
    </row>
    <row r="2138" spans="2:2" ht="15.75" customHeight="1">
      <c r="B2138" s="911"/>
    </row>
    <row r="2139" spans="2:2" ht="15.75" customHeight="1">
      <c r="B2139" s="911"/>
    </row>
    <row r="2140" spans="2:2" ht="15.75" customHeight="1">
      <c r="B2140" s="911"/>
    </row>
    <row r="2141" spans="2:2" ht="15.75" customHeight="1">
      <c r="B2141" s="911"/>
    </row>
    <row r="2142" spans="2:2" ht="15.75" customHeight="1">
      <c r="B2142" s="911"/>
    </row>
    <row r="2143" spans="2:2" ht="15.75" customHeight="1">
      <c r="B2143" s="911"/>
    </row>
    <row r="2144" spans="2:2" ht="15.75" customHeight="1">
      <c r="B2144" s="911"/>
    </row>
    <row r="2145" spans="2:2" ht="15.75" customHeight="1">
      <c r="B2145" s="911"/>
    </row>
    <row r="2146" spans="2:2" ht="15.75" customHeight="1">
      <c r="B2146" s="911"/>
    </row>
    <row r="2147" spans="2:2" ht="15.75" customHeight="1">
      <c r="B2147" s="911"/>
    </row>
    <row r="2148" spans="2:2" ht="15.75" customHeight="1">
      <c r="B2148" s="911"/>
    </row>
    <row r="2149" spans="2:2" ht="15.75" customHeight="1">
      <c r="B2149" s="911"/>
    </row>
    <row r="2150" spans="2:2" ht="15.75" customHeight="1">
      <c r="B2150" s="911"/>
    </row>
    <row r="2151" spans="2:2" ht="15.75" customHeight="1">
      <c r="B2151" s="911"/>
    </row>
    <row r="2152" spans="2:2" ht="15.75" customHeight="1">
      <c r="B2152" s="911"/>
    </row>
    <row r="2153" spans="2:2" ht="15.75" customHeight="1">
      <c r="B2153" s="911"/>
    </row>
    <row r="2154" spans="2:2" ht="15.75" customHeight="1">
      <c r="B2154" s="911"/>
    </row>
    <row r="2155" spans="2:2" ht="15.75" customHeight="1">
      <c r="B2155" s="911"/>
    </row>
    <row r="2156" spans="2:2" ht="15.75" customHeight="1">
      <c r="B2156" s="911"/>
    </row>
    <row r="2157" spans="2:2" ht="15.75" customHeight="1">
      <c r="B2157" s="911"/>
    </row>
    <row r="2158" spans="2:2" ht="15.75" customHeight="1">
      <c r="B2158" s="911"/>
    </row>
    <row r="2159" spans="2:2" ht="15.75" customHeight="1">
      <c r="B2159" s="911"/>
    </row>
    <row r="2160" spans="2:2" ht="15.75" customHeight="1">
      <c r="B2160" s="911"/>
    </row>
    <row r="2161" spans="2:2" ht="15.75" customHeight="1">
      <c r="B2161" s="911"/>
    </row>
    <row r="2162" spans="2:2" ht="15.75" customHeight="1">
      <c r="B2162" s="911"/>
    </row>
    <row r="2163" spans="2:2" ht="15.75" customHeight="1">
      <c r="B2163" s="911"/>
    </row>
    <row r="2164" spans="2:2" ht="15.75" customHeight="1">
      <c r="B2164" s="911"/>
    </row>
    <row r="2165" spans="2:2" ht="15.75" customHeight="1">
      <c r="B2165" s="911"/>
    </row>
    <row r="2166" spans="2:2" ht="15.75" customHeight="1">
      <c r="B2166" s="911"/>
    </row>
    <row r="2167" spans="2:2" ht="15.75" customHeight="1">
      <c r="B2167" s="911"/>
    </row>
    <row r="2168" spans="2:2" ht="15.75" customHeight="1">
      <c r="B2168" s="911"/>
    </row>
    <row r="2169" spans="2:2" ht="15.75" customHeight="1">
      <c r="B2169" s="911"/>
    </row>
    <row r="2170" spans="2:2" ht="15.75" customHeight="1">
      <c r="B2170" s="911"/>
    </row>
    <row r="2171" spans="2:2" ht="15.75" customHeight="1">
      <c r="B2171" s="911"/>
    </row>
    <row r="2172" spans="2:2" ht="15.75" customHeight="1">
      <c r="B2172" s="911"/>
    </row>
    <row r="2173" spans="2:2" ht="15.75" customHeight="1">
      <c r="B2173" s="911"/>
    </row>
    <row r="2174" spans="2:2" ht="15.75" customHeight="1">
      <c r="B2174" s="911"/>
    </row>
    <row r="2175" spans="2:2" ht="15.75" customHeight="1">
      <c r="B2175" s="911"/>
    </row>
    <row r="2176" spans="2:2" ht="15.75" customHeight="1">
      <c r="B2176" s="911"/>
    </row>
    <row r="2177" spans="2:2" ht="15.75" customHeight="1">
      <c r="B2177" s="911"/>
    </row>
    <row r="2178" spans="2:2" ht="15.75" customHeight="1">
      <c r="B2178" s="911"/>
    </row>
    <row r="2179" spans="2:2" ht="15.75" customHeight="1">
      <c r="B2179" s="911"/>
    </row>
    <row r="2180" spans="2:2" ht="15.75" customHeight="1">
      <c r="B2180" s="911"/>
    </row>
    <row r="2181" spans="2:2" ht="15.75" customHeight="1">
      <c r="B2181" s="911"/>
    </row>
    <row r="2182" spans="2:2" ht="15.75" customHeight="1">
      <c r="B2182" s="911"/>
    </row>
    <row r="2183" spans="2:2" ht="15.75" customHeight="1">
      <c r="B2183" s="911"/>
    </row>
    <row r="2184" spans="2:2" ht="15.75" customHeight="1">
      <c r="B2184" s="911"/>
    </row>
    <row r="2185" spans="2:2" ht="15.75" customHeight="1">
      <c r="B2185" s="911"/>
    </row>
    <row r="2186" spans="2:2" ht="15.75" customHeight="1">
      <c r="B2186" s="911"/>
    </row>
    <row r="2187" spans="2:2" ht="15.75" customHeight="1">
      <c r="B2187" s="911"/>
    </row>
    <row r="2188" spans="2:2" ht="15.75" customHeight="1">
      <c r="B2188" s="911"/>
    </row>
    <row r="2189" spans="2:2" ht="15.75" customHeight="1">
      <c r="B2189" s="911"/>
    </row>
    <row r="2190" spans="2:2" ht="15.75" customHeight="1">
      <c r="B2190" s="911"/>
    </row>
    <row r="2191" spans="2:2" ht="15.75" customHeight="1">
      <c r="B2191" s="911"/>
    </row>
    <row r="2192" spans="2:2" ht="15.75" customHeight="1">
      <c r="B2192" s="911"/>
    </row>
    <row r="2193" spans="2:2" ht="15.75" customHeight="1">
      <c r="B2193" s="911"/>
    </row>
    <row r="2194" spans="2:2" ht="15.75" customHeight="1">
      <c r="B2194" s="911"/>
    </row>
    <row r="2195" spans="2:2" ht="15.75" customHeight="1">
      <c r="B2195" s="911"/>
    </row>
    <row r="2196" spans="2:2" ht="15.75" customHeight="1">
      <c r="B2196" s="911"/>
    </row>
    <row r="2197" spans="2:2" ht="15.75" customHeight="1">
      <c r="B2197" s="911"/>
    </row>
    <row r="2198" spans="2:2" ht="15.75" customHeight="1">
      <c r="B2198" s="911"/>
    </row>
    <row r="2199" spans="2:2" ht="15.75" customHeight="1">
      <c r="B2199" s="911"/>
    </row>
    <row r="2200" spans="2:2" ht="15.75" customHeight="1">
      <c r="B2200" s="911"/>
    </row>
    <row r="2201" spans="2:2" ht="15.75" customHeight="1">
      <c r="B2201" s="911"/>
    </row>
    <row r="2202" spans="2:2" ht="15.75" customHeight="1">
      <c r="B2202" s="911"/>
    </row>
    <row r="2203" spans="2:2" ht="15.75" customHeight="1">
      <c r="B2203" s="911"/>
    </row>
    <row r="2204" spans="2:2" ht="15.75" customHeight="1">
      <c r="B2204" s="911"/>
    </row>
    <row r="2205" spans="2:2" ht="15.75" customHeight="1">
      <c r="B2205" s="911"/>
    </row>
    <row r="2206" spans="2:2" ht="15.75" customHeight="1">
      <c r="B2206" s="911"/>
    </row>
    <row r="2207" spans="2:2" ht="15.75" customHeight="1">
      <c r="B2207" s="911"/>
    </row>
    <row r="2208" spans="2:2" ht="15.75" customHeight="1">
      <c r="B2208" s="911"/>
    </row>
    <row r="2209" spans="2:2" ht="15.75" customHeight="1">
      <c r="B2209" s="911"/>
    </row>
    <row r="2210" spans="2:2" ht="15.75" customHeight="1">
      <c r="B2210" s="911"/>
    </row>
    <row r="2211" spans="2:2" ht="15.75" customHeight="1">
      <c r="B2211" s="911"/>
    </row>
    <row r="2212" spans="2:2" ht="15.75" customHeight="1">
      <c r="B2212" s="911"/>
    </row>
    <row r="2213" spans="2:2" ht="15.75" customHeight="1">
      <c r="B2213" s="911"/>
    </row>
    <row r="2214" spans="2:2" ht="15.75" customHeight="1">
      <c r="B2214" s="911"/>
    </row>
    <row r="2215" spans="2:2" ht="15.75" customHeight="1">
      <c r="B2215" s="911"/>
    </row>
    <row r="2216" spans="2:2" ht="15.75" customHeight="1">
      <c r="B2216" s="911"/>
    </row>
    <row r="2217" spans="2:2" ht="15.75" customHeight="1">
      <c r="B2217" s="911"/>
    </row>
    <row r="2218" spans="2:2" ht="15.75" customHeight="1">
      <c r="B2218" s="911"/>
    </row>
    <row r="2219" spans="2:2" ht="15.75" customHeight="1">
      <c r="B2219" s="911"/>
    </row>
    <row r="2220" spans="2:2" ht="15.75" customHeight="1">
      <c r="B2220" s="911"/>
    </row>
    <row r="2221" spans="2:2" ht="15.75" customHeight="1">
      <c r="B2221" s="911"/>
    </row>
    <row r="2222" spans="2:2" ht="15.75" customHeight="1">
      <c r="B2222" s="911"/>
    </row>
    <row r="2223" spans="2:2" ht="15.75" customHeight="1">
      <c r="B2223" s="911"/>
    </row>
    <row r="2224" spans="2:2" ht="15.75" customHeight="1">
      <c r="B2224" s="911"/>
    </row>
    <row r="2225" spans="2:2" ht="15.75" customHeight="1">
      <c r="B2225" s="911"/>
    </row>
    <row r="2226" spans="2:2" ht="15.75" customHeight="1">
      <c r="B2226" s="911"/>
    </row>
    <row r="2227" spans="2:2" ht="15.75" customHeight="1">
      <c r="B2227" s="911"/>
    </row>
    <row r="2228" spans="2:2" ht="15.75" customHeight="1">
      <c r="B2228" s="911"/>
    </row>
    <row r="2229" spans="2:2" ht="15.75" customHeight="1">
      <c r="B2229" s="911"/>
    </row>
    <row r="2230" spans="2:2" ht="15.75" customHeight="1">
      <c r="B2230" s="911"/>
    </row>
    <row r="2231" spans="2:2" ht="15.75" customHeight="1">
      <c r="B2231" s="911"/>
    </row>
    <row r="2232" spans="2:2" ht="15.75" customHeight="1">
      <c r="B2232" s="911"/>
    </row>
    <row r="2233" spans="2:2" ht="15.75" customHeight="1">
      <c r="B2233" s="911"/>
    </row>
    <row r="2234" spans="2:2" ht="15.75" customHeight="1">
      <c r="B2234" s="911"/>
    </row>
    <row r="2235" spans="2:2" ht="15.75" customHeight="1">
      <c r="B2235" s="911"/>
    </row>
    <row r="2236" spans="2:2" ht="15.75" customHeight="1">
      <c r="B2236" s="911"/>
    </row>
    <row r="2237" spans="2:2" ht="15.75" customHeight="1">
      <c r="B2237" s="911"/>
    </row>
    <row r="2238" spans="2:2" ht="15.75" customHeight="1">
      <c r="B2238" s="911"/>
    </row>
    <row r="2239" spans="2:2" ht="15.75" customHeight="1">
      <c r="B2239" s="911"/>
    </row>
    <row r="2240" spans="2:2" ht="15.75" customHeight="1">
      <c r="B2240" s="911"/>
    </row>
    <row r="2241" spans="2:2" ht="15.75" customHeight="1">
      <c r="B2241" s="911"/>
    </row>
    <row r="2242" spans="2:2" ht="15.75" customHeight="1">
      <c r="B2242" s="911"/>
    </row>
    <row r="2243" spans="2:2" ht="15.75" customHeight="1">
      <c r="B2243" s="911"/>
    </row>
    <row r="2244" spans="2:2" ht="15.75" customHeight="1">
      <c r="B2244" s="911"/>
    </row>
    <row r="2245" spans="2:2" ht="15.75" customHeight="1">
      <c r="B2245" s="911"/>
    </row>
    <row r="2246" spans="2:2" ht="15.75" customHeight="1">
      <c r="B2246" s="911"/>
    </row>
    <row r="2247" spans="2:2" ht="15.75" customHeight="1">
      <c r="B2247" s="911"/>
    </row>
    <row r="2248" spans="2:2" ht="15.75" customHeight="1">
      <c r="B2248" s="911"/>
    </row>
    <row r="2249" spans="2:2" ht="15.75" customHeight="1">
      <c r="B2249" s="911"/>
    </row>
    <row r="2250" spans="2:2" ht="15.75" customHeight="1">
      <c r="B2250" s="911"/>
    </row>
    <row r="2251" spans="2:2" ht="15.75" customHeight="1">
      <c r="B2251" s="911"/>
    </row>
    <row r="2252" spans="2:2" ht="15.75" customHeight="1">
      <c r="B2252" s="911"/>
    </row>
    <row r="2253" spans="2:2" ht="15.75" customHeight="1">
      <c r="B2253" s="911"/>
    </row>
    <row r="2254" spans="2:2" ht="15.75" customHeight="1">
      <c r="B2254" s="911"/>
    </row>
    <row r="2255" spans="2:2" ht="15.75" customHeight="1">
      <c r="B2255" s="911"/>
    </row>
    <row r="2256" spans="2:2" ht="15.75" customHeight="1">
      <c r="B2256" s="911"/>
    </row>
    <row r="2257" spans="2:2" ht="15.75" customHeight="1">
      <c r="B2257" s="911"/>
    </row>
    <row r="2258" spans="2:2" ht="15.75" customHeight="1">
      <c r="B2258" s="911"/>
    </row>
    <row r="2259" spans="2:2" ht="15.75" customHeight="1">
      <c r="B2259" s="911"/>
    </row>
    <row r="2260" spans="2:2" ht="15.75" customHeight="1">
      <c r="B2260" s="911"/>
    </row>
    <row r="2261" spans="2:2" ht="15.75" customHeight="1">
      <c r="B2261" s="911"/>
    </row>
    <row r="2262" spans="2:2" ht="15.75" customHeight="1">
      <c r="B2262" s="911"/>
    </row>
    <row r="2263" spans="2:2" ht="15.75" customHeight="1">
      <c r="B2263" s="911"/>
    </row>
    <row r="2264" spans="2:2" ht="15.75" customHeight="1">
      <c r="B2264" s="911"/>
    </row>
    <row r="2265" spans="2:2" ht="15.75" customHeight="1">
      <c r="B2265" s="911"/>
    </row>
    <row r="2266" spans="2:2" ht="15.75" customHeight="1">
      <c r="B2266" s="911"/>
    </row>
    <row r="2267" spans="2:2" ht="15.75" customHeight="1">
      <c r="B2267" s="911"/>
    </row>
    <row r="2268" spans="2:2" ht="15.75" customHeight="1">
      <c r="B2268" s="911"/>
    </row>
    <row r="2269" spans="2:2" ht="15.75" customHeight="1">
      <c r="B2269" s="911"/>
    </row>
    <row r="2270" spans="2:2" ht="15.75" customHeight="1">
      <c r="B2270" s="911"/>
    </row>
    <row r="2271" spans="2:2" ht="15.75" customHeight="1">
      <c r="B2271" s="911"/>
    </row>
    <row r="2272" spans="2:2" ht="15.75" customHeight="1">
      <c r="B2272" s="911"/>
    </row>
    <row r="2273" spans="2:2" ht="15.75" customHeight="1">
      <c r="B2273" s="911"/>
    </row>
    <row r="2274" spans="2:2" ht="15.75" customHeight="1">
      <c r="B2274" s="911"/>
    </row>
    <row r="2275" spans="2:2" ht="15.75" customHeight="1">
      <c r="B2275" s="911"/>
    </row>
    <row r="2276" spans="2:2" ht="15.75" customHeight="1">
      <c r="B2276" s="911"/>
    </row>
    <row r="2277" spans="2:2" ht="15.75" customHeight="1">
      <c r="B2277" s="911"/>
    </row>
    <row r="2278" spans="2:2" ht="15.75" customHeight="1">
      <c r="B2278" s="911"/>
    </row>
    <row r="2279" spans="2:2" ht="15.75" customHeight="1">
      <c r="B2279" s="911"/>
    </row>
    <row r="2280" spans="2:2" ht="15.75" customHeight="1">
      <c r="B2280" s="911"/>
    </row>
    <row r="2281" spans="2:2" ht="15.75" customHeight="1">
      <c r="B2281" s="911"/>
    </row>
    <row r="2282" spans="2:2" ht="15.75" customHeight="1">
      <c r="B2282" s="911"/>
    </row>
    <row r="2283" spans="2:2" ht="15.75" customHeight="1">
      <c r="B2283" s="911"/>
    </row>
    <row r="2284" spans="2:2" ht="15.75" customHeight="1">
      <c r="B2284" s="911"/>
    </row>
    <row r="2285" spans="2:2" ht="15.75" customHeight="1">
      <c r="B2285" s="911"/>
    </row>
    <row r="2286" spans="2:2" ht="15.75" customHeight="1">
      <c r="B2286" s="911"/>
    </row>
    <row r="2287" spans="2:2" ht="15.75" customHeight="1">
      <c r="B2287" s="911"/>
    </row>
    <row r="2288" spans="2:2" ht="15.75" customHeight="1">
      <c r="B2288" s="911"/>
    </row>
    <row r="2289" spans="2:2" ht="15.75" customHeight="1">
      <c r="B2289" s="911"/>
    </row>
    <row r="2290" spans="2:2" ht="15.75" customHeight="1">
      <c r="B2290" s="911"/>
    </row>
    <row r="2291" spans="2:2" ht="15.75" customHeight="1">
      <c r="B2291" s="911"/>
    </row>
    <row r="2292" spans="2:2" ht="15.75" customHeight="1">
      <c r="B2292" s="911"/>
    </row>
    <row r="2293" spans="2:2" ht="15.75" customHeight="1">
      <c r="B2293" s="911"/>
    </row>
    <row r="2294" spans="2:2" ht="15.75" customHeight="1">
      <c r="B2294" s="911"/>
    </row>
    <row r="2295" spans="2:2" ht="15.75" customHeight="1">
      <c r="B2295" s="911"/>
    </row>
    <row r="2296" spans="2:2" ht="15.75" customHeight="1">
      <c r="B2296" s="911"/>
    </row>
    <row r="2297" spans="2:2" ht="15.75" customHeight="1">
      <c r="B2297" s="911"/>
    </row>
    <row r="2298" spans="2:2" ht="15.75" customHeight="1">
      <c r="B2298" s="911"/>
    </row>
    <row r="2299" spans="2:2" ht="15.75" customHeight="1">
      <c r="B2299" s="911"/>
    </row>
    <row r="2300" spans="2:2" ht="15.75" customHeight="1">
      <c r="B2300" s="911"/>
    </row>
    <row r="2301" spans="2:2" ht="15.75" customHeight="1">
      <c r="B2301" s="911"/>
    </row>
    <row r="2302" spans="2:2" ht="15.75" customHeight="1">
      <c r="B2302" s="911"/>
    </row>
    <row r="2303" spans="2:2" ht="15.75" customHeight="1">
      <c r="B2303" s="911"/>
    </row>
    <row r="2304" spans="2:2" ht="15.75" customHeight="1">
      <c r="B2304" s="911"/>
    </row>
    <row r="2305" spans="2:2" ht="15.75" customHeight="1">
      <c r="B2305" s="911"/>
    </row>
    <row r="2306" spans="2:2" ht="15.75" customHeight="1">
      <c r="B2306" s="911"/>
    </row>
    <row r="2307" spans="2:2" ht="15.75" customHeight="1">
      <c r="B2307" s="911"/>
    </row>
    <row r="2308" spans="2:2" ht="15.75" customHeight="1">
      <c r="B2308" s="911"/>
    </row>
    <row r="2309" spans="2:2" ht="15.75" customHeight="1">
      <c r="B2309" s="911"/>
    </row>
    <row r="2310" spans="2:2" ht="15.75" customHeight="1">
      <c r="B2310" s="911"/>
    </row>
    <row r="2311" spans="2:2" ht="15.75" customHeight="1">
      <c r="B2311" s="911"/>
    </row>
    <row r="2312" spans="2:2" ht="15.75" customHeight="1">
      <c r="B2312" s="911"/>
    </row>
    <row r="2313" spans="2:2" ht="15.75" customHeight="1">
      <c r="B2313" s="911"/>
    </row>
    <row r="2314" spans="2:2" ht="15.75" customHeight="1">
      <c r="B2314" s="911"/>
    </row>
    <row r="2315" spans="2:2" ht="15.75" customHeight="1">
      <c r="B2315" s="911"/>
    </row>
    <row r="2316" spans="2:2" ht="15.75" customHeight="1">
      <c r="B2316" s="911"/>
    </row>
    <row r="2317" spans="2:2" ht="15.75" customHeight="1">
      <c r="B2317" s="911"/>
    </row>
    <row r="2318" spans="2:2" ht="15.75" customHeight="1">
      <c r="B2318" s="911"/>
    </row>
    <row r="2319" spans="2:2" ht="15.75" customHeight="1">
      <c r="B2319" s="911"/>
    </row>
    <row r="2320" spans="2:2" ht="15.75" customHeight="1">
      <c r="B2320" s="911"/>
    </row>
    <row r="2321" spans="2:2" ht="15.75" customHeight="1">
      <c r="B2321" s="911"/>
    </row>
    <row r="2322" spans="2:2" ht="15.75" customHeight="1">
      <c r="B2322" s="911"/>
    </row>
    <row r="2323" spans="2:2" ht="15.75" customHeight="1">
      <c r="B2323" s="911"/>
    </row>
    <row r="2324" spans="2:2" ht="15.75" customHeight="1">
      <c r="B2324" s="911"/>
    </row>
    <row r="2325" spans="2:2" ht="15.75" customHeight="1">
      <c r="B2325" s="911"/>
    </row>
    <row r="2326" spans="2:2" ht="15.75" customHeight="1">
      <c r="B2326" s="911"/>
    </row>
    <row r="2327" spans="2:2" ht="15.75" customHeight="1">
      <c r="B2327" s="911"/>
    </row>
    <row r="2328" spans="2:2" ht="15.75" customHeight="1">
      <c r="B2328" s="911"/>
    </row>
    <row r="2329" spans="2:2" ht="15.75" customHeight="1">
      <c r="B2329" s="911"/>
    </row>
    <row r="2330" spans="2:2" ht="15.75" customHeight="1">
      <c r="B2330" s="911"/>
    </row>
    <row r="2331" spans="2:2" ht="15.75" customHeight="1">
      <c r="B2331" s="911"/>
    </row>
    <row r="2332" spans="2:2" ht="15.75" customHeight="1">
      <c r="B2332" s="911"/>
    </row>
    <row r="2333" spans="2:2" ht="15.75" customHeight="1">
      <c r="B2333" s="911"/>
    </row>
    <row r="2334" spans="2:2" ht="15.75" customHeight="1">
      <c r="B2334" s="911"/>
    </row>
    <row r="2335" spans="2:2" ht="15.75" customHeight="1">
      <c r="B2335" s="911"/>
    </row>
    <row r="2336" spans="2:2" ht="15.75" customHeight="1">
      <c r="B2336" s="911"/>
    </row>
    <row r="2337" spans="2:2" ht="15.75" customHeight="1">
      <c r="B2337" s="911"/>
    </row>
    <row r="2338" spans="2:2" ht="15.75" customHeight="1">
      <c r="B2338" s="911"/>
    </row>
    <row r="2339" spans="2:2" ht="15.75" customHeight="1">
      <c r="B2339" s="911"/>
    </row>
    <row r="2340" spans="2:2" ht="15.75" customHeight="1">
      <c r="B2340" s="911"/>
    </row>
    <row r="2341" spans="2:2" ht="15.75" customHeight="1">
      <c r="B2341" s="911"/>
    </row>
    <row r="2342" spans="2:2" ht="15.75" customHeight="1">
      <c r="B2342" s="911"/>
    </row>
    <row r="2343" spans="2:2" ht="15.75" customHeight="1">
      <c r="B2343" s="911"/>
    </row>
    <row r="2344" spans="2:2" ht="15.75" customHeight="1">
      <c r="B2344" s="911"/>
    </row>
    <row r="2345" spans="2:2" ht="15.75" customHeight="1">
      <c r="B2345" s="911"/>
    </row>
    <row r="2346" spans="2:2" ht="15.75" customHeight="1">
      <c r="B2346" s="911"/>
    </row>
    <row r="2347" spans="2:2" ht="15.75" customHeight="1">
      <c r="B2347" s="911"/>
    </row>
    <row r="2348" spans="2:2" ht="15.75" customHeight="1">
      <c r="B2348" s="911"/>
    </row>
    <row r="2349" spans="2:2" ht="15.75" customHeight="1">
      <c r="B2349" s="911"/>
    </row>
    <row r="2350" spans="2:2" ht="15.75" customHeight="1">
      <c r="B2350" s="911"/>
    </row>
    <row r="2351" spans="2:2" ht="15.75" customHeight="1">
      <c r="B2351" s="911"/>
    </row>
    <row r="2352" spans="2:2" ht="15.75" customHeight="1">
      <c r="B2352" s="911"/>
    </row>
    <row r="2353" spans="2:2" ht="15.75" customHeight="1">
      <c r="B2353" s="911"/>
    </row>
    <row r="2354" spans="2:2" ht="15.75" customHeight="1">
      <c r="B2354" s="911"/>
    </row>
    <row r="2355" spans="2:2" ht="15.75" customHeight="1">
      <c r="B2355" s="911"/>
    </row>
    <row r="2356" spans="2:2" ht="15.75" customHeight="1">
      <c r="B2356" s="911"/>
    </row>
    <row r="2357" spans="2:2" ht="15.75" customHeight="1">
      <c r="B2357" s="911"/>
    </row>
    <row r="2358" spans="2:2" ht="15.75" customHeight="1">
      <c r="B2358" s="911"/>
    </row>
    <row r="2359" spans="2:2" ht="15.75" customHeight="1">
      <c r="B2359" s="911"/>
    </row>
    <row r="2360" spans="2:2" ht="15.75" customHeight="1">
      <c r="B2360" s="911"/>
    </row>
    <row r="2361" spans="2:2" ht="15.75" customHeight="1">
      <c r="B2361" s="911"/>
    </row>
    <row r="2362" spans="2:2" ht="15.75" customHeight="1">
      <c r="B2362" s="911"/>
    </row>
    <row r="2363" spans="2:2" ht="15.75" customHeight="1">
      <c r="B2363" s="911"/>
    </row>
    <row r="2364" spans="2:2" ht="15.75" customHeight="1">
      <c r="B2364" s="911"/>
    </row>
    <row r="2365" spans="2:2" ht="15.75" customHeight="1">
      <c r="B2365" s="911"/>
    </row>
    <row r="2366" spans="2:2" ht="15.75" customHeight="1">
      <c r="B2366" s="911"/>
    </row>
    <row r="2367" spans="2:2" ht="15.75" customHeight="1">
      <c r="B2367" s="911"/>
    </row>
    <row r="2368" spans="2:2" ht="15.75" customHeight="1">
      <c r="B2368" s="911"/>
    </row>
    <row r="2369" spans="2:2" ht="15.75" customHeight="1">
      <c r="B2369" s="911"/>
    </row>
    <row r="2370" spans="2:2" ht="15.75" customHeight="1">
      <c r="B2370" s="911"/>
    </row>
    <row r="2371" spans="2:2" ht="15.75" customHeight="1">
      <c r="B2371" s="911"/>
    </row>
    <row r="2372" spans="2:2" ht="15.75" customHeight="1">
      <c r="B2372" s="911"/>
    </row>
    <row r="2373" spans="2:2" ht="15.75" customHeight="1">
      <c r="B2373" s="911"/>
    </row>
    <row r="2374" spans="2:2" ht="15.75" customHeight="1">
      <c r="B2374" s="911"/>
    </row>
    <row r="2375" spans="2:2" ht="15.75" customHeight="1">
      <c r="B2375" s="911"/>
    </row>
    <row r="2376" spans="2:2" ht="15.75" customHeight="1">
      <c r="B2376" s="911"/>
    </row>
    <row r="2377" spans="2:2" ht="15.75" customHeight="1">
      <c r="B2377" s="911"/>
    </row>
    <row r="2378" spans="2:2" ht="15.75" customHeight="1">
      <c r="B2378" s="911"/>
    </row>
    <row r="2379" spans="2:2" ht="15.75" customHeight="1">
      <c r="B2379" s="911"/>
    </row>
    <row r="2380" spans="2:2" ht="15.75" customHeight="1">
      <c r="B2380" s="911"/>
    </row>
    <row r="2381" spans="2:2" ht="15.75" customHeight="1">
      <c r="B2381" s="911"/>
    </row>
    <row r="2382" spans="2:2" ht="15.75" customHeight="1">
      <c r="B2382" s="911"/>
    </row>
    <row r="2383" spans="2:2" ht="15.75" customHeight="1">
      <c r="B2383" s="911"/>
    </row>
    <row r="2384" spans="2:2" ht="15.75" customHeight="1">
      <c r="B2384" s="911"/>
    </row>
    <row r="2385" spans="2:2" ht="15.75" customHeight="1">
      <c r="B2385" s="911"/>
    </row>
    <row r="2386" spans="2:2" ht="15.75" customHeight="1">
      <c r="B2386" s="911"/>
    </row>
    <row r="2387" spans="2:2" ht="15.75" customHeight="1">
      <c r="B2387" s="911"/>
    </row>
    <row r="2388" spans="2:2" ht="15.75" customHeight="1">
      <c r="B2388" s="911"/>
    </row>
    <row r="2389" spans="2:2" ht="15.75" customHeight="1">
      <c r="B2389" s="911"/>
    </row>
    <row r="2390" spans="2:2" ht="15.75" customHeight="1">
      <c r="B2390" s="911"/>
    </row>
    <row r="2391" spans="2:2" ht="15.75" customHeight="1">
      <c r="B2391" s="911"/>
    </row>
    <row r="2392" spans="2:2" ht="15.75" customHeight="1">
      <c r="B2392" s="911"/>
    </row>
    <row r="2393" spans="2:2" ht="15.75" customHeight="1">
      <c r="B2393" s="911"/>
    </row>
    <row r="2394" spans="2:2" ht="15.75" customHeight="1">
      <c r="B2394" s="911"/>
    </row>
    <row r="2395" spans="2:2" ht="15.75" customHeight="1">
      <c r="B2395" s="911"/>
    </row>
    <row r="2396" spans="2:2" ht="15.75" customHeight="1">
      <c r="B2396" s="911"/>
    </row>
    <row r="2397" spans="2:2" ht="15.75" customHeight="1">
      <c r="B2397" s="911"/>
    </row>
    <row r="2398" spans="2:2" ht="15.75" customHeight="1">
      <c r="B2398" s="911"/>
    </row>
    <row r="2399" spans="2:2" ht="15.75" customHeight="1">
      <c r="B2399" s="911"/>
    </row>
    <row r="2400" spans="2:2" ht="15.75" customHeight="1">
      <c r="B2400" s="911"/>
    </row>
    <row r="2401" spans="2:2" ht="15.75" customHeight="1">
      <c r="B2401" s="911"/>
    </row>
    <row r="2402" spans="2:2" ht="15.75" customHeight="1">
      <c r="B2402" s="911"/>
    </row>
    <row r="2403" spans="2:2" ht="15.75" customHeight="1">
      <c r="B2403" s="911"/>
    </row>
    <row r="2404" spans="2:2" ht="15.75" customHeight="1">
      <c r="B2404" s="911"/>
    </row>
    <row r="2405" spans="2:2" ht="15.75" customHeight="1">
      <c r="B2405" s="911"/>
    </row>
    <row r="2406" spans="2:2" ht="15.75" customHeight="1">
      <c r="B2406" s="911"/>
    </row>
    <row r="2407" spans="2:2" ht="15.75" customHeight="1">
      <c r="B2407" s="911"/>
    </row>
    <row r="2408" spans="2:2" ht="15.75" customHeight="1">
      <c r="B2408" s="911"/>
    </row>
    <row r="2409" spans="2:2" ht="15.75" customHeight="1">
      <c r="B2409" s="911"/>
    </row>
    <row r="2410" spans="2:2" ht="15.75" customHeight="1">
      <c r="B2410" s="911"/>
    </row>
    <row r="2411" spans="2:2" ht="15.75" customHeight="1">
      <c r="B2411" s="911"/>
    </row>
    <row r="2412" spans="2:2" ht="15.75" customHeight="1">
      <c r="B2412" s="911"/>
    </row>
    <row r="2413" spans="2:2" ht="15.75" customHeight="1">
      <c r="B2413" s="911"/>
    </row>
    <row r="2414" spans="2:2" ht="15.75" customHeight="1">
      <c r="B2414" s="911"/>
    </row>
    <row r="2415" spans="2:2" ht="15.75" customHeight="1">
      <c r="B2415" s="911"/>
    </row>
    <row r="2416" spans="2:2" ht="15.75" customHeight="1">
      <c r="B2416" s="911"/>
    </row>
    <row r="2417" spans="2:2" ht="15.75" customHeight="1">
      <c r="B2417" s="911"/>
    </row>
    <row r="2418" spans="2:2" ht="15.75" customHeight="1">
      <c r="B2418" s="911"/>
    </row>
    <row r="2419" spans="2:2" ht="15.75" customHeight="1">
      <c r="B2419" s="911"/>
    </row>
    <row r="2420" spans="2:2" ht="15.75" customHeight="1">
      <c r="B2420" s="911"/>
    </row>
    <row r="2421" spans="2:2" ht="15.75" customHeight="1">
      <c r="B2421" s="911"/>
    </row>
    <row r="2422" spans="2:2" ht="15.75" customHeight="1">
      <c r="B2422" s="911"/>
    </row>
    <row r="2423" spans="2:2" ht="15.75" customHeight="1">
      <c r="B2423" s="911"/>
    </row>
    <row r="2424" spans="2:2" ht="15.75" customHeight="1">
      <c r="B2424" s="911"/>
    </row>
    <row r="2425" spans="2:2" ht="15.75" customHeight="1">
      <c r="B2425" s="911"/>
    </row>
    <row r="2426" spans="2:2" ht="15.75" customHeight="1">
      <c r="B2426" s="911"/>
    </row>
    <row r="2427" spans="2:2" ht="15.75" customHeight="1">
      <c r="B2427" s="911"/>
    </row>
    <row r="2428" spans="2:2" ht="15.75" customHeight="1">
      <c r="B2428" s="911"/>
    </row>
    <row r="2429" spans="2:2" ht="15.75" customHeight="1">
      <c r="B2429" s="911"/>
    </row>
    <row r="2430" spans="2:2" ht="15.75" customHeight="1">
      <c r="B2430" s="911"/>
    </row>
    <row r="2431" spans="2:2" ht="15.75" customHeight="1">
      <c r="B2431" s="911"/>
    </row>
    <row r="2432" spans="2:2" ht="15.75" customHeight="1">
      <c r="B2432" s="911"/>
    </row>
    <row r="2433" spans="2:2" ht="15.75" customHeight="1">
      <c r="B2433" s="911"/>
    </row>
    <row r="2434" spans="2:2" ht="15.75" customHeight="1">
      <c r="B2434" s="911"/>
    </row>
    <row r="2435" spans="2:2" ht="15.75" customHeight="1">
      <c r="B2435" s="911"/>
    </row>
    <row r="2436" spans="2:2" ht="15.75" customHeight="1">
      <c r="B2436" s="911"/>
    </row>
    <row r="2437" spans="2:2" ht="15.75" customHeight="1">
      <c r="B2437" s="911"/>
    </row>
    <row r="2438" spans="2:2" ht="15.75" customHeight="1">
      <c r="B2438" s="911"/>
    </row>
    <row r="2439" spans="2:2" ht="15.75" customHeight="1">
      <c r="B2439" s="911"/>
    </row>
    <row r="2440" spans="2:2" ht="15.75" customHeight="1">
      <c r="B2440" s="911"/>
    </row>
    <row r="2441" spans="2:2" ht="15.75" customHeight="1">
      <c r="B2441" s="911"/>
    </row>
    <row r="2442" spans="2:2" ht="15.75" customHeight="1">
      <c r="B2442" s="911"/>
    </row>
    <row r="2443" spans="2:2" ht="15.75" customHeight="1">
      <c r="B2443" s="911"/>
    </row>
    <row r="2444" spans="2:2" ht="15.75" customHeight="1">
      <c r="B2444" s="911"/>
    </row>
    <row r="2445" spans="2:2" ht="15.75" customHeight="1">
      <c r="B2445" s="911"/>
    </row>
    <row r="2446" spans="2:2" ht="15.75" customHeight="1">
      <c r="B2446" s="911"/>
    </row>
    <row r="2447" spans="2:2" ht="15.75" customHeight="1">
      <c r="B2447" s="911"/>
    </row>
    <row r="2448" spans="2:2" ht="15.75" customHeight="1">
      <c r="B2448" s="911"/>
    </row>
    <row r="2449" spans="2:2" ht="15.75" customHeight="1">
      <c r="B2449" s="911"/>
    </row>
    <row r="2450" spans="2:2" ht="15.75" customHeight="1">
      <c r="B2450" s="911"/>
    </row>
    <row r="2451" spans="2:2" ht="15.75" customHeight="1">
      <c r="B2451" s="911"/>
    </row>
    <row r="2452" spans="2:2" ht="15.75" customHeight="1">
      <c r="B2452" s="911"/>
    </row>
    <row r="2453" spans="2:2" ht="15.75" customHeight="1">
      <c r="B2453" s="911"/>
    </row>
    <row r="2454" spans="2:2" ht="15.75" customHeight="1">
      <c r="B2454" s="911"/>
    </row>
    <row r="2455" spans="2:2" ht="15.75" customHeight="1">
      <c r="B2455" s="911"/>
    </row>
    <row r="2456" spans="2:2" ht="15.75" customHeight="1">
      <c r="B2456" s="911"/>
    </row>
    <row r="2457" spans="2:2" ht="15.75" customHeight="1">
      <c r="B2457" s="911"/>
    </row>
    <row r="2458" spans="2:2" ht="15.75" customHeight="1">
      <c r="B2458" s="911"/>
    </row>
    <row r="2459" spans="2:2" ht="15.75" customHeight="1">
      <c r="B2459" s="911"/>
    </row>
    <row r="2460" spans="2:2" ht="15.75" customHeight="1">
      <c r="B2460" s="911"/>
    </row>
    <row r="2461" spans="2:2" ht="15.75" customHeight="1">
      <c r="B2461" s="911"/>
    </row>
    <row r="2462" spans="2:2" ht="15.75" customHeight="1">
      <c r="B2462" s="911"/>
    </row>
    <row r="2463" spans="2:2" ht="15.75" customHeight="1">
      <c r="B2463" s="911"/>
    </row>
    <row r="2464" spans="2:2" ht="15.75" customHeight="1">
      <c r="B2464" s="911"/>
    </row>
    <row r="2465" spans="2:2" ht="15.75" customHeight="1">
      <c r="B2465" s="911"/>
    </row>
    <row r="2466" spans="2:2" ht="15.75" customHeight="1">
      <c r="B2466" s="911"/>
    </row>
    <row r="2467" spans="2:2" ht="15.75" customHeight="1">
      <c r="B2467" s="911"/>
    </row>
    <row r="2468" spans="2:2" ht="15.75" customHeight="1">
      <c r="B2468" s="911"/>
    </row>
    <row r="2469" spans="2:2" ht="15.75" customHeight="1">
      <c r="B2469" s="911"/>
    </row>
    <row r="2470" spans="2:2" ht="15.75" customHeight="1">
      <c r="B2470" s="911"/>
    </row>
    <row r="2471" spans="2:2" ht="15.75" customHeight="1">
      <c r="B2471" s="911"/>
    </row>
    <row r="2472" spans="2:2" ht="15.75" customHeight="1">
      <c r="B2472" s="911"/>
    </row>
    <row r="2473" spans="2:2" ht="15.75" customHeight="1">
      <c r="B2473" s="911"/>
    </row>
    <row r="2474" spans="2:2" ht="15.75" customHeight="1">
      <c r="B2474" s="911"/>
    </row>
    <row r="2475" spans="2:2" ht="15.75" customHeight="1">
      <c r="B2475" s="911"/>
    </row>
    <row r="2476" spans="2:2" ht="15.75" customHeight="1">
      <c r="B2476" s="911"/>
    </row>
    <row r="2477" spans="2:2" ht="15.75" customHeight="1">
      <c r="B2477" s="911"/>
    </row>
    <row r="2478" spans="2:2" ht="15.75" customHeight="1">
      <c r="B2478" s="911"/>
    </row>
    <row r="2479" spans="2:2" ht="15.75" customHeight="1">
      <c r="B2479" s="911"/>
    </row>
    <row r="2480" spans="2:2" ht="15.75" customHeight="1">
      <c r="B2480" s="911"/>
    </row>
    <row r="2481" spans="2:2" ht="15.75" customHeight="1">
      <c r="B2481" s="911"/>
    </row>
    <row r="2482" spans="2:2" ht="15.75" customHeight="1">
      <c r="B2482" s="911"/>
    </row>
    <row r="2483" spans="2:2" ht="15.75" customHeight="1">
      <c r="B2483" s="911"/>
    </row>
    <row r="2484" spans="2:2" ht="15.75" customHeight="1">
      <c r="B2484" s="911"/>
    </row>
    <row r="2485" spans="2:2" ht="15.75" customHeight="1">
      <c r="B2485" s="911"/>
    </row>
    <row r="2486" spans="2:2" ht="15.75" customHeight="1">
      <c r="B2486" s="911"/>
    </row>
    <row r="2487" spans="2:2" ht="15.75" customHeight="1">
      <c r="B2487" s="911"/>
    </row>
    <row r="2488" spans="2:2" ht="15.75" customHeight="1">
      <c r="B2488" s="911"/>
    </row>
    <row r="2489" spans="2:2" ht="15.75" customHeight="1">
      <c r="B2489" s="911"/>
    </row>
    <row r="2490" spans="2:2" ht="15.75" customHeight="1">
      <c r="B2490" s="911"/>
    </row>
    <row r="2491" spans="2:2" ht="15.75" customHeight="1">
      <c r="B2491" s="911"/>
    </row>
    <row r="2492" spans="2:2" ht="15.75" customHeight="1">
      <c r="B2492" s="911"/>
    </row>
    <row r="2493" spans="2:2" ht="15.75" customHeight="1">
      <c r="B2493" s="911"/>
    </row>
    <row r="2494" spans="2:2" ht="15.75" customHeight="1">
      <c r="B2494" s="911"/>
    </row>
    <row r="2495" spans="2:2" ht="15.75" customHeight="1">
      <c r="B2495" s="911"/>
    </row>
    <row r="2496" spans="2:2" ht="15.75" customHeight="1">
      <c r="B2496" s="911"/>
    </row>
    <row r="2497" spans="2:2" ht="15.75" customHeight="1">
      <c r="B2497" s="911"/>
    </row>
    <row r="2498" spans="2:2" ht="15.75" customHeight="1">
      <c r="B2498" s="911"/>
    </row>
    <row r="2499" spans="2:2" ht="15.75" customHeight="1">
      <c r="B2499" s="911"/>
    </row>
    <row r="2500" spans="2:2" ht="15.75" customHeight="1">
      <c r="B2500" s="911"/>
    </row>
    <row r="2501" spans="2:2" ht="15.75" customHeight="1">
      <c r="B2501" s="911"/>
    </row>
    <row r="2502" spans="2:2" ht="15.75" customHeight="1">
      <c r="B2502" s="911"/>
    </row>
    <row r="2503" spans="2:2" ht="15.75" customHeight="1">
      <c r="B2503" s="911"/>
    </row>
    <row r="2504" spans="2:2" ht="15.75" customHeight="1">
      <c r="B2504" s="911"/>
    </row>
    <row r="2505" spans="2:2" ht="15.75" customHeight="1">
      <c r="B2505" s="911"/>
    </row>
    <row r="2506" spans="2:2" ht="15.75" customHeight="1">
      <c r="B2506" s="911"/>
    </row>
    <row r="2507" spans="2:2" ht="15.75" customHeight="1">
      <c r="B2507" s="911"/>
    </row>
    <row r="2508" spans="2:2" ht="15.75" customHeight="1">
      <c r="B2508" s="911"/>
    </row>
    <row r="2509" spans="2:2" ht="15.75" customHeight="1">
      <c r="B2509" s="911"/>
    </row>
    <row r="2510" spans="2:2" ht="15.75" customHeight="1">
      <c r="B2510" s="911"/>
    </row>
    <row r="2511" spans="2:2" ht="15.75" customHeight="1">
      <c r="B2511" s="911"/>
    </row>
    <row r="2512" spans="2:2" ht="15.75" customHeight="1">
      <c r="B2512" s="911"/>
    </row>
    <row r="2513" spans="2:2" ht="15.75" customHeight="1">
      <c r="B2513" s="911"/>
    </row>
    <row r="2514" spans="2:2" ht="15.75" customHeight="1">
      <c r="B2514" s="911"/>
    </row>
    <row r="2515" spans="2:2" ht="15.75" customHeight="1">
      <c r="B2515" s="911"/>
    </row>
    <row r="2516" spans="2:2" ht="15.75" customHeight="1">
      <c r="B2516" s="911"/>
    </row>
    <row r="2517" spans="2:2" ht="15.75" customHeight="1">
      <c r="B2517" s="911"/>
    </row>
    <row r="2518" spans="2:2" ht="15.75" customHeight="1">
      <c r="B2518" s="911"/>
    </row>
    <row r="2519" spans="2:2" ht="15.75" customHeight="1">
      <c r="B2519" s="911"/>
    </row>
    <row r="2520" spans="2:2" ht="15.75" customHeight="1">
      <c r="B2520" s="911"/>
    </row>
    <row r="2521" spans="2:2" ht="15.75" customHeight="1">
      <c r="B2521" s="911"/>
    </row>
    <row r="2522" spans="2:2" ht="15.75" customHeight="1">
      <c r="B2522" s="911"/>
    </row>
    <row r="2523" spans="2:2" ht="15.75" customHeight="1">
      <c r="B2523" s="911"/>
    </row>
    <row r="2524" spans="2:2" ht="15.75" customHeight="1">
      <c r="B2524" s="911"/>
    </row>
    <row r="2525" spans="2:2" ht="15.75" customHeight="1">
      <c r="B2525" s="911"/>
    </row>
    <row r="2526" spans="2:2" ht="15.75" customHeight="1">
      <c r="B2526" s="911"/>
    </row>
    <row r="2527" spans="2:2" ht="15.75" customHeight="1">
      <c r="B2527" s="911"/>
    </row>
    <row r="2528" spans="2:2" ht="15.75" customHeight="1">
      <c r="B2528" s="911"/>
    </row>
    <row r="2529" spans="2:2" ht="15.75" customHeight="1">
      <c r="B2529" s="911"/>
    </row>
    <row r="2530" spans="2:2" ht="15.75" customHeight="1">
      <c r="B2530" s="911"/>
    </row>
    <row r="2531" spans="2:2" ht="15.75" customHeight="1">
      <c r="B2531" s="911"/>
    </row>
    <row r="2532" spans="2:2" ht="15.75" customHeight="1">
      <c r="B2532" s="911"/>
    </row>
    <row r="2533" spans="2:2" ht="15.75" customHeight="1">
      <c r="B2533" s="911"/>
    </row>
    <row r="2534" spans="2:2" ht="15.75" customHeight="1">
      <c r="B2534" s="911"/>
    </row>
    <row r="2535" spans="2:2" ht="15.75" customHeight="1">
      <c r="B2535" s="911"/>
    </row>
    <row r="2536" spans="2:2" ht="15.75" customHeight="1">
      <c r="B2536" s="911"/>
    </row>
    <row r="2537" spans="2:2" ht="15.75" customHeight="1">
      <c r="B2537" s="911"/>
    </row>
    <row r="2538" spans="2:2" ht="15.75" customHeight="1">
      <c r="B2538" s="911"/>
    </row>
    <row r="2539" spans="2:2" ht="15.75" customHeight="1">
      <c r="B2539" s="911"/>
    </row>
    <row r="2540" spans="2:2" ht="15.75" customHeight="1">
      <c r="B2540" s="911"/>
    </row>
    <row r="2541" spans="2:2" ht="15.75" customHeight="1">
      <c r="B2541" s="911"/>
    </row>
    <row r="2542" spans="2:2" ht="15.75" customHeight="1">
      <c r="B2542" s="911"/>
    </row>
    <row r="2543" spans="2:2" ht="15.75" customHeight="1">
      <c r="B2543" s="911"/>
    </row>
    <row r="2544" spans="2:2" ht="15.75" customHeight="1">
      <c r="B2544" s="911"/>
    </row>
    <row r="2545" spans="2:2" ht="15.75" customHeight="1">
      <c r="B2545" s="911"/>
    </row>
    <row r="2546" spans="2:2" ht="15.75" customHeight="1">
      <c r="B2546" s="911"/>
    </row>
    <row r="2547" spans="2:2" ht="15.75" customHeight="1">
      <c r="B2547" s="911"/>
    </row>
    <row r="2548" spans="2:2" ht="15.75" customHeight="1">
      <c r="B2548" s="911"/>
    </row>
    <row r="2549" spans="2:2" ht="15.75" customHeight="1">
      <c r="B2549" s="911"/>
    </row>
    <row r="2550" spans="2:2" ht="15.75" customHeight="1">
      <c r="B2550" s="911"/>
    </row>
    <row r="2551" spans="2:2" ht="15.75" customHeight="1">
      <c r="B2551" s="911"/>
    </row>
    <row r="2552" spans="2:2" ht="15.75" customHeight="1">
      <c r="B2552" s="911"/>
    </row>
    <row r="2553" spans="2:2" ht="15.75" customHeight="1">
      <c r="B2553" s="911"/>
    </row>
    <row r="2554" spans="2:2" ht="15.75" customHeight="1">
      <c r="B2554" s="911"/>
    </row>
    <row r="2555" spans="2:2" ht="15.75" customHeight="1">
      <c r="B2555" s="911"/>
    </row>
    <row r="2556" spans="2:2" ht="15.75" customHeight="1">
      <c r="B2556" s="911"/>
    </row>
    <row r="2557" spans="2:2" ht="15.75" customHeight="1">
      <c r="B2557" s="911"/>
    </row>
    <row r="2558" spans="2:2" ht="15.75" customHeight="1">
      <c r="B2558" s="911"/>
    </row>
    <row r="2559" spans="2:2" ht="15.75" customHeight="1">
      <c r="B2559" s="911"/>
    </row>
    <row r="2560" spans="2:2" ht="15.75" customHeight="1">
      <c r="B2560" s="911"/>
    </row>
    <row r="2561" spans="2:2" ht="15.75" customHeight="1">
      <c r="B2561" s="911"/>
    </row>
    <row r="2562" spans="2:2" ht="15.75" customHeight="1">
      <c r="B2562" s="911"/>
    </row>
    <row r="2563" spans="2:2" ht="15.75" customHeight="1">
      <c r="B2563" s="911"/>
    </row>
    <row r="2564" spans="2:2" ht="15.75" customHeight="1">
      <c r="B2564" s="911"/>
    </row>
    <row r="2565" spans="2:2" ht="15.75" customHeight="1">
      <c r="B2565" s="911"/>
    </row>
    <row r="2566" spans="2:2" ht="15.75" customHeight="1">
      <c r="B2566" s="911"/>
    </row>
    <row r="2567" spans="2:2" ht="15.75" customHeight="1">
      <c r="B2567" s="911"/>
    </row>
    <row r="2568" spans="2:2" ht="15.75" customHeight="1">
      <c r="B2568" s="911"/>
    </row>
    <row r="2569" spans="2:2" ht="15.75" customHeight="1">
      <c r="B2569" s="911"/>
    </row>
    <row r="2570" spans="2:2" ht="15.75" customHeight="1">
      <c r="B2570" s="911"/>
    </row>
    <row r="2571" spans="2:2" ht="15.75" customHeight="1">
      <c r="B2571" s="911"/>
    </row>
    <row r="2572" spans="2:2" ht="15.75" customHeight="1">
      <c r="B2572" s="911"/>
    </row>
    <row r="2573" spans="2:2" ht="15.75" customHeight="1">
      <c r="B2573" s="911"/>
    </row>
    <row r="2574" spans="2:2" ht="15.75" customHeight="1">
      <c r="B2574" s="911"/>
    </row>
    <row r="2575" spans="2:2" ht="15.75" customHeight="1">
      <c r="B2575" s="911"/>
    </row>
    <row r="2576" spans="2:2" ht="15.75" customHeight="1">
      <c r="B2576" s="911"/>
    </row>
    <row r="2577" spans="2:2" ht="15.75" customHeight="1">
      <c r="B2577" s="911"/>
    </row>
    <row r="2578" spans="2:2" ht="15.75" customHeight="1">
      <c r="B2578" s="911"/>
    </row>
    <row r="2579" spans="2:2" ht="15.75" customHeight="1">
      <c r="B2579" s="911"/>
    </row>
    <row r="2580" spans="2:2" ht="15.75" customHeight="1">
      <c r="B2580" s="911"/>
    </row>
    <row r="2581" spans="2:2" ht="15.75" customHeight="1">
      <c r="B2581" s="911"/>
    </row>
    <row r="2582" spans="2:2" ht="15.75" customHeight="1">
      <c r="B2582" s="911"/>
    </row>
    <row r="2583" spans="2:2" ht="15.75" customHeight="1">
      <c r="B2583" s="911"/>
    </row>
    <row r="2584" spans="2:2" ht="15.75" customHeight="1">
      <c r="B2584" s="911"/>
    </row>
    <row r="2585" spans="2:2" ht="15.75" customHeight="1">
      <c r="B2585" s="911"/>
    </row>
    <row r="2586" spans="2:2" ht="15.75" customHeight="1">
      <c r="B2586" s="911"/>
    </row>
    <row r="2587" spans="2:2" ht="15.75" customHeight="1">
      <c r="B2587" s="911"/>
    </row>
    <row r="2588" spans="2:2" ht="15.75" customHeight="1">
      <c r="B2588" s="911"/>
    </row>
    <row r="2589" spans="2:2" ht="15.75" customHeight="1">
      <c r="B2589" s="911"/>
    </row>
    <row r="2590" spans="2:2" ht="15.75" customHeight="1">
      <c r="B2590" s="911"/>
    </row>
    <row r="2591" spans="2:2" ht="15.75" customHeight="1">
      <c r="B2591" s="911"/>
    </row>
    <row r="2592" spans="2:2" ht="15.75" customHeight="1">
      <c r="B2592" s="911"/>
    </row>
    <row r="2593" spans="2:2" ht="15.75" customHeight="1">
      <c r="B2593" s="911"/>
    </row>
    <row r="2594" spans="2:2" ht="15.75" customHeight="1">
      <c r="B2594" s="911"/>
    </row>
    <row r="2595" spans="2:2" ht="15.75" customHeight="1">
      <c r="B2595" s="911"/>
    </row>
    <row r="2596" spans="2:2" ht="15.75" customHeight="1">
      <c r="B2596" s="911"/>
    </row>
    <row r="2597" spans="2:2" ht="15.75" customHeight="1">
      <c r="B2597" s="911"/>
    </row>
    <row r="2598" spans="2:2" ht="15.75" customHeight="1">
      <c r="B2598" s="911"/>
    </row>
    <row r="2599" spans="2:2" ht="15.75" customHeight="1">
      <c r="B2599" s="911"/>
    </row>
    <row r="2600" spans="2:2" ht="15.75" customHeight="1">
      <c r="B2600" s="911"/>
    </row>
    <row r="2601" spans="2:2" ht="15.75" customHeight="1">
      <c r="B2601" s="911"/>
    </row>
    <row r="2602" spans="2:2" ht="15.75" customHeight="1">
      <c r="B2602" s="911"/>
    </row>
    <row r="2603" spans="2:2" ht="15.75" customHeight="1">
      <c r="B2603" s="911"/>
    </row>
    <row r="2604" spans="2:2" ht="15.75" customHeight="1">
      <c r="B2604" s="911"/>
    </row>
    <row r="2605" spans="2:2" ht="15.75" customHeight="1">
      <c r="B2605" s="911"/>
    </row>
    <row r="2606" spans="2:2" ht="15.75" customHeight="1">
      <c r="B2606" s="911"/>
    </row>
    <row r="2607" spans="2:2" ht="15.75" customHeight="1">
      <c r="B2607" s="911"/>
    </row>
    <row r="2608" spans="2:2" ht="15.75" customHeight="1">
      <c r="B2608" s="911"/>
    </row>
    <row r="2609" spans="2:2" ht="15.75" customHeight="1">
      <c r="B2609" s="911"/>
    </row>
    <row r="2610" spans="2:2" ht="15.75" customHeight="1">
      <c r="B2610" s="911"/>
    </row>
    <row r="2611" spans="2:2" ht="15.75" customHeight="1">
      <c r="B2611" s="911"/>
    </row>
    <row r="2612" spans="2:2" ht="15.75" customHeight="1">
      <c r="B2612" s="911"/>
    </row>
    <row r="2613" spans="2:2" ht="15.75" customHeight="1">
      <c r="B2613" s="911"/>
    </row>
    <row r="2614" spans="2:2" ht="15.75" customHeight="1">
      <c r="B2614" s="911"/>
    </row>
    <row r="2615" spans="2:2" ht="15.75" customHeight="1">
      <c r="B2615" s="911"/>
    </row>
    <row r="2616" spans="2:2" ht="15.75" customHeight="1">
      <c r="B2616" s="911"/>
    </row>
    <row r="2617" spans="2:2" ht="15.75" customHeight="1">
      <c r="B2617" s="911"/>
    </row>
    <row r="2618" spans="2:2" ht="15.75" customHeight="1">
      <c r="B2618" s="911"/>
    </row>
    <row r="2619" spans="2:2" ht="15.75" customHeight="1">
      <c r="B2619" s="911"/>
    </row>
    <row r="2620" spans="2:2" ht="15.75" customHeight="1">
      <c r="B2620" s="911"/>
    </row>
    <row r="2621" spans="2:2" ht="15.75" customHeight="1">
      <c r="B2621" s="911"/>
    </row>
    <row r="2622" spans="2:2" ht="15.75" customHeight="1">
      <c r="B2622" s="911"/>
    </row>
    <row r="2623" spans="2:2" ht="15.75" customHeight="1">
      <c r="B2623" s="911"/>
    </row>
    <row r="2624" spans="2:2" ht="15.75" customHeight="1">
      <c r="B2624" s="911"/>
    </row>
    <row r="2625" spans="2:2" ht="15.75" customHeight="1">
      <c r="B2625" s="911"/>
    </row>
    <row r="2626" spans="2:2" ht="15.75" customHeight="1">
      <c r="B2626" s="911"/>
    </row>
    <row r="2627" spans="2:2" ht="15.75" customHeight="1">
      <c r="B2627" s="911"/>
    </row>
    <row r="2628" spans="2:2" ht="15.75" customHeight="1">
      <c r="B2628" s="911"/>
    </row>
    <row r="2629" spans="2:2" ht="15.75" customHeight="1">
      <c r="B2629" s="911"/>
    </row>
    <row r="2630" spans="2:2" ht="15.75" customHeight="1">
      <c r="B2630" s="911"/>
    </row>
    <row r="2631" spans="2:2" ht="15.75" customHeight="1">
      <c r="B2631" s="911"/>
    </row>
    <row r="2632" spans="2:2" ht="15.75" customHeight="1">
      <c r="B2632" s="911"/>
    </row>
    <row r="2633" spans="2:2" ht="15.75" customHeight="1">
      <c r="B2633" s="911"/>
    </row>
    <row r="2634" spans="2:2" ht="15.75" customHeight="1">
      <c r="B2634" s="911"/>
    </row>
    <row r="2635" spans="2:2" ht="15.75" customHeight="1">
      <c r="B2635" s="911"/>
    </row>
    <row r="2636" spans="2:2" ht="15.75" customHeight="1">
      <c r="B2636" s="911"/>
    </row>
    <row r="2637" spans="2:2" ht="15.75" customHeight="1">
      <c r="B2637" s="911"/>
    </row>
    <row r="2638" spans="2:2" ht="15.75" customHeight="1">
      <c r="B2638" s="911"/>
    </row>
    <row r="2639" spans="2:2" ht="15.75" customHeight="1">
      <c r="B2639" s="911"/>
    </row>
    <row r="2640" spans="2:2" ht="15.75" customHeight="1">
      <c r="B2640" s="911"/>
    </row>
    <row r="2641" spans="2:2" ht="15.75" customHeight="1">
      <c r="B2641" s="911"/>
    </row>
    <row r="2642" spans="2:2" ht="15.75" customHeight="1">
      <c r="B2642" s="911"/>
    </row>
    <row r="2643" spans="2:2" ht="15.75" customHeight="1">
      <c r="B2643" s="911"/>
    </row>
    <row r="2644" spans="2:2" ht="15.75" customHeight="1">
      <c r="B2644" s="911"/>
    </row>
    <row r="2645" spans="2:2" ht="15.75" customHeight="1">
      <c r="B2645" s="911"/>
    </row>
    <row r="2646" spans="2:2" ht="15.75" customHeight="1">
      <c r="B2646" s="911"/>
    </row>
    <row r="2647" spans="2:2" ht="15.75" customHeight="1">
      <c r="B2647" s="911"/>
    </row>
    <row r="2648" spans="2:2" ht="15.75" customHeight="1">
      <c r="B2648" s="911"/>
    </row>
    <row r="2649" spans="2:2" ht="15.75" customHeight="1">
      <c r="B2649" s="911"/>
    </row>
    <row r="2650" spans="2:2" ht="15.75" customHeight="1">
      <c r="B2650" s="911"/>
    </row>
    <row r="2651" spans="2:2" ht="15.75" customHeight="1">
      <c r="B2651" s="911"/>
    </row>
    <row r="2652" spans="2:2" ht="15.75" customHeight="1">
      <c r="B2652" s="911"/>
    </row>
    <row r="2653" spans="2:2" ht="15.75" customHeight="1">
      <c r="B2653" s="911"/>
    </row>
    <row r="2654" spans="2:2" ht="15.75" customHeight="1">
      <c r="B2654" s="911"/>
    </row>
    <row r="2655" spans="2:2" ht="15.75" customHeight="1">
      <c r="B2655" s="911"/>
    </row>
    <row r="2656" spans="2:2" ht="15.75" customHeight="1">
      <c r="B2656" s="911"/>
    </row>
    <row r="2657" spans="2:2" ht="15.75" customHeight="1">
      <c r="B2657" s="911"/>
    </row>
    <row r="2658" spans="2:2" ht="15.75" customHeight="1">
      <c r="B2658" s="911"/>
    </row>
    <row r="2659" spans="2:2" ht="15.75" customHeight="1">
      <c r="B2659" s="911"/>
    </row>
    <row r="2660" spans="2:2" ht="15.75" customHeight="1">
      <c r="B2660" s="911"/>
    </row>
    <row r="2661" spans="2:2" ht="15.75" customHeight="1">
      <c r="B2661" s="911"/>
    </row>
    <row r="2662" spans="2:2" ht="15.75" customHeight="1">
      <c r="B2662" s="911"/>
    </row>
    <row r="2663" spans="2:2" ht="15.75" customHeight="1">
      <c r="B2663" s="911"/>
    </row>
    <row r="2664" spans="2:2" ht="15.75" customHeight="1">
      <c r="B2664" s="911"/>
    </row>
    <row r="2665" spans="2:2" ht="15.75" customHeight="1">
      <c r="B2665" s="911"/>
    </row>
    <row r="2666" spans="2:2" ht="15.75" customHeight="1">
      <c r="B2666" s="911"/>
    </row>
    <row r="2667" spans="2:2" ht="15.75" customHeight="1">
      <c r="B2667" s="911"/>
    </row>
    <row r="2668" spans="2:2" ht="15.75" customHeight="1">
      <c r="B2668" s="911"/>
    </row>
    <row r="2669" spans="2:2" ht="15.75" customHeight="1">
      <c r="B2669" s="911"/>
    </row>
    <row r="2670" spans="2:2" ht="15.75" customHeight="1">
      <c r="B2670" s="911"/>
    </row>
    <row r="2671" spans="2:2" ht="15.75" customHeight="1">
      <c r="B2671" s="911"/>
    </row>
    <row r="2672" spans="2:2" ht="15.75" customHeight="1">
      <c r="B2672" s="911"/>
    </row>
    <row r="2673" spans="2:2" ht="15.75" customHeight="1">
      <c r="B2673" s="911"/>
    </row>
    <row r="2674" spans="2:2" ht="15.75" customHeight="1">
      <c r="B2674" s="911"/>
    </row>
    <row r="2675" spans="2:2" ht="15.75" customHeight="1">
      <c r="B2675" s="911"/>
    </row>
    <row r="2676" spans="2:2" ht="15.75" customHeight="1">
      <c r="B2676" s="911"/>
    </row>
    <row r="2677" spans="2:2" ht="15.75" customHeight="1">
      <c r="B2677" s="911"/>
    </row>
    <row r="2678" spans="2:2" ht="15.75" customHeight="1">
      <c r="B2678" s="911"/>
    </row>
    <row r="2679" spans="2:2" ht="15.75" customHeight="1">
      <c r="B2679" s="911"/>
    </row>
    <row r="2680" spans="2:2" ht="15.75" customHeight="1">
      <c r="B2680" s="911"/>
    </row>
    <row r="2681" spans="2:2" ht="15.75" customHeight="1">
      <c r="B2681" s="911"/>
    </row>
    <row r="2682" spans="2:2" ht="15.75" customHeight="1">
      <c r="B2682" s="911"/>
    </row>
    <row r="2683" spans="2:2" ht="15.75" customHeight="1">
      <c r="B2683" s="911"/>
    </row>
    <row r="2684" spans="2:2" ht="15.75" customHeight="1">
      <c r="B2684" s="911"/>
    </row>
    <row r="2685" spans="2:2" ht="15.75" customHeight="1">
      <c r="B2685" s="911"/>
    </row>
    <row r="2686" spans="2:2" ht="15.75" customHeight="1">
      <c r="B2686" s="911"/>
    </row>
    <row r="2687" spans="2:2" ht="15.75" customHeight="1">
      <c r="B2687" s="911"/>
    </row>
    <row r="2688" spans="2:2" ht="15.75" customHeight="1">
      <c r="B2688" s="911"/>
    </row>
    <row r="2689" spans="2:2" ht="15.75" customHeight="1">
      <c r="B2689" s="911"/>
    </row>
    <row r="2690" spans="2:2" ht="15.75" customHeight="1">
      <c r="B2690" s="911"/>
    </row>
    <row r="2691" spans="2:2" ht="15.75" customHeight="1">
      <c r="B2691" s="911"/>
    </row>
    <row r="2692" spans="2:2" ht="15.75" customHeight="1">
      <c r="B2692" s="911"/>
    </row>
    <row r="2693" spans="2:2" ht="15.75" customHeight="1">
      <c r="B2693" s="911"/>
    </row>
    <row r="2694" spans="2:2" ht="15.75" customHeight="1">
      <c r="B2694" s="911"/>
    </row>
    <row r="2695" spans="2:2" ht="15.75" customHeight="1">
      <c r="B2695" s="911"/>
    </row>
    <row r="2696" spans="2:2" ht="15.75" customHeight="1">
      <c r="B2696" s="911"/>
    </row>
    <row r="2697" spans="2:2" ht="15.75" customHeight="1">
      <c r="B2697" s="911"/>
    </row>
    <row r="2698" spans="2:2" ht="15.75" customHeight="1">
      <c r="B2698" s="911"/>
    </row>
    <row r="2699" spans="2:2" ht="15.75" customHeight="1">
      <c r="B2699" s="911"/>
    </row>
    <row r="2700" spans="2:2" ht="15.75" customHeight="1">
      <c r="B2700" s="911"/>
    </row>
    <row r="2701" spans="2:2" ht="15.75" customHeight="1">
      <c r="B2701" s="911"/>
    </row>
    <row r="2702" spans="2:2" ht="15.75" customHeight="1">
      <c r="B2702" s="911"/>
    </row>
    <row r="2703" spans="2:2" ht="15.75" customHeight="1">
      <c r="B2703" s="911"/>
    </row>
    <row r="2704" spans="2:2" ht="15.75" customHeight="1">
      <c r="B2704" s="911"/>
    </row>
    <row r="2705" spans="2:2" ht="15.75" customHeight="1">
      <c r="B2705" s="911"/>
    </row>
    <row r="2706" spans="2:2" ht="15.75" customHeight="1">
      <c r="B2706" s="911"/>
    </row>
    <row r="2707" spans="2:2" ht="15.75" customHeight="1">
      <c r="B2707" s="911"/>
    </row>
    <row r="2708" spans="2:2" ht="15.75" customHeight="1">
      <c r="B2708" s="911"/>
    </row>
    <row r="2709" spans="2:2" ht="15.75" customHeight="1">
      <c r="B2709" s="911"/>
    </row>
    <row r="2710" spans="2:2" ht="15.75" customHeight="1">
      <c r="B2710" s="911"/>
    </row>
    <row r="2711" spans="2:2" ht="15.75" customHeight="1">
      <c r="B2711" s="911"/>
    </row>
    <row r="2712" spans="2:2" ht="15.75" customHeight="1">
      <c r="B2712" s="911"/>
    </row>
    <row r="2713" spans="2:2" ht="15.75" customHeight="1">
      <c r="B2713" s="911"/>
    </row>
    <row r="2714" spans="2:2" ht="15.75" customHeight="1">
      <c r="B2714" s="911"/>
    </row>
    <row r="2715" spans="2:2" ht="15.75" customHeight="1">
      <c r="B2715" s="911"/>
    </row>
    <row r="2716" spans="2:2" ht="15.75" customHeight="1">
      <c r="B2716" s="911"/>
    </row>
    <row r="2717" spans="2:2" ht="15.75" customHeight="1">
      <c r="B2717" s="911"/>
    </row>
    <row r="2718" spans="2:2" ht="15.75" customHeight="1">
      <c r="B2718" s="911"/>
    </row>
    <row r="2719" spans="2:2" ht="15.75" customHeight="1">
      <c r="B2719" s="911"/>
    </row>
    <row r="2720" spans="2:2" ht="15.75" customHeight="1">
      <c r="B2720" s="911"/>
    </row>
    <row r="2721" spans="2:2" ht="15.75" customHeight="1">
      <c r="B2721" s="911"/>
    </row>
    <row r="2722" spans="2:2" ht="15.75" customHeight="1">
      <c r="B2722" s="911"/>
    </row>
    <row r="2723" spans="2:2" ht="15.75" customHeight="1">
      <c r="B2723" s="911"/>
    </row>
    <row r="2724" spans="2:2" ht="15.75" customHeight="1">
      <c r="B2724" s="911"/>
    </row>
    <row r="2725" spans="2:2" ht="15.75" customHeight="1">
      <c r="B2725" s="911"/>
    </row>
    <row r="2726" spans="2:2" ht="15.75" customHeight="1">
      <c r="B2726" s="911"/>
    </row>
    <row r="2727" spans="2:2" ht="15.75" customHeight="1">
      <c r="B2727" s="911"/>
    </row>
    <row r="2728" spans="2:2" ht="15.75" customHeight="1">
      <c r="B2728" s="911"/>
    </row>
    <row r="2729" spans="2:2" ht="15.75" customHeight="1">
      <c r="B2729" s="911"/>
    </row>
    <row r="2730" spans="2:2" ht="15.75" customHeight="1">
      <c r="B2730" s="911"/>
    </row>
    <row r="2731" spans="2:2" ht="15.75" customHeight="1">
      <c r="B2731" s="911"/>
    </row>
    <row r="2732" spans="2:2" ht="15.75" customHeight="1">
      <c r="B2732" s="911"/>
    </row>
    <row r="2733" spans="2:2" ht="15.75" customHeight="1">
      <c r="B2733" s="911"/>
    </row>
    <row r="2734" spans="2:2" ht="15.75" customHeight="1">
      <c r="B2734" s="911"/>
    </row>
    <row r="2735" spans="2:2" ht="15.75" customHeight="1">
      <c r="B2735" s="911"/>
    </row>
    <row r="2736" spans="2:2" ht="15.75" customHeight="1">
      <c r="B2736" s="911"/>
    </row>
    <row r="2737" spans="2:2" ht="15.75" customHeight="1">
      <c r="B2737" s="911"/>
    </row>
    <row r="2738" spans="2:2" ht="15.75" customHeight="1">
      <c r="B2738" s="911"/>
    </row>
    <row r="2739" spans="2:2" ht="15.75" customHeight="1">
      <c r="B2739" s="911"/>
    </row>
    <row r="2740" spans="2:2" ht="15.75" customHeight="1">
      <c r="B2740" s="911"/>
    </row>
    <row r="2741" spans="2:2" ht="15.75" customHeight="1">
      <c r="B2741" s="911"/>
    </row>
    <row r="2742" spans="2:2" ht="15.75" customHeight="1">
      <c r="B2742" s="911"/>
    </row>
    <row r="2743" spans="2:2" ht="15.75" customHeight="1">
      <c r="B2743" s="911"/>
    </row>
    <row r="2744" spans="2:2" ht="15.75" customHeight="1">
      <c r="B2744" s="911"/>
    </row>
    <row r="2745" spans="2:2" ht="15.75" customHeight="1">
      <c r="B2745" s="911"/>
    </row>
    <row r="2746" spans="2:2" ht="15.75" customHeight="1">
      <c r="B2746" s="911"/>
    </row>
    <row r="2747" spans="2:2" ht="15.75" customHeight="1">
      <c r="B2747" s="911"/>
    </row>
    <row r="2748" spans="2:2" ht="15.75" customHeight="1">
      <c r="B2748" s="911"/>
    </row>
    <row r="2749" spans="2:2" ht="15.75" customHeight="1">
      <c r="B2749" s="911"/>
    </row>
    <row r="2750" spans="2:2" ht="15.75" customHeight="1">
      <c r="B2750" s="911"/>
    </row>
    <row r="2751" spans="2:2" ht="15.75" customHeight="1">
      <c r="B2751" s="911"/>
    </row>
    <row r="2752" spans="2:2" ht="15.75" customHeight="1">
      <c r="B2752" s="911"/>
    </row>
    <row r="2753" spans="2:2" ht="15.75" customHeight="1">
      <c r="B2753" s="911"/>
    </row>
    <row r="2754" spans="2:2" ht="15.75" customHeight="1">
      <c r="B2754" s="911"/>
    </row>
    <row r="2755" spans="2:2" ht="15.75" customHeight="1">
      <c r="B2755" s="911"/>
    </row>
    <row r="2756" spans="2:2" ht="15.75" customHeight="1">
      <c r="B2756" s="911"/>
    </row>
    <row r="2757" spans="2:2" ht="15.75" customHeight="1">
      <c r="B2757" s="911"/>
    </row>
    <row r="2758" spans="2:2" ht="15.75" customHeight="1">
      <c r="B2758" s="911"/>
    </row>
    <row r="2759" spans="2:2" ht="15.75" customHeight="1">
      <c r="B2759" s="911"/>
    </row>
    <row r="2760" spans="2:2" ht="15.75" customHeight="1">
      <c r="B2760" s="911"/>
    </row>
    <row r="2761" spans="2:2" ht="15.75" customHeight="1">
      <c r="B2761" s="911"/>
    </row>
    <row r="2762" spans="2:2" ht="15.75" customHeight="1">
      <c r="B2762" s="911"/>
    </row>
    <row r="2763" spans="2:2" ht="15.75" customHeight="1">
      <c r="B2763" s="911"/>
    </row>
    <row r="2764" spans="2:2" ht="15.75" customHeight="1">
      <c r="B2764" s="911"/>
    </row>
    <row r="2765" spans="2:2" ht="15.75" customHeight="1">
      <c r="B2765" s="911"/>
    </row>
    <row r="2766" spans="2:2" ht="15.75" customHeight="1">
      <c r="B2766" s="911"/>
    </row>
    <row r="2767" spans="2:2" ht="15.75" customHeight="1">
      <c r="B2767" s="911"/>
    </row>
    <row r="2768" spans="2:2" ht="15.75" customHeight="1">
      <c r="B2768" s="911"/>
    </row>
    <row r="2769" spans="2:2" ht="15.75" customHeight="1">
      <c r="B2769" s="911"/>
    </row>
    <row r="2770" spans="2:2" ht="15.75" customHeight="1">
      <c r="B2770" s="911"/>
    </row>
    <row r="2771" spans="2:2" ht="15.75" customHeight="1">
      <c r="B2771" s="911"/>
    </row>
    <row r="2772" spans="2:2" ht="15.75" customHeight="1">
      <c r="B2772" s="911"/>
    </row>
    <row r="2773" spans="2:2" ht="15.75" customHeight="1">
      <c r="B2773" s="911"/>
    </row>
    <row r="2774" spans="2:2" ht="15.75" customHeight="1">
      <c r="B2774" s="911"/>
    </row>
    <row r="2775" spans="2:2" ht="15.75" customHeight="1">
      <c r="B2775" s="911"/>
    </row>
    <row r="2776" spans="2:2" ht="15.75" customHeight="1">
      <c r="B2776" s="911"/>
    </row>
    <row r="2777" spans="2:2" ht="15.75" customHeight="1">
      <c r="B2777" s="911"/>
    </row>
    <row r="2778" spans="2:2" ht="15.75" customHeight="1">
      <c r="B2778" s="911"/>
    </row>
    <row r="2779" spans="2:2" ht="15.75" customHeight="1">
      <c r="B2779" s="911"/>
    </row>
    <row r="2780" spans="2:2" ht="15.75" customHeight="1">
      <c r="B2780" s="911"/>
    </row>
    <row r="2781" spans="2:2" ht="15.75" customHeight="1">
      <c r="B2781" s="911"/>
    </row>
    <row r="2782" spans="2:2" ht="15.75" customHeight="1">
      <c r="B2782" s="911"/>
    </row>
    <row r="2783" spans="2:2" ht="15.75" customHeight="1">
      <c r="B2783" s="911"/>
    </row>
    <row r="2784" spans="2:2" ht="15.75" customHeight="1">
      <c r="B2784" s="911"/>
    </row>
    <row r="2785" spans="2:2" ht="15.75" customHeight="1">
      <c r="B2785" s="911"/>
    </row>
    <row r="2786" spans="2:2" ht="15.75" customHeight="1">
      <c r="B2786" s="911"/>
    </row>
    <row r="2787" spans="2:2" ht="15.75" customHeight="1">
      <c r="B2787" s="911"/>
    </row>
    <row r="2788" spans="2:2" ht="15.75" customHeight="1">
      <c r="B2788" s="911"/>
    </row>
    <row r="2789" spans="2:2" ht="15.75" customHeight="1">
      <c r="B2789" s="911"/>
    </row>
    <row r="2790" spans="2:2" ht="15.75" customHeight="1">
      <c r="B2790" s="911"/>
    </row>
    <row r="2791" spans="2:2" ht="15.75" customHeight="1">
      <c r="B2791" s="911"/>
    </row>
    <row r="2792" spans="2:2" ht="15.75" customHeight="1">
      <c r="B2792" s="911"/>
    </row>
    <row r="2793" spans="2:2" ht="15.75" customHeight="1">
      <c r="B2793" s="911"/>
    </row>
    <row r="2794" spans="2:2" ht="15.75" customHeight="1">
      <c r="B2794" s="911"/>
    </row>
    <row r="2795" spans="2:2" ht="15.75" customHeight="1">
      <c r="B2795" s="911"/>
    </row>
    <row r="2796" spans="2:2" ht="15.75" customHeight="1">
      <c r="B2796" s="911"/>
    </row>
    <row r="2797" spans="2:2" ht="15.75" customHeight="1">
      <c r="B2797" s="911"/>
    </row>
    <row r="2798" spans="2:2" ht="15.75" customHeight="1">
      <c r="B2798" s="911"/>
    </row>
    <row r="2799" spans="2:2" ht="15.75" customHeight="1">
      <c r="B2799" s="911"/>
    </row>
    <row r="2800" spans="2:2" ht="15.75" customHeight="1">
      <c r="B2800" s="911"/>
    </row>
    <row r="2801" spans="2:2" ht="15.75" customHeight="1">
      <c r="B2801" s="911"/>
    </row>
    <row r="2802" spans="2:2" ht="15.75" customHeight="1">
      <c r="B2802" s="911"/>
    </row>
    <row r="2803" spans="2:2" ht="15.75" customHeight="1">
      <c r="B2803" s="911"/>
    </row>
    <row r="2804" spans="2:2" ht="15.75" customHeight="1">
      <c r="B2804" s="911"/>
    </row>
    <row r="2805" spans="2:2" ht="15.75" customHeight="1">
      <c r="B2805" s="911"/>
    </row>
    <row r="2806" spans="2:2" ht="15.75" customHeight="1">
      <c r="B2806" s="911"/>
    </row>
    <row r="2807" spans="2:2" ht="15.75" customHeight="1">
      <c r="B2807" s="911"/>
    </row>
    <row r="2808" spans="2:2" ht="15.75" customHeight="1">
      <c r="B2808" s="911"/>
    </row>
    <row r="2809" spans="2:2" ht="15.75" customHeight="1">
      <c r="B2809" s="911"/>
    </row>
    <row r="2810" spans="2:2" ht="15.75" customHeight="1">
      <c r="B2810" s="911"/>
    </row>
    <row r="2811" spans="2:2" ht="15.75" customHeight="1">
      <c r="B2811" s="911"/>
    </row>
    <row r="2812" spans="2:2" ht="15.75" customHeight="1">
      <c r="B2812" s="911"/>
    </row>
    <row r="2813" spans="2:2" ht="15.75" customHeight="1">
      <c r="B2813" s="911"/>
    </row>
    <row r="2814" spans="2:2" ht="15.75" customHeight="1">
      <c r="B2814" s="911"/>
    </row>
    <row r="2815" spans="2:2" ht="15.75" customHeight="1">
      <c r="B2815" s="911"/>
    </row>
    <row r="2816" spans="2:2" ht="15.75" customHeight="1">
      <c r="B2816" s="911"/>
    </row>
    <row r="2817" spans="2:2" ht="15.75" customHeight="1">
      <c r="B2817" s="911"/>
    </row>
    <row r="2818" spans="2:2" ht="15.75" customHeight="1">
      <c r="B2818" s="911"/>
    </row>
    <row r="2819" spans="2:2" ht="15.75" customHeight="1">
      <c r="B2819" s="911"/>
    </row>
    <row r="2820" spans="2:2" ht="15.75" customHeight="1">
      <c r="B2820" s="911"/>
    </row>
    <row r="2821" spans="2:2" ht="15.75" customHeight="1">
      <c r="B2821" s="911"/>
    </row>
    <row r="2822" spans="2:2" ht="15.75" customHeight="1">
      <c r="B2822" s="911"/>
    </row>
    <row r="2823" spans="2:2" ht="15.75" customHeight="1">
      <c r="B2823" s="911"/>
    </row>
    <row r="2824" spans="2:2" ht="15.75" customHeight="1">
      <c r="B2824" s="911"/>
    </row>
    <row r="2825" spans="2:2" ht="15.75" customHeight="1">
      <c r="B2825" s="911"/>
    </row>
    <row r="2826" spans="2:2" ht="15.75" customHeight="1">
      <c r="B2826" s="911"/>
    </row>
    <row r="2827" spans="2:2" ht="15.75" customHeight="1">
      <c r="B2827" s="911"/>
    </row>
    <row r="2828" spans="2:2" ht="15.75" customHeight="1">
      <c r="B2828" s="911"/>
    </row>
    <row r="2829" spans="2:2" ht="15.75" customHeight="1">
      <c r="B2829" s="911"/>
    </row>
    <row r="2830" spans="2:2" ht="15.75" customHeight="1">
      <c r="B2830" s="911"/>
    </row>
    <row r="2831" spans="2:2" ht="15.75" customHeight="1">
      <c r="B2831" s="911"/>
    </row>
    <row r="2832" spans="2:2" ht="15.75" customHeight="1">
      <c r="B2832" s="911"/>
    </row>
    <row r="2833" spans="2:2" ht="15.75" customHeight="1">
      <c r="B2833" s="911"/>
    </row>
    <row r="2834" spans="2:2" ht="15.75" customHeight="1">
      <c r="B2834" s="911"/>
    </row>
    <row r="2835" spans="2:2" ht="15.75" customHeight="1">
      <c r="B2835" s="911"/>
    </row>
    <row r="2836" spans="2:2" ht="15.75" customHeight="1">
      <c r="B2836" s="911"/>
    </row>
    <row r="2837" spans="2:2" ht="15.75" customHeight="1">
      <c r="B2837" s="911"/>
    </row>
    <row r="2838" spans="2:2" ht="15.75" customHeight="1">
      <c r="B2838" s="911"/>
    </row>
    <row r="2839" spans="2:2" ht="15.75" customHeight="1">
      <c r="B2839" s="911"/>
    </row>
    <row r="2840" spans="2:2" ht="15.75" customHeight="1">
      <c r="B2840" s="911"/>
    </row>
    <row r="2841" spans="2:2" ht="15.75" customHeight="1">
      <c r="B2841" s="911"/>
    </row>
    <row r="2842" spans="2:2" ht="15.75" customHeight="1">
      <c r="B2842" s="911"/>
    </row>
    <row r="2843" spans="2:2" ht="15.75" customHeight="1">
      <c r="B2843" s="911"/>
    </row>
    <row r="2844" spans="2:2" ht="15.75" customHeight="1">
      <c r="B2844" s="911"/>
    </row>
    <row r="2845" spans="2:2" ht="15.75" customHeight="1">
      <c r="B2845" s="911"/>
    </row>
    <row r="2846" spans="2:2" ht="15.75" customHeight="1">
      <c r="B2846" s="911"/>
    </row>
    <row r="2847" spans="2:2" ht="15.75" customHeight="1">
      <c r="B2847" s="911"/>
    </row>
    <row r="2848" spans="2:2" ht="15.75" customHeight="1">
      <c r="B2848" s="911"/>
    </row>
    <row r="2849" spans="2:2" ht="15.75" customHeight="1">
      <c r="B2849" s="911"/>
    </row>
    <row r="2850" spans="2:2" ht="15.75" customHeight="1">
      <c r="B2850" s="911"/>
    </row>
    <row r="2851" spans="2:2" ht="15.75" customHeight="1">
      <c r="B2851" s="911"/>
    </row>
    <row r="2852" spans="2:2" ht="15.75" customHeight="1">
      <c r="B2852" s="911"/>
    </row>
    <row r="2853" spans="2:2" ht="15.75" customHeight="1">
      <c r="B2853" s="911"/>
    </row>
    <row r="2854" spans="2:2" ht="15.75" customHeight="1">
      <c r="B2854" s="911"/>
    </row>
    <row r="2855" spans="2:2" ht="15.75" customHeight="1">
      <c r="B2855" s="911"/>
    </row>
    <row r="2856" spans="2:2" ht="15.75" customHeight="1">
      <c r="B2856" s="911"/>
    </row>
    <row r="2857" spans="2:2" ht="15.75" customHeight="1">
      <c r="B2857" s="911"/>
    </row>
    <row r="2858" spans="2:2" ht="15.75" customHeight="1">
      <c r="B2858" s="911"/>
    </row>
    <row r="2859" spans="2:2" ht="15.75" customHeight="1">
      <c r="B2859" s="911"/>
    </row>
    <row r="2860" spans="2:2" ht="15.75" customHeight="1">
      <c r="B2860" s="911"/>
    </row>
    <row r="2861" spans="2:2" ht="15.75" customHeight="1">
      <c r="B2861" s="911"/>
    </row>
    <row r="2862" spans="2:2" ht="15.75" customHeight="1">
      <c r="B2862" s="911"/>
    </row>
    <row r="2863" spans="2:2" ht="15.75" customHeight="1">
      <c r="B2863" s="911"/>
    </row>
    <row r="2864" spans="2:2" ht="15.75" customHeight="1">
      <c r="B2864" s="911"/>
    </row>
    <row r="2865" spans="2:2" ht="15.75" customHeight="1">
      <c r="B2865" s="911"/>
    </row>
    <row r="2866" spans="2:2" ht="15.75" customHeight="1">
      <c r="B2866" s="911"/>
    </row>
    <row r="2867" spans="2:2" ht="15.75" customHeight="1">
      <c r="B2867" s="911"/>
    </row>
    <row r="2868" spans="2:2" ht="15.75" customHeight="1">
      <c r="B2868" s="911"/>
    </row>
    <row r="2869" spans="2:2" ht="15.75" customHeight="1">
      <c r="B2869" s="911"/>
    </row>
    <row r="2870" spans="2:2" ht="15.75" customHeight="1">
      <c r="B2870" s="911"/>
    </row>
    <row r="2871" spans="2:2" ht="15.75" customHeight="1">
      <c r="B2871" s="911"/>
    </row>
    <row r="2872" spans="2:2" ht="15.75" customHeight="1">
      <c r="B2872" s="911"/>
    </row>
    <row r="2873" spans="2:2" ht="15.75" customHeight="1">
      <c r="B2873" s="911"/>
    </row>
    <row r="2874" spans="2:2" ht="15.75" customHeight="1">
      <c r="B2874" s="911"/>
    </row>
    <row r="2875" spans="2:2" ht="15.75" customHeight="1">
      <c r="B2875" s="911"/>
    </row>
    <row r="2876" spans="2:2" ht="15.75" customHeight="1">
      <c r="B2876" s="911"/>
    </row>
    <row r="2877" spans="2:2" ht="15.75" customHeight="1">
      <c r="B2877" s="911"/>
    </row>
    <row r="2878" spans="2:2" ht="15.75" customHeight="1">
      <c r="B2878" s="911"/>
    </row>
    <row r="2879" spans="2:2" ht="15.75" customHeight="1">
      <c r="B2879" s="911"/>
    </row>
    <row r="2880" spans="2:2" ht="15.75" customHeight="1">
      <c r="B2880" s="911"/>
    </row>
    <row r="2881" spans="2:2" ht="15.75" customHeight="1">
      <c r="B2881" s="911"/>
    </row>
    <row r="2882" spans="2:2" ht="15.75" customHeight="1">
      <c r="B2882" s="911"/>
    </row>
    <row r="2883" spans="2:2" ht="15.75" customHeight="1">
      <c r="B2883" s="911"/>
    </row>
    <row r="2884" spans="2:2" ht="15.75" customHeight="1">
      <c r="B2884" s="911"/>
    </row>
    <row r="2885" spans="2:2" ht="15.75" customHeight="1">
      <c r="B2885" s="911"/>
    </row>
    <row r="2886" spans="2:2" ht="15.75" customHeight="1">
      <c r="B2886" s="911"/>
    </row>
    <row r="2887" spans="2:2" ht="15.75" customHeight="1">
      <c r="B2887" s="911"/>
    </row>
    <row r="2888" spans="2:2" ht="15.75" customHeight="1">
      <c r="B2888" s="911"/>
    </row>
    <row r="2889" spans="2:2" ht="15.75" customHeight="1">
      <c r="B2889" s="911"/>
    </row>
    <row r="2890" spans="2:2" ht="15.75" customHeight="1">
      <c r="B2890" s="911"/>
    </row>
    <row r="2891" spans="2:2" ht="15.75" customHeight="1">
      <c r="B2891" s="911"/>
    </row>
    <row r="2892" spans="2:2" ht="15.75" customHeight="1">
      <c r="B2892" s="911"/>
    </row>
    <row r="2893" spans="2:2" ht="15.75" customHeight="1">
      <c r="B2893" s="911"/>
    </row>
    <row r="2894" spans="2:2" ht="15.75" customHeight="1">
      <c r="B2894" s="911"/>
    </row>
    <row r="2895" spans="2:2" ht="15.75" customHeight="1">
      <c r="B2895" s="911"/>
    </row>
    <row r="2896" spans="2:2" ht="15.75" customHeight="1">
      <c r="B2896" s="911"/>
    </row>
    <row r="2897" spans="2:2" ht="15.75" customHeight="1">
      <c r="B2897" s="911"/>
    </row>
    <row r="2898" spans="2:2" ht="15.75" customHeight="1">
      <c r="B2898" s="911"/>
    </row>
    <row r="2899" spans="2:2" ht="15.75" customHeight="1">
      <c r="B2899" s="911"/>
    </row>
    <row r="2900" spans="2:2" ht="15.75" customHeight="1">
      <c r="B2900" s="911"/>
    </row>
    <row r="2901" spans="2:2" ht="15.75" customHeight="1">
      <c r="B2901" s="911"/>
    </row>
    <row r="2902" spans="2:2" ht="15.75" customHeight="1">
      <c r="B2902" s="911"/>
    </row>
    <row r="2903" spans="2:2" ht="15.75" customHeight="1">
      <c r="B2903" s="911"/>
    </row>
    <row r="2904" spans="2:2" ht="15.75" customHeight="1">
      <c r="B2904" s="911"/>
    </row>
    <row r="2905" spans="2:2" ht="15.75" customHeight="1">
      <c r="B2905" s="911"/>
    </row>
    <row r="2906" spans="2:2" ht="15.75" customHeight="1">
      <c r="B2906" s="911"/>
    </row>
    <row r="2907" spans="2:2" ht="15.75" customHeight="1">
      <c r="B2907" s="911"/>
    </row>
    <row r="2908" spans="2:2" ht="15.75" customHeight="1">
      <c r="B2908" s="911"/>
    </row>
    <row r="2909" spans="2:2" ht="15.75" customHeight="1">
      <c r="B2909" s="911"/>
    </row>
    <row r="2910" spans="2:2" ht="15.75" customHeight="1">
      <c r="B2910" s="911"/>
    </row>
    <row r="2911" spans="2:2" ht="15.75" customHeight="1">
      <c r="B2911" s="911"/>
    </row>
    <row r="2912" spans="2:2" ht="15.75" customHeight="1">
      <c r="B2912" s="911"/>
    </row>
    <row r="2913" spans="2:2" ht="15.75" customHeight="1">
      <c r="B2913" s="911"/>
    </row>
    <row r="2914" spans="2:2" ht="15.75" customHeight="1">
      <c r="B2914" s="911"/>
    </row>
    <row r="2915" spans="2:2" ht="15.75" customHeight="1">
      <c r="B2915" s="911"/>
    </row>
    <row r="2916" spans="2:2" ht="15.75" customHeight="1">
      <c r="B2916" s="911"/>
    </row>
    <row r="2917" spans="2:2" ht="15.75" customHeight="1">
      <c r="B2917" s="911"/>
    </row>
    <row r="2918" spans="2:2" ht="15.75" customHeight="1">
      <c r="B2918" s="911"/>
    </row>
    <row r="2919" spans="2:2" ht="15.75" customHeight="1">
      <c r="B2919" s="911"/>
    </row>
    <row r="2920" spans="2:2" ht="15.75" customHeight="1">
      <c r="B2920" s="911"/>
    </row>
    <row r="2921" spans="2:2" ht="15.75" customHeight="1">
      <c r="B2921" s="911"/>
    </row>
    <row r="2922" spans="2:2" ht="15.75" customHeight="1">
      <c r="B2922" s="911"/>
    </row>
    <row r="2923" spans="2:2" ht="15.75" customHeight="1">
      <c r="B2923" s="911"/>
    </row>
    <row r="2924" spans="2:2" ht="15.75" customHeight="1">
      <c r="B2924" s="911"/>
    </row>
    <row r="2925" spans="2:2" ht="15.75" customHeight="1">
      <c r="B2925" s="911"/>
    </row>
    <row r="2926" spans="2:2" ht="15.75" customHeight="1">
      <c r="B2926" s="911"/>
    </row>
    <row r="2927" spans="2:2" ht="15.75" customHeight="1">
      <c r="B2927" s="911"/>
    </row>
    <row r="2928" spans="2:2" ht="15.75" customHeight="1">
      <c r="B2928" s="911"/>
    </row>
    <row r="2929" spans="2:2" ht="15.75" customHeight="1">
      <c r="B2929" s="911"/>
    </row>
    <row r="2930" spans="2:2" ht="15.75" customHeight="1">
      <c r="B2930" s="911"/>
    </row>
    <row r="2931" spans="2:2" ht="15.75" customHeight="1">
      <c r="B2931" s="911"/>
    </row>
    <row r="2932" spans="2:2" ht="15.75" customHeight="1">
      <c r="B2932" s="911"/>
    </row>
    <row r="2933" spans="2:2" ht="15.75" customHeight="1">
      <c r="B2933" s="911"/>
    </row>
    <row r="2934" spans="2:2" ht="15.75" customHeight="1">
      <c r="B2934" s="911"/>
    </row>
    <row r="2935" spans="2:2" ht="15.75" customHeight="1">
      <c r="B2935" s="911"/>
    </row>
    <row r="2936" spans="2:2" ht="15.75" customHeight="1">
      <c r="B2936" s="911"/>
    </row>
    <row r="2937" spans="2:2" ht="15.75" customHeight="1">
      <c r="B2937" s="911"/>
    </row>
    <row r="2938" spans="2:2" ht="15.75" customHeight="1">
      <c r="B2938" s="911"/>
    </row>
    <row r="2939" spans="2:2" ht="15.75" customHeight="1">
      <c r="B2939" s="911"/>
    </row>
    <row r="2940" spans="2:2" ht="15.75" customHeight="1">
      <c r="B2940" s="911"/>
    </row>
    <row r="2941" spans="2:2" ht="15.75" customHeight="1">
      <c r="B2941" s="911"/>
    </row>
    <row r="2942" spans="2:2" ht="15.75" customHeight="1">
      <c r="B2942" s="911"/>
    </row>
    <row r="2943" spans="2:2" ht="15.75" customHeight="1">
      <c r="B2943" s="911"/>
    </row>
    <row r="2944" spans="2:2" ht="15.75" customHeight="1">
      <c r="B2944" s="911"/>
    </row>
    <row r="2945" spans="2:2" ht="15.75" customHeight="1">
      <c r="B2945" s="911"/>
    </row>
    <row r="2946" spans="2:2" ht="15.75" customHeight="1">
      <c r="B2946" s="911"/>
    </row>
    <row r="2947" spans="2:2" ht="15.75" customHeight="1">
      <c r="B2947" s="911"/>
    </row>
    <row r="2948" spans="2:2" ht="15.75" customHeight="1">
      <c r="B2948" s="911"/>
    </row>
    <row r="2949" spans="2:2" ht="15.75" customHeight="1">
      <c r="B2949" s="911"/>
    </row>
    <row r="2950" spans="2:2" ht="15.75" customHeight="1">
      <c r="B2950" s="911"/>
    </row>
    <row r="2951" spans="2:2" ht="15.75" customHeight="1">
      <c r="B2951" s="911"/>
    </row>
    <row r="2952" spans="2:2" ht="15.75" customHeight="1">
      <c r="B2952" s="911"/>
    </row>
    <row r="2953" spans="2:2" ht="15.75" customHeight="1">
      <c r="B2953" s="911"/>
    </row>
    <row r="2954" spans="2:2" ht="15.75" customHeight="1">
      <c r="B2954" s="911"/>
    </row>
    <row r="2955" spans="2:2" ht="15.75" customHeight="1">
      <c r="B2955" s="911"/>
    </row>
    <row r="2956" spans="2:2" ht="15.75" customHeight="1">
      <c r="B2956" s="911"/>
    </row>
    <row r="2957" spans="2:2" ht="15.75" customHeight="1">
      <c r="B2957" s="911"/>
    </row>
    <row r="2958" spans="2:2" ht="15.75" customHeight="1">
      <c r="B2958" s="911"/>
    </row>
    <row r="2959" spans="2:2" ht="15.75" customHeight="1">
      <c r="B2959" s="911"/>
    </row>
    <row r="2960" spans="2:2" ht="15.75" customHeight="1">
      <c r="B2960" s="911"/>
    </row>
    <row r="2961" spans="2:2" ht="15.75" customHeight="1">
      <c r="B2961" s="911"/>
    </row>
    <row r="2962" spans="2:2" ht="15.75" customHeight="1">
      <c r="B2962" s="911"/>
    </row>
    <row r="2963" spans="2:2" ht="15.75" customHeight="1">
      <c r="B2963" s="911"/>
    </row>
    <row r="2964" spans="2:2" ht="15.75" customHeight="1">
      <c r="B2964" s="911"/>
    </row>
    <row r="2965" spans="2:2" ht="15.75" customHeight="1">
      <c r="B2965" s="911"/>
    </row>
    <row r="2966" spans="2:2" ht="15.75" customHeight="1">
      <c r="B2966" s="911"/>
    </row>
    <row r="2967" spans="2:2" ht="15.75" customHeight="1">
      <c r="B2967" s="911"/>
    </row>
    <row r="2968" spans="2:2" ht="15.75" customHeight="1">
      <c r="B2968" s="911"/>
    </row>
    <row r="2969" spans="2:2" ht="15.75" customHeight="1">
      <c r="B2969" s="911"/>
    </row>
    <row r="2970" spans="2:2" ht="15.75" customHeight="1">
      <c r="B2970" s="911"/>
    </row>
    <row r="2971" spans="2:2" ht="15.75" customHeight="1">
      <c r="B2971" s="911"/>
    </row>
    <row r="2972" spans="2:2" ht="15.75" customHeight="1">
      <c r="B2972" s="911"/>
    </row>
    <row r="2973" spans="2:2" ht="15.75" customHeight="1">
      <c r="B2973" s="911"/>
    </row>
    <row r="2974" spans="2:2" ht="15.75" customHeight="1">
      <c r="B2974" s="911"/>
    </row>
    <row r="2975" spans="2:2" ht="15.75" customHeight="1">
      <c r="B2975" s="911"/>
    </row>
    <row r="2976" spans="2:2" ht="15.75" customHeight="1">
      <c r="B2976" s="911"/>
    </row>
    <row r="2977" spans="2:2" ht="15.75" customHeight="1">
      <c r="B2977" s="911"/>
    </row>
    <row r="2978" spans="2:2" ht="15.75" customHeight="1">
      <c r="B2978" s="911"/>
    </row>
    <row r="2979" spans="2:2" ht="15.75" customHeight="1">
      <c r="B2979" s="911"/>
    </row>
    <row r="2980" spans="2:2" ht="15.75" customHeight="1">
      <c r="B2980" s="911"/>
    </row>
    <row r="2981" spans="2:2" ht="15.75" customHeight="1">
      <c r="B2981" s="911"/>
    </row>
    <row r="2982" spans="2:2" ht="15.75" customHeight="1">
      <c r="B2982" s="911"/>
    </row>
    <row r="2983" spans="2:2" ht="15.75" customHeight="1">
      <c r="B2983" s="911"/>
    </row>
    <row r="2984" spans="2:2" ht="15.75" customHeight="1">
      <c r="B2984" s="911"/>
    </row>
    <row r="2985" spans="2:2" ht="15.75" customHeight="1">
      <c r="B2985" s="911"/>
    </row>
    <row r="2986" spans="2:2" ht="15.75" customHeight="1">
      <c r="B2986" s="911"/>
    </row>
    <row r="2987" spans="2:2" ht="15.75" customHeight="1">
      <c r="B2987" s="911"/>
    </row>
    <row r="2988" spans="2:2" ht="15.75" customHeight="1">
      <c r="B2988" s="911"/>
    </row>
    <row r="2989" spans="2:2" ht="15.75" customHeight="1">
      <c r="B2989" s="911"/>
    </row>
    <row r="2990" spans="2:2" ht="15.75" customHeight="1">
      <c r="B2990" s="911"/>
    </row>
    <row r="2991" spans="2:2" ht="15.75" customHeight="1">
      <c r="B2991" s="911"/>
    </row>
    <row r="2992" spans="2:2" ht="15.75" customHeight="1">
      <c r="B2992" s="911"/>
    </row>
    <row r="2993" spans="2:2" ht="15.75" customHeight="1">
      <c r="B2993" s="911"/>
    </row>
    <row r="2994" spans="2:2" ht="15.75" customHeight="1">
      <c r="B2994" s="911"/>
    </row>
    <row r="2995" spans="2:2" ht="15.75" customHeight="1">
      <c r="B2995" s="911"/>
    </row>
    <row r="2996" spans="2:2" ht="15.75" customHeight="1">
      <c r="B2996" s="911"/>
    </row>
    <row r="2997" spans="2:2" ht="15.75" customHeight="1">
      <c r="B2997" s="911"/>
    </row>
    <row r="2998" spans="2:2" ht="15.75" customHeight="1">
      <c r="B2998" s="911"/>
    </row>
    <row r="2999" spans="2:2" ht="15.75" customHeight="1">
      <c r="B2999" s="911"/>
    </row>
    <row r="3000" spans="2:2" ht="15.75" customHeight="1">
      <c r="B3000" s="911"/>
    </row>
    <row r="3001" spans="2:2" ht="15.75" customHeight="1">
      <c r="B3001" s="911"/>
    </row>
    <row r="3002" spans="2:2" ht="15.75" customHeight="1">
      <c r="B3002" s="911"/>
    </row>
    <row r="3003" spans="2:2" ht="15.75" customHeight="1">
      <c r="B3003" s="911"/>
    </row>
    <row r="3004" spans="2:2" ht="15.75" customHeight="1">
      <c r="B3004" s="911"/>
    </row>
    <row r="3005" spans="2:2" ht="15.75" customHeight="1">
      <c r="B3005" s="911"/>
    </row>
    <row r="3006" spans="2:2" ht="15.75" customHeight="1">
      <c r="B3006" s="911"/>
    </row>
    <row r="3007" spans="2:2" ht="15.75" customHeight="1">
      <c r="B3007" s="911"/>
    </row>
    <row r="3008" spans="2:2" ht="15.75" customHeight="1">
      <c r="B3008" s="911"/>
    </row>
    <row r="3009" spans="2:2" ht="15.75" customHeight="1">
      <c r="B3009" s="911"/>
    </row>
    <row r="3010" spans="2:2" ht="15.75" customHeight="1">
      <c r="B3010" s="911"/>
    </row>
    <row r="3011" spans="2:2" ht="15.75" customHeight="1">
      <c r="B3011" s="911"/>
    </row>
    <row r="3012" spans="2:2" ht="15.75" customHeight="1">
      <c r="B3012" s="911"/>
    </row>
    <row r="3013" spans="2:2" ht="15.75" customHeight="1">
      <c r="B3013" s="911"/>
    </row>
    <row r="3014" spans="2:2" ht="15.75" customHeight="1">
      <c r="B3014" s="911"/>
    </row>
    <row r="3015" spans="2:2" ht="15.75" customHeight="1">
      <c r="B3015" s="911"/>
    </row>
    <row r="3016" spans="2:2" ht="15.75" customHeight="1">
      <c r="B3016" s="911"/>
    </row>
    <row r="3017" spans="2:2" ht="15.75" customHeight="1">
      <c r="B3017" s="911"/>
    </row>
    <row r="3018" spans="2:2" ht="15.75" customHeight="1">
      <c r="B3018" s="911"/>
    </row>
    <row r="3019" spans="2:2" ht="15.75" customHeight="1">
      <c r="B3019" s="911"/>
    </row>
    <row r="3020" spans="2:2" ht="15.75" customHeight="1">
      <c r="B3020" s="911"/>
    </row>
    <row r="3021" spans="2:2" ht="15.75" customHeight="1">
      <c r="B3021" s="911"/>
    </row>
    <row r="3022" spans="2:2" ht="15.75" customHeight="1">
      <c r="B3022" s="911"/>
    </row>
    <row r="3023" spans="2:2" ht="15.75" customHeight="1">
      <c r="B3023" s="911"/>
    </row>
    <row r="3024" spans="2:2" ht="15.75" customHeight="1">
      <c r="B3024" s="911"/>
    </row>
    <row r="3025" spans="2:2" ht="15.75" customHeight="1">
      <c r="B3025" s="911"/>
    </row>
    <row r="3026" spans="2:2" ht="15.75" customHeight="1">
      <c r="B3026" s="911"/>
    </row>
    <row r="3027" spans="2:2" ht="15.75" customHeight="1">
      <c r="B3027" s="911"/>
    </row>
    <row r="3028" spans="2:2" ht="15.75" customHeight="1">
      <c r="B3028" s="911"/>
    </row>
    <row r="3029" spans="2:2" ht="15.75" customHeight="1">
      <c r="B3029" s="911"/>
    </row>
    <row r="3030" spans="2:2" ht="15.75" customHeight="1">
      <c r="B3030" s="911"/>
    </row>
    <row r="3031" spans="2:2" ht="15.75" customHeight="1">
      <c r="B3031" s="911"/>
    </row>
    <row r="3032" spans="2:2" ht="15.75" customHeight="1">
      <c r="B3032" s="911"/>
    </row>
    <row r="3033" spans="2:2" ht="15.75" customHeight="1">
      <c r="B3033" s="911"/>
    </row>
    <row r="3034" spans="2:2" ht="15.75" customHeight="1">
      <c r="B3034" s="911"/>
    </row>
    <row r="3035" spans="2:2" ht="15.75" customHeight="1">
      <c r="B3035" s="911"/>
    </row>
    <row r="3036" spans="2:2" ht="15.75" customHeight="1">
      <c r="B3036" s="911"/>
    </row>
    <row r="3037" spans="2:2" ht="15.75" customHeight="1">
      <c r="B3037" s="911"/>
    </row>
    <row r="3038" spans="2:2" ht="15.75" customHeight="1">
      <c r="B3038" s="911"/>
    </row>
    <row r="3039" spans="2:2" ht="15.75" customHeight="1">
      <c r="B3039" s="911"/>
    </row>
    <row r="3040" spans="2:2" ht="15.75" customHeight="1">
      <c r="B3040" s="911"/>
    </row>
    <row r="3041" spans="2:2" ht="15.75" customHeight="1">
      <c r="B3041" s="911"/>
    </row>
    <row r="3042" spans="2:2" ht="15.75" customHeight="1">
      <c r="B3042" s="911"/>
    </row>
    <row r="3043" spans="2:2" ht="15.75" customHeight="1">
      <c r="B3043" s="911"/>
    </row>
    <row r="3044" spans="2:2" ht="15.75" customHeight="1">
      <c r="B3044" s="911"/>
    </row>
    <row r="3045" spans="2:2" ht="15.75" customHeight="1">
      <c r="B3045" s="911"/>
    </row>
    <row r="3046" spans="2:2" ht="15.75" customHeight="1">
      <c r="B3046" s="911"/>
    </row>
    <row r="3047" spans="2:2" ht="15.75" customHeight="1">
      <c r="B3047" s="911"/>
    </row>
    <row r="3048" spans="2:2" ht="15.75" customHeight="1">
      <c r="B3048" s="911"/>
    </row>
    <row r="3049" spans="2:2" ht="15.75" customHeight="1">
      <c r="B3049" s="911"/>
    </row>
    <row r="3050" spans="2:2" ht="15.75" customHeight="1">
      <c r="B3050" s="911"/>
    </row>
    <row r="3051" spans="2:2" ht="15.75" customHeight="1">
      <c r="B3051" s="911"/>
    </row>
    <row r="3052" spans="2:2" ht="15.75" customHeight="1">
      <c r="B3052" s="911"/>
    </row>
    <row r="3053" spans="2:2" ht="15.75" customHeight="1">
      <c r="B3053" s="911"/>
    </row>
    <row r="3054" spans="2:2" ht="15.75" customHeight="1">
      <c r="B3054" s="911"/>
    </row>
    <row r="3055" spans="2:2" ht="15.75" customHeight="1">
      <c r="B3055" s="911"/>
    </row>
    <row r="3056" spans="2:2" ht="15.75" customHeight="1">
      <c r="B3056" s="911"/>
    </row>
    <row r="3057" spans="2:2" ht="15.75" customHeight="1">
      <c r="B3057" s="911"/>
    </row>
    <row r="3058" spans="2:2" ht="15.75" customHeight="1">
      <c r="B3058" s="911"/>
    </row>
    <row r="3059" spans="2:2" ht="15.75" customHeight="1">
      <c r="B3059" s="911"/>
    </row>
    <row r="3060" spans="2:2" ht="15.75" customHeight="1">
      <c r="B3060" s="911"/>
    </row>
    <row r="3061" spans="2:2" ht="15.75" customHeight="1">
      <c r="B3061" s="911"/>
    </row>
    <row r="3062" spans="2:2" ht="15.75" customHeight="1">
      <c r="B3062" s="911"/>
    </row>
    <row r="3063" spans="2:2" ht="15.75" customHeight="1">
      <c r="B3063" s="911"/>
    </row>
    <row r="3064" spans="2:2" ht="15.75" customHeight="1">
      <c r="B3064" s="911"/>
    </row>
  </sheetData>
  <sheetProtection algorithmName="SHA-512" hashValue="nShHM0lrBu51WwxLaPqRC2BGorLIi8q+xlgR1qgcv7XkyZilQddVBJfBFCtVPUFqMVyD0TxOg1AtBP2nTmxhMA==" saltValue="ZQYDwsLpOaYaGVjGGVAA4Q==" spinCount="100000" sheet="1" objects="1" scenarios="1"/>
  <mergeCells count="10">
    <mergeCell ref="C10:G10"/>
    <mergeCell ref="B11:H11"/>
    <mergeCell ref="B12:H12"/>
    <mergeCell ref="B17:J17"/>
    <mergeCell ref="E2:H2"/>
    <mergeCell ref="B4:H4"/>
    <mergeCell ref="B5:H5"/>
    <mergeCell ref="B6:H6"/>
    <mergeCell ref="B7:H7"/>
    <mergeCell ref="B8:H8"/>
  </mergeCells>
  <hyperlinks>
    <hyperlink ref="B17" r:id="rId1" xr:uid="{EC5CCDBD-9E17-406A-B6CF-9A5B0B02BE9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D1995"/>
  <sheetViews>
    <sheetView zoomScaleNormal="100" workbookViewId="0">
      <selection activeCell="G1" sqref="G1:L6"/>
    </sheetView>
  </sheetViews>
  <sheetFormatPr baseColWidth="10" defaultRowHeight="12.75"/>
  <cols>
    <col min="1" max="1" width="9.28515625" style="1142" customWidth="1"/>
    <col min="2" max="3" width="9.28515625" customWidth="1"/>
    <col min="4" max="4" width="4" customWidth="1"/>
    <col min="5" max="5" width="5.140625" customWidth="1"/>
    <col min="6" max="6" width="21.28515625" customWidth="1"/>
    <col min="7" max="7" width="37.140625" customWidth="1"/>
    <col min="8" max="8" width="17.85546875" customWidth="1"/>
    <col min="9" max="9" width="17.28515625" customWidth="1"/>
    <col min="10" max="10" width="19.42578125" customWidth="1"/>
    <col min="11" max="11" width="18.140625" customWidth="1"/>
    <col min="12" max="12" width="20" customWidth="1"/>
    <col min="13" max="13" width="15" style="333" customWidth="1"/>
    <col min="14" max="14" width="27.7109375" style="333" customWidth="1"/>
    <col min="15" max="15" width="12.7109375" style="333" bestFit="1" customWidth="1"/>
    <col min="16" max="160" width="11.42578125" style="333"/>
  </cols>
  <sheetData>
    <row r="1" spans="1:14" ht="15">
      <c r="A1" s="1135"/>
      <c r="B1" s="227"/>
      <c r="C1" s="227"/>
      <c r="D1" s="227"/>
      <c r="E1" s="227"/>
      <c r="F1" s="228"/>
      <c r="G1" s="4477" t="s">
        <v>882</v>
      </c>
      <c r="H1" s="4477"/>
      <c r="I1" s="4477"/>
      <c r="J1" s="4477"/>
      <c r="K1" s="4477"/>
      <c r="L1" s="4478"/>
    </row>
    <row r="2" spans="1:14" ht="15">
      <c r="A2" s="1136"/>
      <c r="B2" s="120"/>
      <c r="C2" s="120"/>
      <c r="D2" s="120"/>
      <c r="E2" s="120"/>
      <c r="F2" s="230"/>
      <c r="G2" s="4479"/>
      <c r="H2" s="4479"/>
      <c r="I2" s="4479"/>
      <c r="J2" s="4479"/>
      <c r="K2" s="4479"/>
      <c r="L2" s="4480"/>
    </row>
    <row r="3" spans="1:14" ht="15">
      <c r="A3" s="1136"/>
      <c r="B3" s="120"/>
      <c r="C3" s="120"/>
      <c r="D3" s="120"/>
      <c r="E3" s="120"/>
      <c r="F3" s="230"/>
      <c r="G3" s="4479"/>
      <c r="H3" s="4479"/>
      <c r="I3" s="4479"/>
      <c r="J3" s="4479"/>
      <c r="K3" s="4479"/>
      <c r="L3" s="4480"/>
    </row>
    <row r="4" spans="1:14" ht="15">
      <c r="A4" s="1136"/>
      <c r="B4" s="120"/>
      <c r="C4" s="120"/>
      <c r="D4" s="120"/>
      <c r="E4" s="120"/>
      <c r="F4" s="230"/>
      <c r="G4" s="4479"/>
      <c r="H4" s="4479"/>
      <c r="I4" s="4479"/>
      <c r="J4" s="4479"/>
      <c r="K4" s="4479"/>
      <c r="L4" s="4480"/>
    </row>
    <row r="5" spans="1:14" ht="18">
      <c r="A5" s="1137"/>
      <c r="B5" s="121"/>
      <c r="C5" s="121"/>
      <c r="D5" s="121"/>
      <c r="E5" s="121"/>
      <c r="F5" s="232"/>
      <c r="G5" s="4479"/>
      <c r="H5" s="4479"/>
      <c r="I5" s="4479"/>
      <c r="J5" s="4479"/>
      <c r="K5" s="4479"/>
      <c r="L5" s="4480"/>
    </row>
    <row r="6" spans="1:14" ht="16.5" thickBot="1">
      <c r="A6" s="1138"/>
      <c r="B6" s="234"/>
      <c r="C6" s="234"/>
      <c r="D6" s="234"/>
      <c r="E6" s="234"/>
      <c r="F6" s="235"/>
      <c r="G6" s="4481"/>
      <c r="H6" s="4481"/>
      <c r="I6" s="4481"/>
      <c r="J6" s="4481"/>
      <c r="K6" s="4481"/>
      <c r="L6" s="4482"/>
    </row>
    <row r="7" spans="1:14" ht="15.75">
      <c r="A7" s="1139"/>
      <c r="B7" s="245"/>
      <c r="C7" s="245"/>
      <c r="D7" s="245"/>
      <c r="E7" s="245"/>
      <c r="F7" s="246"/>
      <c r="G7" s="246"/>
      <c r="H7" s="247"/>
      <c r="I7" s="247"/>
      <c r="J7" s="248"/>
      <c r="K7" s="249"/>
      <c r="L7" s="2942"/>
    </row>
    <row r="8" spans="1:14" ht="105">
      <c r="A8" s="2932" t="s">
        <v>1414</v>
      </c>
      <c r="B8" s="4483" t="s">
        <v>704</v>
      </c>
      <c r="C8" s="4484"/>
      <c r="D8" s="4484"/>
      <c r="E8" s="4484"/>
      <c r="F8" s="4484"/>
      <c r="G8" s="4485"/>
      <c r="H8" s="1213" t="s">
        <v>883</v>
      </c>
      <c r="I8" s="616" t="s">
        <v>4250</v>
      </c>
      <c r="J8" s="675" t="s">
        <v>1430</v>
      </c>
      <c r="K8" s="617" t="s">
        <v>1431</v>
      </c>
      <c r="L8" s="1213" t="s">
        <v>708</v>
      </c>
      <c r="N8" s="2933" t="s">
        <v>4117</v>
      </c>
    </row>
    <row r="9" spans="1:14" ht="15">
      <c r="A9" s="240">
        <v>9</v>
      </c>
      <c r="B9" s="4418" t="s">
        <v>884</v>
      </c>
      <c r="C9" s="4405"/>
      <c r="D9" s="4405"/>
      <c r="E9" s="4405"/>
      <c r="F9" s="4405"/>
      <c r="G9" s="4405"/>
      <c r="H9" s="4405"/>
      <c r="I9" s="4405"/>
      <c r="J9" s="4405"/>
      <c r="K9" s="4405"/>
      <c r="L9" s="4406"/>
      <c r="N9" s="676"/>
    </row>
    <row r="10" spans="1:14" ht="15.75">
      <c r="A10" s="1212">
        <f>A9+1</f>
        <v>10</v>
      </c>
      <c r="B10" s="4439"/>
      <c r="C10" s="4442" t="s">
        <v>188</v>
      </c>
      <c r="D10" s="4443"/>
      <c r="E10" s="4443"/>
      <c r="F10" s="4443"/>
      <c r="G10" s="4443"/>
      <c r="H10" s="677">
        <f>SUM(H11:H19)</f>
        <v>0</v>
      </c>
      <c r="I10" s="677">
        <f>SUM(I11:I19)</f>
        <v>0</v>
      </c>
      <c r="J10" s="677">
        <f>SUM(J11:J19)</f>
        <v>0</v>
      </c>
      <c r="K10" s="677">
        <f>SUM(K11:K19)</f>
        <v>0</v>
      </c>
      <c r="L10" s="677">
        <f>SUM(L11:L19)</f>
        <v>0</v>
      </c>
      <c r="N10" s="677">
        <f>SUM(N11:N19)</f>
        <v>0</v>
      </c>
    </row>
    <row r="11" spans="1:14" ht="15">
      <c r="A11" s="1212">
        <f t="shared" ref="A11:A71" si="0">A10+1</f>
        <v>11</v>
      </c>
      <c r="B11" s="4486"/>
      <c r="C11" s="4287"/>
      <c r="D11" s="4202" t="s">
        <v>885</v>
      </c>
      <c r="E11" s="4055"/>
      <c r="F11" s="4055"/>
      <c r="G11" s="4056"/>
      <c r="H11" s="250">
        <f>SUM('Detalle renglón 210'!I307:I311)</f>
        <v>0</v>
      </c>
      <c r="I11" s="250">
        <v>0</v>
      </c>
      <c r="J11" s="250">
        <f>SUM('Detalle renglón 210'!K307:K311)</f>
        <v>0</v>
      </c>
      <c r="K11" s="250">
        <f>SUM('Detalle renglón 210'!M307:M311)</f>
        <v>0</v>
      </c>
      <c r="L11" s="251">
        <f>H11+I11-J11+K11</f>
        <v>0</v>
      </c>
      <c r="N11" s="678"/>
    </row>
    <row r="12" spans="1:14" ht="15">
      <c r="A12" s="1212">
        <f t="shared" si="0"/>
        <v>12</v>
      </c>
      <c r="B12" s="4486"/>
      <c r="C12" s="4263"/>
      <c r="D12" s="4203" t="s">
        <v>1663</v>
      </c>
      <c r="E12" s="4055"/>
      <c r="F12" s="4055"/>
      <c r="G12" s="4056"/>
      <c r="H12" s="1086">
        <f>+'Detalle renglón 210'!I321+'Detalle renglón 210'!J394</f>
        <v>0</v>
      </c>
      <c r="I12" s="1086">
        <v>0</v>
      </c>
      <c r="J12" s="1086">
        <f>+'Detalle renglón 210'!K321+'Detalle renglón 210'!K394</f>
        <v>0</v>
      </c>
      <c r="K12" s="1086">
        <f>+'Detalle renglón 210'!M321+'Detalle renglón 210'!M394</f>
        <v>0</v>
      </c>
      <c r="L12" s="251">
        <f t="shared" ref="L12:L36" si="1">H12+I12-J12+K12</f>
        <v>0</v>
      </c>
      <c r="N12" s="678"/>
    </row>
    <row r="13" spans="1:14" ht="15">
      <c r="A13" s="1212">
        <f t="shared" si="0"/>
        <v>13</v>
      </c>
      <c r="B13" s="4486"/>
      <c r="C13" s="4263"/>
      <c r="D13" s="4202" t="s">
        <v>886</v>
      </c>
      <c r="E13" s="4055"/>
      <c r="F13" s="4055"/>
      <c r="G13" s="4056"/>
      <c r="H13" s="1086">
        <v>0</v>
      </c>
      <c r="I13" s="1086">
        <v>0</v>
      </c>
      <c r="J13" s="1086">
        <v>0</v>
      </c>
      <c r="K13" s="1086">
        <v>0</v>
      </c>
      <c r="L13" s="251">
        <f t="shared" si="1"/>
        <v>0</v>
      </c>
      <c r="N13" s="678"/>
    </row>
    <row r="14" spans="1:14" ht="15">
      <c r="A14" s="1212">
        <f t="shared" si="0"/>
        <v>14</v>
      </c>
      <c r="B14" s="4486"/>
      <c r="C14" s="4263"/>
      <c r="D14" s="4202" t="s">
        <v>887</v>
      </c>
      <c r="E14" s="4055"/>
      <c r="F14" s="4055"/>
      <c r="G14" s="4056"/>
      <c r="H14" s="1086">
        <v>0</v>
      </c>
      <c r="I14" s="1086">
        <v>0</v>
      </c>
      <c r="J14" s="1086">
        <v>0</v>
      </c>
      <c r="K14" s="1086">
        <v>0</v>
      </c>
      <c r="L14" s="251">
        <f t="shared" si="1"/>
        <v>0</v>
      </c>
      <c r="N14" s="678"/>
    </row>
    <row r="15" spans="1:14" ht="15">
      <c r="A15" s="1212">
        <f t="shared" si="0"/>
        <v>15</v>
      </c>
      <c r="B15" s="4486"/>
      <c r="C15" s="4263"/>
      <c r="D15" s="4202" t="s">
        <v>888</v>
      </c>
      <c r="E15" s="4055"/>
      <c r="F15" s="4055"/>
      <c r="G15" s="4056"/>
      <c r="H15" s="1086">
        <v>0</v>
      </c>
      <c r="I15" s="1086">
        <v>0</v>
      </c>
      <c r="J15" s="1086">
        <v>0</v>
      </c>
      <c r="K15" s="1086">
        <v>0</v>
      </c>
      <c r="L15" s="251">
        <f t="shared" si="1"/>
        <v>0</v>
      </c>
      <c r="N15" s="678"/>
    </row>
    <row r="16" spans="1:14" ht="15">
      <c r="A16" s="1212">
        <f t="shared" si="0"/>
        <v>16</v>
      </c>
      <c r="B16" s="4486"/>
      <c r="C16" s="4263"/>
      <c r="D16" s="4202" t="s">
        <v>889</v>
      </c>
      <c r="E16" s="4055"/>
      <c r="F16" s="4055"/>
      <c r="G16" s="4056"/>
      <c r="H16" s="1086">
        <f>+'Detalle renglón 210'!I313</f>
        <v>0</v>
      </c>
      <c r="I16" s="1086">
        <v>0</v>
      </c>
      <c r="J16" s="1086">
        <f>+'Detalle renglón 210'!K313</f>
        <v>0</v>
      </c>
      <c r="K16" s="1086">
        <f>+'Detalle renglón 210'!M313</f>
        <v>0</v>
      </c>
      <c r="L16" s="251">
        <f t="shared" si="1"/>
        <v>0</v>
      </c>
      <c r="N16" s="678"/>
    </row>
    <row r="17" spans="1:14" ht="15">
      <c r="A17" s="1212">
        <f t="shared" si="0"/>
        <v>17</v>
      </c>
      <c r="B17" s="4486"/>
      <c r="C17" s="4263"/>
      <c r="D17" s="4202" t="s">
        <v>890</v>
      </c>
      <c r="E17" s="4055"/>
      <c r="F17" s="4055"/>
      <c r="G17" s="4056"/>
      <c r="H17" s="1086">
        <v>0</v>
      </c>
      <c r="I17" s="1086">
        <v>0</v>
      </c>
      <c r="J17" s="1086">
        <f>+'Detalle renglón 210'!K318</f>
        <v>0</v>
      </c>
      <c r="K17" s="1086">
        <v>0</v>
      </c>
      <c r="L17" s="251">
        <f t="shared" si="1"/>
        <v>0</v>
      </c>
      <c r="N17" s="678"/>
    </row>
    <row r="18" spans="1:14" ht="15">
      <c r="A18" s="1212">
        <f t="shared" si="0"/>
        <v>18</v>
      </c>
      <c r="B18" s="4486"/>
      <c r="C18" s="4263"/>
      <c r="D18" s="4202" t="s">
        <v>891</v>
      </c>
      <c r="E18" s="4055"/>
      <c r="F18" s="4055"/>
      <c r="G18" s="4056"/>
      <c r="H18" s="614"/>
      <c r="I18" s="614"/>
      <c r="J18" s="614"/>
      <c r="K18" s="1086">
        <v>0</v>
      </c>
      <c r="L18" s="251">
        <f t="shared" si="1"/>
        <v>0</v>
      </c>
      <c r="N18" s="678"/>
    </row>
    <row r="19" spans="1:14" ht="15">
      <c r="A19" s="1212">
        <f t="shared" si="0"/>
        <v>19</v>
      </c>
      <c r="B19" s="4486"/>
      <c r="C19" s="4312"/>
      <c r="D19" s="4202" t="s">
        <v>892</v>
      </c>
      <c r="E19" s="4055"/>
      <c r="F19" s="4055"/>
      <c r="G19" s="4056"/>
      <c r="H19" s="614"/>
      <c r="I19" s="614"/>
      <c r="J19" s="614"/>
      <c r="K19" s="1086">
        <v>0</v>
      </c>
      <c r="L19" s="251">
        <f t="shared" si="1"/>
        <v>0</v>
      </c>
      <c r="N19" s="678"/>
    </row>
    <row r="20" spans="1:14" ht="15.75">
      <c r="A20" s="1212">
        <f t="shared" si="0"/>
        <v>20</v>
      </c>
      <c r="B20" s="4486"/>
      <c r="C20" s="4392" t="s">
        <v>191</v>
      </c>
      <c r="D20" s="4405"/>
      <c r="E20" s="4405"/>
      <c r="F20" s="4405"/>
      <c r="G20" s="4406"/>
      <c r="H20" s="677">
        <f>SUM(H21:H24)</f>
        <v>0</v>
      </c>
      <c r="I20" s="677">
        <f>SUM(I21:I24)</f>
        <v>0</v>
      </c>
      <c r="J20" s="677">
        <f>SUM(J21:J24)</f>
        <v>0</v>
      </c>
      <c r="K20" s="677">
        <f>SUM(K21:K24)</f>
        <v>0</v>
      </c>
      <c r="L20" s="677">
        <f>SUM(L21:L24)</f>
        <v>0</v>
      </c>
      <c r="N20" s="677">
        <f>SUM(N21:N24)</f>
        <v>0</v>
      </c>
    </row>
    <row r="21" spans="1:14" ht="15">
      <c r="A21" s="1212">
        <f t="shared" si="0"/>
        <v>21</v>
      </c>
      <c r="B21" s="4486"/>
      <c r="C21" s="4287"/>
      <c r="D21" s="4202" t="s">
        <v>893</v>
      </c>
      <c r="E21" s="4055"/>
      <c r="F21" s="4055"/>
      <c r="G21" s="4056"/>
      <c r="H21" s="1086">
        <f>+'Detalle renglón 210'!I703</f>
        <v>0</v>
      </c>
      <c r="I21" s="1086">
        <v>0</v>
      </c>
      <c r="J21" s="1086">
        <f>+'Detalle renglón 210'!K703</f>
        <v>0</v>
      </c>
      <c r="K21" s="1086">
        <f>+'Detalle renglón 210'!M703</f>
        <v>0</v>
      </c>
      <c r="L21" s="251">
        <f t="shared" si="1"/>
        <v>0</v>
      </c>
      <c r="N21" s="678"/>
    </row>
    <row r="22" spans="1:14" ht="15">
      <c r="A22" s="1212">
        <f t="shared" si="0"/>
        <v>22</v>
      </c>
      <c r="B22" s="4486"/>
      <c r="C22" s="4263"/>
      <c r="D22" s="4202" t="s">
        <v>894</v>
      </c>
      <c r="E22" s="4055"/>
      <c r="F22" s="4055"/>
      <c r="G22" s="4056"/>
      <c r="H22" s="1086">
        <f>++'Detalle renglón 210'!I708+'Detalle renglón 210'!I711</f>
        <v>0</v>
      </c>
      <c r="I22" s="1086">
        <v>0</v>
      </c>
      <c r="J22" s="1086">
        <f>++'Detalle renglón 210'!K708+'Detalle renglón 210'!K711</f>
        <v>0</v>
      </c>
      <c r="K22" s="1086">
        <f>++'Detalle renglón 210'!M708+'Detalle renglón 210'!M711</f>
        <v>0</v>
      </c>
      <c r="L22" s="251">
        <f t="shared" si="1"/>
        <v>0</v>
      </c>
      <c r="N22" s="678"/>
    </row>
    <row r="23" spans="1:14" ht="26.1" customHeight="1">
      <c r="A23" s="1212">
        <f t="shared" si="0"/>
        <v>23</v>
      </c>
      <c r="B23" s="4486"/>
      <c r="C23" s="4263"/>
      <c r="D23" s="4202" t="s">
        <v>895</v>
      </c>
      <c r="E23" s="4055"/>
      <c r="F23" s="4055"/>
      <c r="G23" s="4056"/>
      <c r="H23" s="1086">
        <v>0</v>
      </c>
      <c r="I23" s="1086">
        <v>0</v>
      </c>
      <c r="J23" s="1086">
        <v>0</v>
      </c>
      <c r="K23" s="1086">
        <v>0</v>
      </c>
      <c r="L23" s="251">
        <f t="shared" si="1"/>
        <v>0</v>
      </c>
      <c r="N23" s="678"/>
    </row>
    <row r="24" spans="1:14" ht="15">
      <c r="A24" s="1212">
        <f t="shared" si="0"/>
        <v>24</v>
      </c>
      <c r="B24" s="4486"/>
      <c r="C24" s="4312"/>
      <c r="D24" s="4202" t="s">
        <v>892</v>
      </c>
      <c r="E24" s="4055"/>
      <c r="F24" s="4055"/>
      <c r="G24" s="4056"/>
      <c r="H24" s="614"/>
      <c r="I24" s="614"/>
      <c r="J24" s="614"/>
      <c r="K24" s="1086"/>
      <c r="L24" s="251">
        <f t="shared" si="1"/>
        <v>0</v>
      </c>
      <c r="N24" s="678"/>
    </row>
    <row r="25" spans="1:14" ht="15.75">
      <c r="A25" s="1212">
        <f t="shared" si="0"/>
        <v>25</v>
      </c>
      <c r="B25" s="4486"/>
      <c r="C25" s="4392" t="s">
        <v>193</v>
      </c>
      <c r="D25" s="4405"/>
      <c r="E25" s="4405"/>
      <c r="F25" s="4405"/>
      <c r="G25" s="4406"/>
      <c r="H25" s="677">
        <f>SUM(H26:H36)</f>
        <v>0</v>
      </c>
      <c r="I25" s="677">
        <f>SUM(I26:I36)</f>
        <v>0</v>
      </c>
      <c r="J25" s="677">
        <f>SUM(J26:J36)</f>
        <v>0</v>
      </c>
      <c r="K25" s="677">
        <f>SUM(K26:K36)</f>
        <v>0</v>
      </c>
      <c r="L25" s="677">
        <f>SUM(L26:L36)</f>
        <v>0</v>
      </c>
      <c r="N25" s="677">
        <f>SUM(N26:N36)</f>
        <v>0</v>
      </c>
    </row>
    <row r="26" spans="1:14" ht="15">
      <c r="A26" s="1212">
        <f t="shared" si="0"/>
        <v>26</v>
      </c>
      <c r="B26" s="4486"/>
      <c r="C26" s="4287"/>
      <c r="D26" s="4202" t="s">
        <v>896</v>
      </c>
      <c r="E26" s="4055"/>
      <c r="F26" s="4055"/>
      <c r="G26" s="4056"/>
      <c r="H26" s="1086">
        <f>+'Detalle renglón 210'!I462</f>
        <v>0</v>
      </c>
      <c r="I26" s="1086">
        <v>0</v>
      </c>
      <c r="J26" s="1086">
        <f>+'Detalle renglón 210'!K462</f>
        <v>0</v>
      </c>
      <c r="K26" s="1086">
        <f>+'Detalle renglón 210'!M462</f>
        <v>0</v>
      </c>
      <c r="L26" s="251">
        <f t="shared" si="1"/>
        <v>0</v>
      </c>
      <c r="N26" s="700"/>
    </row>
    <row r="27" spans="1:14" ht="15">
      <c r="A27" s="1212">
        <f t="shared" si="0"/>
        <v>27</v>
      </c>
      <c r="B27" s="4486"/>
      <c r="C27" s="4263"/>
      <c r="D27" s="4202" t="s">
        <v>897</v>
      </c>
      <c r="E27" s="4055"/>
      <c r="F27" s="4055"/>
      <c r="G27" s="4056"/>
      <c r="H27" s="1086">
        <v>0</v>
      </c>
      <c r="I27" s="1086">
        <v>0</v>
      </c>
      <c r="J27" s="1086">
        <f>+H27</f>
        <v>0</v>
      </c>
      <c r="K27" s="614"/>
      <c r="L27" s="251">
        <f t="shared" si="1"/>
        <v>0</v>
      </c>
      <c r="N27" s="700"/>
    </row>
    <row r="28" spans="1:14" ht="42" customHeight="1">
      <c r="A28" s="1212">
        <f t="shared" si="0"/>
        <v>28</v>
      </c>
      <c r="B28" s="4486"/>
      <c r="C28" s="4263"/>
      <c r="D28" s="4202" t="s">
        <v>898</v>
      </c>
      <c r="E28" s="4055"/>
      <c r="F28" s="4055"/>
      <c r="G28" s="4056"/>
      <c r="H28" s="1086">
        <v>0</v>
      </c>
      <c r="I28" s="1086">
        <v>0</v>
      </c>
      <c r="J28" s="1086">
        <v>0</v>
      </c>
      <c r="K28" s="1086">
        <v>0</v>
      </c>
      <c r="L28" s="251">
        <f t="shared" si="1"/>
        <v>0</v>
      </c>
      <c r="N28" s="700"/>
    </row>
    <row r="29" spans="1:14" ht="44.1" customHeight="1">
      <c r="A29" s="1212">
        <f t="shared" si="0"/>
        <v>29</v>
      </c>
      <c r="B29" s="4486"/>
      <c r="C29" s="4263"/>
      <c r="D29" s="4202" t="s">
        <v>899</v>
      </c>
      <c r="E29" s="4055"/>
      <c r="F29" s="4055"/>
      <c r="G29" s="4056"/>
      <c r="H29" s="1086">
        <v>0</v>
      </c>
      <c r="I29" s="1086">
        <v>0</v>
      </c>
      <c r="J29" s="1086">
        <v>0</v>
      </c>
      <c r="K29" s="1086">
        <v>0</v>
      </c>
      <c r="L29" s="251">
        <f t="shared" si="1"/>
        <v>0</v>
      </c>
      <c r="N29" s="700"/>
    </row>
    <row r="30" spans="1:14" ht="24" customHeight="1">
      <c r="A30" s="1212">
        <f t="shared" si="0"/>
        <v>30</v>
      </c>
      <c r="B30" s="4486"/>
      <c r="C30" s="4263"/>
      <c r="D30" s="4202" t="s">
        <v>900</v>
      </c>
      <c r="E30" s="4055"/>
      <c r="F30" s="4055"/>
      <c r="G30" s="4056"/>
      <c r="H30" s="1086">
        <v>0</v>
      </c>
      <c r="I30" s="1086">
        <v>0</v>
      </c>
      <c r="J30" s="1086">
        <v>0</v>
      </c>
      <c r="K30" s="1086">
        <v>0</v>
      </c>
      <c r="L30" s="251">
        <f t="shared" si="1"/>
        <v>0</v>
      </c>
      <c r="N30" s="700"/>
    </row>
    <row r="31" spans="1:14" ht="15">
      <c r="A31" s="1212">
        <f t="shared" si="0"/>
        <v>31</v>
      </c>
      <c r="B31" s="4486"/>
      <c r="C31" s="4263"/>
      <c r="D31" s="4203" t="s">
        <v>4251</v>
      </c>
      <c r="E31" s="4055"/>
      <c r="F31" s="4055"/>
      <c r="G31" s="4056"/>
      <c r="H31" s="1086">
        <v>0</v>
      </c>
      <c r="I31" s="1086">
        <v>0</v>
      </c>
      <c r="J31" s="1086">
        <v>0</v>
      </c>
      <c r="K31" s="1086">
        <v>0</v>
      </c>
      <c r="L31" s="251">
        <f t="shared" si="1"/>
        <v>0</v>
      </c>
      <c r="N31" s="700"/>
    </row>
    <row r="32" spans="1:14" ht="15">
      <c r="A32" s="1212">
        <f t="shared" si="0"/>
        <v>32</v>
      </c>
      <c r="B32" s="4486"/>
      <c r="C32" s="4263"/>
      <c r="D32" s="4202" t="s">
        <v>901</v>
      </c>
      <c r="E32" s="4055"/>
      <c r="F32" s="4055"/>
      <c r="G32" s="4056"/>
      <c r="H32" s="1086">
        <f>+'Detalle renglón 210'!I466</f>
        <v>0</v>
      </c>
      <c r="I32" s="1086">
        <v>0</v>
      </c>
      <c r="J32" s="1086">
        <f>+'Detalle renglón 210'!K466</f>
        <v>0</v>
      </c>
      <c r="K32" s="1086">
        <f>+'Detalle renglón 210'!M466</f>
        <v>0</v>
      </c>
      <c r="L32" s="251">
        <f t="shared" si="1"/>
        <v>0</v>
      </c>
      <c r="N32" s="700"/>
    </row>
    <row r="33" spans="1:14" ht="15">
      <c r="A33" s="1212">
        <f t="shared" si="0"/>
        <v>33</v>
      </c>
      <c r="B33" s="4486"/>
      <c r="C33" s="4263"/>
      <c r="D33" s="4202" t="s">
        <v>902</v>
      </c>
      <c r="E33" s="4055"/>
      <c r="F33" s="4055"/>
      <c r="G33" s="4056"/>
      <c r="H33" s="1086">
        <f>+'Detalle renglón 210'!I468+'Detalle renglón 210'!I470</f>
        <v>0</v>
      </c>
      <c r="I33" s="1086">
        <v>0</v>
      </c>
      <c r="J33" s="1086">
        <f>+'Detalle renglón 210'!K468+'Detalle renglón 210'!K470</f>
        <v>0</v>
      </c>
      <c r="K33" s="1086">
        <f>+'Detalle renglón 210'!M468+'Detalle renglón 210'!M470</f>
        <v>0</v>
      </c>
      <c r="L33" s="251">
        <f t="shared" si="1"/>
        <v>0</v>
      </c>
      <c r="N33" s="700"/>
    </row>
    <row r="34" spans="1:14" ht="15">
      <c r="A34" s="1212">
        <f t="shared" si="0"/>
        <v>34</v>
      </c>
      <c r="B34" s="4486"/>
      <c r="C34" s="4263"/>
      <c r="D34" s="4202" t="s">
        <v>903</v>
      </c>
      <c r="E34" s="4055"/>
      <c r="F34" s="4055"/>
      <c r="G34" s="4056"/>
      <c r="H34" s="1086">
        <f>+'Detalle renglón 210'!I464</f>
        <v>0</v>
      </c>
      <c r="I34" s="1086">
        <v>0</v>
      </c>
      <c r="J34" s="1086">
        <f>+'Detalle renglón 210'!K464</f>
        <v>0</v>
      </c>
      <c r="K34" s="1086">
        <f>+'Detalle renglón 210'!M464</f>
        <v>0</v>
      </c>
      <c r="L34" s="251">
        <f t="shared" si="1"/>
        <v>0</v>
      </c>
      <c r="N34" s="700"/>
    </row>
    <row r="35" spans="1:14" ht="15">
      <c r="A35" s="1212">
        <f t="shared" si="0"/>
        <v>35</v>
      </c>
      <c r="B35" s="4486"/>
      <c r="C35" s="4263"/>
      <c r="D35" s="4202" t="s">
        <v>891</v>
      </c>
      <c r="E35" s="4055"/>
      <c r="F35" s="4055"/>
      <c r="G35" s="4056"/>
      <c r="H35" s="614"/>
      <c r="I35" s="614"/>
      <c r="J35" s="614"/>
      <c r="K35" s="1086">
        <v>0</v>
      </c>
      <c r="L35" s="251">
        <f t="shared" si="1"/>
        <v>0</v>
      </c>
      <c r="N35" s="700"/>
    </row>
    <row r="36" spans="1:14" ht="15">
      <c r="A36" s="1212">
        <f t="shared" si="0"/>
        <v>36</v>
      </c>
      <c r="B36" s="4486"/>
      <c r="C36" s="4312"/>
      <c r="D36" s="4202" t="s">
        <v>904</v>
      </c>
      <c r="E36" s="4055"/>
      <c r="F36" s="4055"/>
      <c r="G36" s="4056"/>
      <c r="H36" s="614"/>
      <c r="I36" s="614"/>
      <c r="J36" s="614"/>
      <c r="K36" s="1086">
        <f>+'Detalle renglón 210'!M472</f>
        <v>0</v>
      </c>
      <c r="L36" s="251">
        <f t="shared" si="1"/>
        <v>0</v>
      </c>
      <c r="N36" s="700"/>
    </row>
    <row r="37" spans="1:14" ht="15.75">
      <c r="A37" s="1212">
        <f t="shared" si="0"/>
        <v>37</v>
      </c>
      <c r="B37" s="4486"/>
      <c r="C37" s="4392" t="s">
        <v>200</v>
      </c>
      <c r="D37" s="4405"/>
      <c r="E37" s="4405"/>
      <c r="F37" s="4405"/>
      <c r="G37" s="4406"/>
      <c r="H37" s="679">
        <f>H38+H59+H62+H68+H78+H88+H101+H108+H113+H124+H125</f>
        <v>0</v>
      </c>
      <c r="I37" s="679">
        <f>I38+I59+I62+I68+I78+I88+I101+I108+I113+I124+I125</f>
        <v>0</v>
      </c>
      <c r="J37" s="679">
        <f>J38+J59+J62+J68+J78+J88+J101+J108+J113+J124+J125</f>
        <v>0</v>
      </c>
      <c r="K37" s="679">
        <f>K38+K59+K62+K68+K78+K88+K101+K108+K113+K124+K125</f>
        <v>0</v>
      </c>
      <c r="L37" s="679">
        <f>L38+L59+L62+L68+L78+L88+L101+L108+L113+L124+L125</f>
        <v>0</v>
      </c>
      <c r="N37" s="679">
        <f>N38+N59+N62+N68+N88+N101+N108+N113+N124+N125</f>
        <v>0</v>
      </c>
    </row>
    <row r="38" spans="1:14" ht="15.75">
      <c r="A38" s="1212">
        <f t="shared" si="0"/>
        <v>38</v>
      </c>
      <c r="B38" s="4486"/>
      <c r="C38" s="4287"/>
      <c r="D38" s="4345" t="s">
        <v>905</v>
      </c>
      <c r="E38" s="4346"/>
      <c r="F38" s="4346"/>
      <c r="G38" s="4347"/>
      <c r="H38" s="680">
        <f>H39-H55</f>
        <v>0</v>
      </c>
      <c r="I38" s="680">
        <f>I39-I55</f>
        <v>0</v>
      </c>
      <c r="J38" s="680">
        <f>J39-J55</f>
        <v>0</v>
      </c>
      <c r="K38" s="680">
        <f>K39-K55</f>
        <v>0</v>
      </c>
      <c r="L38" s="680">
        <f>L39-L55</f>
        <v>0</v>
      </c>
      <c r="N38" s="680">
        <f>N39-N55</f>
        <v>0</v>
      </c>
    </row>
    <row r="39" spans="1:14" ht="15.75">
      <c r="A39" s="1212">
        <f t="shared" si="0"/>
        <v>39</v>
      </c>
      <c r="B39" s="4486"/>
      <c r="C39" s="4472"/>
      <c r="D39" s="4262"/>
      <c r="E39" s="4345" t="s">
        <v>906</v>
      </c>
      <c r="F39" s="4346"/>
      <c r="G39" s="4347"/>
      <c r="H39" s="680">
        <f>SUM(H40:H54)</f>
        <v>0</v>
      </c>
      <c r="I39" s="680">
        <f>SUM(I40:I54)</f>
        <v>0</v>
      </c>
      <c r="J39" s="680">
        <f>SUM(J40:J54)</f>
        <v>0</v>
      </c>
      <c r="K39" s="680">
        <f>SUM(K40:K54)</f>
        <v>0</v>
      </c>
      <c r="L39" s="680">
        <f>SUM(L40:L54)</f>
        <v>0</v>
      </c>
      <c r="N39" s="680">
        <f>SUM(N40:N54)</f>
        <v>0</v>
      </c>
    </row>
    <row r="40" spans="1:14" ht="15">
      <c r="A40" s="1212">
        <f t="shared" si="0"/>
        <v>40</v>
      </c>
      <c r="B40" s="4486"/>
      <c r="C40" s="4472"/>
      <c r="D40" s="4472"/>
      <c r="E40" s="4287"/>
      <c r="F40" s="4208" t="s">
        <v>907</v>
      </c>
      <c r="G40" s="1215" t="s">
        <v>908</v>
      </c>
      <c r="H40" s="1216">
        <f>+'Detalle renglón 210'!I538</f>
        <v>0</v>
      </c>
      <c r="I40" s="1216">
        <v>0</v>
      </c>
      <c r="J40" s="1216">
        <f>+'Detalle renglón 210'!K538</f>
        <v>0</v>
      </c>
      <c r="K40" s="1216">
        <f>+'Detalle renglón 210'!M538</f>
        <v>0</v>
      </c>
      <c r="L40" s="251">
        <f t="shared" ref="L40:L100" si="2">H40+I40-J40+K40</f>
        <v>0</v>
      </c>
      <c r="N40" s="700"/>
    </row>
    <row r="41" spans="1:14" ht="15">
      <c r="A41" s="1212">
        <f t="shared" si="0"/>
        <v>41</v>
      </c>
      <c r="B41" s="4486"/>
      <c r="C41" s="4472"/>
      <c r="D41" s="4472"/>
      <c r="E41" s="4263"/>
      <c r="F41" s="4265"/>
      <c r="G41" s="1215" t="s">
        <v>909</v>
      </c>
      <c r="H41" s="1216">
        <v>0</v>
      </c>
      <c r="I41" s="1216">
        <v>0</v>
      </c>
      <c r="J41" s="1216">
        <v>0</v>
      </c>
      <c r="K41" s="1216">
        <v>0</v>
      </c>
      <c r="L41" s="251">
        <f t="shared" si="2"/>
        <v>0</v>
      </c>
      <c r="N41" s="700"/>
    </row>
    <row r="42" spans="1:14" ht="15">
      <c r="A42" s="1212">
        <f t="shared" si="0"/>
        <v>42</v>
      </c>
      <c r="B42" s="4486"/>
      <c r="C42" s="4472"/>
      <c r="D42" s="4472"/>
      <c r="E42" s="4263"/>
      <c r="F42" s="4265"/>
      <c r="G42" s="1215" t="s">
        <v>910</v>
      </c>
      <c r="H42" s="1216">
        <v>0</v>
      </c>
      <c r="I42" s="1216">
        <v>0</v>
      </c>
      <c r="J42" s="1216">
        <v>0</v>
      </c>
      <c r="K42" s="1216">
        <v>0</v>
      </c>
      <c r="L42" s="251">
        <f t="shared" si="2"/>
        <v>0</v>
      </c>
      <c r="N42" s="700"/>
    </row>
    <row r="43" spans="1:14" ht="15">
      <c r="A43" s="1212">
        <f t="shared" si="0"/>
        <v>43</v>
      </c>
      <c r="B43" s="4486"/>
      <c r="C43" s="4472"/>
      <c r="D43" s="4472"/>
      <c r="E43" s="4263"/>
      <c r="F43" s="4265"/>
      <c r="G43" s="1215" t="s">
        <v>911</v>
      </c>
      <c r="H43" s="1216">
        <v>0</v>
      </c>
      <c r="I43" s="1216">
        <v>0</v>
      </c>
      <c r="J43" s="1216">
        <v>0</v>
      </c>
      <c r="K43" s="1216">
        <v>0</v>
      </c>
      <c r="L43" s="251">
        <f t="shared" si="2"/>
        <v>0</v>
      </c>
      <c r="N43" s="700"/>
    </row>
    <row r="44" spans="1:14" ht="45">
      <c r="A44" s="1212">
        <f t="shared" si="0"/>
        <v>44</v>
      </c>
      <c r="B44" s="4486"/>
      <c r="C44" s="4472"/>
      <c r="D44" s="4472"/>
      <c r="E44" s="4263"/>
      <c r="F44" s="4265"/>
      <c r="G44" s="1215" t="s">
        <v>912</v>
      </c>
      <c r="H44" s="1216">
        <v>0</v>
      </c>
      <c r="I44" s="1216">
        <v>0</v>
      </c>
      <c r="J44" s="1216">
        <v>0</v>
      </c>
      <c r="K44" s="1216">
        <v>0</v>
      </c>
      <c r="L44" s="251">
        <f t="shared" si="2"/>
        <v>0</v>
      </c>
      <c r="N44" s="700"/>
    </row>
    <row r="45" spans="1:14" ht="30">
      <c r="A45" s="1212">
        <f t="shared" si="0"/>
        <v>45</v>
      </c>
      <c r="B45" s="4486"/>
      <c r="C45" s="4472"/>
      <c r="D45" s="4472"/>
      <c r="E45" s="4263"/>
      <c r="F45" s="4265"/>
      <c r="G45" s="2959" t="s">
        <v>4252</v>
      </c>
      <c r="H45" s="1216">
        <v>0</v>
      </c>
      <c r="I45" s="1216">
        <v>0</v>
      </c>
      <c r="J45" s="1216">
        <v>0</v>
      </c>
      <c r="K45" s="1216">
        <v>0</v>
      </c>
      <c r="L45" s="251">
        <f t="shared" si="2"/>
        <v>0</v>
      </c>
      <c r="N45" s="700"/>
    </row>
    <row r="46" spans="1:14" ht="15">
      <c r="A46" s="1212">
        <f t="shared" si="0"/>
        <v>46</v>
      </c>
      <c r="B46" s="4486"/>
      <c r="C46" s="4472"/>
      <c r="D46" s="4472"/>
      <c r="E46" s="4263"/>
      <c r="F46" s="4208" t="s">
        <v>913</v>
      </c>
      <c r="G46" s="1215" t="s">
        <v>908</v>
      </c>
      <c r="H46" s="1216">
        <v>0</v>
      </c>
      <c r="I46" s="1216">
        <v>0</v>
      </c>
      <c r="J46" s="1216">
        <v>0</v>
      </c>
      <c r="K46" s="1216">
        <v>0</v>
      </c>
      <c r="L46" s="251">
        <f t="shared" si="2"/>
        <v>0</v>
      </c>
      <c r="N46" s="700"/>
    </row>
    <row r="47" spans="1:14" ht="15">
      <c r="A47" s="1212">
        <f t="shared" si="0"/>
        <v>47</v>
      </c>
      <c r="B47" s="4486"/>
      <c r="C47" s="4472"/>
      <c r="D47" s="4472"/>
      <c r="E47" s="4263"/>
      <c r="F47" s="4265"/>
      <c r="G47" s="1215" t="s">
        <v>909</v>
      </c>
      <c r="H47" s="1216">
        <v>0</v>
      </c>
      <c r="I47" s="1216">
        <v>0</v>
      </c>
      <c r="J47" s="1216">
        <v>0</v>
      </c>
      <c r="K47" s="1216">
        <v>0</v>
      </c>
      <c r="L47" s="251">
        <f t="shared" si="2"/>
        <v>0</v>
      </c>
      <c r="N47" s="700"/>
    </row>
    <row r="48" spans="1:14" ht="15">
      <c r="A48" s="1212">
        <f t="shared" si="0"/>
        <v>48</v>
      </c>
      <c r="B48" s="4486"/>
      <c r="C48" s="4472"/>
      <c r="D48" s="4472"/>
      <c r="E48" s="4263"/>
      <c r="F48" s="4265"/>
      <c r="G48" s="1215" t="s">
        <v>910</v>
      </c>
      <c r="H48" s="1216">
        <v>0</v>
      </c>
      <c r="I48" s="1216">
        <v>0</v>
      </c>
      <c r="J48" s="1216">
        <v>0</v>
      </c>
      <c r="K48" s="1216">
        <v>0</v>
      </c>
      <c r="L48" s="251">
        <f t="shared" si="2"/>
        <v>0</v>
      </c>
      <c r="N48" s="700"/>
    </row>
    <row r="49" spans="1:14" ht="15">
      <c r="A49" s="1212">
        <f t="shared" si="0"/>
        <v>49</v>
      </c>
      <c r="B49" s="4486"/>
      <c r="C49" s="4472"/>
      <c r="D49" s="4472"/>
      <c r="E49" s="4263"/>
      <c r="F49" s="4265"/>
      <c r="G49" s="1215" t="s">
        <v>911</v>
      </c>
      <c r="H49" s="1216">
        <v>0</v>
      </c>
      <c r="I49" s="1216">
        <v>0</v>
      </c>
      <c r="J49" s="1216">
        <v>0</v>
      </c>
      <c r="K49" s="1216">
        <v>0</v>
      </c>
      <c r="L49" s="251">
        <f t="shared" si="2"/>
        <v>0</v>
      </c>
      <c r="N49" s="700"/>
    </row>
    <row r="50" spans="1:14" ht="45">
      <c r="A50" s="1212">
        <f t="shared" si="0"/>
        <v>50</v>
      </c>
      <c r="B50" s="4486"/>
      <c r="C50" s="4472"/>
      <c r="D50" s="4472"/>
      <c r="E50" s="4263"/>
      <c r="F50" s="4265"/>
      <c r="G50" s="1215" t="s">
        <v>912</v>
      </c>
      <c r="H50" s="1216">
        <v>0</v>
      </c>
      <c r="I50" s="1216">
        <v>0</v>
      </c>
      <c r="J50" s="1216">
        <v>0</v>
      </c>
      <c r="K50" s="1216">
        <v>0</v>
      </c>
      <c r="L50" s="251">
        <f t="shared" si="2"/>
        <v>0</v>
      </c>
      <c r="N50" s="700"/>
    </row>
    <row r="51" spans="1:14" ht="30">
      <c r="A51" s="1212">
        <f t="shared" si="0"/>
        <v>51</v>
      </c>
      <c r="B51" s="4486"/>
      <c r="C51" s="4472"/>
      <c r="D51" s="4472"/>
      <c r="E51" s="4263"/>
      <c r="F51" s="4265"/>
      <c r="G51" s="2959" t="s">
        <v>4253</v>
      </c>
      <c r="H51" s="1216">
        <v>0</v>
      </c>
      <c r="I51" s="1216">
        <v>0</v>
      </c>
      <c r="J51" s="1216">
        <v>0</v>
      </c>
      <c r="K51" s="1216">
        <v>0</v>
      </c>
      <c r="L51" s="251">
        <f t="shared" si="2"/>
        <v>0</v>
      </c>
      <c r="N51" s="700"/>
    </row>
    <row r="52" spans="1:14" ht="15">
      <c r="A52" s="1212">
        <f t="shared" si="0"/>
        <v>52</v>
      </c>
      <c r="B52" s="4486"/>
      <c r="C52" s="4472"/>
      <c r="D52" s="4472"/>
      <c r="E52" s="4263"/>
      <c r="F52" s="4047" t="s">
        <v>914</v>
      </c>
      <c r="G52" s="4248"/>
      <c r="H52" s="1126">
        <v>0</v>
      </c>
      <c r="I52" s="1126">
        <v>0</v>
      </c>
      <c r="J52" s="1126">
        <v>0</v>
      </c>
      <c r="K52" s="1126">
        <v>0</v>
      </c>
      <c r="L52" s="251">
        <f t="shared" si="2"/>
        <v>0</v>
      </c>
      <c r="N52" s="700"/>
    </row>
    <row r="53" spans="1:14" ht="15">
      <c r="A53" s="1212">
        <f t="shared" si="0"/>
        <v>53</v>
      </c>
      <c r="B53" s="4486"/>
      <c r="C53" s="4472"/>
      <c r="D53" s="4472"/>
      <c r="E53" s="4263"/>
      <c r="F53" s="4047" t="s">
        <v>915</v>
      </c>
      <c r="G53" s="4248"/>
      <c r="H53" s="1126">
        <v>0</v>
      </c>
      <c r="I53" s="1126">
        <v>0</v>
      </c>
      <c r="J53" s="1126">
        <v>0</v>
      </c>
      <c r="K53" s="1126">
        <v>0</v>
      </c>
      <c r="L53" s="251">
        <f t="shared" si="2"/>
        <v>0</v>
      </c>
      <c r="N53" s="700"/>
    </row>
    <row r="54" spans="1:14" ht="15">
      <c r="A54" s="1212">
        <f t="shared" si="0"/>
        <v>54</v>
      </c>
      <c r="B54" s="4486"/>
      <c r="C54" s="4472"/>
      <c r="D54" s="4472"/>
      <c r="E54" s="4312"/>
      <c r="F54" s="4047" t="s">
        <v>916</v>
      </c>
      <c r="G54" s="4048"/>
      <c r="H54" s="1126">
        <f>+'Detalle renglón 210'!I540</f>
        <v>0</v>
      </c>
      <c r="I54" s="1126"/>
      <c r="J54" s="1126">
        <f>+'Detalle renglón 210'!K540</f>
        <v>0</v>
      </c>
      <c r="K54" s="1126">
        <f>+'Detalle renglón 210'!M540</f>
        <v>0</v>
      </c>
      <c r="L54" s="251">
        <f t="shared" si="2"/>
        <v>0</v>
      </c>
      <c r="N54" s="700"/>
    </row>
    <row r="55" spans="1:14" ht="15.75">
      <c r="A55" s="1212">
        <f t="shared" si="0"/>
        <v>55</v>
      </c>
      <c r="B55" s="4486"/>
      <c r="C55" s="4472"/>
      <c r="D55" s="4472"/>
      <c r="E55" s="4469" t="s">
        <v>195</v>
      </c>
      <c r="F55" s="4470"/>
      <c r="G55" s="4471"/>
      <c r="H55" s="683">
        <f>SUM(H56:H58)</f>
        <v>0</v>
      </c>
      <c r="I55" s="683">
        <f>SUM(I56:I58)</f>
        <v>0</v>
      </c>
      <c r="J55" s="683">
        <f>SUM(J56:J58)</f>
        <v>0</v>
      </c>
      <c r="K55" s="683">
        <f>SUM(K56:K58)</f>
        <v>0</v>
      </c>
      <c r="L55" s="683">
        <f>SUM(L56:L58)</f>
        <v>0</v>
      </c>
      <c r="N55" s="677">
        <f>SUM(N56:N58)</f>
        <v>0</v>
      </c>
    </row>
    <row r="56" spans="1:14" ht="15">
      <c r="A56" s="1212">
        <f t="shared" si="0"/>
        <v>56</v>
      </c>
      <c r="B56" s="4486"/>
      <c r="C56" s="4472"/>
      <c r="D56" s="4472"/>
      <c r="E56" s="4472"/>
      <c r="F56" s="4202" t="s">
        <v>917</v>
      </c>
      <c r="G56" s="4229"/>
      <c r="H56" s="1216">
        <f>+'Detalle renglón 210'!I560</f>
        <v>0</v>
      </c>
      <c r="I56" s="1216">
        <v>0</v>
      </c>
      <c r="J56" s="1216">
        <f>+'Detalle renglón 210'!M560</f>
        <v>0</v>
      </c>
      <c r="K56" s="1216">
        <f>+'Detalle renglón 210'!K560</f>
        <v>0</v>
      </c>
      <c r="L56" s="251">
        <f t="shared" si="2"/>
        <v>0</v>
      </c>
      <c r="N56" s="700"/>
    </row>
    <row r="57" spans="1:14" ht="15">
      <c r="A57" s="1212">
        <f t="shared" si="0"/>
        <v>57</v>
      </c>
      <c r="B57" s="4486"/>
      <c r="C57" s="4472"/>
      <c r="D57" s="4472"/>
      <c r="E57" s="4472"/>
      <c r="F57" s="4202" t="s">
        <v>918</v>
      </c>
      <c r="G57" s="4229"/>
      <c r="H57" s="1216">
        <v>0</v>
      </c>
      <c r="I57" s="1216">
        <v>0</v>
      </c>
      <c r="J57" s="1216">
        <v>0</v>
      </c>
      <c r="K57" s="1216">
        <v>0</v>
      </c>
      <c r="L57" s="251">
        <f t="shared" si="2"/>
        <v>0</v>
      </c>
      <c r="N57" s="700"/>
    </row>
    <row r="58" spans="1:14" ht="15">
      <c r="A58" s="1212">
        <f t="shared" si="0"/>
        <v>58</v>
      </c>
      <c r="B58" s="4486"/>
      <c r="C58" s="4472"/>
      <c r="D58" s="4473"/>
      <c r="E58" s="4473"/>
      <c r="F58" s="4202" t="s">
        <v>919</v>
      </c>
      <c r="G58" s="4229"/>
      <c r="H58" s="1216">
        <v>0</v>
      </c>
      <c r="I58" s="1216">
        <v>0</v>
      </c>
      <c r="J58" s="1216">
        <v>0</v>
      </c>
      <c r="K58" s="1216">
        <v>0</v>
      </c>
      <c r="L58" s="251">
        <f t="shared" si="2"/>
        <v>0</v>
      </c>
      <c r="N58" s="700"/>
    </row>
    <row r="59" spans="1:14" ht="15.75">
      <c r="A59" s="1212">
        <f>+A58+1</f>
        <v>59</v>
      </c>
      <c r="B59" s="4486"/>
      <c r="C59" s="4472"/>
      <c r="D59" s="4467" t="s">
        <v>921</v>
      </c>
      <c r="E59" s="4468"/>
      <c r="F59" s="4468"/>
      <c r="G59" s="4468"/>
      <c r="H59" s="681">
        <f>SUM(H60:H61)</f>
        <v>0</v>
      </c>
      <c r="I59" s="681">
        <f>SUM(I60:I61)</f>
        <v>0</v>
      </c>
      <c r="J59" s="681">
        <f>SUM(J60:J61)</f>
        <v>0</v>
      </c>
      <c r="K59" s="681">
        <f>SUM(K60:K61)</f>
        <v>0</v>
      </c>
      <c r="L59" s="681">
        <f>SUM(L60:L61)</f>
        <v>0</v>
      </c>
      <c r="N59" s="681">
        <f>SUM(N60:N61)</f>
        <v>0</v>
      </c>
    </row>
    <row r="60" spans="1:14" ht="15">
      <c r="A60" s="1212">
        <f t="shared" si="0"/>
        <v>60</v>
      </c>
      <c r="B60" s="4486"/>
      <c r="C60" s="4472"/>
      <c r="D60" s="4287"/>
      <c r="E60" s="4202" t="s">
        <v>922</v>
      </c>
      <c r="F60" s="4055"/>
      <c r="G60" s="4056"/>
      <c r="H60" s="955">
        <v>0</v>
      </c>
      <c r="I60" s="955">
        <v>0</v>
      </c>
      <c r="J60" s="955">
        <v>0</v>
      </c>
      <c r="K60" s="955">
        <v>0</v>
      </c>
      <c r="L60" s="251">
        <f t="shared" si="2"/>
        <v>0</v>
      </c>
      <c r="N60" s="700"/>
    </row>
    <row r="61" spans="1:14" ht="15">
      <c r="A61" s="1212">
        <f t="shared" si="0"/>
        <v>61</v>
      </c>
      <c r="B61" s="4486"/>
      <c r="C61" s="4472"/>
      <c r="D61" s="4312"/>
      <c r="E61" s="4202" t="s">
        <v>923</v>
      </c>
      <c r="F61" s="4055"/>
      <c r="G61" s="4056"/>
      <c r="H61" s="955">
        <v>0</v>
      </c>
      <c r="I61" s="955">
        <v>0</v>
      </c>
      <c r="J61" s="955">
        <v>0</v>
      </c>
      <c r="K61" s="955">
        <v>0</v>
      </c>
      <c r="L61" s="251">
        <f t="shared" si="2"/>
        <v>0</v>
      </c>
      <c r="N61" s="700"/>
    </row>
    <row r="62" spans="1:14" ht="15.75">
      <c r="A62" s="1212">
        <f t="shared" si="0"/>
        <v>62</v>
      </c>
      <c r="B62" s="4486"/>
      <c r="C62" s="4472"/>
      <c r="D62" s="4345" t="s">
        <v>924</v>
      </c>
      <c r="E62" s="4346"/>
      <c r="F62" s="4346"/>
      <c r="G62" s="4347"/>
      <c r="H62" s="682">
        <f>SUM(H63:H67)</f>
        <v>0</v>
      </c>
      <c r="I62" s="682">
        <f>SUM(I63:I67)</f>
        <v>0</v>
      </c>
      <c r="J62" s="682">
        <f>SUM(J63:J67)</f>
        <v>0</v>
      </c>
      <c r="K62" s="682">
        <f>SUM(K63:K67)</f>
        <v>0</v>
      </c>
      <c r="L62" s="682">
        <f>SUM(L63:L67)</f>
        <v>0</v>
      </c>
      <c r="N62" s="682">
        <f>SUM(N63:N67)</f>
        <v>0</v>
      </c>
    </row>
    <row r="63" spans="1:14" ht="15">
      <c r="A63" s="1212">
        <f t="shared" si="0"/>
        <v>63</v>
      </c>
      <c r="B63" s="4486"/>
      <c r="C63" s="4472"/>
      <c r="D63" s="4287"/>
      <c r="E63" s="4202" t="s">
        <v>321</v>
      </c>
      <c r="F63" s="4055"/>
      <c r="G63" s="4056"/>
      <c r="H63" s="1216">
        <v>0</v>
      </c>
      <c r="I63" s="1216">
        <v>0</v>
      </c>
      <c r="J63" s="1216">
        <f>+H63</f>
        <v>0</v>
      </c>
      <c r="K63" s="619">
        <v>0</v>
      </c>
      <c r="L63" s="251">
        <f t="shared" si="2"/>
        <v>0</v>
      </c>
      <c r="N63" s="700"/>
    </row>
    <row r="64" spans="1:14" ht="15">
      <c r="A64" s="1212">
        <f t="shared" si="0"/>
        <v>64</v>
      </c>
      <c r="B64" s="4486"/>
      <c r="C64" s="4472"/>
      <c r="D64" s="4263"/>
      <c r="E64" s="4202" t="s">
        <v>502</v>
      </c>
      <c r="F64" s="4055"/>
      <c r="G64" s="4056"/>
      <c r="H64" s="1216">
        <v>0</v>
      </c>
      <c r="I64" s="1216">
        <v>0</v>
      </c>
      <c r="J64" s="1216">
        <f>+H64</f>
        <v>0</v>
      </c>
      <c r="K64" s="619">
        <v>0</v>
      </c>
      <c r="L64" s="251">
        <f t="shared" si="2"/>
        <v>0</v>
      </c>
      <c r="N64" s="700"/>
    </row>
    <row r="65" spans="1:14" ht="32.1" customHeight="1">
      <c r="A65" s="1212">
        <f t="shared" si="0"/>
        <v>65</v>
      </c>
      <c r="B65" s="4486"/>
      <c r="C65" s="4472"/>
      <c r="D65" s="4263"/>
      <c r="E65" s="4202" t="s">
        <v>925</v>
      </c>
      <c r="F65" s="4055"/>
      <c r="G65" s="4056"/>
      <c r="H65" s="1216">
        <v>0</v>
      </c>
      <c r="I65" s="1216">
        <v>0</v>
      </c>
      <c r="J65" s="1216">
        <f>+H65</f>
        <v>0</v>
      </c>
      <c r="K65" s="619">
        <v>0</v>
      </c>
      <c r="L65" s="251">
        <f t="shared" si="2"/>
        <v>0</v>
      </c>
      <c r="N65" s="700"/>
    </row>
    <row r="66" spans="1:14" ht="15">
      <c r="A66" s="1212">
        <f t="shared" si="0"/>
        <v>66</v>
      </c>
      <c r="B66" s="4486"/>
      <c r="C66" s="4472"/>
      <c r="D66" s="4263"/>
      <c r="E66" s="4202" t="s">
        <v>926</v>
      </c>
      <c r="F66" s="4055"/>
      <c r="G66" s="4056"/>
      <c r="H66" s="1216">
        <v>0</v>
      </c>
      <c r="I66" s="1216">
        <v>0</v>
      </c>
      <c r="J66" s="1216">
        <f>+H66</f>
        <v>0</v>
      </c>
      <c r="K66" s="619">
        <v>0</v>
      </c>
      <c r="L66" s="251">
        <f t="shared" si="2"/>
        <v>0</v>
      </c>
      <c r="N66" s="700"/>
    </row>
    <row r="67" spans="1:14" ht="15">
      <c r="A67" s="1212">
        <f t="shared" si="0"/>
        <v>67</v>
      </c>
      <c r="B67" s="4486"/>
      <c r="C67" s="4472"/>
      <c r="D67" s="4312"/>
      <c r="E67" s="4202" t="s">
        <v>118</v>
      </c>
      <c r="F67" s="4055"/>
      <c r="G67" s="4056"/>
      <c r="H67" s="1216">
        <v>0</v>
      </c>
      <c r="I67" s="1216">
        <v>0</v>
      </c>
      <c r="J67" s="1216">
        <f>+H67</f>
        <v>0</v>
      </c>
      <c r="K67" s="619">
        <v>0</v>
      </c>
      <c r="L67" s="251">
        <f t="shared" si="2"/>
        <v>0</v>
      </c>
      <c r="N67" s="700"/>
    </row>
    <row r="68" spans="1:14" ht="30.95" customHeight="1">
      <c r="A68" s="1212">
        <f t="shared" si="0"/>
        <v>68</v>
      </c>
      <c r="B68" s="4486"/>
      <c r="C68" s="4472"/>
      <c r="D68" s="4345" t="s">
        <v>927</v>
      </c>
      <c r="E68" s="4346"/>
      <c r="F68" s="4346"/>
      <c r="G68" s="4347"/>
      <c r="H68" s="682">
        <f>SUM(H69:H77)</f>
        <v>0</v>
      </c>
      <c r="I68" s="682">
        <f>SUM(I69:I77)</f>
        <v>0</v>
      </c>
      <c r="J68" s="682">
        <f>SUM(J69:J77)</f>
        <v>0</v>
      </c>
      <c r="K68" s="682">
        <f>SUM(K69:K77)</f>
        <v>0</v>
      </c>
      <c r="L68" s="682">
        <f>SUM(L69:L77)</f>
        <v>0</v>
      </c>
      <c r="N68" s="682">
        <f>SUM(N69:N77)</f>
        <v>0</v>
      </c>
    </row>
    <row r="69" spans="1:14" ht="15">
      <c r="A69" s="1212">
        <f t="shared" si="0"/>
        <v>69</v>
      </c>
      <c r="B69" s="4486"/>
      <c r="C69" s="4472"/>
      <c r="D69" s="4262"/>
      <c r="E69" s="4202" t="s">
        <v>928</v>
      </c>
      <c r="F69" s="4055"/>
      <c r="G69" s="4056"/>
      <c r="H69" s="1086">
        <v>0</v>
      </c>
      <c r="I69" s="1086">
        <v>0</v>
      </c>
      <c r="J69" s="1086">
        <v>0</v>
      </c>
      <c r="K69" s="1086">
        <v>0</v>
      </c>
      <c r="L69" s="251">
        <f t="shared" si="2"/>
        <v>0</v>
      </c>
      <c r="N69" s="700"/>
    </row>
    <row r="70" spans="1:14" ht="15">
      <c r="A70" s="1212">
        <f t="shared" si="0"/>
        <v>70</v>
      </c>
      <c r="B70" s="4486"/>
      <c r="C70" s="4472"/>
      <c r="D70" s="4263"/>
      <c r="E70" s="4202" t="s">
        <v>501</v>
      </c>
      <c r="F70" s="4055"/>
      <c r="G70" s="4056"/>
      <c r="H70" s="1216">
        <f>+'Detalle renglón 210'!I542</f>
        <v>0</v>
      </c>
      <c r="I70" s="1086">
        <v>0</v>
      </c>
      <c r="J70" s="1216">
        <f>+'Detalle renglón 210'!K542</f>
        <v>0</v>
      </c>
      <c r="K70" s="1216">
        <f>+'Detalle renglón 210'!M542</f>
        <v>0</v>
      </c>
      <c r="L70" s="251">
        <f t="shared" si="2"/>
        <v>0</v>
      </c>
      <c r="N70" s="700"/>
    </row>
    <row r="71" spans="1:14" ht="15">
      <c r="A71" s="1212">
        <f t="shared" si="0"/>
        <v>71</v>
      </c>
      <c r="B71" s="4486"/>
      <c r="C71" s="4472"/>
      <c r="D71" s="4263"/>
      <c r="E71" s="4202" t="s">
        <v>929</v>
      </c>
      <c r="F71" s="4055"/>
      <c r="G71" s="4056"/>
      <c r="H71" s="1216">
        <v>0</v>
      </c>
      <c r="I71" s="1086">
        <v>0</v>
      </c>
      <c r="J71" s="1216">
        <v>0</v>
      </c>
      <c r="K71" s="1216">
        <v>0</v>
      </c>
      <c r="L71" s="251">
        <f t="shared" si="2"/>
        <v>0</v>
      </c>
      <c r="N71" s="700"/>
    </row>
    <row r="72" spans="1:14" ht="15">
      <c r="A72" s="1212">
        <f t="shared" ref="A72:A135" si="3">A71+1</f>
        <v>72</v>
      </c>
      <c r="B72" s="4486"/>
      <c r="C72" s="4472"/>
      <c r="D72" s="4263"/>
      <c r="E72" s="4202" t="s">
        <v>930</v>
      </c>
      <c r="F72" s="4055"/>
      <c r="G72" s="4056"/>
      <c r="H72" s="1216">
        <v>0</v>
      </c>
      <c r="I72" s="1086">
        <v>0</v>
      </c>
      <c r="J72" s="1216">
        <v>0</v>
      </c>
      <c r="K72" s="1216">
        <v>0</v>
      </c>
      <c r="L72" s="251">
        <f t="shared" si="2"/>
        <v>0</v>
      </c>
      <c r="N72" s="700"/>
    </row>
    <row r="73" spans="1:14" ht="15">
      <c r="A73" s="1212">
        <f t="shared" si="3"/>
        <v>73</v>
      </c>
      <c r="B73" s="4486"/>
      <c r="C73" s="4472"/>
      <c r="D73" s="4263"/>
      <c r="E73" s="4203" t="s">
        <v>935</v>
      </c>
      <c r="F73" s="4055"/>
      <c r="G73" s="4056"/>
      <c r="H73" s="1216">
        <v>0</v>
      </c>
      <c r="I73" s="1086">
        <v>0</v>
      </c>
      <c r="J73" s="1216">
        <v>0</v>
      </c>
      <c r="K73" s="1216">
        <v>0</v>
      </c>
      <c r="L73" s="251">
        <f t="shared" si="2"/>
        <v>0</v>
      </c>
      <c r="N73" s="700"/>
    </row>
    <row r="74" spans="1:14" ht="15">
      <c r="A74" s="1212">
        <f t="shared" si="3"/>
        <v>74</v>
      </c>
      <c r="B74" s="4486"/>
      <c r="C74" s="4472"/>
      <c r="D74" s="4263"/>
      <c r="E74" s="4202" t="s">
        <v>931</v>
      </c>
      <c r="F74" s="4055"/>
      <c r="G74" s="4056"/>
      <c r="H74" s="1216">
        <v>0</v>
      </c>
      <c r="I74" s="1086">
        <v>0</v>
      </c>
      <c r="J74" s="1216">
        <v>0</v>
      </c>
      <c r="K74" s="1216">
        <v>0</v>
      </c>
      <c r="L74" s="251">
        <f t="shared" si="2"/>
        <v>0</v>
      </c>
      <c r="N74" s="700"/>
    </row>
    <row r="75" spans="1:14" ht="15">
      <c r="A75" s="1212">
        <f t="shared" si="3"/>
        <v>75</v>
      </c>
      <c r="B75" s="4486"/>
      <c r="C75" s="4472"/>
      <c r="D75" s="4263"/>
      <c r="E75" s="4202" t="s">
        <v>932</v>
      </c>
      <c r="F75" s="4055"/>
      <c r="G75" s="4056"/>
      <c r="H75" s="1216">
        <v>0</v>
      </c>
      <c r="I75" s="1086">
        <v>0</v>
      </c>
      <c r="J75" s="1216">
        <v>0</v>
      </c>
      <c r="K75" s="1216">
        <v>0</v>
      </c>
      <c r="L75" s="251">
        <f t="shared" si="2"/>
        <v>0</v>
      </c>
      <c r="N75" s="700"/>
    </row>
    <row r="76" spans="1:14" ht="15">
      <c r="A76" s="1212">
        <f t="shared" si="3"/>
        <v>76</v>
      </c>
      <c r="B76" s="4486"/>
      <c r="C76" s="4472"/>
      <c r="D76" s="4263"/>
      <c r="E76" s="4202" t="s">
        <v>933</v>
      </c>
      <c r="F76" s="4055"/>
      <c r="G76" s="4056"/>
      <c r="H76" s="1216">
        <v>0</v>
      </c>
      <c r="I76" s="1086">
        <v>0</v>
      </c>
      <c r="J76" s="1216">
        <v>0</v>
      </c>
      <c r="K76" s="1216">
        <v>0</v>
      </c>
      <c r="L76" s="251">
        <f t="shared" si="2"/>
        <v>0</v>
      </c>
      <c r="N76" s="700"/>
    </row>
    <row r="77" spans="1:14" ht="15">
      <c r="A77" s="1212">
        <f t="shared" si="3"/>
        <v>77</v>
      </c>
      <c r="B77" s="4486"/>
      <c r="C77" s="4472"/>
      <c r="D77" s="4312"/>
      <c r="E77" s="4202" t="s">
        <v>118</v>
      </c>
      <c r="F77" s="4055"/>
      <c r="G77" s="4056"/>
      <c r="H77" s="1216">
        <v>0</v>
      </c>
      <c r="I77" s="1086">
        <v>0</v>
      </c>
      <c r="J77" s="1216">
        <v>0</v>
      </c>
      <c r="K77" s="1216">
        <v>0</v>
      </c>
      <c r="L77" s="251">
        <f t="shared" si="2"/>
        <v>0</v>
      </c>
      <c r="N77" s="700"/>
    </row>
    <row r="78" spans="1:14" ht="33.950000000000003" customHeight="1">
      <c r="A78" s="1212">
        <f t="shared" si="3"/>
        <v>78</v>
      </c>
      <c r="B78" s="4486"/>
      <c r="C78" s="4472"/>
      <c r="D78" s="4345" t="s">
        <v>934</v>
      </c>
      <c r="E78" s="4346"/>
      <c r="F78" s="4346"/>
      <c r="G78" s="4347"/>
      <c r="H78" s="682">
        <f>SUM(H79:H87)</f>
        <v>0</v>
      </c>
      <c r="I78" s="682">
        <f>SUM(I79:I87)</f>
        <v>0</v>
      </c>
      <c r="J78" s="682">
        <f>SUM(J79:J87)</f>
        <v>0</v>
      </c>
      <c r="K78" s="682">
        <f>SUM(K79:K87)</f>
        <v>0</v>
      </c>
      <c r="L78" s="682">
        <f>SUM(L79:L87)</f>
        <v>0</v>
      </c>
      <c r="N78" s="682">
        <f>SUM(N79:N87)</f>
        <v>0</v>
      </c>
    </row>
    <row r="79" spans="1:14" ht="15">
      <c r="A79" s="1212">
        <f t="shared" si="3"/>
        <v>79</v>
      </c>
      <c r="B79" s="4486"/>
      <c r="C79" s="4472"/>
      <c r="D79" s="4262"/>
      <c r="E79" s="4202" t="s">
        <v>928</v>
      </c>
      <c r="F79" s="4055"/>
      <c r="G79" s="4056"/>
      <c r="H79" s="1086">
        <v>0</v>
      </c>
      <c r="I79" s="1086">
        <v>0</v>
      </c>
      <c r="J79" s="1086">
        <v>0</v>
      </c>
      <c r="K79" s="1086">
        <v>0</v>
      </c>
      <c r="L79" s="251">
        <f t="shared" si="2"/>
        <v>0</v>
      </c>
      <c r="N79" s="896"/>
    </row>
    <row r="80" spans="1:14" ht="15">
      <c r="A80" s="1212">
        <f t="shared" si="3"/>
        <v>80</v>
      </c>
      <c r="B80" s="4486"/>
      <c r="C80" s="4472"/>
      <c r="D80" s="4263"/>
      <c r="E80" s="4202" t="s">
        <v>501</v>
      </c>
      <c r="F80" s="4055"/>
      <c r="G80" s="4056"/>
      <c r="H80" s="1216">
        <v>0</v>
      </c>
      <c r="I80" s="1216">
        <v>0</v>
      </c>
      <c r="J80" s="1216">
        <v>0</v>
      </c>
      <c r="K80" s="1216">
        <v>0</v>
      </c>
      <c r="L80" s="251">
        <f t="shared" si="2"/>
        <v>0</v>
      </c>
      <c r="N80" s="710"/>
    </row>
    <row r="81" spans="1:14" ht="15">
      <c r="A81" s="1212">
        <f t="shared" si="3"/>
        <v>81</v>
      </c>
      <c r="B81" s="4486"/>
      <c r="C81" s="4472"/>
      <c r="D81" s="4263"/>
      <c r="E81" s="4202" t="s">
        <v>929</v>
      </c>
      <c r="F81" s="4055"/>
      <c r="G81" s="4056"/>
      <c r="H81" s="1216">
        <v>0</v>
      </c>
      <c r="I81" s="1216">
        <v>0</v>
      </c>
      <c r="J81" s="1216">
        <v>0</v>
      </c>
      <c r="K81" s="1216">
        <v>0</v>
      </c>
      <c r="L81" s="251">
        <f t="shared" si="2"/>
        <v>0</v>
      </c>
      <c r="N81" s="710"/>
    </row>
    <row r="82" spans="1:14" ht="15">
      <c r="A82" s="1212">
        <f t="shared" si="3"/>
        <v>82</v>
      </c>
      <c r="B82" s="4486"/>
      <c r="C82" s="4472"/>
      <c r="D82" s="4263"/>
      <c r="E82" s="4202" t="s">
        <v>930</v>
      </c>
      <c r="F82" s="4055"/>
      <c r="G82" s="4056"/>
      <c r="H82" s="1216">
        <v>0</v>
      </c>
      <c r="I82" s="1216">
        <v>0</v>
      </c>
      <c r="J82" s="1216">
        <v>0</v>
      </c>
      <c r="K82" s="1216">
        <v>0</v>
      </c>
      <c r="L82" s="251">
        <f t="shared" si="2"/>
        <v>0</v>
      </c>
      <c r="N82" s="710"/>
    </row>
    <row r="83" spans="1:14" ht="15">
      <c r="A83" s="1212">
        <f t="shared" si="3"/>
        <v>83</v>
      </c>
      <c r="B83" s="4486"/>
      <c r="C83" s="4472"/>
      <c r="D83" s="4263"/>
      <c r="E83" s="4202" t="s">
        <v>935</v>
      </c>
      <c r="F83" s="4055"/>
      <c r="G83" s="4056"/>
      <c r="H83" s="1216">
        <v>0</v>
      </c>
      <c r="I83" s="1216">
        <v>0</v>
      </c>
      <c r="J83" s="1216">
        <v>0</v>
      </c>
      <c r="K83" s="1216">
        <v>0</v>
      </c>
      <c r="L83" s="251">
        <f t="shared" si="2"/>
        <v>0</v>
      </c>
      <c r="N83" s="710"/>
    </row>
    <row r="84" spans="1:14" ht="15">
      <c r="A84" s="1212">
        <f t="shared" si="3"/>
        <v>84</v>
      </c>
      <c r="B84" s="4486"/>
      <c r="C84" s="4472"/>
      <c r="D84" s="4263"/>
      <c r="E84" s="4202" t="s">
        <v>931</v>
      </c>
      <c r="F84" s="4055"/>
      <c r="G84" s="4056"/>
      <c r="H84" s="1216">
        <v>0</v>
      </c>
      <c r="I84" s="1216">
        <v>0</v>
      </c>
      <c r="J84" s="1216">
        <v>0</v>
      </c>
      <c r="K84" s="1216">
        <v>0</v>
      </c>
      <c r="L84" s="251">
        <f t="shared" si="2"/>
        <v>0</v>
      </c>
      <c r="N84" s="710"/>
    </row>
    <row r="85" spans="1:14" ht="15">
      <c r="A85" s="1212">
        <f t="shared" si="3"/>
        <v>85</v>
      </c>
      <c r="B85" s="4486"/>
      <c r="C85" s="4472"/>
      <c r="D85" s="4263"/>
      <c r="E85" s="4202" t="s">
        <v>932</v>
      </c>
      <c r="F85" s="4055"/>
      <c r="G85" s="4056"/>
      <c r="H85" s="1216">
        <v>0</v>
      </c>
      <c r="I85" s="1216">
        <v>0</v>
      </c>
      <c r="J85" s="1216">
        <v>0</v>
      </c>
      <c r="K85" s="1216">
        <v>0</v>
      </c>
      <c r="L85" s="251">
        <f t="shared" si="2"/>
        <v>0</v>
      </c>
      <c r="N85" s="710"/>
    </row>
    <row r="86" spans="1:14" ht="15">
      <c r="A86" s="1212">
        <f t="shared" si="3"/>
        <v>86</v>
      </c>
      <c r="B86" s="4486"/>
      <c r="C86" s="4472"/>
      <c r="D86" s="4263"/>
      <c r="E86" s="4202" t="s">
        <v>933</v>
      </c>
      <c r="F86" s="4055"/>
      <c r="G86" s="4056"/>
      <c r="H86" s="1216">
        <v>0</v>
      </c>
      <c r="I86" s="1216">
        <v>0</v>
      </c>
      <c r="J86" s="1216">
        <v>0</v>
      </c>
      <c r="K86" s="1216">
        <v>0</v>
      </c>
      <c r="L86" s="251">
        <f t="shared" si="2"/>
        <v>0</v>
      </c>
      <c r="N86" s="710"/>
    </row>
    <row r="87" spans="1:14" ht="15">
      <c r="A87" s="1212">
        <f t="shared" si="3"/>
        <v>87</v>
      </c>
      <c r="B87" s="4486"/>
      <c r="C87" s="4472"/>
      <c r="D87" s="4312"/>
      <c r="E87" s="4202" t="s">
        <v>118</v>
      </c>
      <c r="F87" s="4055"/>
      <c r="G87" s="4056"/>
      <c r="H87" s="1216">
        <v>0</v>
      </c>
      <c r="I87" s="1216">
        <v>0</v>
      </c>
      <c r="J87" s="1216">
        <v>0</v>
      </c>
      <c r="K87" s="1216">
        <v>0</v>
      </c>
      <c r="L87" s="251">
        <f t="shared" si="2"/>
        <v>0</v>
      </c>
      <c r="N87" s="710"/>
    </row>
    <row r="88" spans="1:14" ht="27.95" customHeight="1">
      <c r="A88" s="1212">
        <f t="shared" si="3"/>
        <v>88</v>
      </c>
      <c r="B88" s="4486"/>
      <c r="C88" s="4472"/>
      <c r="D88" s="4345" t="s">
        <v>936</v>
      </c>
      <c r="E88" s="4346"/>
      <c r="F88" s="4346"/>
      <c r="G88" s="4347"/>
      <c r="H88" s="683">
        <f>SUM(H89:H100)</f>
        <v>0</v>
      </c>
      <c r="I88" s="683">
        <f>SUM(I89:I100)</f>
        <v>0</v>
      </c>
      <c r="J88" s="683">
        <f>SUM(J89:J100)</f>
        <v>0</v>
      </c>
      <c r="K88" s="683">
        <f>SUM(K89:K100)</f>
        <v>0</v>
      </c>
      <c r="L88" s="683">
        <f>SUM(L89:L100)</f>
        <v>0</v>
      </c>
      <c r="N88" s="683">
        <f>SUM(N89:N100)</f>
        <v>0</v>
      </c>
    </row>
    <row r="89" spans="1:14" ht="15">
      <c r="A89" s="1212">
        <f t="shared" si="3"/>
        <v>89</v>
      </c>
      <c r="B89" s="4486"/>
      <c r="C89" s="4472"/>
      <c r="D89" s="4287"/>
      <c r="E89" s="4202" t="s">
        <v>20</v>
      </c>
      <c r="F89" s="4055"/>
      <c r="G89" s="4056"/>
      <c r="H89" s="1086">
        <v>0</v>
      </c>
      <c r="I89" s="1086">
        <v>0</v>
      </c>
      <c r="J89" s="1086">
        <f>+H89</f>
        <v>0</v>
      </c>
      <c r="K89" s="619">
        <v>0</v>
      </c>
      <c r="L89" s="251">
        <f t="shared" si="2"/>
        <v>0</v>
      </c>
      <c r="N89" s="700"/>
    </row>
    <row r="90" spans="1:14" ht="15">
      <c r="A90" s="1212">
        <f t="shared" si="3"/>
        <v>90</v>
      </c>
      <c r="B90" s="4486"/>
      <c r="C90" s="4472"/>
      <c r="D90" s="4263"/>
      <c r="E90" s="4202" t="s">
        <v>501</v>
      </c>
      <c r="F90" s="4055"/>
      <c r="G90" s="4056"/>
      <c r="H90" s="1086">
        <f>+'Detalle renglón 210'!I544</f>
        <v>0</v>
      </c>
      <c r="I90" s="1086">
        <v>0</v>
      </c>
      <c r="J90" s="1086">
        <f t="shared" ref="J90:J100" si="4">+H90</f>
        <v>0</v>
      </c>
      <c r="K90" s="619">
        <v>0</v>
      </c>
      <c r="L90" s="251">
        <f t="shared" si="2"/>
        <v>0</v>
      </c>
      <c r="N90" s="700"/>
    </row>
    <row r="91" spans="1:14" ht="15">
      <c r="A91" s="1212">
        <f t="shared" si="3"/>
        <v>91</v>
      </c>
      <c r="B91" s="4486"/>
      <c r="C91" s="4472"/>
      <c r="D91" s="4263"/>
      <c r="E91" s="4202" t="s">
        <v>312</v>
      </c>
      <c r="F91" s="4055"/>
      <c r="G91" s="4056"/>
      <c r="H91" s="1086">
        <v>0</v>
      </c>
      <c r="I91" s="1086">
        <v>0</v>
      </c>
      <c r="J91" s="1086">
        <f t="shared" si="4"/>
        <v>0</v>
      </c>
      <c r="K91" s="619">
        <v>0</v>
      </c>
      <c r="L91" s="251">
        <f t="shared" si="2"/>
        <v>0</v>
      </c>
      <c r="N91" s="700"/>
    </row>
    <row r="92" spans="1:14" ht="15">
      <c r="A92" s="1212">
        <f t="shared" si="3"/>
        <v>92</v>
      </c>
      <c r="B92" s="4486"/>
      <c r="C92" s="4472"/>
      <c r="D92" s="4263"/>
      <c r="E92" s="4202" t="s">
        <v>937</v>
      </c>
      <c r="F92" s="4055"/>
      <c r="G92" s="4056"/>
      <c r="H92" s="1086">
        <v>0</v>
      </c>
      <c r="I92" s="1086">
        <v>0</v>
      </c>
      <c r="J92" s="1086">
        <f t="shared" si="4"/>
        <v>0</v>
      </c>
      <c r="K92" s="619">
        <v>0</v>
      </c>
      <c r="L92" s="251">
        <f t="shared" si="2"/>
        <v>0</v>
      </c>
      <c r="N92" s="700"/>
    </row>
    <row r="93" spans="1:14" ht="15">
      <c r="A93" s="1212">
        <f t="shared" si="3"/>
        <v>93</v>
      </c>
      <c r="B93" s="4486"/>
      <c r="C93" s="4472"/>
      <c r="D93" s="4263"/>
      <c r="E93" s="4202" t="s">
        <v>938</v>
      </c>
      <c r="F93" s="4055"/>
      <c r="G93" s="4056"/>
      <c r="H93" s="1086">
        <v>0</v>
      </c>
      <c r="I93" s="1086">
        <v>0</v>
      </c>
      <c r="J93" s="1086">
        <f t="shared" si="4"/>
        <v>0</v>
      </c>
      <c r="K93" s="619">
        <v>0</v>
      </c>
      <c r="L93" s="251">
        <f t="shared" si="2"/>
        <v>0</v>
      </c>
      <c r="N93" s="700"/>
    </row>
    <row r="94" spans="1:14" ht="15">
      <c r="A94" s="1212">
        <f t="shared" si="3"/>
        <v>94</v>
      </c>
      <c r="B94" s="4486"/>
      <c r="C94" s="4472"/>
      <c r="D94" s="4263"/>
      <c r="E94" s="4202" t="s">
        <v>935</v>
      </c>
      <c r="F94" s="4055"/>
      <c r="G94" s="4056"/>
      <c r="H94" s="1086">
        <v>0</v>
      </c>
      <c r="I94" s="1086">
        <v>0</v>
      </c>
      <c r="J94" s="1086">
        <f t="shared" si="4"/>
        <v>0</v>
      </c>
      <c r="K94" s="619">
        <v>0</v>
      </c>
      <c r="L94" s="251">
        <f t="shared" si="2"/>
        <v>0</v>
      </c>
      <c r="N94" s="700"/>
    </row>
    <row r="95" spans="1:14" ht="15">
      <c r="A95" s="1212">
        <f t="shared" si="3"/>
        <v>95</v>
      </c>
      <c r="B95" s="4486"/>
      <c r="C95" s="4472"/>
      <c r="D95" s="4263"/>
      <c r="E95" s="4202" t="s">
        <v>939</v>
      </c>
      <c r="F95" s="4055"/>
      <c r="G95" s="4056"/>
      <c r="H95" s="1216">
        <v>0</v>
      </c>
      <c r="I95" s="1086">
        <v>0</v>
      </c>
      <c r="J95" s="1086">
        <f t="shared" si="4"/>
        <v>0</v>
      </c>
      <c r="K95" s="619">
        <v>0</v>
      </c>
      <c r="L95" s="251">
        <f t="shared" si="2"/>
        <v>0</v>
      </c>
      <c r="N95" s="700"/>
    </row>
    <row r="96" spans="1:14" ht="15">
      <c r="A96" s="1212">
        <f t="shared" si="3"/>
        <v>96</v>
      </c>
      <c r="B96" s="4486"/>
      <c r="C96" s="4472"/>
      <c r="D96" s="4263"/>
      <c r="E96" s="4202" t="s">
        <v>940</v>
      </c>
      <c r="F96" s="4055"/>
      <c r="G96" s="4056"/>
      <c r="H96" s="1216">
        <v>0</v>
      </c>
      <c r="I96" s="1086">
        <v>0</v>
      </c>
      <c r="J96" s="1086">
        <f t="shared" si="4"/>
        <v>0</v>
      </c>
      <c r="K96" s="619">
        <v>0</v>
      </c>
      <c r="L96" s="251">
        <f t="shared" si="2"/>
        <v>0</v>
      </c>
      <c r="N96" s="700"/>
    </row>
    <row r="97" spans="1:14" ht="30" customHeight="1">
      <c r="A97" s="1212">
        <f t="shared" si="3"/>
        <v>97</v>
      </c>
      <c r="B97" s="4486"/>
      <c r="C97" s="4472"/>
      <c r="D97" s="4263"/>
      <c r="E97" s="4203" t="s">
        <v>4254</v>
      </c>
      <c r="F97" s="4055"/>
      <c r="G97" s="4056"/>
      <c r="H97" s="1216">
        <v>0</v>
      </c>
      <c r="I97" s="1086">
        <v>0</v>
      </c>
      <c r="J97" s="1086">
        <f t="shared" si="4"/>
        <v>0</v>
      </c>
      <c r="K97" s="619">
        <v>0</v>
      </c>
      <c r="L97" s="251">
        <f t="shared" si="2"/>
        <v>0</v>
      </c>
      <c r="N97" s="700"/>
    </row>
    <row r="98" spans="1:14" ht="15">
      <c r="A98" s="1212">
        <f t="shared" si="3"/>
        <v>98</v>
      </c>
      <c r="B98" s="4486"/>
      <c r="C98" s="4472"/>
      <c r="D98" s="4263"/>
      <c r="E98" s="4203" t="s">
        <v>4255</v>
      </c>
      <c r="F98" s="4055"/>
      <c r="G98" s="4056"/>
      <c r="H98" s="1216">
        <v>0</v>
      </c>
      <c r="I98" s="1086">
        <v>0</v>
      </c>
      <c r="J98" s="1086">
        <f t="shared" si="4"/>
        <v>0</v>
      </c>
      <c r="K98" s="619">
        <v>0</v>
      </c>
      <c r="L98" s="251">
        <f t="shared" si="2"/>
        <v>0</v>
      </c>
      <c r="N98" s="700"/>
    </row>
    <row r="99" spans="1:14" ht="15">
      <c r="A99" s="1212">
        <f t="shared" si="3"/>
        <v>99</v>
      </c>
      <c r="B99" s="4486"/>
      <c r="C99" s="4472"/>
      <c r="D99" s="4263"/>
      <c r="E99" s="4202" t="s">
        <v>943</v>
      </c>
      <c r="F99" s="4055"/>
      <c r="G99" s="4056"/>
      <c r="H99" s="1216">
        <v>0</v>
      </c>
      <c r="I99" s="1086">
        <v>0</v>
      </c>
      <c r="J99" s="1086">
        <f t="shared" si="4"/>
        <v>0</v>
      </c>
      <c r="K99" s="619">
        <v>0</v>
      </c>
      <c r="L99" s="251">
        <f t="shared" si="2"/>
        <v>0</v>
      </c>
      <c r="N99" s="700"/>
    </row>
    <row r="100" spans="1:14" ht="15">
      <c r="A100" s="1212">
        <f t="shared" si="3"/>
        <v>100</v>
      </c>
      <c r="B100" s="4486"/>
      <c r="C100" s="4472"/>
      <c r="D100" s="4312"/>
      <c r="E100" s="4202" t="s">
        <v>944</v>
      </c>
      <c r="F100" s="4055"/>
      <c r="G100" s="4056"/>
      <c r="H100" s="955">
        <v>0</v>
      </c>
      <c r="I100" s="1086">
        <v>0</v>
      </c>
      <c r="J100" s="1086">
        <f t="shared" si="4"/>
        <v>0</v>
      </c>
      <c r="K100" s="619">
        <v>0</v>
      </c>
      <c r="L100" s="251">
        <f t="shared" si="2"/>
        <v>0</v>
      </c>
      <c r="N100" s="700"/>
    </row>
    <row r="101" spans="1:14" ht="39" customHeight="1">
      <c r="A101" s="1212">
        <f t="shared" si="3"/>
        <v>101</v>
      </c>
      <c r="B101" s="4486"/>
      <c r="C101" s="4472"/>
      <c r="D101" s="4345" t="s">
        <v>945</v>
      </c>
      <c r="E101" s="4346"/>
      <c r="F101" s="4346"/>
      <c r="G101" s="4347"/>
      <c r="H101" s="682">
        <f>SUM(H102:H107)</f>
        <v>0</v>
      </c>
      <c r="I101" s="682">
        <f>SUM(I102:I107)</f>
        <v>0</v>
      </c>
      <c r="J101" s="682">
        <f>SUM(J102:J107)</f>
        <v>0</v>
      </c>
      <c r="K101" s="682">
        <f>SUM(K102:K107)</f>
        <v>0</v>
      </c>
      <c r="L101" s="682">
        <f>SUM(L102:L107)</f>
        <v>0</v>
      </c>
      <c r="N101" s="682">
        <f>SUM(N102:N107)</f>
        <v>0</v>
      </c>
    </row>
    <row r="102" spans="1:14" ht="15">
      <c r="A102" s="1212">
        <f t="shared" si="3"/>
        <v>102</v>
      </c>
      <c r="B102" s="4486"/>
      <c r="C102" s="4472"/>
      <c r="D102" s="4287"/>
      <c r="E102" s="4202" t="s">
        <v>835</v>
      </c>
      <c r="F102" s="4055"/>
      <c r="G102" s="4056"/>
      <c r="H102" s="955">
        <v>0</v>
      </c>
      <c r="I102" s="955">
        <v>0</v>
      </c>
      <c r="J102" s="955">
        <v>0</v>
      </c>
      <c r="K102" s="955">
        <v>0</v>
      </c>
      <c r="L102" s="251">
        <f t="shared" ref="L102:L141" si="5">H102+I102-J102+K102</f>
        <v>0</v>
      </c>
      <c r="N102" s="700"/>
    </row>
    <row r="103" spans="1:14" ht="15">
      <c r="A103" s="1212">
        <f t="shared" si="3"/>
        <v>103</v>
      </c>
      <c r="B103" s="4486"/>
      <c r="C103" s="4472"/>
      <c r="D103" s="4263"/>
      <c r="E103" s="4202" t="s">
        <v>836</v>
      </c>
      <c r="F103" s="4055"/>
      <c r="G103" s="4056"/>
      <c r="H103" s="955">
        <v>0</v>
      </c>
      <c r="I103" s="955">
        <v>0</v>
      </c>
      <c r="J103" s="955">
        <v>0</v>
      </c>
      <c r="K103" s="955">
        <v>0</v>
      </c>
      <c r="L103" s="251">
        <f t="shared" si="5"/>
        <v>0</v>
      </c>
      <c r="N103" s="700"/>
    </row>
    <row r="104" spans="1:14" ht="15">
      <c r="A104" s="1212">
        <f t="shared" si="3"/>
        <v>104</v>
      </c>
      <c r="B104" s="4486"/>
      <c r="C104" s="4472"/>
      <c r="D104" s="4263"/>
      <c r="E104" s="4202" t="s">
        <v>946</v>
      </c>
      <c r="F104" s="4055"/>
      <c r="G104" s="4056"/>
      <c r="H104" s="955">
        <v>0</v>
      </c>
      <c r="I104" s="955">
        <v>0</v>
      </c>
      <c r="J104" s="955">
        <v>0</v>
      </c>
      <c r="K104" s="955">
        <v>0</v>
      </c>
      <c r="L104" s="251">
        <f t="shared" si="5"/>
        <v>0</v>
      </c>
      <c r="N104" s="700"/>
    </row>
    <row r="105" spans="1:14" ht="15">
      <c r="A105" s="1212">
        <f t="shared" si="3"/>
        <v>105</v>
      </c>
      <c r="B105" s="4486"/>
      <c r="C105" s="4472"/>
      <c r="D105" s="4263"/>
      <c r="E105" s="4202" t="s">
        <v>837</v>
      </c>
      <c r="F105" s="4055"/>
      <c r="G105" s="4056"/>
      <c r="H105" s="955">
        <v>0</v>
      </c>
      <c r="I105" s="955">
        <v>0</v>
      </c>
      <c r="J105" s="955">
        <v>0</v>
      </c>
      <c r="K105" s="955">
        <v>0</v>
      </c>
      <c r="L105" s="251">
        <f t="shared" si="5"/>
        <v>0</v>
      </c>
      <c r="N105" s="700"/>
    </row>
    <row r="106" spans="1:14" ht="15">
      <c r="A106" s="1212">
        <f t="shared" si="3"/>
        <v>106</v>
      </c>
      <c r="B106" s="4486"/>
      <c r="C106" s="4472"/>
      <c r="D106" s="4263"/>
      <c r="E106" s="4202" t="s">
        <v>947</v>
      </c>
      <c r="F106" s="4055"/>
      <c r="G106" s="4056"/>
      <c r="H106" s="955">
        <v>0</v>
      </c>
      <c r="I106" s="955">
        <v>0</v>
      </c>
      <c r="J106" s="955">
        <v>0</v>
      </c>
      <c r="K106" s="955">
        <v>0</v>
      </c>
      <c r="L106" s="251">
        <f t="shared" si="5"/>
        <v>0</v>
      </c>
      <c r="N106" s="700"/>
    </row>
    <row r="107" spans="1:14" ht="15">
      <c r="A107" s="1212">
        <f t="shared" si="3"/>
        <v>107</v>
      </c>
      <c r="B107" s="4486"/>
      <c r="C107" s="4472"/>
      <c r="D107" s="4312"/>
      <c r="E107" s="4202" t="s">
        <v>118</v>
      </c>
      <c r="F107" s="4055"/>
      <c r="G107" s="4056"/>
      <c r="H107" s="955">
        <f>+'Detalle renglón 210'!I546</f>
        <v>0</v>
      </c>
      <c r="I107" s="955">
        <v>0</v>
      </c>
      <c r="J107" s="955">
        <f>+'Detalle renglón 210'!K546</f>
        <v>0</v>
      </c>
      <c r="K107" s="955">
        <f>+'Detalle renglón 210'!M546</f>
        <v>0</v>
      </c>
      <c r="L107" s="251">
        <f t="shared" si="5"/>
        <v>0</v>
      </c>
      <c r="N107" s="700"/>
    </row>
    <row r="108" spans="1:14" ht="15.75">
      <c r="A108" s="1212">
        <f t="shared" si="3"/>
        <v>108</v>
      </c>
      <c r="B108" s="4486"/>
      <c r="C108" s="4472"/>
      <c r="D108" s="4345" t="s">
        <v>948</v>
      </c>
      <c r="E108" s="4346"/>
      <c r="F108" s="4346"/>
      <c r="G108" s="4347"/>
      <c r="H108" s="681">
        <f>SUM(H109:H112)</f>
        <v>0</v>
      </c>
      <c r="I108" s="681">
        <f>SUM(I109:I112)</f>
        <v>0</v>
      </c>
      <c r="J108" s="681">
        <f>SUM(J109:J112)</f>
        <v>0</v>
      </c>
      <c r="K108" s="681">
        <f>SUM(K109:K112)</f>
        <v>0</v>
      </c>
      <c r="L108" s="681">
        <f>SUM(L109:L112)</f>
        <v>0</v>
      </c>
      <c r="N108" s="681">
        <f>SUM(N109:N112)</f>
        <v>0</v>
      </c>
    </row>
    <row r="109" spans="1:14" ht="15">
      <c r="A109" s="1212">
        <f t="shared" si="3"/>
        <v>109</v>
      </c>
      <c r="B109" s="4486"/>
      <c r="C109" s="4472"/>
      <c r="D109" s="4287"/>
      <c r="E109" s="4202" t="s">
        <v>949</v>
      </c>
      <c r="F109" s="4055"/>
      <c r="G109" s="4056"/>
      <c r="H109" s="955">
        <v>0</v>
      </c>
      <c r="I109" s="955">
        <v>0</v>
      </c>
      <c r="J109" s="955">
        <v>0</v>
      </c>
      <c r="K109" s="955">
        <v>0</v>
      </c>
      <c r="L109" s="251">
        <f t="shared" si="5"/>
        <v>0</v>
      </c>
      <c r="N109" s="700"/>
    </row>
    <row r="110" spans="1:14" ht="15">
      <c r="A110" s="1212">
        <f t="shared" si="3"/>
        <v>110</v>
      </c>
      <c r="B110" s="4486"/>
      <c r="C110" s="4472"/>
      <c r="D110" s="4263"/>
      <c r="E110" s="4202" t="s">
        <v>950</v>
      </c>
      <c r="F110" s="4055"/>
      <c r="G110" s="4056"/>
      <c r="H110" s="955">
        <v>0</v>
      </c>
      <c r="I110" s="955">
        <v>0</v>
      </c>
      <c r="J110" s="955">
        <v>0</v>
      </c>
      <c r="K110" s="955">
        <v>0</v>
      </c>
      <c r="L110" s="251">
        <f t="shared" si="5"/>
        <v>0</v>
      </c>
      <c r="N110" s="700"/>
    </row>
    <row r="111" spans="1:14" ht="17.100000000000001" customHeight="1">
      <c r="A111" s="1212">
        <f t="shared" si="3"/>
        <v>111</v>
      </c>
      <c r="B111" s="4486"/>
      <c r="C111" s="4472"/>
      <c r="D111" s="4263"/>
      <c r="E111" s="4202" t="s">
        <v>951</v>
      </c>
      <c r="F111" s="4055"/>
      <c r="G111" s="4056"/>
      <c r="H111" s="955">
        <v>0</v>
      </c>
      <c r="I111" s="955">
        <v>0</v>
      </c>
      <c r="J111" s="955">
        <v>0</v>
      </c>
      <c r="K111" s="955">
        <v>0</v>
      </c>
      <c r="L111" s="251">
        <f t="shared" si="5"/>
        <v>0</v>
      </c>
      <c r="N111" s="700"/>
    </row>
    <row r="112" spans="1:14" ht="15">
      <c r="A112" s="1212">
        <f t="shared" si="3"/>
        <v>112</v>
      </c>
      <c r="B112" s="4486"/>
      <c r="C112" s="4472"/>
      <c r="D112" s="4312"/>
      <c r="E112" s="4202" t="s">
        <v>952</v>
      </c>
      <c r="F112" s="4055"/>
      <c r="G112" s="4056"/>
      <c r="H112" s="955">
        <v>0</v>
      </c>
      <c r="I112" s="955">
        <v>0</v>
      </c>
      <c r="J112" s="955">
        <v>0</v>
      </c>
      <c r="K112" s="955">
        <v>0</v>
      </c>
      <c r="L112" s="251">
        <f t="shared" si="5"/>
        <v>0</v>
      </c>
      <c r="N112" s="700"/>
    </row>
    <row r="113" spans="1:14" ht="15.75">
      <c r="A113" s="1212">
        <f t="shared" si="3"/>
        <v>113</v>
      </c>
      <c r="B113" s="4486"/>
      <c r="C113" s="4472"/>
      <c r="D113" s="4345" t="s">
        <v>916</v>
      </c>
      <c r="E113" s="4346"/>
      <c r="F113" s="4346"/>
      <c r="G113" s="4347"/>
      <c r="H113" s="681">
        <f>SUM(H114:H123)</f>
        <v>0</v>
      </c>
      <c r="I113" s="681">
        <f>SUM(I114:I123)</f>
        <v>0</v>
      </c>
      <c r="J113" s="681">
        <f>SUM(J114:J123)</f>
        <v>0</v>
      </c>
      <c r="K113" s="681">
        <f>SUM(K114:K123)</f>
        <v>0</v>
      </c>
      <c r="L113" s="681">
        <f>SUM(L114:L123)</f>
        <v>0</v>
      </c>
      <c r="N113" s="681">
        <f>SUM(N114:N123)</f>
        <v>0</v>
      </c>
    </row>
    <row r="114" spans="1:14" ht="15">
      <c r="A114" s="1212">
        <f t="shared" si="3"/>
        <v>114</v>
      </c>
      <c r="B114" s="4486"/>
      <c r="C114" s="4472"/>
      <c r="D114" s="4287"/>
      <c r="E114" s="4202" t="s">
        <v>953</v>
      </c>
      <c r="F114" s="4055"/>
      <c r="G114" s="4056"/>
      <c r="H114" s="955">
        <v>0</v>
      </c>
      <c r="I114" s="955">
        <v>0</v>
      </c>
      <c r="J114" s="955">
        <v>0</v>
      </c>
      <c r="K114" s="955">
        <v>0</v>
      </c>
      <c r="L114" s="251">
        <f t="shared" si="5"/>
        <v>0</v>
      </c>
      <c r="N114" s="700"/>
    </row>
    <row r="115" spans="1:14" ht="15">
      <c r="A115" s="1212">
        <f t="shared" si="3"/>
        <v>115</v>
      </c>
      <c r="B115" s="4486"/>
      <c r="C115" s="4472"/>
      <c r="D115" s="4263"/>
      <c r="E115" s="4202" t="s">
        <v>954</v>
      </c>
      <c r="F115" s="4055"/>
      <c r="G115" s="4056"/>
      <c r="H115" s="955">
        <v>0</v>
      </c>
      <c r="I115" s="955">
        <v>0</v>
      </c>
      <c r="J115" s="955">
        <v>0</v>
      </c>
      <c r="K115" s="955">
        <v>0</v>
      </c>
      <c r="L115" s="251">
        <f t="shared" si="5"/>
        <v>0</v>
      </c>
      <c r="N115" s="700"/>
    </row>
    <row r="116" spans="1:14" ht="15">
      <c r="A116" s="1212">
        <f t="shared" si="3"/>
        <v>116</v>
      </c>
      <c r="B116" s="4486"/>
      <c r="C116" s="4472"/>
      <c r="D116" s="4263"/>
      <c r="E116" s="4202" t="s">
        <v>955</v>
      </c>
      <c r="F116" s="4055"/>
      <c r="G116" s="4056"/>
      <c r="H116" s="955">
        <f>+'Detalle renglón 210'!I550</f>
        <v>0</v>
      </c>
      <c r="I116" s="955">
        <v>0</v>
      </c>
      <c r="J116" s="955">
        <f>+'Detalle renglón 210'!K550</f>
        <v>0</v>
      </c>
      <c r="K116" s="955">
        <f>+'Detalle renglón 210'!M550</f>
        <v>0</v>
      </c>
      <c r="L116" s="251">
        <f t="shared" si="5"/>
        <v>0</v>
      </c>
      <c r="N116" s="700"/>
    </row>
    <row r="117" spans="1:14" ht="15">
      <c r="A117" s="1212">
        <f t="shared" si="3"/>
        <v>117</v>
      </c>
      <c r="B117" s="4486"/>
      <c r="C117" s="4472"/>
      <c r="D117" s="4263"/>
      <c r="E117" s="4202" t="s">
        <v>956</v>
      </c>
      <c r="F117" s="4055"/>
      <c r="G117" s="4056"/>
      <c r="H117" s="955">
        <v>0</v>
      </c>
      <c r="I117" s="955">
        <v>0</v>
      </c>
      <c r="J117" s="955">
        <v>0</v>
      </c>
      <c r="K117" s="955">
        <v>0</v>
      </c>
      <c r="L117" s="251">
        <f t="shared" si="5"/>
        <v>0</v>
      </c>
      <c r="N117" s="700"/>
    </row>
    <row r="118" spans="1:14" ht="15">
      <c r="A118" s="1212">
        <f t="shared" si="3"/>
        <v>118</v>
      </c>
      <c r="B118" s="4486"/>
      <c r="C118" s="4472"/>
      <c r="D118" s="4263"/>
      <c r="E118" s="4202" t="s">
        <v>957</v>
      </c>
      <c r="F118" s="4055"/>
      <c r="G118" s="4056"/>
      <c r="H118" s="955">
        <v>0</v>
      </c>
      <c r="I118" s="955">
        <v>0</v>
      </c>
      <c r="J118" s="955">
        <v>0</v>
      </c>
      <c r="K118" s="955">
        <v>0</v>
      </c>
      <c r="L118" s="251">
        <f t="shared" si="5"/>
        <v>0</v>
      </c>
      <c r="N118" s="700"/>
    </row>
    <row r="119" spans="1:14" ht="15">
      <c r="A119" s="1212">
        <f t="shared" si="3"/>
        <v>119</v>
      </c>
      <c r="B119" s="4486"/>
      <c r="C119" s="4472"/>
      <c r="D119" s="4263"/>
      <c r="E119" s="4202" t="s">
        <v>958</v>
      </c>
      <c r="F119" s="4055"/>
      <c r="G119" s="4056"/>
      <c r="H119" s="955">
        <v>0</v>
      </c>
      <c r="I119" s="955">
        <v>0</v>
      </c>
      <c r="J119" s="955">
        <v>0</v>
      </c>
      <c r="K119" s="955">
        <v>0</v>
      </c>
      <c r="L119" s="251">
        <f t="shared" si="5"/>
        <v>0</v>
      </c>
      <c r="N119" s="700"/>
    </row>
    <row r="120" spans="1:14" ht="15">
      <c r="A120" s="1212">
        <f t="shared" si="3"/>
        <v>120</v>
      </c>
      <c r="B120" s="4486"/>
      <c r="C120" s="4472"/>
      <c r="D120" s="4263"/>
      <c r="E120" s="4202" t="s">
        <v>959</v>
      </c>
      <c r="F120" s="4055"/>
      <c r="G120" s="4056"/>
      <c r="H120" s="955">
        <v>0</v>
      </c>
      <c r="I120" s="955">
        <v>0</v>
      </c>
      <c r="J120" s="955">
        <v>0</v>
      </c>
      <c r="K120" s="955">
        <v>0</v>
      </c>
      <c r="L120" s="251">
        <f t="shared" si="5"/>
        <v>0</v>
      </c>
      <c r="N120" s="700"/>
    </row>
    <row r="121" spans="1:14" ht="15">
      <c r="A121" s="1212">
        <f t="shared" si="3"/>
        <v>121</v>
      </c>
      <c r="B121" s="4486"/>
      <c r="C121" s="4472"/>
      <c r="D121" s="4263"/>
      <c r="E121" s="4202" t="s">
        <v>960</v>
      </c>
      <c r="F121" s="4055"/>
      <c r="G121" s="4056"/>
      <c r="H121" s="955">
        <v>0</v>
      </c>
      <c r="I121" s="955">
        <v>0</v>
      </c>
      <c r="J121" s="955">
        <v>0</v>
      </c>
      <c r="K121" s="955">
        <v>0</v>
      </c>
      <c r="L121" s="251">
        <f t="shared" si="5"/>
        <v>0</v>
      </c>
      <c r="N121" s="700"/>
    </row>
    <row r="122" spans="1:14" ht="15">
      <c r="A122" s="1212">
        <f t="shared" si="3"/>
        <v>122</v>
      </c>
      <c r="B122" s="4486"/>
      <c r="C122" s="4472"/>
      <c r="D122" s="4263"/>
      <c r="E122" s="4202" t="s">
        <v>961</v>
      </c>
      <c r="F122" s="4055"/>
      <c r="G122" s="4056"/>
      <c r="H122" s="955">
        <v>0</v>
      </c>
      <c r="I122" s="955">
        <v>0</v>
      </c>
      <c r="J122" s="955">
        <v>0</v>
      </c>
      <c r="K122" s="955">
        <v>0</v>
      </c>
      <c r="L122" s="251">
        <f t="shared" si="5"/>
        <v>0</v>
      </c>
      <c r="N122" s="700"/>
    </row>
    <row r="123" spans="1:14" ht="15.95" customHeight="1">
      <c r="A123" s="1212">
        <f t="shared" si="3"/>
        <v>123</v>
      </c>
      <c r="B123" s="4486"/>
      <c r="C123" s="4472"/>
      <c r="D123" s="4312"/>
      <c r="E123" s="4202" t="s">
        <v>118</v>
      </c>
      <c r="F123" s="4055"/>
      <c r="G123" s="4056"/>
      <c r="H123" s="955">
        <f>+'Detalle renglón 210'!I548+'Detalle renglón 210'!I555+'Detalle renglón 210'!I556</f>
        <v>0</v>
      </c>
      <c r="I123" s="955">
        <v>0</v>
      </c>
      <c r="J123" s="955">
        <f>+'Detalle renglón 210'!K548+'Detalle renglón 210'!K555+'Detalle renglón 210'!K556</f>
        <v>0</v>
      </c>
      <c r="K123" s="955">
        <f>+'Detalle renglón 210'!M548+'Detalle renglón 210'!M555+'Detalle renglón 210'!M556</f>
        <v>0</v>
      </c>
      <c r="L123" s="251">
        <f t="shared" si="5"/>
        <v>0</v>
      </c>
      <c r="N123" s="700"/>
    </row>
    <row r="124" spans="1:14" ht="15">
      <c r="A124" s="1212">
        <f t="shared" si="3"/>
        <v>124</v>
      </c>
      <c r="B124" s="4486"/>
      <c r="C124" s="4472"/>
      <c r="D124" s="4352" t="s">
        <v>962</v>
      </c>
      <c r="E124" s="4355"/>
      <c r="F124" s="4355"/>
      <c r="G124" s="4353"/>
      <c r="H124" s="1218">
        <v>0</v>
      </c>
      <c r="I124" s="1218">
        <v>0</v>
      </c>
      <c r="J124" s="1218">
        <f>+H124</f>
        <v>0</v>
      </c>
      <c r="K124" s="614"/>
      <c r="L124" s="614"/>
      <c r="N124" s="711"/>
    </row>
    <row r="125" spans="1:14" ht="15">
      <c r="A125" s="1212">
        <f t="shared" si="3"/>
        <v>125</v>
      </c>
      <c r="B125" s="4486"/>
      <c r="C125" s="4472"/>
      <c r="D125" s="4345" t="s">
        <v>963</v>
      </c>
      <c r="E125" s="4346"/>
      <c r="F125" s="4346"/>
      <c r="G125" s="4347"/>
      <c r="H125" s="1219">
        <f>SUM(H126:H127)</f>
        <v>0</v>
      </c>
      <c r="I125" s="1219">
        <f>SUM(I126:I127)</f>
        <v>0</v>
      </c>
      <c r="J125" s="1219">
        <f>SUM(J126:J127)</f>
        <v>0</v>
      </c>
      <c r="K125" s="1219">
        <f>SUM(K126:K127)</f>
        <v>0</v>
      </c>
      <c r="L125" s="1219">
        <f>SUM(L126:L127)</f>
        <v>0</v>
      </c>
      <c r="N125" s="685">
        <f>SUM(N126:N127)</f>
        <v>0</v>
      </c>
    </row>
    <row r="126" spans="1:14" ht="15">
      <c r="A126" s="1212">
        <f t="shared" si="3"/>
        <v>126</v>
      </c>
      <c r="B126" s="4486"/>
      <c r="C126" s="4472"/>
      <c r="D126" s="4287"/>
      <c r="E126" s="4447" t="s">
        <v>4256</v>
      </c>
      <c r="F126" s="4209"/>
      <c r="G126" s="4209"/>
      <c r="H126" s="614"/>
      <c r="I126" s="614"/>
      <c r="J126" s="614"/>
      <c r="K126" s="955">
        <v>0</v>
      </c>
      <c r="L126" s="251">
        <f t="shared" si="5"/>
        <v>0</v>
      </c>
      <c r="N126" s="700"/>
    </row>
    <row r="127" spans="1:14" ht="15">
      <c r="A127" s="1212">
        <f t="shared" si="3"/>
        <v>127</v>
      </c>
      <c r="B127" s="4486"/>
      <c r="C127" s="4473"/>
      <c r="D127" s="4312"/>
      <c r="E127" s="4239" t="s">
        <v>892</v>
      </c>
      <c r="F127" s="4228"/>
      <c r="G127" s="4134"/>
      <c r="H127" s="614"/>
      <c r="I127" s="614"/>
      <c r="J127" s="614"/>
      <c r="K127" s="955">
        <v>0</v>
      </c>
      <c r="L127" s="251">
        <f t="shared" si="5"/>
        <v>0</v>
      </c>
      <c r="N127" s="700"/>
    </row>
    <row r="128" spans="1:14" ht="42.95" customHeight="1">
      <c r="A128" s="1212">
        <f t="shared" si="3"/>
        <v>128</v>
      </c>
      <c r="B128" s="4486"/>
      <c r="C128" s="4392" t="s">
        <v>4257</v>
      </c>
      <c r="D128" s="4405"/>
      <c r="E128" s="4405"/>
      <c r="F128" s="4405"/>
      <c r="G128" s="4406"/>
      <c r="H128" s="679">
        <f>SUM(H129:H140)</f>
        <v>0</v>
      </c>
      <c r="I128" s="679">
        <f>SUM(I129:I140)</f>
        <v>0</v>
      </c>
      <c r="J128" s="679">
        <f>SUM(J129:J140)</f>
        <v>0</v>
      </c>
      <c r="K128" s="679">
        <f>SUM(K129:K140)</f>
        <v>0</v>
      </c>
      <c r="L128" s="679">
        <f>SUM(L129:L140)</f>
        <v>0</v>
      </c>
      <c r="N128" s="679">
        <f>SUM(N129:N140)</f>
        <v>0</v>
      </c>
    </row>
    <row r="129" spans="1:14" ht="15">
      <c r="A129" s="1212">
        <f t="shared" si="3"/>
        <v>129</v>
      </c>
      <c r="B129" s="4486"/>
      <c r="C129" s="4287"/>
      <c r="D129" s="4202" t="s">
        <v>964</v>
      </c>
      <c r="E129" s="4055"/>
      <c r="F129" s="4055"/>
      <c r="G129" s="4056"/>
      <c r="H129" s="955">
        <v>0</v>
      </c>
      <c r="I129" s="955">
        <v>0</v>
      </c>
      <c r="J129" s="955">
        <f>+H129</f>
        <v>0</v>
      </c>
      <c r="K129" s="614"/>
      <c r="L129" s="701">
        <f t="shared" si="5"/>
        <v>0</v>
      </c>
      <c r="N129" s="678"/>
    </row>
    <row r="130" spans="1:14" ht="15">
      <c r="A130" s="1212">
        <f t="shared" si="3"/>
        <v>130</v>
      </c>
      <c r="B130" s="4486"/>
      <c r="C130" s="4263"/>
      <c r="D130" s="4202" t="s">
        <v>965</v>
      </c>
      <c r="E130" s="4055"/>
      <c r="F130" s="4055"/>
      <c r="G130" s="4056"/>
      <c r="H130" s="955">
        <v>0</v>
      </c>
      <c r="I130" s="955">
        <v>0</v>
      </c>
      <c r="J130" s="955">
        <f>+H130</f>
        <v>0</v>
      </c>
      <c r="K130" s="614"/>
      <c r="L130" s="701">
        <f t="shared" si="5"/>
        <v>0</v>
      </c>
      <c r="N130" s="678"/>
    </row>
    <row r="131" spans="1:14" ht="30">
      <c r="A131" s="1212">
        <f t="shared" si="3"/>
        <v>131</v>
      </c>
      <c r="B131" s="4486"/>
      <c r="C131" s="4263"/>
      <c r="D131" s="4256" t="s">
        <v>966</v>
      </c>
      <c r="E131" s="4257"/>
      <c r="F131" s="4189"/>
      <c r="G131" s="1105" t="s">
        <v>967</v>
      </c>
      <c r="H131" s="955">
        <f>+'Detalle renglón 210'!I729</f>
        <v>0</v>
      </c>
      <c r="I131" s="955"/>
      <c r="J131" s="955">
        <f>+'Detalle renglón 210'!K729</f>
        <v>0</v>
      </c>
      <c r="K131" s="955">
        <f>+'Detalle renglón 210'!M729</f>
        <v>0</v>
      </c>
      <c r="L131" s="251">
        <f t="shared" si="5"/>
        <v>0</v>
      </c>
      <c r="N131" s="906"/>
    </row>
    <row r="132" spans="1:14" ht="15">
      <c r="A132" s="1212">
        <f t="shared" si="3"/>
        <v>132</v>
      </c>
      <c r="B132" s="4486"/>
      <c r="C132" s="4263"/>
      <c r="D132" s="4192"/>
      <c r="E132" s="4259"/>
      <c r="F132" s="4193"/>
      <c r="G132" s="1105" t="s">
        <v>968</v>
      </c>
      <c r="H132" s="955">
        <f>+'Detalle renglón 210'!I728</f>
        <v>0</v>
      </c>
      <c r="I132" s="955"/>
      <c r="J132" s="955">
        <f>+'Detalle renglón 210'!K728</f>
        <v>0</v>
      </c>
      <c r="K132" s="955">
        <f>+'Detalle renglón 210'!M728</f>
        <v>0</v>
      </c>
      <c r="L132" s="251">
        <f t="shared" si="5"/>
        <v>0</v>
      </c>
      <c r="N132" s="906"/>
    </row>
    <row r="133" spans="1:14" ht="15">
      <c r="A133" s="1212">
        <f t="shared" si="3"/>
        <v>133</v>
      </c>
      <c r="B133" s="4486"/>
      <c r="C133" s="4263"/>
      <c r="D133" s="4047" t="s">
        <v>969</v>
      </c>
      <c r="E133" s="4280"/>
      <c r="F133" s="4280"/>
      <c r="G133" s="4248"/>
      <c r="H133" s="955">
        <f>+'Detalle renglón 210'!I731</f>
        <v>0</v>
      </c>
      <c r="I133" s="955"/>
      <c r="J133" s="955">
        <f>+'Detalle renglón 210'!K731</f>
        <v>0</v>
      </c>
      <c r="K133" s="955">
        <f>+'Detalle renglón 210'!M731</f>
        <v>0</v>
      </c>
      <c r="L133" s="251">
        <f t="shared" si="5"/>
        <v>0</v>
      </c>
      <c r="N133" s="906"/>
    </row>
    <row r="134" spans="1:14" ht="32.1" customHeight="1">
      <c r="A134" s="1212">
        <f t="shared" si="3"/>
        <v>134</v>
      </c>
      <c r="B134" s="4486"/>
      <c r="C134" s="4263"/>
      <c r="D134" s="4256" t="s">
        <v>970</v>
      </c>
      <c r="E134" s="4448"/>
      <c r="F134" s="4449"/>
      <c r="G134" s="1105" t="s">
        <v>971</v>
      </c>
      <c r="H134" s="955">
        <f>SUM('Detalle renglón 210'!I743:I745)</f>
        <v>0</v>
      </c>
      <c r="I134" s="955"/>
      <c r="J134" s="955">
        <f>SUM('Detalle renglón 210'!K743:K745)</f>
        <v>0</v>
      </c>
      <c r="K134" s="955">
        <f>SUM('Detalle renglón 210'!M743:M745)</f>
        <v>0</v>
      </c>
      <c r="L134" s="251">
        <f t="shared" si="5"/>
        <v>0</v>
      </c>
      <c r="N134" s="906"/>
    </row>
    <row r="135" spans="1:14" ht="30">
      <c r="A135" s="1212">
        <f t="shared" si="3"/>
        <v>135</v>
      </c>
      <c r="B135" s="4486"/>
      <c r="C135" s="4263"/>
      <c r="D135" s="4450"/>
      <c r="E135" s="4451"/>
      <c r="F135" s="4452"/>
      <c r="G135" s="1105" t="s">
        <v>972</v>
      </c>
      <c r="H135" s="955">
        <f>SUM('Detalle renglón 210'!I752:I794)</f>
        <v>0</v>
      </c>
      <c r="I135" s="955"/>
      <c r="J135" s="955">
        <f>SUM('Detalle renglón 210'!K752:K794)</f>
        <v>0</v>
      </c>
      <c r="K135" s="955">
        <f>SUM('Detalle renglón 210'!M752:M794)</f>
        <v>0</v>
      </c>
      <c r="L135" s="251">
        <f t="shared" si="5"/>
        <v>0</v>
      </c>
      <c r="N135" s="906"/>
    </row>
    <row r="136" spans="1:14" ht="15">
      <c r="A136" s="1212">
        <f t="shared" ref="A136:A141" si="6">+A135+1</f>
        <v>136</v>
      </c>
      <c r="B136" s="4486"/>
      <c r="C136" s="4263"/>
      <c r="D136" s="4453" t="s">
        <v>4258</v>
      </c>
      <c r="E136" s="4454"/>
      <c r="F136" s="4455"/>
      <c r="G136" s="1220" t="s">
        <v>1535</v>
      </c>
      <c r="H136" s="1043">
        <f>+'Detalle renglón 210'!I742</f>
        <v>0</v>
      </c>
      <c r="I136" s="1043">
        <v>0</v>
      </c>
      <c r="J136" s="1043">
        <f>+'Detalle renglón 210'!K742</f>
        <v>0</v>
      </c>
      <c r="K136" s="1043">
        <f>+'Detalle renglón 210'!M742</f>
        <v>0</v>
      </c>
      <c r="L136" s="905">
        <v>0</v>
      </c>
      <c r="N136" s="906"/>
    </row>
    <row r="137" spans="1:14" ht="30">
      <c r="A137" s="1212">
        <f t="shared" si="6"/>
        <v>137</v>
      </c>
      <c r="B137" s="4486"/>
      <c r="C137" s="4263"/>
      <c r="D137" s="4456"/>
      <c r="E137" s="4457"/>
      <c r="F137" s="4458"/>
      <c r="G137" s="1220" t="s">
        <v>1536</v>
      </c>
      <c r="H137" s="1043">
        <f>+'Detalle renglón 210'!I751</f>
        <v>0</v>
      </c>
      <c r="I137" s="1043">
        <v>0</v>
      </c>
      <c r="J137" s="1043">
        <f>+'Detalle renglón 210'!K751</f>
        <v>0</v>
      </c>
      <c r="K137" s="1043">
        <f>+'Detalle renglón 210'!M751</f>
        <v>0</v>
      </c>
      <c r="L137" s="905">
        <v>0</v>
      </c>
      <c r="N137" s="906"/>
    </row>
    <row r="138" spans="1:14" ht="32.1" customHeight="1">
      <c r="A138" s="1212">
        <f t="shared" si="6"/>
        <v>138</v>
      </c>
      <c r="B138" s="4486"/>
      <c r="C138" s="4263"/>
      <c r="D138" s="4453" t="s">
        <v>1534</v>
      </c>
      <c r="E138" s="4459"/>
      <c r="F138" s="4460"/>
      <c r="G138" s="1220" t="s">
        <v>1537</v>
      </c>
      <c r="H138" s="909">
        <f>+'Detalle renglón 210'!I797+'Detalle renglón 210'!I798</f>
        <v>0</v>
      </c>
      <c r="I138" s="909">
        <v>0</v>
      </c>
      <c r="J138" s="909">
        <f>+'Detalle renglón 210'!K797+'Detalle renglón 210'!K798</f>
        <v>0</v>
      </c>
      <c r="K138" s="909">
        <f>+'Detalle renglón 210'!M797+'Detalle renglón 210'!M798</f>
        <v>0</v>
      </c>
      <c r="L138" s="894">
        <v>0</v>
      </c>
      <c r="N138" s="906"/>
    </row>
    <row r="139" spans="1:14" ht="15">
      <c r="A139" s="1212">
        <f t="shared" si="6"/>
        <v>139</v>
      </c>
      <c r="B139" s="4486"/>
      <c r="C139" s="4263"/>
      <c r="D139" s="4461"/>
      <c r="E139" s="4462"/>
      <c r="F139" s="4463"/>
      <c r="G139" s="1220" t="s">
        <v>968</v>
      </c>
      <c r="H139" s="909">
        <f>+'Detalle renglón 210'!I800</f>
        <v>0</v>
      </c>
      <c r="I139" s="909">
        <v>0</v>
      </c>
      <c r="J139" s="909">
        <f>+'Detalle renglón 210'!K800</f>
        <v>0</v>
      </c>
      <c r="K139" s="909">
        <f>+'Detalle renglón 210'!M800</f>
        <v>0</v>
      </c>
      <c r="L139" s="894">
        <v>0</v>
      </c>
      <c r="N139" s="906"/>
    </row>
    <row r="140" spans="1:14" ht="15">
      <c r="A140" s="1212">
        <f t="shared" si="6"/>
        <v>140</v>
      </c>
      <c r="B140" s="4486"/>
      <c r="C140" s="4312"/>
      <c r="D140" s="4464"/>
      <c r="E140" s="4465"/>
      <c r="F140" s="4466"/>
      <c r="G140" s="1220" t="s">
        <v>1538</v>
      </c>
      <c r="H140" s="909">
        <f>+'Detalle renglón 210'!I799</f>
        <v>0</v>
      </c>
      <c r="I140" s="909">
        <v>0</v>
      </c>
      <c r="J140" s="909">
        <f>+'Detalle renglón 210'!K799+'Detalle renglón 210'!K800</f>
        <v>0</v>
      </c>
      <c r="K140" s="909">
        <f>+SUM('Detalle renglón 210'!M797:M800)</f>
        <v>0</v>
      </c>
      <c r="L140" s="894">
        <f t="shared" si="5"/>
        <v>0</v>
      </c>
      <c r="N140" s="906"/>
    </row>
    <row r="141" spans="1:14" ht="15">
      <c r="A141" s="1212">
        <f t="shared" si="6"/>
        <v>141</v>
      </c>
      <c r="B141" s="4487"/>
      <c r="C141" s="4436" t="s">
        <v>973</v>
      </c>
      <c r="D141" s="4437"/>
      <c r="E141" s="4437"/>
      <c r="F141" s="4437"/>
      <c r="G141" s="4438"/>
      <c r="H141" s="614"/>
      <c r="I141" s="614"/>
      <c r="J141" s="614"/>
      <c r="K141" s="955">
        <f>+'Detalle renglón 210'!O323+'Detalle renglón 210'!O713+'Detalle renglón 210'!O474+'Detalle renglón 210'!O563+'Detalle renglón 210'!O733</f>
        <v>0</v>
      </c>
      <c r="L141" s="251">
        <f t="shared" si="5"/>
        <v>0</v>
      </c>
      <c r="N141" s="700"/>
    </row>
    <row r="142" spans="1:14" ht="15.75">
      <c r="A142" s="1212">
        <f t="shared" ref="A142:A203" si="7">A141+1</f>
        <v>142</v>
      </c>
      <c r="B142" s="4488"/>
      <c r="C142" s="4057" t="s">
        <v>974</v>
      </c>
      <c r="D142" s="4058"/>
      <c r="E142" s="4058"/>
      <c r="F142" s="4058"/>
      <c r="G142" s="4059"/>
      <c r="H142" s="686">
        <f>H10+H20+H25+H37+H128-H141</f>
        <v>0</v>
      </c>
      <c r="I142" s="686">
        <f>I10+I20+I25+I37+I128-I141</f>
        <v>0</v>
      </c>
      <c r="J142" s="686">
        <f>J10+J20+J25+J37+J128-J141</f>
        <v>0</v>
      </c>
      <c r="K142" s="686">
        <f>K10+K20+K25+K37+K128-K141</f>
        <v>0</v>
      </c>
      <c r="L142" s="686">
        <f>L10+L20+L25+L37+L128-L141</f>
        <v>0</v>
      </c>
      <c r="N142" s="686">
        <f>N10+N20+N25+N37+N128-N141</f>
        <v>0</v>
      </c>
    </row>
    <row r="143" spans="1:14" ht="15">
      <c r="A143" s="1212">
        <f t="shared" si="7"/>
        <v>143</v>
      </c>
      <c r="B143" s="4418" t="s">
        <v>975</v>
      </c>
      <c r="C143" s="4405"/>
      <c r="D143" s="4405"/>
      <c r="E143" s="4405"/>
      <c r="F143" s="4405"/>
      <c r="G143" s="4405"/>
      <c r="H143" s="4405"/>
      <c r="I143" s="4405"/>
      <c r="J143" s="4405"/>
      <c r="K143" s="4405"/>
      <c r="L143" s="4406"/>
      <c r="N143" s="676"/>
    </row>
    <row r="144" spans="1:14" ht="15.75">
      <c r="A144" s="1212">
        <f t="shared" si="7"/>
        <v>144</v>
      </c>
      <c r="B144" s="4439"/>
      <c r="C144" s="4442" t="s">
        <v>976</v>
      </c>
      <c r="D144" s="4443"/>
      <c r="E144" s="4443"/>
      <c r="F144" s="4443"/>
      <c r="G144" s="4443"/>
      <c r="H144" s="679">
        <f>H146+H147+H148-H149+H150+H151+H152-H153+H154-H155+H156-H157+H158+H160+H145+H159</f>
        <v>0</v>
      </c>
      <c r="I144" s="679">
        <f>I146+I147+I148-I149+I150+I151+I152-I153+I154-I155+I156-I157+I158+I160+I145+I159</f>
        <v>0</v>
      </c>
      <c r="J144" s="679">
        <f>J146+J147+J148-J149+J150+J151+J152-J153+J154-J155+J156-J157+J158+J160+J145+J159</f>
        <v>0</v>
      </c>
      <c r="K144" s="679">
        <f>K146+K147+K148-K149+K150+K151+K152-K153+K154-K155+K156-K157+K158+K160+K145+K159</f>
        <v>0</v>
      </c>
      <c r="L144" s="679">
        <f>L146+L147+L148-L149+L150+L151+L152-L153+L154-L155+L156-L157+L158+L160+L145+L159</f>
        <v>0</v>
      </c>
      <c r="N144" s="679">
        <f>N146+N147+N148-N149+N150+N151+N152-N153+N154-N155+N156-N157+N158+N160+N145+N159</f>
        <v>0</v>
      </c>
    </row>
    <row r="145" spans="1:14" ht="15">
      <c r="A145" s="1212">
        <f t="shared" si="7"/>
        <v>145</v>
      </c>
      <c r="B145" s="4440"/>
      <c r="C145" s="4287"/>
      <c r="D145" s="4047" t="s">
        <v>977</v>
      </c>
      <c r="E145" s="4096"/>
      <c r="F145" s="4096"/>
      <c r="G145" s="4048"/>
      <c r="H145" s="1216">
        <v>0</v>
      </c>
      <c r="I145" s="1216">
        <v>0</v>
      </c>
      <c r="J145" s="1216">
        <v>0</v>
      </c>
      <c r="K145" s="1216">
        <v>0</v>
      </c>
      <c r="L145" s="251">
        <f t="shared" ref="L145:L204" si="8">H145+I145-J145+K145</f>
        <v>0</v>
      </c>
      <c r="N145" s="700">
        <v>0</v>
      </c>
    </row>
    <row r="146" spans="1:14" ht="15">
      <c r="A146" s="1212">
        <f t="shared" si="7"/>
        <v>146</v>
      </c>
      <c r="B146" s="4440"/>
      <c r="C146" s="4263"/>
      <c r="D146" s="4256" t="s">
        <v>978</v>
      </c>
      <c r="E146" s="4257"/>
      <c r="F146" s="4189"/>
      <c r="G146" s="1215" t="s">
        <v>979</v>
      </c>
      <c r="H146" s="1126">
        <v>0</v>
      </c>
      <c r="I146" s="1126">
        <v>0</v>
      </c>
      <c r="J146" s="1126">
        <v>0</v>
      </c>
      <c r="K146" s="1126">
        <v>0</v>
      </c>
      <c r="L146" s="251">
        <f t="shared" si="8"/>
        <v>0</v>
      </c>
      <c r="N146" s="700"/>
    </row>
    <row r="147" spans="1:14" ht="15">
      <c r="A147" s="1212">
        <f t="shared" si="7"/>
        <v>147</v>
      </c>
      <c r="B147" s="4440"/>
      <c r="C147" s="4263"/>
      <c r="D147" s="4190"/>
      <c r="E147" s="4258"/>
      <c r="F147" s="4191"/>
      <c r="G147" s="1215" t="s">
        <v>980</v>
      </c>
      <c r="H147" s="1126">
        <v>0</v>
      </c>
      <c r="I147" s="1126">
        <v>0</v>
      </c>
      <c r="J147" s="1126">
        <v>0</v>
      </c>
      <c r="K147" s="1126">
        <v>0</v>
      </c>
      <c r="L147" s="251">
        <f t="shared" si="8"/>
        <v>0</v>
      </c>
      <c r="N147" s="700"/>
    </row>
    <row r="148" spans="1:14" ht="15">
      <c r="A148" s="1212">
        <f t="shared" si="7"/>
        <v>148</v>
      </c>
      <c r="B148" s="4440"/>
      <c r="C148" s="4263"/>
      <c r="D148" s="4190"/>
      <c r="E148" s="4258"/>
      <c r="F148" s="4191"/>
      <c r="G148" s="1215" t="s">
        <v>981</v>
      </c>
      <c r="H148" s="1126">
        <v>0</v>
      </c>
      <c r="I148" s="1126">
        <v>0</v>
      </c>
      <c r="J148" s="1126">
        <v>0</v>
      </c>
      <c r="K148" s="1126">
        <v>0</v>
      </c>
      <c r="L148" s="251">
        <f t="shared" si="8"/>
        <v>0</v>
      </c>
      <c r="N148" s="700"/>
    </row>
    <row r="149" spans="1:14" ht="15">
      <c r="A149" s="1212">
        <f t="shared" si="7"/>
        <v>149</v>
      </c>
      <c r="B149" s="4440"/>
      <c r="C149" s="4263"/>
      <c r="D149" s="4192"/>
      <c r="E149" s="4259"/>
      <c r="F149" s="4193"/>
      <c r="G149" s="1221" t="s">
        <v>982</v>
      </c>
      <c r="H149" s="1126">
        <v>0</v>
      </c>
      <c r="I149" s="1126">
        <v>0</v>
      </c>
      <c r="J149" s="1126">
        <v>0</v>
      </c>
      <c r="K149" s="1126">
        <v>0</v>
      </c>
      <c r="L149" s="251">
        <f t="shared" si="8"/>
        <v>0</v>
      </c>
      <c r="N149" s="700"/>
    </row>
    <row r="150" spans="1:14" ht="15">
      <c r="A150" s="1212">
        <f t="shared" si="7"/>
        <v>150</v>
      </c>
      <c r="B150" s="4440"/>
      <c r="C150" s="4263"/>
      <c r="D150" s="4256" t="s">
        <v>983</v>
      </c>
      <c r="E150" s="4257"/>
      <c r="F150" s="4189"/>
      <c r="G150" s="1215" t="s">
        <v>979</v>
      </c>
      <c r="H150" s="1126">
        <f>+'Concilación utilidades'!E52</f>
        <v>0</v>
      </c>
      <c r="I150" s="1126">
        <v>0</v>
      </c>
      <c r="J150" s="1126">
        <v>0</v>
      </c>
      <c r="K150" s="1126">
        <v>0</v>
      </c>
      <c r="L150" s="251">
        <f t="shared" si="8"/>
        <v>0</v>
      </c>
      <c r="N150" s="700"/>
    </row>
    <row r="151" spans="1:14" ht="15">
      <c r="A151" s="1212">
        <f t="shared" si="7"/>
        <v>151</v>
      </c>
      <c r="B151" s="4440"/>
      <c r="C151" s="4263"/>
      <c r="D151" s="4190"/>
      <c r="E151" s="4258"/>
      <c r="F151" s="4191"/>
      <c r="G151" s="1215" t="s">
        <v>980</v>
      </c>
      <c r="H151" s="1126">
        <f>+'Concilación utilidades'!E87</f>
        <v>0</v>
      </c>
      <c r="I151" s="1126">
        <v>0</v>
      </c>
      <c r="J151" s="1126">
        <f>+'Detalle renglón 210'!M579</f>
        <v>0</v>
      </c>
      <c r="K151" s="1126">
        <f>+'Detalle renglón 210'!K579</f>
        <v>0</v>
      </c>
      <c r="L151" s="251">
        <f t="shared" si="8"/>
        <v>0</v>
      </c>
      <c r="N151" s="700"/>
    </row>
    <row r="152" spans="1:14" ht="15">
      <c r="A152" s="1212">
        <f t="shared" si="7"/>
        <v>152</v>
      </c>
      <c r="B152" s="4440"/>
      <c r="C152" s="4263"/>
      <c r="D152" s="4190"/>
      <c r="E152" s="4258"/>
      <c r="F152" s="4191"/>
      <c r="G152" s="1215" t="s">
        <v>981</v>
      </c>
      <c r="H152" s="1126">
        <v>0</v>
      </c>
      <c r="I152" s="1126">
        <v>0</v>
      </c>
      <c r="J152" s="1126">
        <v>0</v>
      </c>
      <c r="K152" s="1126">
        <v>0</v>
      </c>
      <c r="L152" s="251">
        <f t="shared" si="8"/>
        <v>0</v>
      </c>
      <c r="N152" s="700"/>
    </row>
    <row r="153" spans="1:14" ht="15">
      <c r="A153" s="1212">
        <f t="shared" si="7"/>
        <v>153</v>
      </c>
      <c r="B153" s="4440"/>
      <c r="C153" s="4263"/>
      <c r="D153" s="4192"/>
      <c r="E153" s="4259"/>
      <c r="F153" s="4193"/>
      <c r="G153" s="1221" t="s">
        <v>982</v>
      </c>
      <c r="H153" s="1126">
        <f>-'Concilación utilidades'!E89</f>
        <v>0</v>
      </c>
      <c r="I153" s="1126">
        <v>0</v>
      </c>
      <c r="J153" s="1126">
        <v>0</v>
      </c>
      <c r="K153" s="1126">
        <v>0</v>
      </c>
      <c r="L153" s="251">
        <f t="shared" si="8"/>
        <v>0</v>
      </c>
      <c r="N153" s="700"/>
    </row>
    <row r="154" spans="1:14" ht="15">
      <c r="A154" s="1212">
        <f t="shared" si="7"/>
        <v>154</v>
      </c>
      <c r="B154" s="4440"/>
      <c r="C154" s="4263"/>
      <c r="D154" s="4256" t="s">
        <v>303</v>
      </c>
      <c r="E154" s="4257"/>
      <c r="F154" s="4189"/>
      <c r="G154" s="1215" t="s">
        <v>979</v>
      </c>
      <c r="H154" s="1126">
        <v>0</v>
      </c>
      <c r="I154" s="1126">
        <v>0</v>
      </c>
      <c r="J154" s="1126">
        <v>0</v>
      </c>
      <c r="K154" s="1126">
        <v>0</v>
      </c>
      <c r="L154" s="251">
        <f t="shared" si="8"/>
        <v>0</v>
      </c>
      <c r="N154" s="700"/>
    </row>
    <row r="155" spans="1:14" ht="15">
      <c r="A155" s="1212">
        <f t="shared" si="7"/>
        <v>155</v>
      </c>
      <c r="B155" s="4440"/>
      <c r="C155" s="4263"/>
      <c r="D155" s="4192"/>
      <c r="E155" s="4259"/>
      <c r="F155" s="4193"/>
      <c r="G155" s="1221" t="s">
        <v>982</v>
      </c>
      <c r="H155" s="1126">
        <v>0</v>
      </c>
      <c r="I155" s="1126">
        <v>0</v>
      </c>
      <c r="J155" s="1126">
        <v>0</v>
      </c>
      <c r="K155" s="1126">
        <v>0</v>
      </c>
      <c r="L155" s="251">
        <f t="shared" si="8"/>
        <v>0</v>
      </c>
      <c r="N155" s="700"/>
    </row>
    <row r="156" spans="1:14" ht="15">
      <c r="A156" s="1212">
        <f t="shared" si="7"/>
        <v>156</v>
      </c>
      <c r="B156" s="4440"/>
      <c r="C156" s="4263"/>
      <c r="D156" s="4256" t="s">
        <v>984</v>
      </c>
      <c r="E156" s="4257"/>
      <c r="F156" s="4189"/>
      <c r="G156" s="1215" t="s">
        <v>979</v>
      </c>
      <c r="H156" s="1126">
        <v>0</v>
      </c>
      <c r="I156" s="1126">
        <v>0</v>
      </c>
      <c r="J156" s="1126">
        <v>0</v>
      </c>
      <c r="K156" s="1126">
        <v>0</v>
      </c>
      <c r="L156" s="251">
        <f t="shared" si="8"/>
        <v>0</v>
      </c>
      <c r="N156" s="700"/>
    </row>
    <row r="157" spans="1:14" ht="15">
      <c r="A157" s="1212">
        <f t="shared" si="7"/>
        <v>157</v>
      </c>
      <c r="B157" s="4440"/>
      <c r="C157" s="4263"/>
      <c r="D157" s="4192"/>
      <c r="E157" s="4259"/>
      <c r="F157" s="4193"/>
      <c r="G157" s="1221" t="s">
        <v>982</v>
      </c>
      <c r="H157" s="1126">
        <v>0</v>
      </c>
      <c r="I157" s="1126">
        <v>0</v>
      </c>
      <c r="J157" s="1126">
        <v>0</v>
      </c>
      <c r="K157" s="1126">
        <v>0</v>
      </c>
      <c r="L157" s="251">
        <f t="shared" si="8"/>
        <v>0</v>
      </c>
      <c r="N157" s="700"/>
    </row>
    <row r="158" spans="1:14" ht="15">
      <c r="A158" s="1212">
        <f t="shared" si="7"/>
        <v>158</v>
      </c>
      <c r="B158" s="4440"/>
      <c r="C158" s="4263"/>
      <c r="D158" s="4047" t="s">
        <v>985</v>
      </c>
      <c r="E158" s="4096"/>
      <c r="F158" s="4096"/>
      <c r="G158" s="4048"/>
      <c r="H158" s="1126">
        <f>+'Detalle renglón 210'!I580</f>
        <v>0</v>
      </c>
      <c r="I158" s="1126">
        <v>0</v>
      </c>
      <c r="J158" s="1126">
        <f>+'Detalle renglón 210'!M580</f>
        <v>0</v>
      </c>
      <c r="K158" s="1126">
        <f>+'Detalle renglón 210'!K580</f>
        <v>0</v>
      </c>
      <c r="L158" s="251">
        <f t="shared" si="8"/>
        <v>0</v>
      </c>
      <c r="N158" s="700"/>
    </row>
    <row r="159" spans="1:14" ht="15">
      <c r="A159" s="1212">
        <f t="shared" si="7"/>
        <v>159</v>
      </c>
      <c r="B159" s="4440"/>
      <c r="C159" s="4263"/>
      <c r="D159" s="4047" t="s">
        <v>986</v>
      </c>
      <c r="E159" s="4096"/>
      <c r="F159" s="4096"/>
      <c r="G159" s="4048"/>
      <c r="H159" s="1126">
        <v>0</v>
      </c>
      <c r="I159" s="1126">
        <v>0</v>
      </c>
      <c r="J159" s="1126">
        <v>0</v>
      </c>
      <c r="K159" s="1126">
        <v>0</v>
      </c>
      <c r="L159" s="251">
        <f t="shared" si="8"/>
        <v>0</v>
      </c>
      <c r="N159" s="700"/>
    </row>
    <row r="160" spans="1:14" ht="15">
      <c r="A160" s="1212">
        <f t="shared" si="7"/>
        <v>160</v>
      </c>
      <c r="B160" s="4440"/>
      <c r="C160" s="4312"/>
      <c r="D160" s="4047" t="s">
        <v>987</v>
      </c>
      <c r="E160" s="4096"/>
      <c r="F160" s="4096"/>
      <c r="G160" s="4048"/>
      <c r="H160" s="1126">
        <v>0</v>
      </c>
      <c r="I160" s="1126">
        <v>0</v>
      </c>
      <c r="J160" s="1126">
        <v>0</v>
      </c>
      <c r="K160" s="1126">
        <v>0</v>
      </c>
      <c r="L160" s="251">
        <f t="shared" si="8"/>
        <v>0</v>
      </c>
      <c r="N160" s="700"/>
    </row>
    <row r="161" spans="1:14" ht="15.75">
      <c r="A161" s="1212">
        <f t="shared" si="7"/>
        <v>161</v>
      </c>
      <c r="B161" s="4440"/>
      <c r="C161" s="4392" t="s">
        <v>988</v>
      </c>
      <c r="D161" s="4405"/>
      <c r="E161" s="4405"/>
      <c r="F161" s="4405"/>
      <c r="G161" s="4406"/>
      <c r="H161" s="679">
        <f>SUM(H162:H165)</f>
        <v>0</v>
      </c>
      <c r="I161" s="679">
        <f>SUM(I162:I165)</f>
        <v>0</v>
      </c>
      <c r="J161" s="679">
        <f>SUM(J162:J165)</f>
        <v>0</v>
      </c>
      <c r="K161" s="679">
        <f>SUM(K162:K165)</f>
        <v>0</v>
      </c>
      <c r="L161" s="679">
        <f>SUM(L162:L165)</f>
        <v>0</v>
      </c>
      <c r="N161" s="679">
        <f>SUM(N162:N165)</f>
        <v>0</v>
      </c>
    </row>
    <row r="162" spans="1:14" ht="15">
      <c r="A162" s="1212">
        <f t="shared" si="7"/>
        <v>162</v>
      </c>
      <c r="B162" s="4440"/>
      <c r="C162" s="4287"/>
      <c r="D162" s="4208" t="s">
        <v>989</v>
      </c>
      <c r="E162" s="4265"/>
      <c r="F162" s="4265"/>
      <c r="G162" s="1127" t="s">
        <v>828</v>
      </c>
      <c r="H162" s="1216">
        <v>0</v>
      </c>
      <c r="I162" s="1216">
        <v>0</v>
      </c>
      <c r="J162" s="1216">
        <v>0</v>
      </c>
      <c r="K162" s="1216">
        <v>0</v>
      </c>
      <c r="L162" s="251">
        <f t="shared" si="8"/>
        <v>0</v>
      </c>
      <c r="N162" s="700"/>
    </row>
    <row r="163" spans="1:14" ht="15">
      <c r="A163" s="1212">
        <f t="shared" si="7"/>
        <v>163</v>
      </c>
      <c r="B163" s="4440"/>
      <c r="C163" s="4263"/>
      <c r="D163" s="4265"/>
      <c r="E163" s="4265"/>
      <c r="F163" s="4265"/>
      <c r="G163" s="1127" t="s">
        <v>829</v>
      </c>
      <c r="H163" s="1126">
        <v>0</v>
      </c>
      <c r="I163" s="1126">
        <v>0</v>
      </c>
      <c r="J163" s="1126">
        <v>0</v>
      </c>
      <c r="K163" s="1126">
        <v>0</v>
      </c>
      <c r="L163" s="251">
        <f t="shared" si="8"/>
        <v>0</v>
      </c>
      <c r="N163" s="700"/>
    </row>
    <row r="164" spans="1:14" ht="15">
      <c r="A164" s="1212">
        <f t="shared" si="7"/>
        <v>164</v>
      </c>
      <c r="B164" s="4440"/>
      <c r="C164" s="4263"/>
      <c r="D164" s="4265"/>
      <c r="E164" s="4265"/>
      <c r="F164" s="4265"/>
      <c r="G164" s="1127" t="s">
        <v>990</v>
      </c>
      <c r="H164" s="1126">
        <v>0</v>
      </c>
      <c r="I164" s="1126">
        <v>0</v>
      </c>
      <c r="J164" s="1126">
        <v>0</v>
      </c>
      <c r="K164" s="1126">
        <v>0</v>
      </c>
      <c r="L164" s="251">
        <f t="shared" si="8"/>
        <v>0</v>
      </c>
      <c r="N164" s="700"/>
    </row>
    <row r="165" spans="1:14" ht="15">
      <c r="A165" s="1212">
        <f t="shared" si="7"/>
        <v>165</v>
      </c>
      <c r="B165" s="4440"/>
      <c r="C165" s="4263"/>
      <c r="D165" s="4265"/>
      <c r="E165" s="4265"/>
      <c r="F165" s="4265"/>
      <c r="G165" s="1127" t="s">
        <v>991</v>
      </c>
      <c r="H165" s="1126">
        <v>0</v>
      </c>
      <c r="I165" s="1126">
        <v>0</v>
      </c>
      <c r="J165" s="1126">
        <v>0</v>
      </c>
      <c r="K165" s="1126">
        <v>0</v>
      </c>
      <c r="L165" s="251">
        <f t="shared" si="8"/>
        <v>0</v>
      </c>
      <c r="N165" s="700"/>
    </row>
    <row r="166" spans="1:14" ht="15.75">
      <c r="A166" s="1212">
        <f t="shared" si="7"/>
        <v>166</v>
      </c>
      <c r="B166" s="4440"/>
      <c r="C166" s="4444" t="s">
        <v>992</v>
      </c>
      <c r="D166" s="4445"/>
      <c r="E166" s="4445"/>
      <c r="F166" s="4445"/>
      <c r="G166" s="4446"/>
      <c r="H166" s="679">
        <f>SUM(H167:H190)</f>
        <v>0</v>
      </c>
      <c r="I166" s="679">
        <f>SUM(I167:I190)</f>
        <v>0</v>
      </c>
      <c r="J166" s="679">
        <f>SUM(J167:J190)</f>
        <v>0</v>
      </c>
      <c r="K166" s="679">
        <f>SUM(K167:K190)</f>
        <v>0</v>
      </c>
      <c r="L166" s="679">
        <f>SUM(L167:L190)</f>
        <v>0</v>
      </c>
      <c r="N166" s="679">
        <f>SUM(N167:N190)</f>
        <v>0</v>
      </c>
    </row>
    <row r="167" spans="1:14" ht="15">
      <c r="A167" s="1212">
        <f t="shared" si="7"/>
        <v>167</v>
      </c>
      <c r="B167" s="4440"/>
      <c r="C167" s="4287"/>
      <c r="D167" s="4209" t="s">
        <v>993</v>
      </c>
      <c r="E167" s="4209"/>
      <c r="F167" s="4209"/>
      <c r="G167" s="1127" t="s">
        <v>994</v>
      </c>
      <c r="H167" s="1126">
        <v>0</v>
      </c>
      <c r="I167" s="1126">
        <v>0</v>
      </c>
      <c r="J167" s="1126">
        <v>0</v>
      </c>
      <c r="K167" s="1126">
        <v>0</v>
      </c>
      <c r="L167" s="251">
        <f t="shared" si="8"/>
        <v>0</v>
      </c>
      <c r="N167" s="700"/>
    </row>
    <row r="168" spans="1:14" ht="30">
      <c r="A168" s="1212">
        <f t="shared" si="7"/>
        <v>168</v>
      </c>
      <c r="B168" s="4440"/>
      <c r="C168" s="4263"/>
      <c r="D168" s="4209"/>
      <c r="E168" s="4209"/>
      <c r="F168" s="4209"/>
      <c r="G168" s="1127" t="s">
        <v>995</v>
      </c>
      <c r="H168" s="1126">
        <v>0</v>
      </c>
      <c r="I168" s="1126">
        <v>0</v>
      </c>
      <c r="J168" s="1126">
        <v>0</v>
      </c>
      <c r="K168" s="1126">
        <v>0</v>
      </c>
      <c r="L168" s="251">
        <f t="shared" si="8"/>
        <v>0</v>
      </c>
      <c r="N168" s="700"/>
    </row>
    <row r="169" spans="1:14" ht="15">
      <c r="A169" s="1212">
        <f t="shared" si="7"/>
        <v>169</v>
      </c>
      <c r="B169" s="4440"/>
      <c r="C169" s="4263"/>
      <c r="D169" s="4225" t="s">
        <v>996</v>
      </c>
      <c r="E169" s="4234"/>
      <c r="F169" s="4235"/>
      <c r="G169" s="1127" t="s">
        <v>994</v>
      </c>
      <c r="H169" s="1126">
        <v>0</v>
      </c>
      <c r="I169" s="1126">
        <v>0</v>
      </c>
      <c r="J169" s="1126">
        <v>0</v>
      </c>
      <c r="K169" s="1126">
        <v>0</v>
      </c>
      <c r="L169" s="251">
        <f t="shared" si="8"/>
        <v>0</v>
      </c>
      <c r="N169" s="700"/>
    </row>
    <row r="170" spans="1:14" ht="30">
      <c r="A170" s="1212">
        <f t="shared" si="7"/>
        <v>170</v>
      </c>
      <c r="B170" s="4440"/>
      <c r="C170" s="4263"/>
      <c r="D170" s="4239"/>
      <c r="E170" s="4240"/>
      <c r="F170" s="4241"/>
      <c r="G170" s="1127" t="s">
        <v>995</v>
      </c>
      <c r="H170" s="1126">
        <v>0</v>
      </c>
      <c r="I170" s="1126">
        <v>0</v>
      </c>
      <c r="J170" s="1126">
        <v>0</v>
      </c>
      <c r="K170" s="1126">
        <v>0</v>
      </c>
      <c r="L170" s="251">
        <f t="shared" si="8"/>
        <v>0</v>
      </c>
      <c r="N170" s="700"/>
    </row>
    <row r="171" spans="1:14" ht="15">
      <c r="A171" s="1212">
        <f t="shared" si="7"/>
        <v>171</v>
      </c>
      <c r="B171" s="4440"/>
      <c r="C171" s="4263"/>
      <c r="D171" s="4225" t="s">
        <v>997</v>
      </c>
      <c r="E171" s="4234"/>
      <c r="F171" s="4235"/>
      <c r="G171" s="1127" t="s">
        <v>994</v>
      </c>
      <c r="H171" s="1126">
        <v>0</v>
      </c>
      <c r="I171" s="1126">
        <v>0</v>
      </c>
      <c r="J171" s="1126">
        <v>0</v>
      </c>
      <c r="K171" s="1126">
        <v>0</v>
      </c>
      <c r="L171" s="251">
        <f t="shared" si="8"/>
        <v>0</v>
      </c>
      <c r="N171" s="700"/>
    </row>
    <row r="172" spans="1:14" ht="30">
      <c r="A172" s="1212">
        <f t="shared" si="7"/>
        <v>172</v>
      </c>
      <c r="B172" s="4440"/>
      <c r="C172" s="4263"/>
      <c r="D172" s="4239"/>
      <c r="E172" s="4240"/>
      <c r="F172" s="4241"/>
      <c r="G172" s="1127" t="s">
        <v>995</v>
      </c>
      <c r="H172" s="1126">
        <v>0</v>
      </c>
      <c r="I172" s="1126">
        <v>0</v>
      </c>
      <c r="J172" s="1126">
        <v>0</v>
      </c>
      <c r="K172" s="1126">
        <v>0</v>
      </c>
      <c r="L172" s="251">
        <f t="shared" si="8"/>
        <v>0</v>
      </c>
      <c r="N172" s="700"/>
    </row>
    <row r="173" spans="1:14" ht="15">
      <c r="A173" s="1212">
        <f t="shared" si="7"/>
        <v>173</v>
      </c>
      <c r="B173" s="4440"/>
      <c r="C173" s="4263"/>
      <c r="D173" s="4225" t="s">
        <v>998</v>
      </c>
      <c r="E173" s="4234"/>
      <c r="F173" s="4235"/>
      <c r="G173" s="1127" t="s">
        <v>994</v>
      </c>
      <c r="H173" s="1126">
        <v>0</v>
      </c>
      <c r="I173" s="1126">
        <v>0</v>
      </c>
      <c r="J173" s="1126">
        <v>0</v>
      </c>
      <c r="K173" s="1126">
        <v>0</v>
      </c>
      <c r="L173" s="251">
        <f t="shared" si="8"/>
        <v>0</v>
      </c>
      <c r="N173" s="700"/>
    </row>
    <row r="174" spans="1:14" ht="30">
      <c r="A174" s="1212">
        <f t="shared" si="7"/>
        <v>174</v>
      </c>
      <c r="B174" s="4440"/>
      <c r="C174" s="4263"/>
      <c r="D174" s="4239"/>
      <c r="E174" s="4240"/>
      <c r="F174" s="4241"/>
      <c r="G174" s="1127" t="s">
        <v>995</v>
      </c>
      <c r="H174" s="1126">
        <v>0</v>
      </c>
      <c r="I174" s="1126">
        <v>0</v>
      </c>
      <c r="J174" s="1126">
        <v>0</v>
      </c>
      <c r="K174" s="1126">
        <v>0</v>
      </c>
      <c r="L174" s="251">
        <f t="shared" si="8"/>
        <v>0</v>
      </c>
      <c r="N174" s="700"/>
    </row>
    <row r="175" spans="1:14" ht="15">
      <c r="A175" s="1212">
        <f t="shared" si="7"/>
        <v>175</v>
      </c>
      <c r="B175" s="4440"/>
      <c r="C175" s="4263"/>
      <c r="D175" s="4202" t="s">
        <v>999</v>
      </c>
      <c r="E175" s="4233"/>
      <c r="F175" s="4233"/>
      <c r="G175" s="4229"/>
      <c r="H175" s="1126">
        <v>0</v>
      </c>
      <c r="I175" s="1126">
        <v>0</v>
      </c>
      <c r="J175" s="1126">
        <v>0</v>
      </c>
      <c r="K175" s="1126">
        <v>0</v>
      </c>
      <c r="L175" s="251">
        <f t="shared" si="8"/>
        <v>0</v>
      </c>
      <c r="N175" s="700"/>
    </row>
    <row r="176" spans="1:14" ht="15">
      <c r="A176" s="1212">
        <f t="shared" si="7"/>
        <v>176</v>
      </c>
      <c r="B176" s="4440"/>
      <c r="C176" s="4263"/>
      <c r="D176" s="4225" t="s">
        <v>1000</v>
      </c>
      <c r="E176" s="4234"/>
      <c r="F176" s="4235"/>
      <c r="G176" s="1127" t="s">
        <v>994</v>
      </c>
      <c r="H176" s="1126">
        <v>0</v>
      </c>
      <c r="I176" s="1126">
        <v>0</v>
      </c>
      <c r="J176" s="1126">
        <v>0</v>
      </c>
      <c r="K176" s="1126">
        <v>0</v>
      </c>
      <c r="L176" s="251">
        <f t="shared" si="8"/>
        <v>0</v>
      </c>
      <c r="N176" s="700"/>
    </row>
    <row r="177" spans="1:14" ht="30">
      <c r="A177" s="1212">
        <f t="shared" si="7"/>
        <v>177</v>
      </c>
      <c r="B177" s="4440"/>
      <c r="C177" s="4263"/>
      <c r="D177" s="4239"/>
      <c r="E177" s="4240"/>
      <c r="F177" s="4241"/>
      <c r="G177" s="1127" t="s">
        <v>995</v>
      </c>
      <c r="H177" s="1126">
        <v>0</v>
      </c>
      <c r="I177" s="1126">
        <v>0</v>
      </c>
      <c r="J177" s="1126">
        <v>0</v>
      </c>
      <c r="K177" s="1126">
        <v>0</v>
      </c>
      <c r="L177" s="251">
        <f t="shared" si="8"/>
        <v>0</v>
      </c>
      <c r="N177" s="700"/>
    </row>
    <row r="178" spans="1:14" ht="15">
      <c r="A178" s="1212">
        <f t="shared" si="7"/>
        <v>178</v>
      </c>
      <c r="B178" s="4440"/>
      <c r="C178" s="4263"/>
      <c r="D178" s="4429" t="s">
        <v>1001</v>
      </c>
      <c r="E178" s="4430"/>
      <c r="F178" s="4209" t="s">
        <v>20</v>
      </c>
      <c r="G178" s="4209"/>
      <c r="H178" s="1126">
        <v>0</v>
      </c>
      <c r="I178" s="1126">
        <v>0</v>
      </c>
      <c r="J178" s="1126">
        <f>+H178</f>
        <v>0</v>
      </c>
      <c r="K178" s="619">
        <v>0</v>
      </c>
      <c r="L178" s="251">
        <f t="shared" si="8"/>
        <v>0</v>
      </c>
      <c r="N178" s="700"/>
    </row>
    <row r="179" spans="1:14" ht="15">
      <c r="A179" s="1212">
        <f t="shared" si="7"/>
        <v>179</v>
      </c>
      <c r="B179" s="4440"/>
      <c r="C179" s="4263"/>
      <c r="D179" s="4431"/>
      <c r="E179" s="4432"/>
      <c r="F179" s="4209" t="s">
        <v>501</v>
      </c>
      <c r="G179" s="4209"/>
      <c r="H179" s="1126">
        <v>0</v>
      </c>
      <c r="I179" s="1126">
        <v>0</v>
      </c>
      <c r="J179" s="1126">
        <f t="shared" ref="J179:J190" si="9">+H179</f>
        <v>0</v>
      </c>
      <c r="K179" s="619">
        <v>0</v>
      </c>
      <c r="L179" s="251">
        <f t="shared" si="8"/>
        <v>0</v>
      </c>
      <c r="N179" s="700"/>
    </row>
    <row r="180" spans="1:14" ht="15">
      <c r="A180" s="1212">
        <f t="shared" si="7"/>
        <v>180</v>
      </c>
      <c r="B180" s="4440"/>
      <c r="C180" s="4263"/>
      <c r="D180" s="4431"/>
      <c r="E180" s="4432"/>
      <c r="F180" s="4209" t="s">
        <v>312</v>
      </c>
      <c r="G180" s="4209"/>
      <c r="H180" s="1126">
        <v>0</v>
      </c>
      <c r="I180" s="1126">
        <v>0</v>
      </c>
      <c r="J180" s="1126">
        <f t="shared" si="9"/>
        <v>0</v>
      </c>
      <c r="K180" s="619">
        <v>0</v>
      </c>
      <c r="L180" s="251">
        <f t="shared" si="8"/>
        <v>0</v>
      </c>
      <c r="N180" s="700"/>
    </row>
    <row r="181" spans="1:14" ht="15">
      <c r="A181" s="1212">
        <f t="shared" si="7"/>
        <v>181</v>
      </c>
      <c r="B181" s="4440"/>
      <c r="C181" s="4263"/>
      <c r="D181" s="4431"/>
      <c r="E181" s="4432"/>
      <c r="F181" s="4209" t="s">
        <v>937</v>
      </c>
      <c r="G181" s="4209"/>
      <c r="H181" s="1126">
        <v>0</v>
      </c>
      <c r="I181" s="1126">
        <v>0</v>
      </c>
      <c r="J181" s="1126">
        <f t="shared" si="9"/>
        <v>0</v>
      </c>
      <c r="K181" s="619">
        <v>0</v>
      </c>
      <c r="L181" s="251">
        <f t="shared" si="8"/>
        <v>0</v>
      </c>
      <c r="N181" s="700"/>
    </row>
    <row r="182" spans="1:14" ht="15">
      <c r="A182" s="1212">
        <f t="shared" si="7"/>
        <v>182</v>
      </c>
      <c r="B182" s="4440"/>
      <c r="C182" s="4263"/>
      <c r="D182" s="4431"/>
      <c r="E182" s="4432"/>
      <c r="F182" s="4209" t="s">
        <v>938</v>
      </c>
      <c r="G182" s="4209"/>
      <c r="H182" s="1126">
        <v>0</v>
      </c>
      <c r="I182" s="1126">
        <v>0</v>
      </c>
      <c r="J182" s="1126">
        <f t="shared" si="9"/>
        <v>0</v>
      </c>
      <c r="K182" s="619">
        <v>0</v>
      </c>
      <c r="L182" s="251">
        <f t="shared" si="8"/>
        <v>0</v>
      </c>
      <c r="N182" s="700"/>
    </row>
    <row r="183" spans="1:14" ht="15">
      <c r="A183" s="1212">
        <f t="shared" si="7"/>
        <v>183</v>
      </c>
      <c r="B183" s="4440"/>
      <c r="C183" s="4263"/>
      <c r="D183" s="4431"/>
      <c r="E183" s="4432"/>
      <c r="F183" s="4209" t="s">
        <v>935</v>
      </c>
      <c r="G183" s="4209"/>
      <c r="H183" s="1126">
        <v>0</v>
      </c>
      <c r="I183" s="1126">
        <v>0</v>
      </c>
      <c r="J183" s="1126">
        <f t="shared" si="9"/>
        <v>0</v>
      </c>
      <c r="K183" s="619">
        <v>0</v>
      </c>
      <c r="L183" s="251">
        <f t="shared" si="8"/>
        <v>0</v>
      </c>
      <c r="N183" s="700"/>
    </row>
    <row r="184" spans="1:14" ht="15">
      <c r="A184" s="1212">
        <f t="shared" si="7"/>
        <v>184</v>
      </c>
      <c r="B184" s="4440"/>
      <c r="C184" s="4263"/>
      <c r="D184" s="4431"/>
      <c r="E184" s="4432"/>
      <c r="F184" s="4209" t="s">
        <v>939</v>
      </c>
      <c r="G184" s="4209"/>
      <c r="H184" s="1126">
        <v>0</v>
      </c>
      <c r="I184" s="1126">
        <v>0</v>
      </c>
      <c r="J184" s="1126">
        <f t="shared" si="9"/>
        <v>0</v>
      </c>
      <c r="K184" s="619">
        <v>0</v>
      </c>
      <c r="L184" s="251">
        <f t="shared" si="8"/>
        <v>0</v>
      </c>
      <c r="N184" s="700"/>
    </row>
    <row r="185" spans="1:14" ht="15">
      <c r="A185" s="1212">
        <f t="shared" si="7"/>
        <v>185</v>
      </c>
      <c r="B185" s="4440"/>
      <c r="C185" s="4263"/>
      <c r="D185" s="4431"/>
      <c r="E185" s="4432"/>
      <c r="F185" s="4209" t="s">
        <v>1002</v>
      </c>
      <c r="G185" s="4209"/>
      <c r="H185" s="1126">
        <v>0</v>
      </c>
      <c r="I185" s="1126">
        <v>0</v>
      </c>
      <c r="J185" s="1126">
        <f t="shared" si="9"/>
        <v>0</v>
      </c>
      <c r="K185" s="619">
        <v>0</v>
      </c>
      <c r="L185" s="251">
        <f t="shared" si="8"/>
        <v>0</v>
      </c>
      <c r="N185" s="700"/>
    </row>
    <row r="186" spans="1:14" ht="15">
      <c r="A186" s="1212">
        <f t="shared" si="7"/>
        <v>186</v>
      </c>
      <c r="B186" s="4440"/>
      <c r="C186" s="4263"/>
      <c r="D186" s="4431"/>
      <c r="E186" s="4432"/>
      <c r="F186" s="4209" t="s">
        <v>941</v>
      </c>
      <c r="G186" s="4209"/>
      <c r="H186" s="1126">
        <v>0</v>
      </c>
      <c r="I186" s="1126">
        <v>0</v>
      </c>
      <c r="J186" s="1126">
        <f t="shared" si="9"/>
        <v>0</v>
      </c>
      <c r="K186" s="619">
        <v>0</v>
      </c>
      <c r="L186" s="251">
        <f t="shared" si="8"/>
        <v>0</v>
      </c>
      <c r="N186" s="700"/>
    </row>
    <row r="187" spans="1:14" ht="15">
      <c r="A187" s="1212">
        <f t="shared" si="7"/>
        <v>187</v>
      </c>
      <c r="B187" s="4440"/>
      <c r="C187" s="4263"/>
      <c r="D187" s="4431"/>
      <c r="E187" s="4432"/>
      <c r="F187" s="4435" t="s">
        <v>4255</v>
      </c>
      <c r="G187" s="4209"/>
      <c r="H187" s="1126">
        <v>0</v>
      </c>
      <c r="I187" s="1126">
        <v>0</v>
      </c>
      <c r="J187" s="1126">
        <f t="shared" si="9"/>
        <v>0</v>
      </c>
      <c r="K187" s="619">
        <v>0</v>
      </c>
      <c r="L187" s="251">
        <f t="shared" si="8"/>
        <v>0</v>
      </c>
      <c r="N187" s="700"/>
    </row>
    <row r="188" spans="1:14" ht="15">
      <c r="A188" s="1212">
        <f t="shared" si="7"/>
        <v>188</v>
      </c>
      <c r="B188" s="4440"/>
      <c r="C188" s="4263"/>
      <c r="D188" s="4431"/>
      <c r="E188" s="4432"/>
      <c r="F188" s="4209" t="s">
        <v>1003</v>
      </c>
      <c r="G188" s="4209"/>
      <c r="H188" s="1126">
        <v>0</v>
      </c>
      <c r="I188" s="1126">
        <v>0</v>
      </c>
      <c r="J188" s="1126">
        <f t="shared" si="9"/>
        <v>0</v>
      </c>
      <c r="K188" s="619">
        <v>0</v>
      </c>
      <c r="L188" s="251">
        <f t="shared" si="8"/>
        <v>0</v>
      </c>
      <c r="N188" s="700"/>
    </row>
    <row r="189" spans="1:14" ht="15">
      <c r="A189" s="1212">
        <f t="shared" si="7"/>
        <v>189</v>
      </c>
      <c r="B189" s="4440"/>
      <c r="C189" s="4263"/>
      <c r="D189" s="4431"/>
      <c r="E189" s="4432"/>
      <c r="F189" s="4209" t="s">
        <v>1004</v>
      </c>
      <c r="G189" s="4209"/>
      <c r="H189" s="1126">
        <v>0</v>
      </c>
      <c r="I189" s="1126">
        <v>0</v>
      </c>
      <c r="J189" s="1126">
        <f t="shared" si="9"/>
        <v>0</v>
      </c>
      <c r="K189" s="619">
        <v>0</v>
      </c>
      <c r="L189" s="251">
        <f t="shared" si="8"/>
        <v>0</v>
      </c>
      <c r="N189" s="700"/>
    </row>
    <row r="190" spans="1:14" ht="15">
      <c r="A190" s="1212">
        <f t="shared" si="7"/>
        <v>190</v>
      </c>
      <c r="B190" s="4440"/>
      <c r="C190" s="4312"/>
      <c r="D190" s="4433"/>
      <c r="E190" s="4434"/>
      <c r="F190" s="4209" t="s">
        <v>944</v>
      </c>
      <c r="G190" s="4209"/>
      <c r="H190" s="1126">
        <v>0</v>
      </c>
      <c r="I190" s="1126">
        <v>0</v>
      </c>
      <c r="J190" s="1126">
        <f t="shared" si="9"/>
        <v>0</v>
      </c>
      <c r="K190" s="619">
        <v>0</v>
      </c>
      <c r="L190" s="251">
        <f t="shared" si="8"/>
        <v>0</v>
      </c>
      <c r="N190" s="700"/>
    </row>
    <row r="191" spans="1:14" ht="15.75">
      <c r="A191" s="1212">
        <f t="shared" si="7"/>
        <v>191</v>
      </c>
      <c r="B191" s="4440"/>
      <c r="C191" s="4392" t="s">
        <v>1005</v>
      </c>
      <c r="D191" s="4405"/>
      <c r="E191" s="4405"/>
      <c r="F191" s="4405"/>
      <c r="G191" s="4406"/>
      <c r="H191" s="686">
        <f>SUM(H192:H203)</f>
        <v>0</v>
      </c>
      <c r="I191" s="686">
        <f>SUM(I192:I203)</f>
        <v>0</v>
      </c>
      <c r="J191" s="686">
        <f>SUM(J192:J203)</f>
        <v>0</v>
      </c>
      <c r="K191" s="686">
        <f>SUM(K192:K203)</f>
        <v>0</v>
      </c>
      <c r="L191" s="686">
        <f>SUM(L192:L203)</f>
        <v>0</v>
      </c>
      <c r="N191" s="686">
        <f>SUM(N192:N203)</f>
        <v>0</v>
      </c>
    </row>
    <row r="192" spans="1:14" ht="15">
      <c r="A192" s="1212">
        <f t="shared" si="7"/>
        <v>192</v>
      </c>
      <c r="B192" s="4440"/>
      <c r="C192" s="4287"/>
      <c r="D192" s="4209" t="s">
        <v>576</v>
      </c>
      <c r="E192" s="4209"/>
      <c r="F192" s="4209"/>
      <c r="G192" s="4209"/>
      <c r="H192" s="955">
        <v>0</v>
      </c>
      <c r="I192" s="955">
        <v>0</v>
      </c>
      <c r="J192" s="955">
        <v>0</v>
      </c>
      <c r="K192" s="955">
        <v>0</v>
      </c>
      <c r="L192" s="251">
        <f t="shared" si="8"/>
        <v>0</v>
      </c>
      <c r="N192" s="700"/>
    </row>
    <row r="193" spans="1:14" ht="15">
      <c r="A193" s="1212">
        <f t="shared" si="7"/>
        <v>193</v>
      </c>
      <c r="B193" s="4440"/>
      <c r="C193" s="4263"/>
      <c r="D193" s="4209" t="s">
        <v>578</v>
      </c>
      <c r="E193" s="4209"/>
      <c r="F193" s="4209"/>
      <c r="G193" s="4209"/>
      <c r="H193" s="955">
        <v>0</v>
      </c>
      <c r="I193" s="955">
        <v>0</v>
      </c>
      <c r="J193" s="955">
        <v>0</v>
      </c>
      <c r="K193" s="955">
        <v>0</v>
      </c>
      <c r="L193" s="251">
        <f t="shared" si="8"/>
        <v>0</v>
      </c>
      <c r="N193" s="700"/>
    </row>
    <row r="194" spans="1:14" ht="15">
      <c r="A194" s="1212">
        <f t="shared" si="7"/>
        <v>194</v>
      </c>
      <c r="B194" s="4440"/>
      <c r="C194" s="4263"/>
      <c r="D194" s="4209" t="s">
        <v>579</v>
      </c>
      <c r="E194" s="4209"/>
      <c r="F194" s="4209"/>
      <c r="G194" s="4209"/>
      <c r="H194" s="955">
        <v>0</v>
      </c>
      <c r="I194" s="955">
        <v>0</v>
      </c>
      <c r="J194" s="955">
        <v>0</v>
      </c>
      <c r="K194" s="955">
        <v>0</v>
      </c>
      <c r="L194" s="251">
        <f t="shared" si="8"/>
        <v>0</v>
      </c>
      <c r="N194" s="700"/>
    </row>
    <row r="195" spans="1:14" ht="15">
      <c r="A195" s="1212">
        <f t="shared" si="7"/>
        <v>195</v>
      </c>
      <c r="B195" s="4440"/>
      <c r="C195" s="4263"/>
      <c r="D195" s="4202" t="s">
        <v>574</v>
      </c>
      <c r="E195" s="4055"/>
      <c r="F195" s="4055"/>
      <c r="G195" s="4056"/>
      <c r="H195" s="955">
        <v>0</v>
      </c>
      <c r="I195" s="955">
        <v>0</v>
      </c>
      <c r="J195" s="955">
        <v>0</v>
      </c>
      <c r="K195" s="955">
        <v>0</v>
      </c>
      <c r="L195" s="251">
        <f t="shared" si="8"/>
        <v>0</v>
      </c>
      <c r="N195" s="700"/>
    </row>
    <row r="196" spans="1:14" ht="15">
      <c r="A196" s="1212">
        <f t="shared" si="7"/>
        <v>196</v>
      </c>
      <c r="B196" s="4440"/>
      <c r="C196" s="4263"/>
      <c r="D196" s="4225" t="s">
        <v>1006</v>
      </c>
      <c r="E196" s="4119"/>
      <c r="F196" s="4209" t="s">
        <v>1007</v>
      </c>
      <c r="G196" s="4209"/>
      <c r="H196" s="955">
        <v>0</v>
      </c>
      <c r="I196" s="955">
        <v>0</v>
      </c>
      <c r="J196" s="955">
        <v>0</v>
      </c>
      <c r="K196" s="955">
        <v>0</v>
      </c>
      <c r="L196" s="251">
        <f t="shared" si="8"/>
        <v>0</v>
      </c>
      <c r="N196" s="700"/>
    </row>
    <row r="197" spans="1:14" ht="33" customHeight="1">
      <c r="A197" s="1212">
        <f t="shared" si="7"/>
        <v>197</v>
      </c>
      <c r="B197" s="4440"/>
      <c r="C197" s="4263"/>
      <c r="D197" s="4226"/>
      <c r="E197" s="4373"/>
      <c r="F197" s="4209" t="s">
        <v>912</v>
      </c>
      <c r="G197" s="4209"/>
      <c r="H197" s="955">
        <v>0</v>
      </c>
      <c r="I197" s="955">
        <v>0</v>
      </c>
      <c r="J197" s="955">
        <v>0</v>
      </c>
      <c r="K197" s="955">
        <v>0</v>
      </c>
      <c r="L197" s="251">
        <f t="shared" si="8"/>
        <v>0</v>
      </c>
      <c r="N197" s="700"/>
    </row>
    <row r="198" spans="1:14" ht="15">
      <c r="A198" s="1212">
        <f t="shared" si="7"/>
        <v>198</v>
      </c>
      <c r="B198" s="4440"/>
      <c r="C198" s="4263"/>
      <c r="D198" s="4133"/>
      <c r="E198" s="4134"/>
      <c r="F198" s="4209" t="s">
        <v>1008</v>
      </c>
      <c r="G198" s="4209"/>
      <c r="H198" s="955">
        <v>0</v>
      </c>
      <c r="I198" s="955">
        <v>0</v>
      </c>
      <c r="J198" s="955">
        <v>0</v>
      </c>
      <c r="K198" s="955">
        <v>0</v>
      </c>
      <c r="L198" s="251">
        <f t="shared" si="8"/>
        <v>0</v>
      </c>
      <c r="N198" s="700"/>
    </row>
    <row r="199" spans="1:14" ht="15">
      <c r="A199" s="1212">
        <f t="shared" si="7"/>
        <v>199</v>
      </c>
      <c r="B199" s="4440"/>
      <c r="C199" s="4263"/>
      <c r="D199" s="4225" t="s">
        <v>1009</v>
      </c>
      <c r="E199" s="4119"/>
      <c r="F199" s="4209" t="s">
        <v>1007</v>
      </c>
      <c r="G199" s="4209"/>
      <c r="H199" s="955">
        <v>0</v>
      </c>
      <c r="I199" s="955">
        <v>0</v>
      </c>
      <c r="J199" s="955">
        <v>0</v>
      </c>
      <c r="K199" s="955">
        <v>0</v>
      </c>
      <c r="L199" s="251">
        <f t="shared" si="8"/>
        <v>0</v>
      </c>
      <c r="N199" s="700"/>
    </row>
    <row r="200" spans="1:14" ht="33" customHeight="1">
      <c r="A200" s="1212">
        <f t="shared" si="7"/>
        <v>200</v>
      </c>
      <c r="B200" s="4440"/>
      <c r="C200" s="4263"/>
      <c r="D200" s="4226"/>
      <c r="E200" s="4373"/>
      <c r="F200" s="4209" t="s">
        <v>912</v>
      </c>
      <c r="G200" s="4209"/>
      <c r="H200" s="955">
        <v>0</v>
      </c>
      <c r="I200" s="955">
        <v>0</v>
      </c>
      <c r="J200" s="955">
        <v>0</v>
      </c>
      <c r="K200" s="955">
        <v>0</v>
      </c>
      <c r="L200" s="251">
        <f t="shared" si="8"/>
        <v>0</v>
      </c>
      <c r="N200" s="700"/>
    </row>
    <row r="201" spans="1:14" ht="15">
      <c r="A201" s="1212">
        <f t="shared" si="7"/>
        <v>201</v>
      </c>
      <c r="B201" s="4440"/>
      <c r="C201" s="4263"/>
      <c r="D201" s="4133"/>
      <c r="E201" s="4134"/>
      <c r="F201" s="4209" t="s">
        <v>1008</v>
      </c>
      <c r="G201" s="4209"/>
      <c r="H201" s="955">
        <v>0</v>
      </c>
      <c r="I201" s="955">
        <v>0</v>
      </c>
      <c r="J201" s="955">
        <v>0</v>
      </c>
      <c r="K201" s="955">
        <v>0</v>
      </c>
      <c r="L201" s="251">
        <f t="shared" si="8"/>
        <v>0</v>
      </c>
      <c r="N201" s="700"/>
    </row>
    <row r="202" spans="1:14" ht="15">
      <c r="A202" s="1212">
        <f t="shared" si="7"/>
        <v>202</v>
      </c>
      <c r="B202" s="4440"/>
      <c r="C202" s="4263"/>
      <c r="D202" s="4209" t="s">
        <v>1010</v>
      </c>
      <c r="E202" s="4209"/>
      <c r="F202" s="4209"/>
      <c r="G202" s="4209"/>
      <c r="H202" s="955">
        <v>0</v>
      </c>
      <c r="I202" s="955">
        <v>0</v>
      </c>
      <c r="J202" s="955">
        <v>0</v>
      </c>
      <c r="K202" s="955">
        <v>0</v>
      </c>
      <c r="L202" s="251">
        <f t="shared" si="8"/>
        <v>0</v>
      </c>
      <c r="N202" s="700"/>
    </row>
    <row r="203" spans="1:14" ht="15">
      <c r="A203" s="1212">
        <f t="shared" si="7"/>
        <v>203</v>
      </c>
      <c r="B203" s="4440"/>
      <c r="C203" s="4312"/>
      <c r="D203" s="4209" t="s">
        <v>1011</v>
      </c>
      <c r="E203" s="4209"/>
      <c r="F203" s="4209"/>
      <c r="G203" s="4209"/>
      <c r="H203" s="614"/>
      <c r="I203" s="614"/>
      <c r="J203" s="614"/>
      <c r="K203" s="253">
        <v>0</v>
      </c>
      <c r="L203" s="251">
        <f t="shared" si="8"/>
        <v>0</v>
      </c>
      <c r="N203" s="700"/>
    </row>
    <row r="204" spans="1:14" ht="15.75">
      <c r="A204" s="1212">
        <f t="shared" ref="A204:A267" si="10">A203+1</f>
        <v>204</v>
      </c>
      <c r="B204" s="4440"/>
      <c r="C204" s="4415" t="s">
        <v>1012</v>
      </c>
      <c r="D204" s="4416"/>
      <c r="E204" s="4416"/>
      <c r="F204" s="4416"/>
      <c r="G204" s="4417"/>
      <c r="H204" s="614"/>
      <c r="I204" s="614"/>
      <c r="J204" s="614"/>
      <c r="K204" s="318">
        <v>0</v>
      </c>
      <c r="L204" s="317">
        <f t="shared" si="8"/>
        <v>0</v>
      </c>
      <c r="N204" s="700"/>
    </row>
    <row r="205" spans="1:14" ht="15.75">
      <c r="A205" s="1212">
        <f t="shared" si="10"/>
        <v>205</v>
      </c>
      <c r="B205" s="4441"/>
      <c r="C205" s="4057" t="s">
        <v>1013</v>
      </c>
      <c r="D205" s="4058"/>
      <c r="E205" s="4058"/>
      <c r="F205" s="4058"/>
      <c r="G205" s="4059"/>
      <c r="H205" s="686">
        <f>H144+H161+H166+H191-H204</f>
        <v>0</v>
      </c>
      <c r="I205" s="686">
        <f>I144+I161+I166+I191-I204</f>
        <v>0</v>
      </c>
      <c r="J205" s="686">
        <f>J144+J161+J166+J191-J204</f>
        <v>0</v>
      </c>
      <c r="K205" s="686">
        <f>K144+K161+K166+K191-K204</f>
        <v>0</v>
      </c>
      <c r="L205" s="686">
        <f>L144+L161+L166+L191-L204</f>
        <v>0</v>
      </c>
      <c r="N205" s="686">
        <f>N144+N161+N166+N191-N204</f>
        <v>0</v>
      </c>
    </row>
    <row r="206" spans="1:14" ht="15">
      <c r="A206" s="1212">
        <f t="shared" si="10"/>
        <v>206</v>
      </c>
      <c r="B206" s="4418" t="s">
        <v>1014</v>
      </c>
      <c r="C206" s="4405"/>
      <c r="D206" s="4405"/>
      <c r="E206" s="4405"/>
      <c r="F206" s="4405"/>
      <c r="G206" s="4405"/>
      <c r="H206" s="4405"/>
      <c r="I206" s="4405"/>
      <c r="J206" s="4405"/>
      <c r="K206" s="4405"/>
      <c r="L206" s="4406"/>
      <c r="N206" s="676"/>
    </row>
    <row r="207" spans="1:14" ht="15.75">
      <c r="A207" s="1212">
        <f t="shared" si="10"/>
        <v>207</v>
      </c>
      <c r="B207" s="4419"/>
      <c r="C207" s="4418" t="s">
        <v>1015</v>
      </c>
      <c r="D207" s="4405"/>
      <c r="E207" s="4405"/>
      <c r="F207" s="4405"/>
      <c r="G207" s="4406"/>
      <c r="H207" s="687">
        <f>SUM(H208:H212)</f>
        <v>0</v>
      </c>
      <c r="I207" s="687">
        <f>SUM(I208:I212)</f>
        <v>0</v>
      </c>
      <c r="J207" s="687">
        <f>SUM(J208:J212)</f>
        <v>0</v>
      </c>
      <c r="K207" s="687">
        <f>SUM(K208:K212)</f>
        <v>0</v>
      </c>
      <c r="L207" s="687">
        <f>SUM(L208:L212)</f>
        <v>0</v>
      </c>
      <c r="N207" s="687">
        <f>SUM(N208:N212)</f>
        <v>0</v>
      </c>
    </row>
    <row r="208" spans="1:14" ht="15">
      <c r="A208" s="1212">
        <f t="shared" si="10"/>
        <v>208</v>
      </c>
      <c r="B208" s="4420"/>
      <c r="C208" s="4422"/>
      <c r="D208" s="4423" t="s">
        <v>1016</v>
      </c>
      <c r="E208" s="4055"/>
      <c r="F208" s="4055"/>
      <c r="G208" s="4056"/>
      <c r="H208" s="1222">
        <f>+'Detalle renglón 210'!H373</f>
        <v>0</v>
      </c>
      <c r="I208" s="1222">
        <v>0</v>
      </c>
      <c r="J208" s="1222">
        <f>+'Detalle renglón 210'!M372</f>
        <v>0</v>
      </c>
      <c r="K208" s="1222">
        <f>+'Detalle renglón 210'!K372</f>
        <v>0</v>
      </c>
      <c r="L208" s="251">
        <f>H208+I208-J208+K208</f>
        <v>0</v>
      </c>
      <c r="N208" s="700"/>
    </row>
    <row r="209" spans="1:14" ht="33" customHeight="1">
      <c r="A209" s="1212">
        <f t="shared" si="10"/>
        <v>209</v>
      </c>
      <c r="B209" s="4420"/>
      <c r="C209" s="4380"/>
      <c r="D209" s="4424" t="s">
        <v>1646</v>
      </c>
      <c r="E209" s="4055"/>
      <c r="F209" s="4055"/>
      <c r="G209" s="4056"/>
      <c r="H209" s="1222">
        <f>+'Detalle renglón 210'!H377</f>
        <v>0</v>
      </c>
      <c r="I209" s="1222">
        <v>0</v>
      </c>
      <c r="J209" s="1222">
        <f>+'Detalle renglón 210'!M377</f>
        <v>0</v>
      </c>
      <c r="K209" s="1222">
        <f>+'Detalle renglón 210'!K377</f>
        <v>0</v>
      </c>
      <c r="L209" s="251">
        <f>H209+I209-J209+K209</f>
        <v>0</v>
      </c>
      <c r="N209" s="906"/>
    </row>
    <row r="210" spans="1:14" ht="27" customHeight="1">
      <c r="A210" s="1212">
        <f t="shared" si="10"/>
        <v>210</v>
      </c>
      <c r="B210" s="4420"/>
      <c r="C210" s="4380"/>
      <c r="D210" s="4425" t="s">
        <v>4259</v>
      </c>
      <c r="E210" s="4186"/>
      <c r="F210" s="4186"/>
      <c r="G210" s="4187"/>
      <c r="H210" s="1223">
        <v>0</v>
      </c>
      <c r="I210" s="1223">
        <v>0</v>
      </c>
      <c r="J210" s="1223">
        <v>0</v>
      </c>
      <c r="K210" s="1223">
        <v>0</v>
      </c>
      <c r="L210" s="894">
        <f>H210+I210-J210+K210</f>
        <v>0</v>
      </c>
      <c r="N210" s="906"/>
    </row>
    <row r="211" spans="1:14" ht="15">
      <c r="A211" s="1212">
        <f t="shared" si="10"/>
        <v>211</v>
      </c>
      <c r="B211" s="4420"/>
      <c r="C211" s="4380"/>
      <c r="D211" s="4423" t="s">
        <v>116</v>
      </c>
      <c r="E211" s="4055"/>
      <c r="F211" s="4055"/>
      <c r="G211" s="4056"/>
      <c r="H211" s="1222">
        <f>+'Detalle renglón 210'!I609</f>
        <v>0</v>
      </c>
      <c r="I211" s="1222">
        <v>0</v>
      </c>
      <c r="J211" s="1222">
        <f>+'Detalle renglón 210'!M609</f>
        <v>0</v>
      </c>
      <c r="K211" s="1222">
        <f>+'Detalle renglón 210'!K609</f>
        <v>0</v>
      </c>
      <c r="L211" s="251">
        <f>H211+I211-J211+K211</f>
        <v>0</v>
      </c>
      <c r="N211" s="700"/>
    </row>
    <row r="212" spans="1:14" ht="15">
      <c r="A212" s="1212">
        <f t="shared" si="10"/>
        <v>212</v>
      </c>
      <c r="B212" s="4420"/>
      <c r="C212" s="4380"/>
      <c r="D212" s="4423" t="s">
        <v>1017</v>
      </c>
      <c r="E212" s="4055"/>
      <c r="F212" s="4055"/>
      <c r="G212" s="4056"/>
      <c r="H212" s="1222">
        <v>0</v>
      </c>
      <c r="I212" s="1222">
        <v>0</v>
      </c>
      <c r="J212" s="1222">
        <v>0</v>
      </c>
      <c r="K212" s="1222">
        <v>0</v>
      </c>
      <c r="L212" s="251">
        <f>H212+I212-J212+K212</f>
        <v>0</v>
      </c>
      <c r="N212" s="700"/>
    </row>
    <row r="213" spans="1:14" ht="15.75">
      <c r="A213" s="1212">
        <f t="shared" si="10"/>
        <v>213</v>
      </c>
      <c r="B213" s="4420"/>
      <c r="C213" s="4392" t="s">
        <v>1018</v>
      </c>
      <c r="D213" s="4405"/>
      <c r="E213" s="4405"/>
      <c r="F213" s="4405"/>
      <c r="G213" s="4406"/>
      <c r="H213" s="679">
        <f>H214+H219+H240</f>
        <v>0</v>
      </c>
      <c r="I213" s="679">
        <f>I214+I219+I240</f>
        <v>0</v>
      </c>
      <c r="J213" s="679">
        <f>J214+J219+J240</f>
        <v>0</v>
      </c>
      <c r="K213" s="679">
        <f>K214+K219+K240</f>
        <v>0</v>
      </c>
      <c r="L213" s="679">
        <f>L214+L219+L240</f>
        <v>0</v>
      </c>
      <c r="N213" s="679">
        <f>N214+N219+N240</f>
        <v>0</v>
      </c>
    </row>
    <row r="214" spans="1:14" ht="15.75">
      <c r="A214" s="1212">
        <f t="shared" si="10"/>
        <v>214</v>
      </c>
      <c r="B214" s="4420"/>
      <c r="C214" s="4407"/>
      <c r="D214" s="4356" t="s">
        <v>988</v>
      </c>
      <c r="E214" s="4426"/>
      <c r="F214" s="4426"/>
      <c r="G214" s="4427"/>
      <c r="H214" s="688">
        <f>SUM(H215:H218)</f>
        <v>0</v>
      </c>
      <c r="I214" s="688">
        <f>SUM(I215:I218)</f>
        <v>0</v>
      </c>
      <c r="J214" s="688">
        <f>SUM(J215:J218)</f>
        <v>0</v>
      </c>
      <c r="K214" s="688">
        <f>SUM(K215:K218)</f>
        <v>0</v>
      </c>
      <c r="L214" s="688">
        <f>SUM(L215:L218)</f>
        <v>0</v>
      </c>
      <c r="N214" s="688">
        <f>SUM(N215:N218)</f>
        <v>0</v>
      </c>
    </row>
    <row r="215" spans="1:14" ht="15">
      <c r="A215" s="1212">
        <f t="shared" si="10"/>
        <v>215</v>
      </c>
      <c r="B215" s="4420"/>
      <c r="C215" s="4408"/>
      <c r="D215" s="4428"/>
      <c r="E215" s="4208" t="s">
        <v>989</v>
      </c>
      <c r="F215" s="4265"/>
      <c r="G215" s="1105" t="s">
        <v>828</v>
      </c>
      <c r="H215" s="1126">
        <f>+'Detalle renglón 210'!I581</f>
        <v>0</v>
      </c>
      <c r="I215" s="1222">
        <v>0</v>
      </c>
      <c r="J215" s="1126">
        <f>+'Detalle renglón 210'!M581</f>
        <v>0</v>
      </c>
      <c r="K215" s="1126">
        <f>+'Detalle renglón 210'!K581</f>
        <v>0</v>
      </c>
      <c r="L215" s="251">
        <f t="shared" ref="L215:L264" si="11">H215+I215-J215+K215</f>
        <v>0</v>
      </c>
      <c r="N215" s="700"/>
    </row>
    <row r="216" spans="1:14" ht="15">
      <c r="A216" s="1212">
        <f t="shared" si="10"/>
        <v>216</v>
      </c>
      <c r="B216" s="4420"/>
      <c r="C216" s="4408"/>
      <c r="D216" s="4402"/>
      <c r="E216" s="4265"/>
      <c r="F216" s="4265"/>
      <c r="G216" s="1105" t="s">
        <v>829</v>
      </c>
      <c r="H216" s="1126">
        <v>0</v>
      </c>
      <c r="I216" s="1222">
        <v>0</v>
      </c>
      <c r="J216" s="1126">
        <v>0</v>
      </c>
      <c r="K216" s="1126">
        <v>0</v>
      </c>
      <c r="L216" s="251">
        <f t="shared" si="11"/>
        <v>0</v>
      </c>
      <c r="N216" s="700"/>
    </row>
    <row r="217" spans="1:14" ht="15">
      <c r="A217" s="1212">
        <f t="shared" si="10"/>
        <v>217</v>
      </c>
      <c r="B217" s="4420"/>
      <c r="C217" s="4408"/>
      <c r="D217" s="4402"/>
      <c r="E217" s="4265"/>
      <c r="F217" s="4265"/>
      <c r="G217" s="1105" t="s">
        <v>990</v>
      </c>
      <c r="H217" s="1126">
        <v>0</v>
      </c>
      <c r="I217" s="1222">
        <v>0</v>
      </c>
      <c r="J217" s="1126">
        <v>0</v>
      </c>
      <c r="K217" s="1126">
        <v>0</v>
      </c>
      <c r="L217" s="251">
        <f t="shared" si="11"/>
        <v>0</v>
      </c>
      <c r="N217" s="700"/>
    </row>
    <row r="218" spans="1:14" ht="15">
      <c r="A218" s="1212">
        <f t="shared" si="10"/>
        <v>218</v>
      </c>
      <c r="B218" s="4420"/>
      <c r="C218" s="4408"/>
      <c r="D218" s="4402"/>
      <c r="E218" s="4265"/>
      <c r="F218" s="4265"/>
      <c r="G218" s="1105" t="s">
        <v>991</v>
      </c>
      <c r="H218" s="1126">
        <v>0</v>
      </c>
      <c r="I218" s="1222">
        <v>0</v>
      </c>
      <c r="J218" s="1126">
        <v>0</v>
      </c>
      <c r="K218" s="1126">
        <v>0</v>
      </c>
      <c r="L218" s="251">
        <f t="shared" si="11"/>
        <v>0</v>
      </c>
      <c r="N218" s="700"/>
    </row>
    <row r="219" spans="1:14" ht="15.75">
      <c r="A219" s="1212">
        <f t="shared" si="10"/>
        <v>219</v>
      </c>
      <c r="B219" s="4420"/>
      <c r="C219" s="4408"/>
      <c r="D219" s="4356" t="s">
        <v>1019</v>
      </c>
      <c r="E219" s="4426"/>
      <c r="F219" s="4426"/>
      <c r="G219" s="4427"/>
      <c r="H219" s="681">
        <f>SUM(H220:H239)</f>
        <v>0</v>
      </c>
      <c r="I219" s="681">
        <f>SUM(I220:I239)</f>
        <v>0</v>
      </c>
      <c r="J219" s="681">
        <f>SUM(J220:J239)</f>
        <v>0</v>
      </c>
      <c r="K219" s="681">
        <f>SUM(K220:K239)</f>
        <v>0</v>
      </c>
      <c r="L219" s="681">
        <f>SUM(L220:L239)</f>
        <v>0</v>
      </c>
      <c r="N219" s="681">
        <f>SUM(N220:N239)</f>
        <v>0</v>
      </c>
    </row>
    <row r="220" spans="1:14" ht="15">
      <c r="A220" s="1212">
        <f t="shared" si="10"/>
        <v>220</v>
      </c>
      <c r="B220" s="4420"/>
      <c r="C220" s="4408"/>
      <c r="D220" s="4287"/>
      <c r="E220" s="4047" t="s">
        <v>1020</v>
      </c>
      <c r="F220" s="4280"/>
      <c r="G220" s="4248"/>
      <c r="H220" s="1126">
        <f>+'Detalle renglón 210'!I583</f>
        <v>0</v>
      </c>
      <c r="I220" s="1222">
        <v>0</v>
      </c>
      <c r="J220" s="1126">
        <f>+'Detalle renglón 210'!M583</f>
        <v>0</v>
      </c>
      <c r="K220" s="1126">
        <f>+'Detalle renglón 210'!K583</f>
        <v>0</v>
      </c>
      <c r="L220" s="251">
        <f t="shared" si="11"/>
        <v>0</v>
      </c>
      <c r="N220" s="700"/>
    </row>
    <row r="221" spans="1:14" ht="15">
      <c r="A221" s="1212">
        <f t="shared" si="10"/>
        <v>221</v>
      </c>
      <c r="B221" s="4420"/>
      <c r="C221" s="4408"/>
      <c r="D221" s="4263"/>
      <c r="E221" s="4047" t="s">
        <v>1021</v>
      </c>
      <c r="F221" s="4280"/>
      <c r="G221" s="4248"/>
      <c r="H221" s="1126">
        <f>+'Detalle renglón 210'!I584</f>
        <v>0</v>
      </c>
      <c r="I221" s="1222">
        <v>0</v>
      </c>
      <c r="J221" s="1126">
        <f>+'Detalle renglón 210'!M584</f>
        <v>0</v>
      </c>
      <c r="K221" s="1126">
        <f>+'Detalle renglón 210'!K584</f>
        <v>0</v>
      </c>
      <c r="L221" s="251">
        <f t="shared" si="11"/>
        <v>0</v>
      </c>
      <c r="N221" s="700"/>
    </row>
    <row r="222" spans="1:14" ht="15">
      <c r="A222" s="1212">
        <f t="shared" si="10"/>
        <v>222</v>
      </c>
      <c r="B222" s="4420"/>
      <c r="C222" s="4408"/>
      <c r="D222" s="4263"/>
      <c r="E222" s="4047" t="s">
        <v>1022</v>
      </c>
      <c r="F222" s="4280"/>
      <c r="G222" s="4248"/>
      <c r="H222" s="1126">
        <f>+'Detalle renglón 210'!I585</f>
        <v>0</v>
      </c>
      <c r="I222" s="1222">
        <v>0</v>
      </c>
      <c r="J222" s="1126">
        <f>+'Detalle renglón 210'!M585</f>
        <v>0</v>
      </c>
      <c r="K222" s="1126">
        <f>+'Detalle renglón 210'!K585</f>
        <v>0</v>
      </c>
      <c r="L222" s="251">
        <f t="shared" si="11"/>
        <v>0</v>
      </c>
      <c r="N222" s="700"/>
    </row>
    <row r="223" spans="1:14" ht="15">
      <c r="A223" s="1212">
        <f t="shared" si="10"/>
        <v>223</v>
      </c>
      <c r="B223" s="4420"/>
      <c r="C223" s="4408"/>
      <c r="D223" s="4263"/>
      <c r="E223" s="4047" t="s">
        <v>574</v>
      </c>
      <c r="F223" s="4096"/>
      <c r="G223" s="4048"/>
      <c r="H223" s="1126">
        <f>+'Detalle renglón 210'!I582</f>
        <v>0</v>
      </c>
      <c r="I223" s="1222">
        <v>0</v>
      </c>
      <c r="J223" s="1126">
        <f>+'Detalle renglón 210'!M582</f>
        <v>0</v>
      </c>
      <c r="K223" s="1126">
        <f>+'Detalle renglón 210'!K582</f>
        <v>0</v>
      </c>
      <c r="L223" s="251">
        <f t="shared" si="11"/>
        <v>0</v>
      </c>
      <c r="N223" s="700"/>
    </row>
    <row r="224" spans="1:14" ht="15">
      <c r="A224" s="1212">
        <f t="shared" si="10"/>
        <v>224</v>
      </c>
      <c r="B224" s="4420"/>
      <c r="C224" s="4408"/>
      <c r="D224" s="4263"/>
      <c r="E224" s="4047" t="s">
        <v>578</v>
      </c>
      <c r="F224" s="4280"/>
      <c r="G224" s="4248"/>
      <c r="H224" s="1126">
        <f>+'Detalle renglón 210'!I586</f>
        <v>0</v>
      </c>
      <c r="I224" s="1222">
        <v>0</v>
      </c>
      <c r="J224" s="1126">
        <f>+'Detalle renglón 210'!M586</f>
        <v>0</v>
      </c>
      <c r="K224" s="1126">
        <f>+'Detalle renglón 210'!K586</f>
        <v>0</v>
      </c>
      <c r="L224" s="251">
        <f t="shared" si="11"/>
        <v>0</v>
      </c>
      <c r="N224" s="700"/>
    </row>
    <row r="225" spans="1:14" ht="15">
      <c r="A225" s="1212">
        <f t="shared" si="10"/>
        <v>225</v>
      </c>
      <c r="B225" s="4420"/>
      <c r="C225" s="4408"/>
      <c r="D225" s="4263"/>
      <c r="E225" s="4290" t="s">
        <v>1023</v>
      </c>
      <c r="F225" s="4292"/>
      <c r="G225" s="1105" t="s">
        <v>1007</v>
      </c>
      <c r="H225" s="1126">
        <v>0</v>
      </c>
      <c r="I225" s="1222">
        <v>0</v>
      </c>
      <c r="J225" s="1126">
        <v>0</v>
      </c>
      <c r="K225" s="1126">
        <v>0</v>
      </c>
      <c r="L225" s="251">
        <f t="shared" si="11"/>
        <v>0</v>
      </c>
      <c r="N225" s="700"/>
    </row>
    <row r="226" spans="1:14" ht="45">
      <c r="A226" s="1212">
        <f t="shared" si="10"/>
        <v>226</v>
      </c>
      <c r="B226" s="4420"/>
      <c r="C226" s="4408"/>
      <c r="D226" s="4263"/>
      <c r="E226" s="4293"/>
      <c r="F226" s="4295"/>
      <c r="G226" s="1105" t="s">
        <v>912</v>
      </c>
      <c r="H226" s="1126">
        <v>0</v>
      </c>
      <c r="I226" s="1222">
        <v>0</v>
      </c>
      <c r="J226" s="1126">
        <v>0</v>
      </c>
      <c r="K226" s="1126">
        <v>0</v>
      </c>
      <c r="L226" s="251">
        <f t="shared" si="11"/>
        <v>0</v>
      </c>
      <c r="N226" s="700"/>
    </row>
    <row r="227" spans="1:14" ht="15">
      <c r="A227" s="1212">
        <f t="shared" si="10"/>
        <v>227</v>
      </c>
      <c r="B227" s="4420"/>
      <c r="C227" s="4408"/>
      <c r="D227" s="4263"/>
      <c r="E227" s="4296"/>
      <c r="F227" s="4298"/>
      <c r="G227" s="1105" t="s">
        <v>1008</v>
      </c>
      <c r="H227" s="1126">
        <v>0</v>
      </c>
      <c r="I227" s="1222">
        <v>0</v>
      </c>
      <c r="J227" s="1126">
        <v>0</v>
      </c>
      <c r="K227" s="1126">
        <v>0</v>
      </c>
      <c r="L227" s="251">
        <f t="shared" si="11"/>
        <v>0</v>
      </c>
      <c r="N227" s="700"/>
    </row>
    <row r="228" spans="1:14" ht="15">
      <c r="A228" s="1212">
        <f t="shared" si="10"/>
        <v>228</v>
      </c>
      <c r="B228" s="4420"/>
      <c r="C228" s="4408"/>
      <c r="D228" s="4263"/>
      <c r="E228" s="4290" t="s">
        <v>1024</v>
      </c>
      <c r="F228" s="4292"/>
      <c r="G228" s="1105" t="s">
        <v>1007</v>
      </c>
      <c r="H228" s="1126">
        <v>0</v>
      </c>
      <c r="I228" s="1222">
        <v>0</v>
      </c>
      <c r="J228" s="1126">
        <v>0</v>
      </c>
      <c r="K228" s="1126">
        <v>0</v>
      </c>
      <c r="L228" s="251">
        <f t="shared" si="11"/>
        <v>0</v>
      </c>
      <c r="N228" s="700"/>
    </row>
    <row r="229" spans="1:14" ht="45">
      <c r="A229" s="1212">
        <f t="shared" si="10"/>
        <v>229</v>
      </c>
      <c r="B229" s="4420"/>
      <c r="C229" s="4408"/>
      <c r="D229" s="4263"/>
      <c r="E229" s="4293"/>
      <c r="F229" s="4295"/>
      <c r="G229" s="1105" t="s">
        <v>912</v>
      </c>
      <c r="H229" s="1126">
        <v>0</v>
      </c>
      <c r="I229" s="1222">
        <v>0</v>
      </c>
      <c r="J229" s="1126">
        <v>0</v>
      </c>
      <c r="K229" s="1126">
        <v>0</v>
      </c>
      <c r="L229" s="251">
        <f t="shared" si="11"/>
        <v>0</v>
      </c>
      <c r="N229" s="700"/>
    </row>
    <row r="230" spans="1:14" ht="15">
      <c r="A230" s="1212">
        <f t="shared" si="10"/>
        <v>230</v>
      </c>
      <c r="B230" s="4420"/>
      <c r="C230" s="4408"/>
      <c r="D230" s="4263"/>
      <c r="E230" s="4296"/>
      <c r="F230" s="4298"/>
      <c r="G230" s="1105" t="s">
        <v>1008</v>
      </c>
      <c r="H230" s="1126">
        <v>0</v>
      </c>
      <c r="I230" s="1222">
        <v>0</v>
      </c>
      <c r="J230" s="1126">
        <v>0</v>
      </c>
      <c r="K230" s="1126">
        <v>0</v>
      </c>
      <c r="L230" s="251">
        <f t="shared" si="11"/>
        <v>0</v>
      </c>
      <c r="N230" s="700"/>
    </row>
    <row r="231" spans="1:14" ht="15">
      <c r="A231" s="1212">
        <f t="shared" si="10"/>
        <v>231</v>
      </c>
      <c r="B231" s="4420"/>
      <c r="C231" s="4408"/>
      <c r="D231" s="4263"/>
      <c r="E231" s="4290" t="s">
        <v>1009</v>
      </c>
      <c r="F231" s="4292"/>
      <c r="G231" s="1105" t="s">
        <v>1007</v>
      </c>
      <c r="H231" s="1126">
        <v>0</v>
      </c>
      <c r="I231" s="1222">
        <v>0</v>
      </c>
      <c r="J231" s="1126">
        <v>0</v>
      </c>
      <c r="K231" s="1126">
        <v>0</v>
      </c>
      <c r="L231" s="251">
        <f t="shared" si="11"/>
        <v>0</v>
      </c>
      <c r="N231" s="700"/>
    </row>
    <row r="232" spans="1:14" ht="45">
      <c r="A232" s="1212">
        <f t="shared" si="10"/>
        <v>232</v>
      </c>
      <c r="B232" s="4420"/>
      <c r="C232" s="4408"/>
      <c r="D232" s="4263"/>
      <c r="E232" s="4293"/>
      <c r="F232" s="4295"/>
      <c r="G232" s="1105" t="s">
        <v>912</v>
      </c>
      <c r="H232" s="1126">
        <v>0</v>
      </c>
      <c r="I232" s="1222">
        <v>0</v>
      </c>
      <c r="J232" s="1126">
        <v>0</v>
      </c>
      <c r="K232" s="1126">
        <v>0</v>
      </c>
      <c r="L232" s="251">
        <f t="shared" si="11"/>
        <v>0</v>
      </c>
      <c r="N232" s="700"/>
    </row>
    <row r="233" spans="1:14" ht="15">
      <c r="A233" s="1212">
        <f t="shared" si="10"/>
        <v>233</v>
      </c>
      <c r="B233" s="4420"/>
      <c r="C233" s="4408"/>
      <c r="D233" s="4263"/>
      <c r="E233" s="4296"/>
      <c r="F233" s="4298"/>
      <c r="G233" s="1105" t="s">
        <v>1008</v>
      </c>
      <c r="H233" s="1126">
        <v>0</v>
      </c>
      <c r="I233" s="1222">
        <v>0</v>
      </c>
      <c r="J233" s="1126">
        <v>0</v>
      </c>
      <c r="K233" s="1126">
        <v>0</v>
      </c>
      <c r="L233" s="251">
        <f t="shared" si="11"/>
        <v>0</v>
      </c>
      <c r="N233" s="700"/>
    </row>
    <row r="234" spans="1:14" ht="15">
      <c r="A234" s="1212">
        <f t="shared" si="10"/>
        <v>234</v>
      </c>
      <c r="B234" s="4420"/>
      <c r="C234" s="4408"/>
      <c r="D234" s="4263"/>
      <c r="E234" s="4047" t="s">
        <v>1025</v>
      </c>
      <c r="F234" s="4280"/>
      <c r="G234" s="4248"/>
      <c r="H234" s="1126">
        <f>+'Detalle renglón 210'!I587</f>
        <v>0</v>
      </c>
      <c r="I234" s="1222">
        <v>0</v>
      </c>
      <c r="J234" s="1126">
        <f>+'Detalle renglón 210'!M587</f>
        <v>0</v>
      </c>
      <c r="K234" s="1126">
        <f>+'Detalle renglón 210'!K587</f>
        <v>0</v>
      </c>
      <c r="L234" s="251">
        <f t="shared" si="11"/>
        <v>0</v>
      </c>
      <c r="N234" s="700"/>
    </row>
    <row r="235" spans="1:14" ht="15">
      <c r="A235" s="1212">
        <f t="shared" si="10"/>
        <v>235</v>
      </c>
      <c r="B235" s="4420"/>
      <c r="C235" s="4408"/>
      <c r="D235" s="4263"/>
      <c r="E235" s="4047" t="s">
        <v>1026</v>
      </c>
      <c r="F235" s="4280"/>
      <c r="G235" s="4248"/>
      <c r="H235" s="1126">
        <v>0</v>
      </c>
      <c r="I235" s="1222">
        <v>0</v>
      </c>
      <c r="J235" s="1126">
        <v>0</v>
      </c>
      <c r="K235" s="1126">
        <v>0</v>
      </c>
      <c r="L235" s="251">
        <f t="shared" si="11"/>
        <v>0</v>
      </c>
      <c r="N235" s="700"/>
    </row>
    <row r="236" spans="1:14" ht="15">
      <c r="A236" s="1212">
        <f t="shared" si="10"/>
        <v>236</v>
      </c>
      <c r="B236" s="4420"/>
      <c r="C236" s="4408"/>
      <c r="D236" s="4263"/>
      <c r="E236" s="4047" t="s">
        <v>580</v>
      </c>
      <c r="F236" s="4280"/>
      <c r="G236" s="4248"/>
      <c r="H236" s="1126">
        <f>+'Detalle renglón 210'!I588</f>
        <v>0</v>
      </c>
      <c r="I236" s="1222">
        <v>0</v>
      </c>
      <c r="J236" s="1126">
        <f>+'Detalle renglón 210'!M588</f>
        <v>0</v>
      </c>
      <c r="K236" s="1126">
        <f>+'Detalle renglón 210'!K588</f>
        <v>0</v>
      </c>
      <c r="L236" s="251">
        <f t="shared" si="11"/>
        <v>0</v>
      </c>
      <c r="N236" s="700"/>
    </row>
    <row r="237" spans="1:14" ht="15">
      <c r="A237" s="1212">
        <f t="shared" si="10"/>
        <v>237</v>
      </c>
      <c r="B237" s="4420"/>
      <c r="C237" s="4408"/>
      <c r="D237" s="4263"/>
      <c r="E237" s="4047" t="s">
        <v>1027</v>
      </c>
      <c r="F237" s="4280"/>
      <c r="G237" s="4248"/>
      <c r="H237" s="1126">
        <f>+'Detalle renglón 210'!I589+'Detalle renglón 210'!I590</f>
        <v>0</v>
      </c>
      <c r="I237" s="1222">
        <v>0</v>
      </c>
      <c r="J237" s="1126">
        <f>+'Detalle renglón 210'!M589+'Detalle renglón 210'!M590</f>
        <v>0</v>
      </c>
      <c r="K237" s="1126">
        <f>+'Detalle renglón 210'!K589+'Detalle renglón 210'!K590</f>
        <v>0</v>
      </c>
      <c r="L237" s="251">
        <f t="shared" si="11"/>
        <v>0</v>
      </c>
      <c r="N237" s="700"/>
    </row>
    <row r="238" spans="1:14" ht="15">
      <c r="A238" s="1212">
        <f t="shared" si="10"/>
        <v>238</v>
      </c>
      <c r="B238" s="4420"/>
      <c r="C238" s="4408"/>
      <c r="D238" s="4263"/>
      <c r="E238" s="4047" t="s">
        <v>1028</v>
      </c>
      <c r="F238" s="4280"/>
      <c r="G238" s="4248"/>
      <c r="H238" s="1126">
        <f>+'Detalle renglón 210'!I591</f>
        <v>0</v>
      </c>
      <c r="I238" s="1222">
        <v>0</v>
      </c>
      <c r="J238" s="1126">
        <f>+'Detalle renglón 210'!M591</f>
        <v>0</v>
      </c>
      <c r="K238" s="1126">
        <f>+'Detalle renglón 210'!K591</f>
        <v>0</v>
      </c>
      <c r="L238" s="251">
        <f t="shared" si="11"/>
        <v>0</v>
      </c>
      <c r="N238" s="700"/>
    </row>
    <row r="239" spans="1:14" ht="15">
      <c r="A239" s="1212">
        <f t="shared" si="10"/>
        <v>239</v>
      </c>
      <c r="B239" s="4420"/>
      <c r="C239" s="4408"/>
      <c r="D239" s="4312"/>
      <c r="E239" s="4047" t="s">
        <v>1029</v>
      </c>
      <c r="F239" s="4280"/>
      <c r="G239" s="4248"/>
      <c r="H239" s="1126">
        <f>'Detalle renglón 210'!I593</f>
        <v>0</v>
      </c>
      <c r="I239" s="1222">
        <v>0</v>
      </c>
      <c r="J239" s="1126">
        <f>'Detalle renglón 210'!M593</f>
        <v>0</v>
      </c>
      <c r="K239" s="1126">
        <f>'Detalle renglón 210'!K593</f>
        <v>0</v>
      </c>
      <c r="L239" s="251">
        <f t="shared" si="11"/>
        <v>0</v>
      </c>
      <c r="N239" s="700"/>
    </row>
    <row r="240" spans="1:14" ht="15.75">
      <c r="A240" s="1212">
        <f t="shared" si="10"/>
        <v>240</v>
      </c>
      <c r="B240" s="4420"/>
      <c r="C240" s="4408"/>
      <c r="D240" s="4412" t="s">
        <v>992</v>
      </c>
      <c r="E240" s="4413"/>
      <c r="F240" s="4413"/>
      <c r="G240" s="4414"/>
      <c r="H240" s="689">
        <f>SUM(H241:H264)</f>
        <v>0</v>
      </c>
      <c r="I240" s="689">
        <f>SUM(I241:I264)</f>
        <v>0</v>
      </c>
      <c r="J240" s="689">
        <f>SUM(J241:J264)</f>
        <v>0</v>
      </c>
      <c r="K240" s="689">
        <f>SUM(K241:K264)</f>
        <v>0</v>
      </c>
      <c r="L240" s="689">
        <f>SUM(L241:L264)</f>
        <v>0</v>
      </c>
      <c r="N240" s="689">
        <f>SUM(N241:N264)</f>
        <v>0</v>
      </c>
    </row>
    <row r="241" spans="1:14" ht="15">
      <c r="A241" s="1212">
        <f t="shared" si="10"/>
        <v>241</v>
      </c>
      <c r="B241" s="4420"/>
      <c r="C241" s="4408"/>
      <c r="D241" s="4287"/>
      <c r="E241" s="4046" t="s">
        <v>993</v>
      </c>
      <c r="F241" s="4046"/>
      <c r="G241" s="1127" t="s">
        <v>994</v>
      </c>
      <c r="H241" s="1126">
        <f>+'Detalle renglón 210'!I592</f>
        <v>0</v>
      </c>
      <c r="I241" s="1222">
        <v>0</v>
      </c>
      <c r="J241" s="1126">
        <f>+'Detalle renglón 210'!M592</f>
        <v>0</v>
      </c>
      <c r="K241" s="1126">
        <f>+'Detalle renglón 210'!K592</f>
        <v>0</v>
      </c>
      <c r="L241" s="251">
        <f t="shared" si="11"/>
        <v>0</v>
      </c>
      <c r="N241" s="700"/>
    </row>
    <row r="242" spans="1:14" ht="30">
      <c r="A242" s="1212">
        <f t="shared" si="10"/>
        <v>242</v>
      </c>
      <c r="B242" s="4420"/>
      <c r="C242" s="4408"/>
      <c r="D242" s="4263"/>
      <c r="E242" s="4046"/>
      <c r="F242" s="4046"/>
      <c r="G242" s="1127" t="s">
        <v>995</v>
      </c>
      <c r="H242" s="1126">
        <v>0</v>
      </c>
      <c r="I242" s="1222">
        <v>0</v>
      </c>
      <c r="J242" s="1126">
        <v>0</v>
      </c>
      <c r="K242" s="1126">
        <v>0</v>
      </c>
      <c r="L242" s="251">
        <f t="shared" si="11"/>
        <v>0</v>
      </c>
      <c r="N242" s="700"/>
    </row>
    <row r="243" spans="1:14" ht="15">
      <c r="A243" s="1212">
        <f t="shared" si="10"/>
        <v>243</v>
      </c>
      <c r="B243" s="4420"/>
      <c r="C243" s="4408"/>
      <c r="D243" s="4263"/>
      <c r="E243" s="4290" t="s">
        <v>996</v>
      </c>
      <c r="F243" s="4292"/>
      <c r="G243" s="1127" t="s">
        <v>994</v>
      </c>
      <c r="H243" s="1126">
        <v>0</v>
      </c>
      <c r="I243" s="1222">
        <v>0</v>
      </c>
      <c r="J243" s="1126">
        <v>0</v>
      </c>
      <c r="K243" s="1126">
        <v>0</v>
      </c>
      <c r="L243" s="251">
        <f t="shared" si="11"/>
        <v>0</v>
      </c>
      <c r="N243" s="700"/>
    </row>
    <row r="244" spans="1:14" ht="30">
      <c r="A244" s="1212">
        <f t="shared" si="10"/>
        <v>244</v>
      </c>
      <c r="B244" s="4420"/>
      <c r="C244" s="4408"/>
      <c r="D244" s="4263"/>
      <c r="E244" s="4296"/>
      <c r="F244" s="4298"/>
      <c r="G244" s="1127" t="s">
        <v>995</v>
      </c>
      <c r="H244" s="1126">
        <v>0</v>
      </c>
      <c r="I244" s="1222">
        <v>0</v>
      </c>
      <c r="J244" s="1126">
        <v>0</v>
      </c>
      <c r="K244" s="1126">
        <v>0</v>
      </c>
      <c r="L244" s="251">
        <f t="shared" si="11"/>
        <v>0</v>
      </c>
      <c r="N244" s="700"/>
    </row>
    <row r="245" spans="1:14" ht="15">
      <c r="A245" s="1212">
        <f t="shared" si="10"/>
        <v>245</v>
      </c>
      <c r="B245" s="4420"/>
      <c r="C245" s="4408"/>
      <c r="D245" s="4263"/>
      <c r="E245" s="4047" t="s">
        <v>1030</v>
      </c>
      <c r="F245" s="4280"/>
      <c r="G245" s="4248"/>
      <c r="H245" s="1126">
        <v>0</v>
      </c>
      <c r="I245" s="1222">
        <v>0</v>
      </c>
      <c r="J245" s="1126">
        <v>0</v>
      </c>
      <c r="K245" s="1126">
        <v>0</v>
      </c>
      <c r="L245" s="251">
        <f t="shared" si="11"/>
        <v>0</v>
      </c>
      <c r="N245" s="700"/>
    </row>
    <row r="246" spans="1:14" ht="15">
      <c r="A246" s="1212">
        <f t="shared" si="10"/>
        <v>246</v>
      </c>
      <c r="B246" s="4420"/>
      <c r="C246" s="4408"/>
      <c r="D246" s="4263"/>
      <c r="E246" s="4290" t="s">
        <v>1031</v>
      </c>
      <c r="F246" s="4292"/>
      <c r="G246" s="1127" t="s">
        <v>994</v>
      </c>
      <c r="H246" s="1126">
        <v>0</v>
      </c>
      <c r="I246" s="1222">
        <v>0</v>
      </c>
      <c r="J246" s="1126">
        <v>0</v>
      </c>
      <c r="K246" s="1126">
        <v>0</v>
      </c>
      <c r="L246" s="251">
        <f t="shared" si="11"/>
        <v>0</v>
      </c>
      <c r="N246" s="700"/>
    </row>
    <row r="247" spans="1:14" ht="30">
      <c r="A247" s="1212">
        <f t="shared" si="10"/>
        <v>247</v>
      </c>
      <c r="B247" s="4420"/>
      <c r="C247" s="4408"/>
      <c r="D247" s="4263"/>
      <c r="E247" s="4296"/>
      <c r="F247" s="4298"/>
      <c r="G247" s="1127" t="s">
        <v>995</v>
      </c>
      <c r="H247" s="1126">
        <v>0</v>
      </c>
      <c r="I247" s="1222">
        <v>0</v>
      </c>
      <c r="J247" s="1126">
        <v>0</v>
      </c>
      <c r="K247" s="1126">
        <v>0</v>
      </c>
      <c r="L247" s="251">
        <f t="shared" si="11"/>
        <v>0</v>
      </c>
      <c r="N247" s="700"/>
    </row>
    <row r="248" spans="1:14" ht="15">
      <c r="A248" s="1212">
        <f t="shared" si="10"/>
        <v>248</v>
      </c>
      <c r="B248" s="4420"/>
      <c r="C248" s="4408"/>
      <c r="D248" s="4263"/>
      <c r="E248" s="4290" t="s">
        <v>998</v>
      </c>
      <c r="F248" s="4292"/>
      <c r="G248" s="1127" t="s">
        <v>994</v>
      </c>
      <c r="H248" s="1126">
        <v>0</v>
      </c>
      <c r="I248" s="1222">
        <v>0</v>
      </c>
      <c r="J248" s="1126">
        <v>0</v>
      </c>
      <c r="K248" s="1126">
        <v>0</v>
      </c>
      <c r="L248" s="251">
        <f t="shared" si="11"/>
        <v>0</v>
      </c>
      <c r="N248" s="700"/>
    </row>
    <row r="249" spans="1:14" ht="30">
      <c r="A249" s="1212">
        <f t="shared" si="10"/>
        <v>249</v>
      </c>
      <c r="B249" s="4420"/>
      <c r="C249" s="4408"/>
      <c r="D249" s="4263"/>
      <c r="E249" s="4296"/>
      <c r="F249" s="4298"/>
      <c r="G249" s="1127" t="s">
        <v>995</v>
      </c>
      <c r="H249" s="1126">
        <v>0</v>
      </c>
      <c r="I249" s="1222">
        <v>0</v>
      </c>
      <c r="J249" s="1126">
        <v>0</v>
      </c>
      <c r="K249" s="1126">
        <v>0</v>
      </c>
      <c r="L249" s="251">
        <f t="shared" si="11"/>
        <v>0</v>
      </c>
      <c r="N249" s="700"/>
    </row>
    <row r="250" spans="1:14" ht="15">
      <c r="A250" s="1212">
        <f t="shared" si="10"/>
        <v>250</v>
      </c>
      <c r="B250" s="4420"/>
      <c r="C250" s="4408"/>
      <c r="D250" s="4263"/>
      <c r="E250" s="4290" t="s">
        <v>1032</v>
      </c>
      <c r="F250" s="4292"/>
      <c r="G250" s="1127" t="s">
        <v>994</v>
      </c>
      <c r="H250" s="1126">
        <v>0</v>
      </c>
      <c r="I250" s="1222">
        <v>0</v>
      </c>
      <c r="J250" s="1126">
        <v>0</v>
      </c>
      <c r="K250" s="1126">
        <v>0</v>
      </c>
      <c r="L250" s="251">
        <f t="shared" si="11"/>
        <v>0</v>
      </c>
      <c r="N250" s="700"/>
    </row>
    <row r="251" spans="1:14" ht="30">
      <c r="A251" s="1212">
        <f t="shared" si="10"/>
        <v>251</v>
      </c>
      <c r="B251" s="4420"/>
      <c r="C251" s="4408"/>
      <c r="D251" s="4263"/>
      <c r="E251" s="4296"/>
      <c r="F251" s="4298"/>
      <c r="G251" s="1127" t="s">
        <v>995</v>
      </c>
      <c r="H251" s="1126">
        <v>0</v>
      </c>
      <c r="I251" s="1222">
        <v>0</v>
      </c>
      <c r="J251" s="1126">
        <v>0</v>
      </c>
      <c r="K251" s="1126">
        <v>0</v>
      </c>
      <c r="L251" s="251">
        <f t="shared" si="11"/>
        <v>0</v>
      </c>
      <c r="N251" s="700"/>
    </row>
    <row r="252" spans="1:14" ht="15">
      <c r="A252" s="1212">
        <f t="shared" si="10"/>
        <v>252</v>
      </c>
      <c r="B252" s="4420"/>
      <c r="C252" s="4408"/>
      <c r="D252" s="4263"/>
      <c r="E252" s="4288" t="s">
        <v>1001</v>
      </c>
      <c r="F252" s="4047" t="s">
        <v>20</v>
      </c>
      <c r="G252" s="4248"/>
      <c r="H252" s="1126">
        <f>+'Detalle renglón 210'!I594</f>
        <v>0</v>
      </c>
      <c r="I252" s="1222">
        <v>0</v>
      </c>
      <c r="J252" s="1126">
        <f>+H252</f>
        <v>0</v>
      </c>
      <c r="K252" s="619">
        <v>0</v>
      </c>
      <c r="L252" s="251">
        <f t="shared" si="11"/>
        <v>0</v>
      </c>
      <c r="N252" s="700"/>
    </row>
    <row r="253" spans="1:14" ht="15">
      <c r="A253" s="1212">
        <f t="shared" si="10"/>
        <v>253</v>
      </c>
      <c r="B253" s="4420"/>
      <c r="C253" s="4408"/>
      <c r="D253" s="4263"/>
      <c r="E253" s="4288"/>
      <c r="F253" s="4047" t="s">
        <v>501</v>
      </c>
      <c r="G253" s="4248"/>
      <c r="H253" s="1126">
        <f>+'Detalle renglón 210'!I595</f>
        <v>0</v>
      </c>
      <c r="I253" s="1222">
        <v>0</v>
      </c>
      <c r="J253" s="1126">
        <f t="shared" ref="J253:J264" si="12">+H253</f>
        <v>0</v>
      </c>
      <c r="K253" s="619">
        <v>0</v>
      </c>
      <c r="L253" s="251">
        <f t="shared" si="11"/>
        <v>0</v>
      </c>
      <c r="N253" s="700"/>
    </row>
    <row r="254" spans="1:14" ht="15">
      <c r="A254" s="1212">
        <f t="shared" si="10"/>
        <v>254</v>
      </c>
      <c r="B254" s="4420"/>
      <c r="C254" s="4408"/>
      <c r="D254" s="4263"/>
      <c r="E254" s="4288"/>
      <c r="F254" s="4047" t="s">
        <v>312</v>
      </c>
      <c r="G254" s="4248"/>
      <c r="H254" s="1126">
        <v>0</v>
      </c>
      <c r="I254" s="1222">
        <v>0</v>
      </c>
      <c r="J254" s="1126">
        <f t="shared" si="12"/>
        <v>0</v>
      </c>
      <c r="K254" s="619">
        <v>0</v>
      </c>
      <c r="L254" s="251">
        <f t="shared" si="11"/>
        <v>0</v>
      </c>
      <c r="N254" s="700"/>
    </row>
    <row r="255" spans="1:14" ht="15">
      <c r="A255" s="1212">
        <f t="shared" si="10"/>
        <v>255</v>
      </c>
      <c r="B255" s="4420"/>
      <c r="C255" s="4408"/>
      <c r="D255" s="4263"/>
      <c r="E255" s="4288"/>
      <c r="F255" s="4047" t="s">
        <v>937</v>
      </c>
      <c r="G255" s="4248"/>
      <c r="H255" s="1126">
        <v>0</v>
      </c>
      <c r="I255" s="1222">
        <v>0</v>
      </c>
      <c r="J255" s="1126">
        <f t="shared" si="12"/>
        <v>0</v>
      </c>
      <c r="K255" s="619">
        <v>0</v>
      </c>
      <c r="L255" s="251">
        <f t="shared" si="11"/>
        <v>0</v>
      </c>
      <c r="N255" s="700"/>
    </row>
    <row r="256" spans="1:14" ht="15">
      <c r="A256" s="1212">
        <f t="shared" si="10"/>
        <v>256</v>
      </c>
      <c r="B256" s="4420"/>
      <c r="C256" s="4408"/>
      <c r="D256" s="4263"/>
      <c r="E256" s="4288"/>
      <c r="F256" s="4047" t="s">
        <v>938</v>
      </c>
      <c r="G256" s="4248"/>
      <c r="H256" s="1126">
        <v>0</v>
      </c>
      <c r="I256" s="1222">
        <v>0</v>
      </c>
      <c r="J256" s="1126">
        <f t="shared" si="12"/>
        <v>0</v>
      </c>
      <c r="K256" s="619">
        <v>0</v>
      </c>
      <c r="L256" s="251">
        <f t="shared" si="11"/>
        <v>0</v>
      </c>
      <c r="N256" s="700"/>
    </row>
    <row r="257" spans="1:14" ht="15">
      <c r="A257" s="1212">
        <f t="shared" si="10"/>
        <v>257</v>
      </c>
      <c r="B257" s="4420"/>
      <c r="C257" s="4408"/>
      <c r="D257" s="4263"/>
      <c r="E257" s="4288"/>
      <c r="F257" s="4047" t="s">
        <v>935</v>
      </c>
      <c r="G257" s="4248"/>
      <c r="H257" s="1126">
        <v>0</v>
      </c>
      <c r="I257" s="1222">
        <v>0</v>
      </c>
      <c r="J257" s="1126">
        <f t="shared" si="12"/>
        <v>0</v>
      </c>
      <c r="K257" s="619">
        <v>0</v>
      </c>
      <c r="L257" s="251">
        <f t="shared" si="11"/>
        <v>0</v>
      </c>
      <c r="N257" s="700"/>
    </row>
    <row r="258" spans="1:14" ht="15">
      <c r="A258" s="1212">
        <f t="shared" si="10"/>
        <v>258</v>
      </c>
      <c r="B258" s="4420"/>
      <c r="C258" s="4408"/>
      <c r="D258" s="4263"/>
      <c r="E258" s="4288"/>
      <c r="F258" s="4047" t="s">
        <v>1002</v>
      </c>
      <c r="G258" s="4248"/>
      <c r="H258" s="1126">
        <v>0</v>
      </c>
      <c r="I258" s="1222">
        <v>0</v>
      </c>
      <c r="J258" s="1126">
        <f t="shared" si="12"/>
        <v>0</v>
      </c>
      <c r="K258" s="619">
        <v>0</v>
      </c>
      <c r="L258" s="251">
        <f t="shared" si="11"/>
        <v>0</v>
      </c>
      <c r="N258" s="700"/>
    </row>
    <row r="259" spans="1:14" ht="15">
      <c r="A259" s="1212">
        <f t="shared" si="10"/>
        <v>259</v>
      </c>
      <c r="B259" s="4420"/>
      <c r="C259" s="4408"/>
      <c r="D259" s="4263"/>
      <c r="E259" s="4288"/>
      <c r="F259" s="4047" t="s">
        <v>939</v>
      </c>
      <c r="G259" s="4248"/>
      <c r="H259" s="1126">
        <v>0</v>
      </c>
      <c r="I259" s="1222">
        <v>0</v>
      </c>
      <c r="J259" s="1126">
        <f t="shared" si="12"/>
        <v>0</v>
      </c>
      <c r="K259" s="619">
        <v>0</v>
      </c>
      <c r="L259" s="251">
        <f t="shared" si="11"/>
        <v>0</v>
      </c>
      <c r="N259" s="700"/>
    </row>
    <row r="260" spans="1:14" ht="30" customHeight="1">
      <c r="A260" s="1212">
        <f t="shared" si="10"/>
        <v>260</v>
      </c>
      <c r="B260" s="4420"/>
      <c r="C260" s="4408"/>
      <c r="D260" s="4263"/>
      <c r="E260" s="4288"/>
      <c r="F260" s="4382" t="s">
        <v>4254</v>
      </c>
      <c r="G260" s="4248"/>
      <c r="H260" s="1126">
        <v>0</v>
      </c>
      <c r="I260" s="1222">
        <v>0</v>
      </c>
      <c r="J260" s="1126">
        <f t="shared" si="12"/>
        <v>0</v>
      </c>
      <c r="K260" s="619">
        <v>0</v>
      </c>
      <c r="L260" s="251">
        <f t="shared" si="11"/>
        <v>0</v>
      </c>
      <c r="N260" s="700"/>
    </row>
    <row r="261" spans="1:14" ht="15">
      <c r="A261" s="1212">
        <f t="shared" si="10"/>
        <v>261</v>
      </c>
      <c r="B261" s="4420"/>
      <c r="C261" s="4408"/>
      <c r="D261" s="4263"/>
      <c r="E261" s="4288"/>
      <c r="F261" s="4382" t="s">
        <v>4255</v>
      </c>
      <c r="G261" s="4248"/>
      <c r="H261" s="1126">
        <v>0</v>
      </c>
      <c r="I261" s="1222">
        <v>0</v>
      </c>
      <c r="J261" s="1126">
        <f t="shared" si="12"/>
        <v>0</v>
      </c>
      <c r="K261" s="619">
        <v>0</v>
      </c>
      <c r="L261" s="251">
        <f t="shared" si="11"/>
        <v>0</v>
      </c>
      <c r="N261" s="700"/>
    </row>
    <row r="262" spans="1:14" ht="15">
      <c r="A262" s="1212">
        <f t="shared" si="10"/>
        <v>262</v>
      </c>
      <c r="B262" s="4420"/>
      <c r="C262" s="4408"/>
      <c r="D262" s="4263"/>
      <c r="E262" s="4288"/>
      <c r="F262" s="4047" t="s">
        <v>1003</v>
      </c>
      <c r="G262" s="4248"/>
      <c r="H262" s="1126">
        <v>0</v>
      </c>
      <c r="I262" s="1222">
        <v>0</v>
      </c>
      <c r="J262" s="1126">
        <f t="shared" si="12"/>
        <v>0</v>
      </c>
      <c r="K262" s="619">
        <v>0</v>
      </c>
      <c r="L262" s="251">
        <f t="shared" si="11"/>
        <v>0</v>
      </c>
      <c r="N262" s="700"/>
    </row>
    <row r="263" spans="1:14" ht="15">
      <c r="A263" s="1212">
        <f t="shared" si="10"/>
        <v>263</v>
      </c>
      <c r="B263" s="4420"/>
      <c r="C263" s="4408"/>
      <c r="D263" s="4263"/>
      <c r="E263" s="4288"/>
      <c r="F263" s="4047" t="s">
        <v>1004</v>
      </c>
      <c r="G263" s="4248"/>
      <c r="H263" s="1126">
        <v>0</v>
      </c>
      <c r="I263" s="1222">
        <v>0</v>
      </c>
      <c r="J263" s="1126">
        <f t="shared" si="12"/>
        <v>0</v>
      </c>
      <c r="K263" s="619">
        <v>0</v>
      </c>
      <c r="L263" s="251">
        <f t="shared" si="11"/>
        <v>0</v>
      </c>
      <c r="N263" s="700"/>
    </row>
    <row r="264" spans="1:14" ht="15">
      <c r="A264" s="1212">
        <f t="shared" si="10"/>
        <v>264</v>
      </c>
      <c r="B264" s="4420"/>
      <c r="C264" s="4409"/>
      <c r="D264" s="4312"/>
      <c r="E264" s="4288"/>
      <c r="F264" s="4047" t="s">
        <v>944</v>
      </c>
      <c r="G264" s="4248"/>
      <c r="H264" s="1126">
        <v>0</v>
      </c>
      <c r="I264" s="1222">
        <v>0</v>
      </c>
      <c r="J264" s="1126">
        <f t="shared" si="12"/>
        <v>0</v>
      </c>
      <c r="K264" s="619">
        <v>0</v>
      </c>
      <c r="L264" s="251">
        <f t="shared" si="11"/>
        <v>0</v>
      </c>
      <c r="N264" s="700"/>
    </row>
    <row r="265" spans="1:14" ht="15.75">
      <c r="A265" s="1212">
        <f t="shared" si="10"/>
        <v>265</v>
      </c>
      <c r="B265" s="4420"/>
      <c r="C265" s="4392" t="s">
        <v>588</v>
      </c>
      <c r="D265" s="4405"/>
      <c r="E265" s="4405"/>
      <c r="F265" s="4405"/>
      <c r="G265" s="4406"/>
      <c r="H265" s="679">
        <f>H266+H271+H292</f>
        <v>0</v>
      </c>
      <c r="I265" s="679">
        <f>I266+I271+I292</f>
        <v>0</v>
      </c>
      <c r="J265" s="679">
        <f>J266+J271+J292</f>
        <v>0</v>
      </c>
      <c r="K265" s="679">
        <f>K266+K271+K292</f>
        <v>0</v>
      </c>
      <c r="L265" s="679">
        <f>L266+L271+L292</f>
        <v>0</v>
      </c>
      <c r="N265" s="679">
        <f>N266+N271+N292</f>
        <v>0</v>
      </c>
    </row>
    <row r="266" spans="1:14" ht="15.75">
      <c r="A266" s="1212">
        <f t="shared" si="10"/>
        <v>266</v>
      </c>
      <c r="B266" s="4420"/>
      <c r="C266" s="4407"/>
      <c r="D266" s="4345" t="s">
        <v>988</v>
      </c>
      <c r="E266" s="4357"/>
      <c r="F266" s="4357"/>
      <c r="G266" s="4358"/>
      <c r="H266" s="688">
        <f>SUM(H267:H270)</f>
        <v>0</v>
      </c>
      <c r="I266" s="688">
        <f>SUM(I267:I270)</f>
        <v>0</v>
      </c>
      <c r="J266" s="688">
        <f>SUM(J267:J270)</f>
        <v>0</v>
      </c>
      <c r="K266" s="688">
        <f>SUM(K267:K270)</f>
        <v>0</v>
      </c>
      <c r="L266" s="688">
        <f>SUM(L267:L270)</f>
        <v>0</v>
      </c>
      <c r="N266" s="688">
        <f>SUM(N267:N270)</f>
        <v>0</v>
      </c>
    </row>
    <row r="267" spans="1:14" ht="15">
      <c r="A267" s="1212">
        <f t="shared" si="10"/>
        <v>267</v>
      </c>
      <c r="B267" s="4420"/>
      <c r="C267" s="4408"/>
      <c r="D267" s="4287"/>
      <c r="E267" s="4208" t="s">
        <v>989</v>
      </c>
      <c r="F267" s="4265"/>
      <c r="G267" s="1105" t="s">
        <v>828</v>
      </c>
      <c r="H267" s="1126">
        <f>+'Detalle renglón 210'!I597</f>
        <v>0</v>
      </c>
      <c r="I267" s="1222">
        <v>0</v>
      </c>
      <c r="J267" s="1126">
        <f>+'Detalle renglón 210'!M597</f>
        <v>0</v>
      </c>
      <c r="K267" s="1126">
        <f>+'Detalle renglón 210'!K597</f>
        <v>0</v>
      </c>
      <c r="L267" s="251">
        <f t="shared" ref="L267:L331" si="13">H267+I267-J267+K267</f>
        <v>0</v>
      </c>
      <c r="N267" s="700"/>
    </row>
    <row r="268" spans="1:14" ht="15">
      <c r="A268" s="1212">
        <f t="shared" ref="A268:A331" si="14">A267+1</f>
        <v>268</v>
      </c>
      <c r="B268" s="4420"/>
      <c r="C268" s="4408"/>
      <c r="D268" s="4263"/>
      <c r="E268" s="4265"/>
      <c r="F268" s="4265"/>
      <c r="G268" s="1105" t="s">
        <v>829</v>
      </c>
      <c r="H268" s="1126">
        <v>0</v>
      </c>
      <c r="I268" s="1222">
        <v>0</v>
      </c>
      <c r="J268" s="1126">
        <v>0</v>
      </c>
      <c r="K268" s="1126">
        <f>+'Detalle renglón 210'!K598</f>
        <v>0</v>
      </c>
      <c r="L268" s="251">
        <f t="shared" si="13"/>
        <v>0</v>
      </c>
      <c r="N268" s="700"/>
    </row>
    <row r="269" spans="1:14" ht="15">
      <c r="A269" s="1212">
        <f t="shared" si="14"/>
        <v>269</v>
      </c>
      <c r="B269" s="4420"/>
      <c r="C269" s="4408"/>
      <c r="D269" s="4263"/>
      <c r="E269" s="4265"/>
      <c r="F269" s="4265"/>
      <c r="G269" s="1105" t="s">
        <v>990</v>
      </c>
      <c r="H269" s="1126">
        <v>0</v>
      </c>
      <c r="I269" s="1222">
        <v>0</v>
      </c>
      <c r="J269" s="1126">
        <v>0</v>
      </c>
      <c r="K269" s="1126">
        <f>+'Detalle renglón 210'!K599</f>
        <v>0</v>
      </c>
      <c r="L269" s="251">
        <f t="shared" si="13"/>
        <v>0</v>
      </c>
      <c r="N269" s="700"/>
    </row>
    <row r="270" spans="1:14" ht="15">
      <c r="A270" s="1212">
        <f t="shared" si="14"/>
        <v>270</v>
      </c>
      <c r="B270" s="4420"/>
      <c r="C270" s="4408"/>
      <c r="D270" s="4263"/>
      <c r="E270" s="4265"/>
      <c r="F270" s="4265"/>
      <c r="G270" s="1105" t="s">
        <v>991</v>
      </c>
      <c r="H270" s="1126">
        <v>0</v>
      </c>
      <c r="I270" s="1222">
        <v>0</v>
      </c>
      <c r="J270" s="1126">
        <v>0</v>
      </c>
      <c r="K270" s="1126">
        <f>+'Detalle renglón 210'!K600</f>
        <v>0</v>
      </c>
      <c r="L270" s="251">
        <f t="shared" si="13"/>
        <v>0</v>
      </c>
      <c r="N270" s="700"/>
    </row>
    <row r="271" spans="1:14" ht="15.75">
      <c r="A271" s="1212">
        <f t="shared" si="14"/>
        <v>271</v>
      </c>
      <c r="B271" s="4420"/>
      <c r="C271" s="4408"/>
      <c r="D271" s="4345" t="s">
        <v>1033</v>
      </c>
      <c r="E271" s="4410"/>
      <c r="F271" s="4410"/>
      <c r="G271" s="4411"/>
      <c r="H271" s="681">
        <f>SUM(H272:H291)</f>
        <v>0</v>
      </c>
      <c r="I271" s="681">
        <f>SUM(I272:I291)</f>
        <v>0</v>
      </c>
      <c r="J271" s="681">
        <f>SUM(J272:J291)</f>
        <v>0</v>
      </c>
      <c r="K271" s="681">
        <f>SUM(K272:K291)</f>
        <v>0</v>
      </c>
      <c r="L271" s="681">
        <f>SUM(L272:L291)</f>
        <v>0</v>
      </c>
      <c r="N271" s="681">
        <f>SUM(N272:N291)</f>
        <v>0</v>
      </c>
    </row>
    <row r="272" spans="1:14" ht="15">
      <c r="A272" s="1212">
        <f t="shared" si="14"/>
        <v>272</v>
      </c>
      <c r="B272" s="4420"/>
      <c r="C272" s="4408"/>
      <c r="D272" s="4287"/>
      <c r="E272" s="4047" t="s">
        <v>1020</v>
      </c>
      <c r="F272" s="4280"/>
      <c r="G272" s="4248"/>
      <c r="H272" s="1126">
        <f>+'Detalle renglón 210'!I598</f>
        <v>0</v>
      </c>
      <c r="I272" s="1222">
        <v>0</v>
      </c>
      <c r="J272" s="1126">
        <f>+'Detalle renglón 210'!M598</f>
        <v>0</v>
      </c>
      <c r="K272" s="1126">
        <f>+'Detalle renglón 210'!K598</f>
        <v>0</v>
      </c>
      <c r="L272" s="251">
        <f t="shared" si="13"/>
        <v>0</v>
      </c>
      <c r="N272" s="700"/>
    </row>
    <row r="273" spans="1:14" ht="15">
      <c r="A273" s="1212">
        <f t="shared" si="14"/>
        <v>273</v>
      </c>
      <c r="B273" s="4420"/>
      <c r="C273" s="4408"/>
      <c r="D273" s="4263"/>
      <c r="E273" s="4047" t="s">
        <v>1021</v>
      </c>
      <c r="F273" s="4280"/>
      <c r="G273" s="4248"/>
      <c r="H273" s="1126">
        <f>+'Detalle renglón 210'!I599</f>
        <v>0</v>
      </c>
      <c r="I273" s="1222">
        <v>0</v>
      </c>
      <c r="J273" s="1126">
        <f>+'Detalle renglón 210'!M599</f>
        <v>0</v>
      </c>
      <c r="K273" s="1126">
        <f>+'Detalle renglón 210'!K599</f>
        <v>0</v>
      </c>
      <c r="L273" s="251">
        <f t="shared" si="13"/>
        <v>0</v>
      </c>
      <c r="N273" s="700"/>
    </row>
    <row r="274" spans="1:14" ht="15">
      <c r="A274" s="1212">
        <f t="shared" si="14"/>
        <v>274</v>
      </c>
      <c r="B274" s="4420"/>
      <c r="C274" s="4408"/>
      <c r="D274" s="4263"/>
      <c r="E274" s="4047" t="s">
        <v>1022</v>
      </c>
      <c r="F274" s="4280"/>
      <c r="G274" s="4248"/>
      <c r="H274" s="1126">
        <v>0</v>
      </c>
      <c r="I274" s="1222">
        <v>0</v>
      </c>
      <c r="J274" s="1126">
        <v>0</v>
      </c>
      <c r="K274" s="1126">
        <v>0</v>
      </c>
      <c r="L274" s="251">
        <f t="shared" si="13"/>
        <v>0</v>
      </c>
      <c r="N274" s="700"/>
    </row>
    <row r="275" spans="1:14" ht="15">
      <c r="A275" s="1212">
        <f t="shared" si="14"/>
        <v>275</v>
      </c>
      <c r="B275" s="4420"/>
      <c r="C275" s="4408"/>
      <c r="D275" s="4263"/>
      <c r="E275" s="4047" t="s">
        <v>574</v>
      </c>
      <c r="F275" s="4096"/>
      <c r="G275" s="4048"/>
      <c r="H275" s="1126">
        <v>0</v>
      </c>
      <c r="I275" s="1222">
        <v>0</v>
      </c>
      <c r="J275" s="1126">
        <v>0</v>
      </c>
      <c r="K275" s="1126">
        <v>0</v>
      </c>
      <c r="L275" s="251">
        <f t="shared" si="13"/>
        <v>0</v>
      </c>
      <c r="N275" s="700"/>
    </row>
    <row r="276" spans="1:14" ht="15">
      <c r="A276" s="1212">
        <f t="shared" si="14"/>
        <v>276</v>
      </c>
      <c r="B276" s="4420"/>
      <c r="C276" s="4408"/>
      <c r="D276" s="4263"/>
      <c r="E276" s="4047" t="s">
        <v>578</v>
      </c>
      <c r="F276" s="4280"/>
      <c r="G276" s="4248"/>
      <c r="H276" s="1126">
        <v>0</v>
      </c>
      <c r="I276" s="1222">
        <v>0</v>
      </c>
      <c r="J276" s="1126">
        <v>0</v>
      </c>
      <c r="K276" s="1126">
        <v>0</v>
      </c>
      <c r="L276" s="251">
        <f t="shared" si="13"/>
        <v>0</v>
      </c>
      <c r="N276" s="700"/>
    </row>
    <row r="277" spans="1:14" ht="15">
      <c r="A277" s="1212">
        <f t="shared" si="14"/>
        <v>277</v>
      </c>
      <c r="B277" s="4420"/>
      <c r="C277" s="4408"/>
      <c r="D277" s="4263"/>
      <c r="E277" s="4290" t="s">
        <v>1023</v>
      </c>
      <c r="F277" s="4292"/>
      <c r="G277" s="1105" t="s">
        <v>1007</v>
      </c>
      <c r="H277" s="1126">
        <v>0</v>
      </c>
      <c r="I277" s="1222">
        <v>0</v>
      </c>
      <c r="J277" s="1126">
        <v>0</v>
      </c>
      <c r="K277" s="1126">
        <v>0</v>
      </c>
      <c r="L277" s="251">
        <f t="shared" si="13"/>
        <v>0</v>
      </c>
      <c r="N277" s="700"/>
    </row>
    <row r="278" spans="1:14" ht="45">
      <c r="A278" s="1212">
        <f t="shared" si="14"/>
        <v>278</v>
      </c>
      <c r="B278" s="4420"/>
      <c r="C278" s="4408"/>
      <c r="D278" s="4263"/>
      <c r="E278" s="4293"/>
      <c r="F278" s="4295"/>
      <c r="G278" s="1105" t="s">
        <v>912</v>
      </c>
      <c r="H278" s="1126">
        <v>0</v>
      </c>
      <c r="I278" s="1222">
        <v>0</v>
      </c>
      <c r="J278" s="1126">
        <v>0</v>
      </c>
      <c r="K278" s="1126">
        <v>0</v>
      </c>
      <c r="L278" s="251">
        <f t="shared" si="13"/>
        <v>0</v>
      </c>
      <c r="N278" s="700"/>
    </row>
    <row r="279" spans="1:14" ht="15">
      <c r="A279" s="1212">
        <f t="shared" si="14"/>
        <v>279</v>
      </c>
      <c r="B279" s="4420"/>
      <c r="C279" s="4408"/>
      <c r="D279" s="4263"/>
      <c r="E279" s="4296"/>
      <c r="F279" s="4298"/>
      <c r="G279" s="1105" t="s">
        <v>1008</v>
      </c>
      <c r="H279" s="1126">
        <v>0</v>
      </c>
      <c r="I279" s="1222">
        <v>0</v>
      </c>
      <c r="J279" s="1126">
        <v>0</v>
      </c>
      <c r="K279" s="1126">
        <v>0</v>
      </c>
      <c r="L279" s="251">
        <f t="shared" si="13"/>
        <v>0</v>
      </c>
      <c r="N279" s="700"/>
    </row>
    <row r="280" spans="1:14" ht="15">
      <c r="A280" s="1212">
        <f t="shared" si="14"/>
        <v>280</v>
      </c>
      <c r="B280" s="4420"/>
      <c r="C280" s="4408"/>
      <c r="D280" s="4263"/>
      <c r="E280" s="4290" t="s">
        <v>1024</v>
      </c>
      <c r="F280" s="4292"/>
      <c r="G280" s="1105" t="s">
        <v>1007</v>
      </c>
      <c r="H280" s="1126">
        <v>0</v>
      </c>
      <c r="I280" s="1222">
        <v>0</v>
      </c>
      <c r="J280" s="1126">
        <v>0</v>
      </c>
      <c r="K280" s="1126">
        <v>0</v>
      </c>
      <c r="L280" s="251">
        <f t="shared" si="13"/>
        <v>0</v>
      </c>
      <c r="N280" s="700"/>
    </row>
    <row r="281" spans="1:14" ht="45">
      <c r="A281" s="1212">
        <f t="shared" si="14"/>
        <v>281</v>
      </c>
      <c r="B281" s="4420"/>
      <c r="C281" s="4408"/>
      <c r="D281" s="4263"/>
      <c r="E281" s="4293"/>
      <c r="F281" s="4295"/>
      <c r="G281" s="1105" t="s">
        <v>912</v>
      </c>
      <c r="H281" s="1126">
        <v>0</v>
      </c>
      <c r="I281" s="1222">
        <v>0</v>
      </c>
      <c r="J281" s="1126">
        <v>0</v>
      </c>
      <c r="K281" s="1126">
        <v>0</v>
      </c>
      <c r="L281" s="251">
        <f t="shared" si="13"/>
        <v>0</v>
      </c>
      <c r="N281" s="700"/>
    </row>
    <row r="282" spans="1:14" ht="15">
      <c r="A282" s="1212">
        <f t="shared" si="14"/>
        <v>282</v>
      </c>
      <c r="B282" s="4420"/>
      <c r="C282" s="4408"/>
      <c r="D282" s="4263"/>
      <c r="E282" s="4296"/>
      <c r="F282" s="4298"/>
      <c r="G282" s="1105" t="s">
        <v>1008</v>
      </c>
      <c r="H282" s="1126">
        <v>0</v>
      </c>
      <c r="I282" s="1222">
        <v>0</v>
      </c>
      <c r="J282" s="1126">
        <v>0</v>
      </c>
      <c r="K282" s="1126">
        <v>0</v>
      </c>
      <c r="L282" s="251">
        <f t="shared" si="13"/>
        <v>0</v>
      </c>
      <c r="N282" s="700"/>
    </row>
    <row r="283" spans="1:14" ht="15">
      <c r="A283" s="1212">
        <f t="shared" si="14"/>
        <v>283</v>
      </c>
      <c r="B283" s="4420"/>
      <c r="C283" s="4408"/>
      <c r="D283" s="4263"/>
      <c r="E283" s="4290" t="s">
        <v>1009</v>
      </c>
      <c r="F283" s="4292"/>
      <c r="G283" s="1105" t="s">
        <v>1007</v>
      </c>
      <c r="H283" s="1126">
        <v>0</v>
      </c>
      <c r="I283" s="1222">
        <v>0</v>
      </c>
      <c r="J283" s="1126">
        <v>0</v>
      </c>
      <c r="K283" s="1126">
        <v>0</v>
      </c>
      <c r="L283" s="251">
        <f t="shared" si="13"/>
        <v>0</v>
      </c>
      <c r="N283" s="700"/>
    </row>
    <row r="284" spans="1:14" ht="45">
      <c r="A284" s="1212">
        <f t="shared" si="14"/>
        <v>284</v>
      </c>
      <c r="B284" s="4420"/>
      <c r="C284" s="4408"/>
      <c r="D284" s="4263"/>
      <c r="E284" s="4293"/>
      <c r="F284" s="4295"/>
      <c r="G284" s="1105" t="s">
        <v>912</v>
      </c>
      <c r="H284" s="1126">
        <v>0</v>
      </c>
      <c r="I284" s="1222">
        <v>0</v>
      </c>
      <c r="J284" s="1126">
        <v>0</v>
      </c>
      <c r="K284" s="1126">
        <v>0</v>
      </c>
      <c r="L284" s="251">
        <f t="shared" si="13"/>
        <v>0</v>
      </c>
      <c r="N284" s="700"/>
    </row>
    <row r="285" spans="1:14" ht="15">
      <c r="A285" s="1212">
        <f t="shared" si="14"/>
        <v>285</v>
      </c>
      <c r="B285" s="4420"/>
      <c r="C285" s="4408"/>
      <c r="D285" s="4263"/>
      <c r="E285" s="4296"/>
      <c r="F285" s="4298"/>
      <c r="G285" s="1105" t="s">
        <v>1008</v>
      </c>
      <c r="H285" s="1126">
        <v>0</v>
      </c>
      <c r="I285" s="1222">
        <v>0</v>
      </c>
      <c r="J285" s="1126">
        <v>0</v>
      </c>
      <c r="K285" s="1126">
        <v>0</v>
      </c>
      <c r="L285" s="251">
        <f t="shared" si="13"/>
        <v>0</v>
      </c>
      <c r="N285" s="700"/>
    </row>
    <row r="286" spans="1:14" ht="15">
      <c r="A286" s="1212">
        <f t="shared" si="14"/>
        <v>286</v>
      </c>
      <c r="B286" s="4420"/>
      <c r="C286" s="4408"/>
      <c r="D286" s="4263"/>
      <c r="E286" s="4047" t="s">
        <v>1025</v>
      </c>
      <c r="F286" s="4280"/>
      <c r="G286" s="4248"/>
      <c r="H286" s="1126">
        <f>+'Detalle renglón 210'!I600</f>
        <v>0</v>
      </c>
      <c r="I286" s="1222">
        <v>0</v>
      </c>
      <c r="J286" s="1126">
        <f>+'Detalle renglón 210'!M600</f>
        <v>0</v>
      </c>
      <c r="K286" s="1126">
        <f>+'Detalle renglón 210'!K600</f>
        <v>0</v>
      </c>
      <c r="L286" s="251">
        <f t="shared" si="13"/>
        <v>0</v>
      </c>
      <c r="N286" s="700"/>
    </row>
    <row r="287" spans="1:14" ht="15">
      <c r="A287" s="1212">
        <f t="shared" si="14"/>
        <v>287</v>
      </c>
      <c r="B287" s="4420"/>
      <c r="C287" s="4408"/>
      <c r="D287" s="4263"/>
      <c r="E287" s="4047" t="s">
        <v>1026</v>
      </c>
      <c r="F287" s="4280"/>
      <c r="G287" s="4248"/>
      <c r="H287" s="1126">
        <v>0</v>
      </c>
      <c r="I287" s="1222">
        <v>0</v>
      </c>
      <c r="J287" s="1126">
        <v>0</v>
      </c>
      <c r="K287" s="1126">
        <v>0</v>
      </c>
      <c r="L287" s="251">
        <f t="shared" si="13"/>
        <v>0</v>
      </c>
      <c r="N287" s="700"/>
    </row>
    <row r="288" spans="1:14" ht="15">
      <c r="A288" s="1212">
        <f t="shared" si="14"/>
        <v>288</v>
      </c>
      <c r="B288" s="4420"/>
      <c r="C288" s="4408"/>
      <c r="D288" s="4263"/>
      <c r="E288" s="4047" t="s">
        <v>580</v>
      </c>
      <c r="F288" s="4280"/>
      <c r="G288" s="4248"/>
      <c r="H288" s="1126">
        <v>0</v>
      </c>
      <c r="I288" s="1222">
        <v>0</v>
      </c>
      <c r="J288" s="1126">
        <v>0</v>
      </c>
      <c r="K288" s="1126">
        <v>0</v>
      </c>
      <c r="L288" s="251">
        <f t="shared" si="13"/>
        <v>0</v>
      </c>
      <c r="N288" s="700"/>
    </row>
    <row r="289" spans="1:14" ht="15">
      <c r="A289" s="1212">
        <f t="shared" si="14"/>
        <v>289</v>
      </c>
      <c r="B289" s="4420"/>
      <c r="C289" s="4408"/>
      <c r="D289" s="4263"/>
      <c r="E289" s="4047" t="s">
        <v>1027</v>
      </c>
      <c r="F289" s="4280"/>
      <c r="G289" s="4248"/>
      <c r="H289" s="1126">
        <f>+'Detalle renglón 210'!I601</f>
        <v>0</v>
      </c>
      <c r="I289" s="1222">
        <v>0</v>
      </c>
      <c r="J289" s="1126">
        <f>+'Detalle renglón 210'!M601</f>
        <v>0</v>
      </c>
      <c r="K289" s="1126">
        <f>+'Detalle renglón 210'!K601</f>
        <v>0</v>
      </c>
      <c r="L289" s="251">
        <f t="shared" si="13"/>
        <v>0</v>
      </c>
      <c r="N289" s="700"/>
    </row>
    <row r="290" spans="1:14" ht="15">
      <c r="A290" s="1212">
        <f t="shared" si="14"/>
        <v>290</v>
      </c>
      <c r="B290" s="4420"/>
      <c r="C290" s="4408"/>
      <c r="D290" s="4263"/>
      <c r="E290" s="4047" t="s">
        <v>1028</v>
      </c>
      <c r="F290" s="4280"/>
      <c r="G290" s="4248"/>
      <c r="H290" s="1126">
        <f>+'Detalle renglón 210'!I602</f>
        <v>0</v>
      </c>
      <c r="I290" s="1222">
        <v>0</v>
      </c>
      <c r="J290" s="1126">
        <f>+'Detalle renglón 210'!M602</f>
        <v>0</v>
      </c>
      <c r="K290" s="1126">
        <f>+'Detalle renglón 210'!K602</f>
        <v>0</v>
      </c>
      <c r="L290" s="251">
        <f t="shared" si="13"/>
        <v>0</v>
      </c>
      <c r="N290" s="700"/>
    </row>
    <row r="291" spans="1:14" ht="15">
      <c r="A291" s="1212">
        <f t="shared" si="14"/>
        <v>291</v>
      </c>
      <c r="B291" s="4420"/>
      <c r="C291" s="4408"/>
      <c r="D291" s="4312"/>
      <c r="E291" s="4047" t="s">
        <v>1034</v>
      </c>
      <c r="F291" s="4280"/>
      <c r="G291" s="4248"/>
      <c r="H291" s="1126">
        <f>+'Detalle renglón 210'!I604</f>
        <v>0</v>
      </c>
      <c r="I291" s="1222">
        <v>0</v>
      </c>
      <c r="J291" s="1126">
        <f>+'Detalle renglón 210'!M604</f>
        <v>0</v>
      </c>
      <c r="K291" s="1126">
        <f>+'Detalle renglón 210'!K604</f>
        <v>0</v>
      </c>
      <c r="L291" s="251">
        <f t="shared" si="13"/>
        <v>0</v>
      </c>
      <c r="N291" s="700"/>
    </row>
    <row r="292" spans="1:14" ht="15.75">
      <c r="A292" s="1212">
        <f t="shared" si="14"/>
        <v>292</v>
      </c>
      <c r="B292" s="4420"/>
      <c r="C292" s="4408"/>
      <c r="D292" s="4412" t="s">
        <v>992</v>
      </c>
      <c r="E292" s="4413"/>
      <c r="F292" s="4413"/>
      <c r="G292" s="4414"/>
      <c r="H292" s="689">
        <f>SUM(H293:H316)</f>
        <v>0</v>
      </c>
      <c r="I292" s="689">
        <f>SUM(I293:I316)</f>
        <v>0</v>
      </c>
      <c r="J292" s="689">
        <f>SUM(J293:J316)</f>
        <v>0</v>
      </c>
      <c r="K292" s="689">
        <f>SUM(K293:K316)</f>
        <v>0</v>
      </c>
      <c r="L292" s="689">
        <f>SUM(L293:L316)</f>
        <v>0</v>
      </c>
      <c r="N292" s="689">
        <f>SUM(N293:N316)</f>
        <v>0</v>
      </c>
    </row>
    <row r="293" spans="1:14" ht="15">
      <c r="A293" s="1212">
        <f t="shared" si="14"/>
        <v>293</v>
      </c>
      <c r="B293" s="4420"/>
      <c r="C293" s="4408"/>
      <c r="D293" s="4287"/>
      <c r="E293" s="4046" t="s">
        <v>993</v>
      </c>
      <c r="F293" s="4046"/>
      <c r="G293" s="1127" t="s">
        <v>994</v>
      </c>
      <c r="H293" s="1126">
        <v>0</v>
      </c>
      <c r="I293" s="1222">
        <v>0</v>
      </c>
      <c r="J293" s="1126">
        <v>0</v>
      </c>
      <c r="K293" s="1126">
        <v>0</v>
      </c>
      <c r="L293" s="251">
        <f t="shared" si="13"/>
        <v>0</v>
      </c>
      <c r="N293" s="700"/>
    </row>
    <row r="294" spans="1:14" ht="30">
      <c r="A294" s="1212">
        <f t="shared" si="14"/>
        <v>294</v>
      </c>
      <c r="B294" s="4420"/>
      <c r="C294" s="4408"/>
      <c r="D294" s="4263"/>
      <c r="E294" s="4046"/>
      <c r="F294" s="4046"/>
      <c r="G294" s="1127" t="s">
        <v>995</v>
      </c>
      <c r="H294" s="1126">
        <v>0</v>
      </c>
      <c r="I294" s="1222">
        <v>0</v>
      </c>
      <c r="J294" s="1126">
        <v>0</v>
      </c>
      <c r="K294" s="1126">
        <v>0</v>
      </c>
      <c r="L294" s="251">
        <f t="shared" si="13"/>
        <v>0</v>
      </c>
      <c r="N294" s="700"/>
    </row>
    <row r="295" spans="1:14" ht="15">
      <c r="A295" s="1212">
        <f t="shared" si="14"/>
        <v>295</v>
      </c>
      <c r="B295" s="4420"/>
      <c r="C295" s="4408"/>
      <c r="D295" s="4263"/>
      <c r="E295" s="4290" t="s">
        <v>996</v>
      </c>
      <c r="F295" s="4292"/>
      <c r="G295" s="1127" t="s">
        <v>994</v>
      </c>
      <c r="H295" s="1126">
        <v>0</v>
      </c>
      <c r="I295" s="1222">
        <v>0</v>
      </c>
      <c r="J295" s="1126">
        <v>0</v>
      </c>
      <c r="K295" s="1126">
        <v>0</v>
      </c>
      <c r="L295" s="251">
        <f t="shared" si="13"/>
        <v>0</v>
      </c>
      <c r="N295" s="700"/>
    </row>
    <row r="296" spans="1:14" ht="30">
      <c r="A296" s="1212">
        <f t="shared" si="14"/>
        <v>296</v>
      </c>
      <c r="B296" s="4420"/>
      <c r="C296" s="4408"/>
      <c r="D296" s="4263"/>
      <c r="E296" s="4296"/>
      <c r="F296" s="4298"/>
      <c r="G296" s="1127" t="s">
        <v>995</v>
      </c>
      <c r="H296" s="1126">
        <v>0</v>
      </c>
      <c r="I296" s="1222">
        <v>0</v>
      </c>
      <c r="J296" s="1126">
        <v>0</v>
      </c>
      <c r="K296" s="1126">
        <v>0</v>
      </c>
      <c r="L296" s="251">
        <f t="shared" si="13"/>
        <v>0</v>
      </c>
      <c r="N296" s="700"/>
    </row>
    <row r="297" spans="1:14" ht="15">
      <c r="A297" s="1212">
        <f t="shared" si="14"/>
        <v>297</v>
      </c>
      <c r="B297" s="4420"/>
      <c r="C297" s="4408"/>
      <c r="D297" s="4263"/>
      <c r="E297" s="4290" t="s">
        <v>997</v>
      </c>
      <c r="F297" s="4292"/>
      <c r="G297" s="1127" t="s">
        <v>994</v>
      </c>
      <c r="H297" s="1126">
        <v>0</v>
      </c>
      <c r="I297" s="1222">
        <v>0</v>
      </c>
      <c r="J297" s="1126">
        <v>0</v>
      </c>
      <c r="K297" s="1126">
        <v>0</v>
      </c>
      <c r="L297" s="251">
        <f t="shared" si="13"/>
        <v>0</v>
      </c>
      <c r="N297" s="700"/>
    </row>
    <row r="298" spans="1:14" ht="30">
      <c r="A298" s="1212">
        <f t="shared" si="14"/>
        <v>298</v>
      </c>
      <c r="B298" s="4420"/>
      <c r="C298" s="4408"/>
      <c r="D298" s="4263"/>
      <c r="E298" s="4296"/>
      <c r="F298" s="4298"/>
      <c r="G298" s="1127" t="s">
        <v>995</v>
      </c>
      <c r="H298" s="1126">
        <v>0</v>
      </c>
      <c r="I298" s="1222">
        <v>0</v>
      </c>
      <c r="J298" s="1126">
        <v>0</v>
      </c>
      <c r="K298" s="1126">
        <v>0</v>
      </c>
      <c r="L298" s="251">
        <f t="shared" si="13"/>
        <v>0</v>
      </c>
      <c r="N298" s="700"/>
    </row>
    <row r="299" spans="1:14" ht="15">
      <c r="A299" s="1212">
        <f t="shared" si="14"/>
        <v>299</v>
      </c>
      <c r="B299" s="4420"/>
      <c r="C299" s="4408"/>
      <c r="D299" s="4263"/>
      <c r="E299" s="4290" t="s">
        <v>998</v>
      </c>
      <c r="F299" s="4292"/>
      <c r="G299" s="1127" t="s">
        <v>994</v>
      </c>
      <c r="H299" s="1126">
        <v>0</v>
      </c>
      <c r="I299" s="1222">
        <v>0</v>
      </c>
      <c r="J299" s="1126">
        <v>0</v>
      </c>
      <c r="K299" s="1126">
        <v>0</v>
      </c>
      <c r="L299" s="251">
        <f t="shared" si="13"/>
        <v>0</v>
      </c>
      <c r="N299" s="700"/>
    </row>
    <row r="300" spans="1:14" ht="30">
      <c r="A300" s="1212">
        <f t="shared" si="14"/>
        <v>300</v>
      </c>
      <c r="B300" s="4420"/>
      <c r="C300" s="4408"/>
      <c r="D300" s="4263"/>
      <c r="E300" s="4296"/>
      <c r="F300" s="4298"/>
      <c r="G300" s="1127" t="s">
        <v>995</v>
      </c>
      <c r="H300" s="1126">
        <v>0</v>
      </c>
      <c r="I300" s="1222">
        <v>0</v>
      </c>
      <c r="J300" s="1126">
        <v>0</v>
      </c>
      <c r="K300" s="1126">
        <v>0</v>
      </c>
      <c r="L300" s="251">
        <f t="shared" si="13"/>
        <v>0</v>
      </c>
      <c r="N300" s="700"/>
    </row>
    <row r="301" spans="1:14" ht="15">
      <c r="A301" s="1212">
        <f t="shared" si="14"/>
        <v>301</v>
      </c>
      <c r="B301" s="4420"/>
      <c r="C301" s="4408"/>
      <c r="D301" s="4263"/>
      <c r="E301" s="4047" t="s">
        <v>1030</v>
      </c>
      <c r="F301" s="4280"/>
      <c r="G301" s="4248"/>
      <c r="H301" s="1126">
        <v>0</v>
      </c>
      <c r="I301" s="1222">
        <v>0</v>
      </c>
      <c r="J301" s="1126">
        <v>0</v>
      </c>
      <c r="K301" s="1126">
        <v>0</v>
      </c>
      <c r="L301" s="251">
        <f t="shared" si="13"/>
        <v>0</v>
      </c>
      <c r="N301" s="700"/>
    </row>
    <row r="302" spans="1:14" ht="15">
      <c r="A302" s="1212">
        <f t="shared" si="14"/>
        <v>302</v>
      </c>
      <c r="B302" s="4420"/>
      <c r="C302" s="4408"/>
      <c r="D302" s="4263"/>
      <c r="E302" s="4290" t="s">
        <v>1000</v>
      </c>
      <c r="F302" s="4292"/>
      <c r="G302" s="1127" t="s">
        <v>994</v>
      </c>
      <c r="H302" s="1126">
        <v>0</v>
      </c>
      <c r="I302" s="1222">
        <v>0</v>
      </c>
      <c r="J302" s="1126">
        <v>0</v>
      </c>
      <c r="K302" s="1126">
        <v>0</v>
      </c>
      <c r="L302" s="251">
        <f t="shared" si="13"/>
        <v>0</v>
      </c>
      <c r="N302" s="700"/>
    </row>
    <row r="303" spans="1:14" ht="30">
      <c r="A303" s="1212">
        <f t="shared" si="14"/>
        <v>303</v>
      </c>
      <c r="B303" s="4420"/>
      <c r="C303" s="4408"/>
      <c r="D303" s="4263"/>
      <c r="E303" s="4296"/>
      <c r="F303" s="4298"/>
      <c r="G303" s="1127" t="s">
        <v>995</v>
      </c>
      <c r="H303" s="1126">
        <v>0</v>
      </c>
      <c r="I303" s="1222">
        <v>0</v>
      </c>
      <c r="J303" s="1126">
        <v>0</v>
      </c>
      <c r="K303" s="1126">
        <v>0</v>
      </c>
      <c r="L303" s="251">
        <f t="shared" si="13"/>
        <v>0</v>
      </c>
      <c r="N303" s="700"/>
    </row>
    <row r="304" spans="1:14" ht="15">
      <c r="A304" s="1212">
        <f t="shared" si="14"/>
        <v>304</v>
      </c>
      <c r="B304" s="4420"/>
      <c r="C304" s="4408"/>
      <c r="D304" s="4263"/>
      <c r="E304" s="4288" t="s">
        <v>1001</v>
      </c>
      <c r="F304" s="4202" t="s">
        <v>20</v>
      </c>
      <c r="G304" s="4229"/>
      <c r="H304" s="1126">
        <v>0</v>
      </c>
      <c r="I304" s="1222">
        <v>0</v>
      </c>
      <c r="J304" s="1126">
        <f>+H304</f>
        <v>0</v>
      </c>
      <c r="K304" s="619">
        <v>0</v>
      </c>
      <c r="L304" s="251">
        <f t="shared" si="13"/>
        <v>0</v>
      </c>
      <c r="N304" s="700"/>
    </row>
    <row r="305" spans="1:14" ht="15">
      <c r="A305" s="1212">
        <f t="shared" si="14"/>
        <v>305</v>
      </c>
      <c r="B305" s="4420"/>
      <c r="C305" s="4408"/>
      <c r="D305" s="4263"/>
      <c r="E305" s="4288"/>
      <c r="F305" s="4202" t="s">
        <v>501</v>
      </c>
      <c r="G305" s="4229"/>
      <c r="H305" s="1126">
        <v>0</v>
      </c>
      <c r="I305" s="1222">
        <v>0</v>
      </c>
      <c r="J305" s="1126">
        <f t="shared" ref="J305:J316" si="15">+H305</f>
        <v>0</v>
      </c>
      <c r="K305" s="619">
        <v>0</v>
      </c>
      <c r="L305" s="251">
        <f t="shared" si="13"/>
        <v>0</v>
      </c>
      <c r="N305" s="700"/>
    </row>
    <row r="306" spans="1:14" ht="15">
      <c r="A306" s="1212">
        <f t="shared" si="14"/>
        <v>306</v>
      </c>
      <c r="B306" s="4420"/>
      <c r="C306" s="4408"/>
      <c r="D306" s="4263"/>
      <c r="E306" s="4288"/>
      <c r="F306" s="4202" t="s">
        <v>312</v>
      </c>
      <c r="G306" s="4229"/>
      <c r="H306" s="1126">
        <v>0</v>
      </c>
      <c r="I306" s="1222">
        <v>0</v>
      </c>
      <c r="J306" s="1126">
        <f t="shared" si="15"/>
        <v>0</v>
      </c>
      <c r="K306" s="619">
        <v>0</v>
      </c>
      <c r="L306" s="251">
        <f t="shared" si="13"/>
        <v>0</v>
      </c>
      <c r="N306" s="700"/>
    </row>
    <row r="307" spans="1:14" ht="15">
      <c r="A307" s="1212">
        <f t="shared" si="14"/>
        <v>307</v>
      </c>
      <c r="B307" s="4420"/>
      <c r="C307" s="4408"/>
      <c r="D307" s="4263"/>
      <c r="E307" s="4288"/>
      <c r="F307" s="4202" t="s">
        <v>937</v>
      </c>
      <c r="G307" s="4229"/>
      <c r="H307" s="1126">
        <v>0</v>
      </c>
      <c r="I307" s="1222">
        <v>0</v>
      </c>
      <c r="J307" s="1126">
        <f t="shared" si="15"/>
        <v>0</v>
      </c>
      <c r="K307" s="619">
        <v>0</v>
      </c>
      <c r="L307" s="251">
        <f t="shared" si="13"/>
        <v>0</v>
      </c>
      <c r="N307" s="700"/>
    </row>
    <row r="308" spans="1:14" ht="15">
      <c r="A308" s="1212">
        <f t="shared" si="14"/>
        <v>308</v>
      </c>
      <c r="B308" s="4420"/>
      <c r="C308" s="4408"/>
      <c r="D308" s="4263"/>
      <c r="E308" s="4288"/>
      <c r="F308" s="4202" t="s">
        <v>938</v>
      </c>
      <c r="G308" s="4229"/>
      <c r="H308" s="1126">
        <v>0</v>
      </c>
      <c r="I308" s="1222">
        <v>0</v>
      </c>
      <c r="J308" s="1126">
        <f t="shared" si="15"/>
        <v>0</v>
      </c>
      <c r="K308" s="619">
        <v>0</v>
      </c>
      <c r="L308" s="251">
        <f t="shared" si="13"/>
        <v>0</v>
      </c>
      <c r="N308" s="700"/>
    </row>
    <row r="309" spans="1:14" ht="29.1" customHeight="1">
      <c r="A309" s="1212">
        <f t="shared" si="14"/>
        <v>309</v>
      </c>
      <c r="B309" s="4420"/>
      <c r="C309" s="4408"/>
      <c r="D309" s="4263"/>
      <c r="E309" s="4288"/>
      <c r="F309" s="4202" t="s">
        <v>1035</v>
      </c>
      <c r="G309" s="4229"/>
      <c r="H309" s="1126">
        <v>0</v>
      </c>
      <c r="I309" s="1222">
        <v>0</v>
      </c>
      <c r="J309" s="1126">
        <f t="shared" si="15"/>
        <v>0</v>
      </c>
      <c r="K309" s="619">
        <v>0</v>
      </c>
      <c r="L309" s="251">
        <f t="shared" si="13"/>
        <v>0</v>
      </c>
      <c r="N309" s="700"/>
    </row>
    <row r="310" spans="1:14" ht="15">
      <c r="A310" s="1212">
        <f t="shared" si="14"/>
        <v>310</v>
      </c>
      <c r="B310" s="4420"/>
      <c r="C310" s="4408"/>
      <c r="D310" s="4263"/>
      <c r="E310" s="4288"/>
      <c r="F310" s="4202" t="s">
        <v>1002</v>
      </c>
      <c r="G310" s="4229"/>
      <c r="H310" s="1126">
        <v>0</v>
      </c>
      <c r="I310" s="1222">
        <v>0</v>
      </c>
      <c r="J310" s="1126">
        <f t="shared" si="15"/>
        <v>0</v>
      </c>
      <c r="K310" s="619">
        <v>0</v>
      </c>
      <c r="L310" s="251">
        <f t="shared" si="13"/>
        <v>0</v>
      </c>
      <c r="N310" s="700"/>
    </row>
    <row r="311" spans="1:14" ht="32.1" customHeight="1">
      <c r="A311" s="1212">
        <f t="shared" si="14"/>
        <v>311</v>
      </c>
      <c r="B311" s="4420"/>
      <c r="C311" s="4408"/>
      <c r="D311" s="4263"/>
      <c r="E311" s="4288"/>
      <c r="F311" s="4202" t="s">
        <v>939</v>
      </c>
      <c r="G311" s="4229"/>
      <c r="H311" s="1126">
        <v>0</v>
      </c>
      <c r="I311" s="1222">
        <v>0</v>
      </c>
      <c r="J311" s="1126">
        <f t="shared" si="15"/>
        <v>0</v>
      </c>
      <c r="K311" s="619">
        <v>0</v>
      </c>
      <c r="L311" s="251">
        <f t="shared" si="13"/>
        <v>0</v>
      </c>
      <c r="N311" s="700"/>
    </row>
    <row r="312" spans="1:14" ht="33" customHeight="1">
      <c r="A312" s="1212">
        <f t="shared" si="14"/>
        <v>312</v>
      </c>
      <c r="B312" s="4420"/>
      <c r="C312" s="4408"/>
      <c r="D312" s="4263"/>
      <c r="E312" s="4288"/>
      <c r="F312" s="4203" t="s">
        <v>4254</v>
      </c>
      <c r="G312" s="4229"/>
      <c r="H312" s="1126">
        <v>0</v>
      </c>
      <c r="I312" s="1222">
        <v>0</v>
      </c>
      <c r="J312" s="1126">
        <f t="shared" si="15"/>
        <v>0</v>
      </c>
      <c r="K312" s="619">
        <v>0</v>
      </c>
      <c r="L312" s="251">
        <f t="shared" si="13"/>
        <v>0</v>
      </c>
      <c r="N312" s="700"/>
    </row>
    <row r="313" spans="1:14" ht="21.95" customHeight="1">
      <c r="A313" s="1212">
        <f t="shared" si="14"/>
        <v>313</v>
      </c>
      <c r="B313" s="4420"/>
      <c r="C313" s="4408"/>
      <c r="D313" s="4263"/>
      <c r="E313" s="4288"/>
      <c r="F313" s="4203" t="s">
        <v>4255</v>
      </c>
      <c r="G313" s="4229"/>
      <c r="H313" s="1126">
        <v>0</v>
      </c>
      <c r="I313" s="1222">
        <v>0</v>
      </c>
      <c r="J313" s="1126">
        <f t="shared" si="15"/>
        <v>0</v>
      </c>
      <c r="K313" s="619">
        <v>0</v>
      </c>
      <c r="L313" s="251">
        <f t="shared" si="13"/>
        <v>0</v>
      </c>
      <c r="N313" s="700"/>
    </row>
    <row r="314" spans="1:14" ht="33.950000000000003" customHeight="1">
      <c r="A314" s="1212">
        <f t="shared" si="14"/>
        <v>314</v>
      </c>
      <c r="B314" s="4420"/>
      <c r="C314" s="4408"/>
      <c r="D314" s="4263"/>
      <c r="E314" s="4288"/>
      <c r="F314" s="4202" t="s">
        <v>943</v>
      </c>
      <c r="G314" s="4229"/>
      <c r="H314" s="1126">
        <v>0</v>
      </c>
      <c r="I314" s="1222">
        <v>0</v>
      </c>
      <c r="J314" s="1126">
        <f t="shared" si="15"/>
        <v>0</v>
      </c>
      <c r="K314" s="619">
        <v>0</v>
      </c>
      <c r="L314" s="251">
        <f t="shared" si="13"/>
        <v>0</v>
      </c>
      <c r="N314" s="700"/>
    </row>
    <row r="315" spans="1:14" ht="15">
      <c r="A315" s="1212">
        <f t="shared" si="14"/>
        <v>315</v>
      </c>
      <c r="B315" s="4420"/>
      <c r="C315" s="4408"/>
      <c r="D315" s="4263"/>
      <c r="E315" s="4288"/>
      <c r="F315" s="4202" t="s">
        <v>1004</v>
      </c>
      <c r="G315" s="4229"/>
      <c r="H315" s="1126">
        <v>0</v>
      </c>
      <c r="I315" s="1222">
        <v>0</v>
      </c>
      <c r="J315" s="1126">
        <f t="shared" si="15"/>
        <v>0</v>
      </c>
      <c r="K315" s="619">
        <v>0</v>
      </c>
      <c r="L315" s="251">
        <f t="shared" si="13"/>
        <v>0</v>
      </c>
      <c r="N315" s="700"/>
    </row>
    <row r="316" spans="1:14" ht="15">
      <c r="A316" s="1212">
        <f t="shared" si="14"/>
        <v>316</v>
      </c>
      <c r="B316" s="4420"/>
      <c r="C316" s="4409"/>
      <c r="D316" s="4312"/>
      <c r="E316" s="4288"/>
      <c r="F316" s="4202" t="s">
        <v>944</v>
      </c>
      <c r="G316" s="4229"/>
      <c r="H316" s="1126">
        <v>0</v>
      </c>
      <c r="I316" s="1222">
        <v>0</v>
      </c>
      <c r="J316" s="1126">
        <f t="shared" si="15"/>
        <v>0</v>
      </c>
      <c r="K316" s="619">
        <v>0</v>
      </c>
      <c r="L316" s="251">
        <f t="shared" si="13"/>
        <v>0</v>
      </c>
      <c r="N316" s="700"/>
    </row>
    <row r="317" spans="1:14" ht="15.75">
      <c r="A317" s="1212">
        <f t="shared" si="14"/>
        <v>317</v>
      </c>
      <c r="B317" s="4420"/>
      <c r="C317" s="4397" t="s">
        <v>1036</v>
      </c>
      <c r="D317" s="4398"/>
      <c r="E317" s="4399"/>
      <c r="F317" s="4399"/>
      <c r="G317" s="4400"/>
      <c r="H317" s="686">
        <f>SUM(H318:H326)</f>
        <v>0</v>
      </c>
      <c r="I317" s="686">
        <f>SUM(I318:I326)</f>
        <v>0</v>
      </c>
      <c r="J317" s="686">
        <f>SUM(J318:J326)</f>
        <v>0</v>
      </c>
      <c r="K317" s="686">
        <f>SUM(K318:K326)</f>
        <v>0</v>
      </c>
      <c r="L317" s="686">
        <f>SUM(L318:L326)</f>
        <v>0</v>
      </c>
      <c r="N317" s="686">
        <f>SUM(N318:N326)</f>
        <v>0</v>
      </c>
    </row>
    <row r="318" spans="1:14" ht="15">
      <c r="A318" s="1212">
        <f t="shared" si="14"/>
        <v>318</v>
      </c>
      <c r="B318" s="4420"/>
      <c r="C318" s="4287"/>
      <c r="D318" s="4208" t="s">
        <v>1037</v>
      </c>
      <c r="E318" s="4265"/>
      <c r="F318" s="4265"/>
      <c r="G318" s="1105" t="s">
        <v>1038</v>
      </c>
      <c r="H318" s="955">
        <v>0</v>
      </c>
      <c r="I318" s="1222">
        <v>0</v>
      </c>
      <c r="J318" s="955">
        <v>0</v>
      </c>
      <c r="K318" s="955">
        <v>0</v>
      </c>
      <c r="L318" s="251">
        <f t="shared" si="13"/>
        <v>0</v>
      </c>
      <c r="N318" s="700"/>
    </row>
    <row r="319" spans="1:14" ht="15">
      <c r="A319" s="1212">
        <f t="shared" si="14"/>
        <v>319</v>
      </c>
      <c r="B319" s="4420"/>
      <c r="C319" s="4287"/>
      <c r="D319" s="4265"/>
      <c r="E319" s="4265"/>
      <c r="F319" s="4265"/>
      <c r="G319" s="1105" t="s">
        <v>1039</v>
      </c>
      <c r="H319" s="955">
        <v>0</v>
      </c>
      <c r="I319" s="1222">
        <v>0</v>
      </c>
      <c r="J319" s="955">
        <v>0</v>
      </c>
      <c r="K319" s="955">
        <v>0</v>
      </c>
      <c r="L319" s="251">
        <f t="shared" si="13"/>
        <v>0</v>
      </c>
      <c r="N319" s="700"/>
    </row>
    <row r="320" spans="1:14" ht="15">
      <c r="A320" s="1212">
        <f t="shared" si="14"/>
        <v>320</v>
      </c>
      <c r="B320" s="4420"/>
      <c r="C320" s="4263"/>
      <c r="D320" s="4202" t="s">
        <v>1040</v>
      </c>
      <c r="E320" s="4055"/>
      <c r="F320" s="4055"/>
      <c r="G320" s="4056"/>
      <c r="H320" s="955">
        <f>+'Detalle renglón 210'!I606</f>
        <v>0</v>
      </c>
      <c r="I320" s="1222">
        <v>0</v>
      </c>
      <c r="J320" s="955">
        <f>+'Detalle renglón 210'!M606</f>
        <v>0</v>
      </c>
      <c r="K320" s="955">
        <f>+'Detalle renglón 210'!K606</f>
        <v>0</v>
      </c>
      <c r="L320" s="251">
        <f t="shared" si="13"/>
        <v>0</v>
      </c>
      <c r="N320" s="700"/>
    </row>
    <row r="321" spans="1:14" ht="33" customHeight="1">
      <c r="A321" s="1212">
        <f t="shared" si="14"/>
        <v>321</v>
      </c>
      <c r="B321" s="4420"/>
      <c r="C321" s="4263"/>
      <c r="D321" s="4202" t="s">
        <v>1041</v>
      </c>
      <c r="E321" s="4055"/>
      <c r="F321" s="4055"/>
      <c r="G321" s="4056"/>
      <c r="H321" s="955">
        <v>0</v>
      </c>
      <c r="I321" s="1222">
        <v>0</v>
      </c>
      <c r="J321" s="955">
        <v>0</v>
      </c>
      <c r="K321" s="955">
        <v>0</v>
      </c>
      <c r="L321" s="251">
        <f t="shared" si="13"/>
        <v>0</v>
      </c>
      <c r="N321" s="700"/>
    </row>
    <row r="322" spans="1:14" ht="15">
      <c r="A322" s="1212">
        <f t="shared" si="14"/>
        <v>322</v>
      </c>
      <c r="B322" s="4420"/>
      <c r="C322" s="4263"/>
      <c r="D322" s="4202" t="s">
        <v>1042</v>
      </c>
      <c r="E322" s="4055"/>
      <c r="F322" s="4055"/>
      <c r="G322" s="4056"/>
      <c r="H322" s="955">
        <v>0</v>
      </c>
      <c r="I322" s="1222">
        <v>0</v>
      </c>
      <c r="J322" s="955">
        <v>0</v>
      </c>
      <c r="K322" s="955">
        <v>0</v>
      </c>
      <c r="L322" s="251">
        <f t="shared" si="13"/>
        <v>0</v>
      </c>
      <c r="N322" s="700"/>
    </row>
    <row r="323" spans="1:14" ht="15">
      <c r="A323" s="1212">
        <f t="shared" si="14"/>
        <v>323</v>
      </c>
      <c r="B323" s="4420"/>
      <c r="C323" s="4263"/>
      <c r="D323" s="4202" t="s">
        <v>922</v>
      </c>
      <c r="E323" s="4055"/>
      <c r="F323" s="4055"/>
      <c r="G323" s="4056"/>
      <c r="H323" s="955">
        <v>0</v>
      </c>
      <c r="I323" s="1222">
        <v>0</v>
      </c>
      <c r="J323" s="955">
        <v>0</v>
      </c>
      <c r="K323" s="955">
        <v>0</v>
      </c>
      <c r="L323" s="251">
        <f t="shared" si="13"/>
        <v>0</v>
      </c>
      <c r="N323" s="700"/>
    </row>
    <row r="324" spans="1:14" ht="15">
      <c r="A324" s="1212">
        <f t="shared" si="14"/>
        <v>324</v>
      </c>
      <c r="B324" s="4420"/>
      <c r="C324" s="4263"/>
      <c r="D324" s="4202" t="s">
        <v>897</v>
      </c>
      <c r="E324" s="4055"/>
      <c r="F324" s="4055"/>
      <c r="G324" s="4056"/>
      <c r="H324" s="955">
        <v>0</v>
      </c>
      <c r="I324" s="1222">
        <v>0</v>
      </c>
      <c r="J324" s="955">
        <f>+H324</f>
        <v>0</v>
      </c>
      <c r="K324" s="619">
        <v>0</v>
      </c>
      <c r="L324" s="251">
        <f t="shared" si="13"/>
        <v>0</v>
      </c>
      <c r="N324" s="700"/>
    </row>
    <row r="325" spans="1:14" ht="15">
      <c r="A325" s="1212">
        <f t="shared" si="14"/>
        <v>325</v>
      </c>
      <c r="B325" s="4420"/>
      <c r="C325" s="4263"/>
      <c r="D325" s="4202" t="s">
        <v>1043</v>
      </c>
      <c r="E325" s="4055"/>
      <c r="F325" s="4055"/>
      <c r="G325" s="4056"/>
      <c r="H325" s="955">
        <v>0</v>
      </c>
      <c r="I325" s="1222">
        <v>0</v>
      </c>
      <c r="J325" s="955">
        <f>+H325</f>
        <v>0</v>
      </c>
      <c r="K325" s="619">
        <v>0</v>
      </c>
      <c r="L325" s="251">
        <f t="shared" si="13"/>
        <v>0</v>
      </c>
      <c r="N325" s="700"/>
    </row>
    <row r="326" spans="1:14" ht="27" customHeight="1">
      <c r="A326" s="1212">
        <f t="shared" si="14"/>
        <v>326</v>
      </c>
      <c r="B326" s="4420"/>
      <c r="C326" s="4312"/>
      <c r="D326" s="4202" t="s">
        <v>1044</v>
      </c>
      <c r="E326" s="4055"/>
      <c r="F326" s="4055"/>
      <c r="G326" s="4056"/>
      <c r="H326" s="955">
        <v>0</v>
      </c>
      <c r="I326" s="1222">
        <v>0</v>
      </c>
      <c r="J326" s="955">
        <v>0</v>
      </c>
      <c r="K326" s="955">
        <v>0</v>
      </c>
      <c r="L326" s="251">
        <f t="shared" si="13"/>
        <v>0</v>
      </c>
      <c r="N326" s="700"/>
    </row>
    <row r="327" spans="1:14" ht="26.1" customHeight="1">
      <c r="A327" s="1212">
        <f t="shared" si="14"/>
        <v>327</v>
      </c>
      <c r="B327" s="4420"/>
      <c r="C327" s="4392" t="s">
        <v>1045</v>
      </c>
      <c r="D327" s="4404"/>
      <c r="E327" s="4405"/>
      <c r="F327" s="4405"/>
      <c r="G327" s="4406"/>
      <c r="H327" s="679">
        <f>SUM(H328:H329)</f>
        <v>0</v>
      </c>
      <c r="I327" s="679">
        <f>SUM(I328:I329)</f>
        <v>0</v>
      </c>
      <c r="J327" s="679">
        <f>SUM(J328:J329)</f>
        <v>0</v>
      </c>
      <c r="K327" s="679">
        <f>SUM(K328:K329)</f>
        <v>0</v>
      </c>
      <c r="L327" s="679">
        <f>SUM(L328:L329)</f>
        <v>0</v>
      </c>
      <c r="N327" s="679">
        <f>SUM(N328:N329)</f>
        <v>0</v>
      </c>
    </row>
    <row r="328" spans="1:14" ht="15">
      <c r="A328" s="1212">
        <f t="shared" si="14"/>
        <v>328</v>
      </c>
      <c r="B328" s="4420"/>
      <c r="C328" s="4401"/>
      <c r="D328" s="4202" t="s">
        <v>1046</v>
      </c>
      <c r="E328" s="4055"/>
      <c r="F328" s="4055"/>
      <c r="G328" s="4056"/>
      <c r="H328" s="1216">
        <v>0</v>
      </c>
      <c r="I328" s="1216">
        <v>0</v>
      </c>
      <c r="J328" s="1216">
        <f>+H328</f>
        <v>0</v>
      </c>
      <c r="K328" s="614"/>
      <c r="L328" s="251">
        <f t="shared" si="13"/>
        <v>0</v>
      </c>
      <c r="N328" s="906"/>
    </row>
    <row r="329" spans="1:14" ht="15">
      <c r="A329" s="1212">
        <f t="shared" si="14"/>
        <v>329</v>
      </c>
      <c r="B329" s="4420"/>
      <c r="C329" s="4403"/>
      <c r="D329" s="4202" t="s">
        <v>1047</v>
      </c>
      <c r="E329" s="4055"/>
      <c r="F329" s="4055"/>
      <c r="G329" s="4056"/>
      <c r="H329" s="1216">
        <v>0</v>
      </c>
      <c r="I329" s="1216">
        <v>0</v>
      </c>
      <c r="J329" s="1216">
        <f>+H329</f>
        <v>0</v>
      </c>
      <c r="K329" s="614"/>
      <c r="L329" s="251">
        <f t="shared" si="13"/>
        <v>0</v>
      </c>
      <c r="N329" s="906"/>
    </row>
    <row r="330" spans="1:14" ht="15.75">
      <c r="A330" s="1212">
        <f t="shared" si="14"/>
        <v>330</v>
      </c>
      <c r="B330" s="4420"/>
      <c r="C330" s="4397" t="s">
        <v>1047</v>
      </c>
      <c r="D330" s="4398"/>
      <c r="E330" s="4399"/>
      <c r="F330" s="4399"/>
      <c r="G330" s="4400"/>
      <c r="H330" s="677">
        <f>SUM(H331:H335)</f>
        <v>0</v>
      </c>
      <c r="I330" s="677">
        <f>SUM(I331:I335)</f>
        <v>0</v>
      </c>
      <c r="J330" s="677">
        <f>SUM(J331:J335)</f>
        <v>0</v>
      </c>
      <c r="K330" s="677">
        <f>SUM(K331:K335)</f>
        <v>0</v>
      </c>
      <c r="L330" s="677">
        <f>SUM(L331:L335)</f>
        <v>0</v>
      </c>
      <c r="N330" s="677">
        <f>SUM(N331:N335)</f>
        <v>0</v>
      </c>
    </row>
    <row r="331" spans="1:14" ht="15">
      <c r="A331" s="1212">
        <f t="shared" si="14"/>
        <v>331</v>
      </c>
      <c r="B331" s="4420"/>
      <c r="C331" s="4401"/>
      <c r="D331" s="4202" t="s">
        <v>321</v>
      </c>
      <c r="E331" s="4055"/>
      <c r="F331" s="4055"/>
      <c r="G331" s="4056"/>
      <c r="H331" s="1216">
        <v>0</v>
      </c>
      <c r="I331" s="1222">
        <v>0</v>
      </c>
      <c r="J331" s="1216">
        <f>+H331</f>
        <v>0</v>
      </c>
      <c r="K331" s="619">
        <v>0</v>
      </c>
      <c r="L331" s="251">
        <f t="shared" si="13"/>
        <v>0</v>
      </c>
      <c r="N331" s="700"/>
    </row>
    <row r="332" spans="1:14" ht="15">
      <c r="A332" s="1212">
        <f t="shared" ref="A332:A396" si="16">A331+1</f>
        <v>332</v>
      </c>
      <c r="B332" s="4420"/>
      <c r="C332" s="4402"/>
      <c r="D332" s="4202" t="s">
        <v>502</v>
      </c>
      <c r="E332" s="4055"/>
      <c r="F332" s="4055"/>
      <c r="G332" s="4056"/>
      <c r="H332" s="1216">
        <v>0</v>
      </c>
      <c r="I332" s="1222">
        <v>0</v>
      </c>
      <c r="J332" s="1216">
        <f>+H332</f>
        <v>0</v>
      </c>
      <c r="K332" s="619">
        <v>0</v>
      </c>
      <c r="L332" s="251">
        <f t="shared" ref="L332:L360" si="17">H332+I332-J332+K332</f>
        <v>0</v>
      </c>
      <c r="N332" s="700"/>
    </row>
    <row r="333" spans="1:14" ht="15">
      <c r="A333" s="1212">
        <f t="shared" si="16"/>
        <v>333</v>
      </c>
      <c r="B333" s="4420"/>
      <c r="C333" s="4402"/>
      <c r="D333" s="4202" t="s">
        <v>1048</v>
      </c>
      <c r="E333" s="4055"/>
      <c r="F333" s="4055"/>
      <c r="G333" s="4056"/>
      <c r="H333" s="1216">
        <v>0</v>
      </c>
      <c r="I333" s="1222">
        <v>0</v>
      </c>
      <c r="J333" s="1216">
        <f>+H333</f>
        <v>0</v>
      </c>
      <c r="K333" s="619">
        <v>0</v>
      </c>
      <c r="L333" s="251">
        <f t="shared" si="17"/>
        <v>0</v>
      </c>
      <c r="N333" s="700"/>
    </row>
    <row r="334" spans="1:14" ht="15">
      <c r="A334" s="1212">
        <f t="shared" si="16"/>
        <v>334</v>
      </c>
      <c r="B334" s="4420"/>
      <c r="C334" s="4402"/>
      <c r="D334" s="4202" t="s">
        <v>926</v>
      </c>
      <c r="E334" s="4055"/>
      <c r="F334" s="4055"/>
      <c r="G334" s="4056"/>
      <c r="H334" s="1216">
        <v>0</v>
      </c>
      <c r="I334" s="1222">
        <v>0</v>
      </c>
      <c r="J334" s="1216">
        <f>+H334</f>
        <v>0</v>
      </c>
      <c r="K334" s="619">
        <v>0</v>
      </c>
      <c r="L334" s="251">
        <f t="shared" si="17"/>
        <v>0</v>
      </c>
      <c r="N334" s="700"/>
    </row>
    <row r="335" spans="1:14" ht="15">
      <c r="A335" s="1212">
        <f t="shared" si="16"/>
        <v>335</v>
      </c>
      <c r="B335" s="4420"/>
      <c r="C335" s="4403"/>
      <c r="D335" s="4202" t="s">
        <v>1049</v>
      </c>
      <c r="E335" s="4055"/>
      <c r="F335" s="4055"/>
      <c r="G335" s="4056"/>
      <c r="H335" s="1216">
        <v>0</v>
      </c>
      <c r="I335" s="1222">
        <v>0</v>
      </c>
      <c r="J335" s="1216">
        <f>+H335</f>
        <v>0</v>
      </c>
      <c r="K335" s="619">
        <v>0</v>
      </c>
      <c r="L335" s="251">
        <f t="shared" si="17"/>
        <v>0</v>
      </c>
      <c r="N335" s="700"/>
    </row>
    <row r="336" spans="1:14" ht="15.75">
      <c r="A336" s="1212">
        <f t="shared" si="16"/>
        <v>336</v>
      </c>
      <c r="B336" s="4420"/>
      <c r="C336" s="4397" t="s">
        <v>1050</v>
      </c>
      <c r="D336" s="4398"/>
      <c r="E336" s="4399"/>
      <c r="F336" s="4399"/>
      <c r="G336" s="4400"/>
      <c r="H336" s="677">
        <f>SUM(H337:H345)</f>
        <v>0</v>
      </c>
      <c r="I336" s="677">
        <f>SUM(I337:I345)</f>
        <v>0</v>
      </c>
      <c r="J336" s="677">
        <f>SUM(J337:J345)</f>
        <v>0</v>
      </c>
      <c r="K336" s="677">
        <f>SUM(K337:K345)</f>
        <v>0</v>
      </c>
      <c r="L336" s="677">
        <f>SUM(L337:L345)</f>
        <v>0</v>
      </c>
      <c r="N336" s="677">
        <f>SUM(N337:N345)</f>
        <v>0</v>
      </c>
    </row>
    <row r="337" spans="1:14" ht="15">
      <c r="A337" s="1212">
        <f t="shared" si="16"/>
        <v>337</v>
      </c>
      <c r="B337" s="4420"/>
      <c r="C337" s="4401"/>
      <c r="D337" s="4202" t="s">
        <v>501</v>
      </c>
      <c r="E337" s="4055"/>
      <c r="F337" s="4055"/>
      <c r="G337" s="4056"/>
      <c r="H337" s="1216">
        <f>+'Detalle renglón 210'!I607</f>
        <v>0</v>
      </c>
      <c r="I337" s="1222">
        <v>0</v>
      </c>
      <c r="J337" s="1216">
        <f>+'Detalle renglón 210'!M607</f>
        <v>0</v>
      </c>
      <c r="K337" s="1216">
        <f>+'Detalle renglón 210'!K607</f>
        <v>0</v>
      </c>
      <c r="L337" s="251">
        <f t="shared" si="17"/>
        <v>0</v>
      </c>
      <c r="N337" s="700"/>
    </row>
    <row r="338" spans="1:14" ht="15">
      <c r="A338" s="1212">
        <f t="shared" si="16"/>
        <v>338</v>
      </c>
      <c r="B338" s="4420"/>
      <c r="C338" s="4402"/>
      <c r="D338" s="4202" t="s">
        <v>1051</v>
      </c>
      <c r="E338" s="4055"/>
      <c r="F338" s="4055"/>
      <c r="G338" s="4056"/>
      <c r="H338" s="1216">
        <v>0</v>
      </c>
      <c r="I338" s="1222">
        <v>0</v>
      </c>
      <c r="J338" s="1216">
        <v>0</v>
      </c>
      <c r="K338" s="1216">
        <v>0</v>
      </c>
      <c r="L338" s="251">
        <f t="shared" si="17"/>
        <v>0</v>
      </c>
      <c r="N338" s="700"/>
    </row>
    <row r="339" spans="1:14" ht="15">
      <c r="A339" s="1212">
        <f t="shared" si="16"/>
        <v>339</v>
      </c>
      <c r="B339" s="4420"/>
      <c r="C339" s="4402"/>
      <c r="D339" s="4202" t="s">
        <v>935</v>
      </c>
      <c r="E339" s="4055"/>
      <c r="F339" s="4055"/>
      <c r="G339" s="4056"/>
      <c r="H339" s="1216">
        <v>0</v>
      </c>
      <c r="I339" s="1222">
        <v>0</v>
      </c>
      <c r="J339" s="1216">
        <v>0</v>
      </c>
      <c r="K339" s="1216">
        <v>0</v>
      </c>
      <c r="L339" s="251">
        <f t="shared" si="17"/>
        <v>0</v>
      </c>
      <c r="N339" s="700"/>
    </row>
    <row r="340" spans="1:14" ht="30" customHeight="1">
      <c r="A340" s="1212">
        <f t="shared" si="16"/>
        <v>340</v>
      </c>
      <c r="B340" s="4420"/>
      <c r="C340" s="4402"/>
      <c r="D340" s="4202" t="s">
        <v>1052</v>
      </c>
      <c r="E340" s="4055"/>
      <c r="F340" s="4055"/>
      <c r="G340" s="4056"/>
      <c r="H340" s="1216">
        <v>0</v>
      </c>
      <c r="I340" s="1222">
        <v>0</v>
      </c>
      <c r="J340" s="1216">
        <v>0</v>
      </c>
      <c r="K340" s="1216">
        <v>0</v>
      </c>
      <c r="L340" s="251">
        <f t="shared" si="17"/>
        <v>0</v>
      </c>
      <c r="N340" s="700"/>
    </row>
    <row r="341" spans="1:14" ht="15">
      <c r="A341" s="1212">
        <f t="shared" si="16"/>
        <v>341</v>
      </c>
      <c r="B341" s="4420"/>
      <c r="C341" s="4402"/>
      <c r="D341" s="4202" t="s">
        <v>933</v>
      </c>
      <c r="E341" s="4055"/>
      <c r="F341" s="4055"/>
      <c r="G341" s="4056"/>
      <c r="H341" s="1216">
        <v>0</v>
      </c>
      <c r="I341" s="1222">
        <v>0</v>
      </c>
      <c r="J341" s="1216">
        <v>0</v>
      </c>
      <c r="K341" s="1216">
        <v>0</v>
      </c>
      <c r="L341" s="251">
        <f t="shared" si="17"/>
        <v>0</v>
      </c>
      <c r="N341" s="700"/>
    </row>
    <row r="342" spans="1:14" ht="15">
      <c r="A342" s="1212">
        <f t="shared" si="16"/>
        <v>342</v>
      </c>
      <c r="B342" s="4420"/>
      <c r="C342" s="4402"/>
      <c r="D342" s="4202" t="s">
        <v>931</v>
      </c>
      <c r="E342" s="4055"/>
      <c r="F342" s="4055"/>
      <c r="G342" s="4056"/>
      <c r="H342" s="1216">
        <v>0</v>
      </c>
      <c r="I342" s="1222">
        <v>0</v>
      </c>
      <c r="J342" s="1216">
        <v>0</v>
      </c>
      <c r="K342" s="1216">
        <v>0</v>
      </c>
      <c r="L342" s="251">
        <f t="shared" si="17"/>
        <v>0</v>
      </c>
      <c r="N342" s="700"/>
    </row>
    <row r="343" spans="1:14" ht="15">
      <c r="A343" s="1212">
        <f t="shared" si="16"/>
        <v>343</v>
      </c>
      <c r="B343" s="4420"/>
      <c r="C343" s="4402"/>
      <c r="D343" s="4202" t="s">
        <v>1053</v>
      </c>
      <c r="E343" s="4055"/>
      <c r="F343" s="4055"/>
      <c r="G343" s="4056"/>
      <c r="H343" s="1216">
        <v>0</v>
      </c>
      <c r="I343" s="1222">
        <v>0</v>
      </c>
      <c r="J343" s="1216">
        <v>0</v>
      </c>
      <c r="K343" s="1216">
        <v>0</v>
      </c>
      <c r="L343" s="251">
        <f t="shared" si="17"/>
        <v>0</v>
      </c>
      <c r="N343" s="700"/>
    </row>
    <row r="344" spans="1:14" ht="15">
      <c r="A344" s="1212">
        <f t="shared" si="16"/>
        <v>344</v>
      </c>
      <c r="B344" s="4420"/>
      <c r="C344" s="4402"/>
      <c r="D344" s="4202" t="s">
        <v>932</v>
      </c>
      <c r="E344" s="4055"/>
      <c r="F344" s="4055"/>
      <c r="G344" s="4056"/>
      <c r="H344" s="1216">
        <v>0</v>
      </c>
      <c r="I344" s="1222">
        <v>0</v>
      </c>
      <c r="J344" s="1216">
        <v>0</v>
      </c>
      <c r="K344" s="1216">
        <v>0</v>
      </c>
      <c r="L344" s="251">
        <f t="shared" si="17"/>
        <v>0</v>
      </c>
      <c r="N344" s="700"/>
    </row>
    <row r="345" spans="1:14" ht="15">
      <c r="A345" s="1212">
        <f t="shared" si="16"/>
        <v>345</v>
      </c>
      <c r="B345" s="4420"/>
      <c r="C345" s="4403"/>
      <c r="D345" s="4202" t="s">
        <v>118</v>
      </c>
      <c r="E345" s="4055"/>
      <c r="F345" s="4055"/>
      <c r="G345" s="4056"/>
      <c r="H345" s="1216">
        <v>0</v>
      </c>
      <c r="I345" s="1222">
        <v>0</v>
      </c>
      <c r="J345" s="1216">
        <v>0</v>
      </c>
      <c r="K345" s="1216">
        <v>0</v>
      </c>
      <c r="L345" s="251">
        <f t="shared" si="17"/>
        <v>0</v>
      </c>
      <c r="N345" s="700"/>
    </row>
    <row r="346" spans="1:14" ht="15.75">
      <c r="A346" s="1212">
        <f t="shared" si="16"/>
        <v>346</v>
      </c>
      <c r="B346" s="4420"/>
      <c r="C346" s="4397" t="s">
        <v>1054</v>
      </c>
      <c r="D346" s="4398"/>
      <c r="E346" s="4399"/>
      <c r="F346" s="4399"/>
      <c r="G346" s="4400"/>
      <c r="H346" s="677">
        <f>SUM(H347:H353)</f>
        <v>0</v>
      </c>
      <c r="I346" s="677">
        <f>SUM(I347:I353)</f>
        <v>0</v>
      </c>
      <c r="J346" s="677">
        <f>SUM(J347:J353)</f>
        <v>0</v>
      </c>
      <c r="K346" s="677">
        <f>SUM(K347:K353)</f>
        <v>0</v>
      </c>
      <c r="L346" s="677">
        <f>SUM(L347:L353)</f>
        <v>0</v>
      </c>
      <c r="N346" s="677">
        <f>SUM(N347:N353)</f>
        <v>0</v>
      </c>
    </row>
    <row r="347" spans="1:14" ht="15">
      <c r="A347" s="1212">
        <f t="shared" si="16"/>
        <v>347</v>
      </c>
      <c r="B347" s="4420"/>
      <c r="C347" s="4287"/>
      <c r="D347" s="4202" t="s">
        <v>835</v>
      </c>
      <c r="E347" s="4055"/>
      <c r="F347" s="4055"/>
      <c r="G347" s="4056"/>
      <c r="H347" s="955">
        <v>0</v>
      </c>
      <c r="I347" s="955">
        <v>0</v>
      </c>
      <c r="J347" s="1126">
        <f>+H347</f>
        <v>0</v>
      </c>
      <c r="K347" s="619">
        <v>0</v>
      </c>
      <c r="L347" s="251">
        <f t="shared" si="17"/>
        <v>0</v>
      </c>
      <c r="N347" s="700"/>
    </row>
    <row r="348" spans="1:14" ht="15">
      <c r="A348" s="1212">
        <f t="shared" si="16"/>
        <v>348</v>
      </c>
      <c r="B348" s="4420"/>
      <c r="C348" s="4263"/>
      <c r="D348" s="4202" t="s">
        <v>836</v>
      </c>
      <c r="E348" s="4055"/>
      <c r="F348" s="4055"/>
      <c r="G348" s="4056"/>
      <c r="H348" s="955">
        <v>0</v>
      </c>
      <c r="I348" s="955">
        <v>0</v>
      </c>
      <c r="J348" s="1126">
        <f t="shared" ref="J348:J353" si="18">+H348</f>
        <v>0</v>
      </c>
      <c r="K348" s="619">
        <v>0</v>
      </c>
      <c r="L348" s="251">
        <f t="shared" si="17"/>
        <v>0</v>
      </c>
      <c r="N348" s="700"/>
    </row>
    <row r="349" spans="1:14" ht="15">
      <c r="A349" s="1212">
        <f t="shared" si="16"/>
        <v>349</v>
      </c>
      <c r="B349" s="4420"/>
      <c r="C349" s="4263"/>
      <c r="D349" s="4202" t="s">
        <v>946</v>
      </c>
      <c r="E349" s="4055"/>
      <c r="F349" s="4055"/>
      <c r="G349" s="4056"/>
      <c r="H349" s="955">
        <v>0</v>
      </c>
      <c r="I349" s="955">
        <v>0</v>
      </c>
      <c r="J349" s="1126">
        <f t="shared" si="18"/>
        <v>0</v>
      </c>
      <c r="K349" s="619">
        <v>0</v>
      </c>
      <c r="L349" s="251">
        <f t="shared" si="17"/>
        <v>0</v>
      </c>
      <c r="N349" s="700"/>
    </row>
    <row r="350" spans="1:14" ht="15">
      <c r="A350" s="1212">
        <f t="shared" si="16"/>
        <v>350</v>
      </c>
      <c r="B350" s="4420"/>
      <c r="C350" s="4263"/>
      <c r="D350" s="4202" t="s">
        <v>837</v>
      </c>
      <c r="E350" s="4055"/>
      <c r="F350" s="4055"/>
      <c r="G350" s="4056"/>
      <c r="H350" s="955">
        <v>0</v>
      </c>
      <c r="I350" s="955">
        <v>0</v>
      </c>
      <c r="J350" s="1126">
        <f t="shared" si="18"/>
        <v>0</v>
      </c>
      <c r="K350" s="619">
        <v>0</v>
      </c>
      <c r="L350" s="251">
        <f t="shared" si="17"/>
        <v>0</v>
      </c>
      <c r="N350" s="700"/>
    </row>
    <row r="351" spans="1:14" ht="15">
      <c r="A351" s="1212">
        <f t="shared" si="16"/>
        <v>351</v>
      </c>
      <c r="B351" s="4420"/>
      <c r="C351" s="4263"/>
      <c r="D351" s="4202" t="s">
        <v>947</v>
      </c>
      <c r="E351" s="4055"/>
      <c r="F351" s="4055"/>
      <c r="G351" s="4056"/>
      <c r="H351" s="955">
        <v>0</v>
      </c>
      <c r="I351" s="955">
        <v>0</v>
      </c>
      <c r="J351" s="1126">
        <f t="shared" si="18"/>
        <v>0</v>
      </c>
      <c r="K351" s="619">
        <v>0</v>
      </c>
      <c r="L351" s="251">
        <f t="shared" si="17"/>
        <v>0</v>
      </c>
      <c r="N351" s="700"/>
    </row>
    <row r="352" spans="1:14" ht="15">
      <c r="A352" s="1212">
        <f t="shared" si="16"/>
        <v>352</v>
      </c>
      <c r="B352" s="4420"/>
      <c r="C352" s="4263"/>
      <c r="D352" s="4202" t="s">
        <v>1055</v>
      </c>
      <c r="E352" s="4055"/>
      <c r="F352" s="4055"/>
      <c r="G352" s="4056"/>
      <c r="H352" s="955">
        <v>0</v>
      </c>
      <c r="I352" s="955">
        <v>0</v>
      </c>
      <c r="J352" s="1126">
        <f t="shared" si="18"/>
        <v>0</v>
      </c>
      <c r="K352" s="619">
        <v>0</v>
      </c>
      <c r="L352" s="251">
        <f t="shared" si="17"/>
        <v>0</v>
      </c>
      <c r="N352" s="700"/>
    </row>
    <row r="353" spans="1:14" ht="15">
      <c r="A353" s="1212">
        <f t="shared" si="16"/>
        <v>353</v>
      </c>
      <c r="B353" s="4420"/>
      <c r="C353" s="4312"/>
      <c r="D353" s="4202" t="s">
        <v>118</v>
      </c>
      <c r="E353" s="4055"/>
      <c r="F353" s="4055"/>
      <c r="G353" s="4056"/>
      <c r="H353" s="955">
        <v>0</v>
      </c>
      <c r="I353" s="955">
        <v>0</v>
      </c>
      <c r="J353" s="1126">
        <f t="shared" si="18"/>
        <v>0</v>
      </c>
      <c r="K353" s="619">
        <v>0</v>
      </c>
      <c r="L353" s="251">
        <f t="shared" si="17"/>
        <v>0</v>
      </c>
      <c r="N353" s="700"/>
    </row>
    <row r="354" spans="1:14" ht="15.75">
      <c r="A354" s="1212">
        <f t="shared" si="16"/>
        <v>354</v>
      </c>
      <c r="B354" s="4420"/>
      <c r="C354" s="4397" t="s">
        <v>1029</v>
      </c>
      <c r="D354" s="4398"/>
      <c r="E354" s="4399"/>
      <c r="F354" s="4399"/>
      <c r="G354" s="4400"/>
      <c r="H354" s="686">
        <f>SUM(H355:H358)</f>
        <v>0</v>
      </c>
      <c r="I354" s="686">
        <f>SUM(I355:I358)</f>
        <v>0</v>
      </c>
      <c r="J354" s="686">
        <f>SUM(J355:J358)</f>
        <v>0</v>
      </c>
      <c r="K354" s="686">
        <f>SUM(K355:K358)</f>
        <v>0</v>
      </c>
      <c r="L354" s="686">
        <f>SUM(L355:L358)</f>
        <v>0</v>
      </c>
      <c r="N354" s="686">
        <f>SUM(N355:N358)</f>
        <v>0</v>
      </c>
    </row>
    <row r="355" spans="1:14" ht="15">
      <c r="A355" s="1212">
        <f t="shared" si="16"/>
        <v>355</v>
      </c>
      <c r="B355" s="4420"/>
      <c r="C355" s="4287"/>
      <c r="D355" s="4202" t="s">
        <v>953</v>
      </c>
      <c r="E355" s="4055"/>
      <c r="F355" s="4055"/>
      <c r="G355" s="4056"/>
      <c r="H355" s="955">
        <v>0</v>
      </c>
      <c r="I355" s="1222">
        <v>0</v>
      </c>
      <c r="J355" s="955">
        <v>0</v>
      </c>
      <c r="K355" s="955">
        <v>0</v>
      </c>
      <c r="L355" s="251">
        <f t="shared" si="17"/>
        <v>0</v>
      </c>
      <c r="N355" s="700"/>
    </row>
    <row r="356" spans="1:14" ht="15">
      <c r="A356" s="1212">
        <f t="shared" si="16"/>
        <v>356</v>
      </c>
      <c r="B356" s="4420"/>
      <c r="C356" s="4263"/>
      <c r="D356" s="4183" t="s">
        <v>1562</v>
      </c>
      <c r="E356" s="4186"/>
      <c r="F356" s="4186"/>
      <c r="G356" s="4187"/>
      <c r="H356" s="909">
        <v>0</v>
      </c>
      <c r="I356" s="1223">
        <v>0</v>
      </c>
      <c r="J356" s="909">
        <v>0</v>
      </c>
      <c r="K356" s="909">
        <v>0</v>
      </c>
      <c r="L356" s="894">
        <f t="shared" si="17"/>
        <v>0</v>
      </c>
      <c r="N356" s="700"/>
    </row>
    <row r="357" spans="1:14" ht="15">
      <c r="A357" s="1212">
        <f t="shared" si="16"/>
        <v>357</v>
      </c>
      <c r="B357" s="4420"/>
      <c r="C357" s="4263"/>
      <c r="D357" s="4202" t="s">
        <v>118</v>
      </c>
      <c r="E357" s="4055"/>
      <c r="F357" s="4055"/>
      <c r="G357" s="4056"/>
      <c r="H357" s="955">
        <f>+'Detalle renglón 210'!I608+'Detalle renglón 210'!I610</f>
        <v>0</v>
      </c>
      <c r="I357" s="1222">
        <v>0</v>
      </c>
      <c r="J357" s="955">
        <f>+'Detalle renglón 210'!M608+'Detalle renglón 210'!M610</f>
        <v>0</v>
      </c>
      <c r="K357" s="955">
        <f>+'Detalle renglón 210'!K608+'Detalle renglón 210'!K610</f>
        <v>0</v>
      </c>
      <c r="L357" s="251">
        <f t="shared" si="17"/>
        <v>0</v>
      </c>
      <c r="N357" s="700"/>
    </row>
    <row r="358" spans="1:14" ht="15">
      <c r="A358" s="1212">
        <f t="shared" si="16"/>
        <v>358</v>
      </c>
      <c r="B358" s="4420"/>
      <c r="C358" s="4312"/>
      <c r="D358" s="4202" t="s">
        <v>1056</v>
      </c>
      <c r="E358" s="4055"/>
      <c r="F358" s="4055"/>
      <c r="G358" s="4056"/>
      <c r="H358" s="614"/>
      <c r="I358" s="614"/>
      <c r="J358" s="614"/>
      <c r="K358" s="955">
        <v>0</v>
      </c>
      <c r="L358" s="251">
        <f t="shared" si="17"/>
        <v>0</v>
      </c>
      <c r="N358" s="700"/>
    </row>
    <row r="359" spans="1:14" ht="15.75">
      <c r="A359" s="1212">
        <f t="shared" si="16"/>
        <v>359</v>
      </c>
      <c r="B359" s="4420"/>
      <c r="C359" s="4384" t="s">
        <v>1057</v>
      </c>
      <c r="D359" s="4385"/>
      <c r="E359" s="4385"/>
      <c r="F359" s="4385"/>
      <c r="G359" s="4386"/>
      <c r="H359" s="1224">
        <v>0</v>
      </c>
      <c r="I359" s="1224">
        <v>0</v>
      </c>
      <c r="J359" s="1224">
        <f>+H359</f>
        <v>0</v>
      </c>
      <c r="K359" s="614"/>
      <c r="L359" s="614"/>
      <c r="N359" s="711"/>
    </row>
    <row r="360" spans="1:14" ht="15">
      <c r="A360" s="1212">
        <f t="shared" si="16"/>
        <v>360</v>
      </c>
      <c r="B360" s="4420"/>
      <c r="C360" s="4387" t="s">
        <v>1058</v>
      </c>
      <c r="D360" s="4388"/>
      <c r="E360" s="4388"/>
      <c r="F360" s="4388"/>
      <c r="G360" s="4389"/>
      <c r="H360" s="614"/>
      <c r="I360" s="614"/>
      <c r="J360" s="614"/>
      <c r="K360" s="1225">
        <v>0</v>
      </c>
      <c r="L360" s="317">
        <f t="shared" si="17"/>
        <v>0</v>
      </c>
      <c r="N360" s="700"/>
    </row>
    <row r="361" spans="1:14" ht="15.75">
      <c r="A361" s="1212">
        <f t="shared" si="16"/>
        <v>361</v>
      </c>
      <c r="B361" s="4421"/>
      <c r="C361" s="4057" t="s">
        <v>1059</v>
      </c>
      <c r="D361" s="4058"/>
      <c r="E361" s="4058"/>
      <c r="F361" s="4058"/>
      <c r="G361" s="4059"/>
      <c r="H361" s="686">
        <f>H207+H213+H265+H327+H330+H336+H346+H354+H317+H359-H360</f>
        <v>0</v>
      </c>
      <c r="I361" s="686">
        <f>I207+I213+I265+I327+I330+I336+I346+I354+I317+I359-I360</f>
        <v>0</v>
      </c>
      <c r="J361" s="686">
        <f>J207+J213+J265+J327+J330+J336+J346+J354+J317+J359-J360</f>
        <v>0</v>
      </c>
      <c r="K361" s="686">
        <f>K207+K213+K265+K327+K330+K336+K346+K354+K317+K359-K360</f>
        <v>0</v>
      </c>
      <c r="L361" s="686">
        <f>L207+L213+L265+L327+L330+L336+L346+L354+L317+L359-L360</f>
        <v>0</v>
      </c>
      <c r="N361" s="686">
        <f>N207+N213+N265+N327+N330+N336+N346+N354+N317+N359-N360</f>
        <v>0</v>
      </c>
    </row>
    <row r="362" spans="1:14" ht="36" customHeight="1">
      <c r="A362" s="1212">
        <f t="shared" si="16"/>
        <v>362</v>
      </c>
      <c r="B362" s="4390" t="s">
        <v>1060</v>
      </c>
      <c r="C362" s="4390"/>
      <c r="D362" s="4391"/>
      <c r="E362" s="4391"/>
      <c r="F362" s="4391"/>
      <c r="G362" s="4391"/>
      <c r="H362" s="686">
        <f>H142-H205-H361</f>
        <v>0</v>
      </c>
      <c r="I362" s="686">
        <f>I142-I205-I361</f>
        <v>0</v>
      </c>
      <c r="J362" s="686">
        <f>J142-J205-J361</f>
        <v>0</v>
      </c>
      <c r="K362" s="686">
        <f>K142-K205-K361</f>
        <v>0</v>
      </c>
      <c r="L362" s="686">
        <f>L142-L205-L361</f>
        <v>0</v>
      </c>
      <c r="N362" s="686">
        <f>N142-N205-N361</f>
        <v>0</v>
      </c>
    </row>
    <row r="363" spans="1:14" ht="15">
      <c r="A363" s="1212">
        <f t="shared" si="16"/>
        <v>363</v>
      </c>
      <c r="B363" s="4392" t="s">
        <v>1061</v>
      </c>
      <c r="C363" s="4393"/>
      <c r="D363" s="4393"/>
      <c r="E363" s="4393"/>
      <c r="F363" s="4393"/>
      <c r="G363" s="4393"/>
      <c r="H363" s="306"/>
      <c r="I363" s="306"/>
      <c r="J363" s="306"/>
      <c r="K363" s="306"/>
      <c r="L363" s="1226"/>
      <c r="N363" s="690"/>
    </row>
    <row r="364" spans="1:14" ht="15" customHeight="1">
      <c r="A364" s="1212">
        <f t="shared" si="16"/>
        <v>364</v>
      </c>
      <c r="B364" s="4394"/>
      <c r="C364" s="4396" t="s">
        <v>884</v>
      </c>
      <c r="D364" s="4221"/>
      <c r="E364" s="4290" t="s">
        <v>1062</v>
      </c>
      <c r="F364" s="4292"/>
      <c r="G364" s="1227" t="s">
        <v>968</v>
      </c>
      <c r="H364" s="909">
        <v>0</v>
      </c>
      <c r="I364" s="1223">
        <v>0</v>
      </c>
      <c r="J364" s="909">
        <v>0</v>
      </c>
      <c r="K364" s="909">
        <v>0</v>
      </c>
      <c r="L364" s="894">
        <f t="shared" ref="L364:L374" si="19">H364+I364-J364+K364</f>
        <v>0</v>
      </c>
      <c r="N364" s="700"/>
    </row>
    <row r="365" spans="1:14" ht="15">
      <c r="A365" s="1212">
        <f>+A364+1</f>
        <v>365</v>
      </c>
      <c r="B365" s="4394"/>
      <c r="C365" s="4396"/>
      <c r="D365" s="4221"/>
      <c r="E365" s="4296"/>
      <c r="F365" s="4298"/>
      <c r="G365" s="1227" t="s">
        <v>1577</v>
      </c>
      <c r="H365" s="909">
        <v>0</v>
      </c>
      <c r="I365" s="1223">
        <v>0</v>
      </c>
      <c r="J365" s="909">
        <v>0</v>
      </c>
      <c r="K365" s="909">
        <v>0</v>
      </c>
      <c r="L365" s="894">
        <f t="shared" si="19"/>
        <v>0</v>
      </c>
      <c r="N365" s="700"/>
    </row>
    <row r="366" spans="1:14" ht="15">
      <c r="A366" s="1212">
        <f>+A365+1</f>
        <v>366</v>
      </c>
      <c r="B366" s="4395"/>
      <c r="C366" s="4221"/>
      <c r="D366" s="4221"/>
      <c r="E366" s="4209" t="s">
        <v>1063</v>
      </c>
      <c r="F366" s="4209"/>
      <c r="G366" s="4209"/>
      <c r="H366" s="955">
        <f>+'Detalle renglón 210'!I489</f>
        <v>0</v>
      </c>
      <c r="I366" s="1222">
        <v>0</v>
      </c>
      <c r="J366" s="955">
        <f>+'Detalle renglón 210'!K489</f>
        <v>0</v>
      </c>
      <c r="K366" s="955">
        <f>+'Detalle renglón 210'!M489</f>
        <v>0</v>
      </c>
      <c r="L366" s="251">
        <f t="shared" si="19"/>
        <v>0</v>
      </c>
      <c r="N366" s="700"/>
    </row>
    <row r="367" spans="1:14" ht="15">
      <c r="A367" s="1212">
        <f t="shared" si="16"/>
        <v>367</v>
      </c>
      <c r="B367" s="4395"/>
      <c r="C367" s="4221"/>
      <c r="D367" s="4221"/>
      <c r="E367" s="4209" t="s">
        <v>1064</v>
      </c>
      <c r="F367" s="4209"/>
      <c r="G367" s="4209"/>
      <c r="H367" s="955">
        <v>0</v>
      </c>
      <c r="I367" s="1222">
        <v>0</v>
      </c>
      <c r="J367" s="955">
        <v>0</v>
      </c>
      <c r="K367" s="955">
        <v>0</v>
      </c>
      <c r="L367" s="251">
        <f t="shared" si="19"/>
        <v>0</v>
      </c>
      <c r="N367" s="700"/>
    </row>
    <row r="368" spans="1:14" ht="15">
      <c r="A368" s="1212">
        <f t="shared" si="16"/>
        <v>368</v>
      </c>
      <c r="B368" s="4395"/>
      <c r="C368" s="4221"/>
      <c r="D368" s="4221"/>
      <c r="E368" s="4209" t="s">
        <v>1065</v>
      </c>
      <c r="F368" s="4209"/>
      <c r="G368" s="4209"/>
      <c r="H368" s="955">
        <v>0</v>
      </c>
      <c r="I368" s="1222">
        <v>0</v>
      </c>
      <c r="J368" s="955">
        <v>0</v>
      </c>
      <c r="K368" s="955">
        <v>0</v>
      </c>
      <c r="L368" s="251">
        <f t="shared" si="19"/>
        <v>0</v>
      </c>
      <c r="N368" s="700"/>
    </row>
    <row r="369" spans="1:14" ht="15">
      <c r="A369" s="1212">
        <f t="shared" si="16"/>
        <v>369</v>
      </c>
      <c r="B369" s="4395"/>
      <c r="C369" s="4221"/>
      <c r="D369" s="4221"/>
      <c r="E369" s="4209" t="s">
        <v>1066</v>
      </c>
      <c r="F369" s="4209"/>
      <c r="G369" s="4209"/>
      <c r="H369" s="955">
        <v>0</v>
      </c>
      <c r="I369" s="1222">
        <v>0</v>
      </c>
      <c r="J369" s="955">
        <v>0</v>
      </c>
      <c r="K369" s="955">
        <v>0</v>
      </c>
      <c r="L369" s="251">
        <f t="shared" si="19"/>
        <v>0</v>
      </c>
      <c r="N369" s="700"/>
    </row>
    <row r="370" spans="1:14" ht="15">
      <c r="A370" s="1212">
        <f t="shared" si="16"/>
        <v>370</v>
      </c>
      <c r="B370" s="4395"/>
      <c r="C370" s="4221"/>
      <c r="D370" s="4221"/>
      <c r="E370" s="4209" t="s">
        <v>1067</v>
      </c>
      <c r="F370" s="4209"/>
      <c r="G370" s="4209"/>
      <c r="H370" s="955">
        <f>+'Detalle renglón 210'!I619</f>
        <v>0</v>
      </c>
      <c r="I370" s="1222">
        <v>0</v>
      </c>
      <c r="J370" s="955">
        <f>+'Detalle renglón 210'!K619</f>
        <v>0</v>
      </c>
      <c r="K370" s="955">
        <f>+'Detalle renglón 210'!M619</f>
        <v>0</v>
      </c>
      <c r="L370" s="251">
        <f t="shared" si="19"/>
        <v>0</v>
      </c>
      <c r="N370" s="700"/>
    </row>
    <row r="371" spans="1:14" ht="15">
      <c r="A371" s="1212">
        <f t="shared" si="16"/>
        <v>371</v>
      </c>
      <c r="B371" s="4395"/>
      <c r="C371" s="4221"/>
      <c r="D371" s="4221"/>
      <c r="E371" s="4209" t="s">
        <v>1068</v>
      </c>
      <c r="F371" s="4209"/>
      <c r="G371" s="4209"/>
      <c r="H371" s="955">
        <v>0</v>
      </c>
      <c r="I371" s="1222">
        <v>0</v>
      </c>
      <c r="J371" s="955">
        <v>0</v>
      </c>
      <c r="K371" s="955">
        <v>0</v>
      </c>
      <c r="L371" s="251">
        <f t="shared" si="19"/>
        <v>0</v>
      </c>
      <c r="N371" s="700"/>
    </row>
    <row r="372" spans="1:14" ht="15.75">
      <c r="A372" s="1212">
        <f t="shared" si="16"/>
        <v>372</v>
      </c>
      <c r="B372" s="4395"/>
      <c r="C372" s="4221"/>
      <c r="D372" s="4221"/>
      <c r="E372" s="4383" t="s">
        <v>1069</v>
      </c>
      <c r="F372" s="4383"/>
      <c r="G372" s="4383"/>
      <c r="H372" s="691">
        <f>SUM(H364:H371)</f>
        <v>0</v>
      </c>
      <c r="I372" s="691">
        <f>SUM(I364:I371)</f>
        <v>0</v>
      </c>
      <c r="J372" s="691">
        <f>SUM(J364:J371)</f>
        <v>0</v>
      </c>
      <c r="K372" s="691">
        <f>SUM(K364:K371)</f>
        <v>0</v>
      </c>
      <c r="L372" s="691">
        <f>SUM(L364:L371)</f>
        <v>0</v>
      </c>
      <c r="N372" s="691">
        <f>SUM(N364:N371)</f>
        <v>0</v>
      </c>
    </row>
    <row r="373" spans="1:14" ht="15">
      <c r="A373" s="1212">
        <f t="shared" si="16"/>
        <v>373</v>
      </c>
      <c r="B373" s="4395"/>
      <c r="C373" s="4209" t="s">
        <v>1070</v>
      </c>
      <c r="D373" s="4209"/>
      <c r="E373" s="4209"/>
      <c r="F373" s="4209"/>
      <c r="G373" s="4209"/>
      <c r="H373" s="955">
        <v>0</v>
      </c>
      <c r="I373" s="955">
        <v>0</v>
      </c>
      <c r="J373" s="955">
        <v>0</v>
      </c>
      <c r="K373" s="955">
        <v>0</v>
      </c>
      <c r="L373" s="251">
        <f t="shared" si="19"/>
        <v>0</v>
      </c>
      <c r="N373" s="700"/>
    </row>
    <row r="374" spans="1:14" ht="15">
      <c r="A374" s="1212">
        <f t="shared" si="16"/>
        <v>374</v>
      </c>
      <c r="B374" s="4395"/>
      <c r="C374" s="4209" t="s">
        <v>224</v>
      </c>
      <c r="D374" s="4209"/>
      <c r="E374" s="4209"/>
      <c r="F374" s="4209"/>
      <c r="G374" s="4209"/>
      <c r="H374" s="955">
        <v>0</v>
      </c>
      <c r="I374" s="955">
        <v>0</v>
      </c>
      <c r="J374" s="955">
        <v>0</v>
      </c>
      <c r="K374" s="955">
        <v>0</v>
      </c>
      <c r="L374" s="251">
        <f t="shared" si="19"/>
        <v>0</v>
      </c>
      <c r="N374" s="700"/>
    </row>
    <row r="375" spans="1:14" ht="15.75">
      <c r="A375" s="1229">
        <f t="shared" si="16"/>
        <v>375</v>
      </c>
      <c r="B375" s="4395"/>
      <c r="C375" s="4383" t="s">
        <v>1071</v>
      </c>
      <c r="D375" s="4383"/>
      <c r="E375" s="4383"/>
      <c r="F375" s="4383"/>
      <c r="G375" s="4383"/>
      <c r="H375" s="691">
        <f>H372-H373-H374</f>
        <v>0</v>
      </c>
      <c r="I375" s="691">
        <f>I372-I373-I374</f>
        <v>0</v>
      </c>
      <c r="J375" s="691">
        <f>J372-J373-J374</f>
        <v>0</v>
      </c>
      <c r="K375" s="691">
        <f>K372-K373-K374</f>
        <v>0</v>
      </c>
      <c r="L375" s="691">
        <f>IF(L372-L373-L374&gt;0,L372-L373-L374,0)</f>
        <v>0</v>
      </c>
      <c r="N375" s="691">
        <f>IF(N372-N373-N374&gt;0,N372-N373-N374,0)</f>
        <v>0</v>
      </c>
    </row>
    <row r="376" spans="1:14" ht="27.95" customHeight="1">
      <c r="A376" s="1212">
        <f t="shared" si="16"/>
        <v>376</v>
      </c>
      <c r="B376" s="4180" t="s">
        <v>1433</v>
      </c>
      <c r="C376" s="4181"/>
      <c r="D376" s="4181"/>
      <c r="E376" s="4181"/>
      <c r="F376" s="4181"/>
      <c r="G376" s="4181"/>
      <c r="H376" s="4181"/>
      <c r="I376" s="4181"/>
      <c r="J376" s="4181"/>
      <c r="K376" s="4181"/>
      <c r="L376" s="4181"/>
      <c r="M376" s="4181"/>
      <c r="N376" s="4182"/>
    </row>
    <row r="377" spans="1:14" ht="157.5">
      <c r="A377" s="241">
        <f t="shared" si="16"/>
        <v>377</v>
      </c>
      <c r="B377" s="4362"/>
      <c r="C377" s="4211" t="s">
        <v>1072</v>
      </c>
      <c r="D377" s="4365"/>
      <c r="E377" s="4365"/>
      <c r="F377" s="4365"/>
      <c r="G377" s="4366"/>
      <c r="H377" s="1230" t="s">
        <v>188</v>
      </c>
      <c r="I377" s="1230" t="s">
        <v>1647</v>
      </c>
      <c r="J377" s="692" t="s">
        <v>193</v>
      </c>
      <c r="K377" s="692" t="s">
        <v>200</v>
      </c>
      <c r="L377" s="692" t="s">
        <v>1539</v>
      </c>
      <c r="M377" s="692" t="s">
        <v>191</v>
      </c>
      <c r="N377" s="692" t="s">
        <v>4260</v>
      </c>
    </row>
    <row r="378" spans="1:14" ht="15.75">
      <c r="A378" s="241">
        <f t="shared" si="16"/>
        <v>378</v>
      </c>
      <c r="B378" s="4363"/>
      <c r="C378" s="4367"/>
      <c r="D378" s="4369" t="s">
        <v>1073</v>
      </c>
      <c r="E378" s="4370"/>
      <c r="F378" s="4370"/>
      <c r="G378" s="4371"/>
      <c r="H378" s="693">
        <f>L10-L12</f>
        <v>0</v>
      </c>
      <c r="I378" s="693">
        <f>+L12</f>
        <v>0</v>
      </c>
      <c r="J378" s="693">
        <f>L25</f>
        <v>0</v>
      </c>
      <c r="K378" s="693">
        <f>L37</f>
        <v>0</v>
      </c>
      <c r="L378" s="693">
        <f>SUM(H378:K378)</f>
        <v>0</v>
      </c>
      <c r="M378" s="693">
        <f>L20</f>
        <v>0</v>
      </c>
      <c r="N378" s="693">
        <v>0</v>
      </c>
    </row>
    <row r="379" spans="1:14" ht="47.1" customHeight="1">
      <c r="A379" s="241">
        <f t="shared" si="16"/>
        <v>379</v>
      </c>
      <c r="B379" s="4363"/>
      <c r="C379" s="4367"/>
      <c r="D379" s="4354" t="s">
        <v>1074</v>
      </c>
      <c r="E379" s="4119"/>
      <c r="F379" s="4202" t="s">
        <v>1075</v>
      </c>
      <c r="G379" s="4229"/>
      <c r="H379" s="956">
        <v>0</v>
      </c>
      <c r="I379" s="710">
        <v>0</v>
      </c>
      <c r="J379" s="1231">
        <v>0</v>
      </c>
      <c r="K379" s="956">
        <v>0</v>
      </c>
      <c r="L379" s="956">
        <f>SUM(H379:K379)</f>
        <v>0</v>
      </c>
      <c r="M379" s="614"/>
      <c r="N379" s="702"/>
    </row>
    <row r="380" spans="1:14" ht="38.1" customHeight="1">
      <c r="A380" s="241">
        <f t="shared" si="16"/>
        <v>380</v>
      </c>
      <c r="B380" s="4363"/>
      <c r="C380" s="4367"/>
      <c r="D380" s="4372"/>
      <c r="E380" s="4373"/>
      <c r="F380" s="4202" t="s">
        <v>1076</v>
      </c>
      <c r="G380" s="4229"/>
      <c r="H380" s="956">
        <v>0</v>
      </c>
      <c r="I380" s="710">
        <v>0</v>
      </c>
      <c r="J380" s="1231">
        <v>0</v>
      </c>
      <c r="K380" s="956">
        <v>0</v>
      </c>
      <c r="L380" s="956">
        <f>SUM(H380:K380)</f>
        <v>0</v>
      </c>
      <c r="M380" s="614"/>
      <c r="N380" s="702"/>
    </row>
    <row r="381" spans="1:14" ht="42.95" customHeight="1">
      <c r="A381" s="241">
        <f t="shared" si="16"/>
        <v>381</v>
      </c>
      <c r="B381" s="4363"/>
      <c r="C381" s="4367"/>
      <c r="D381" s="4133"/>
      <c r="E381" s="4134"/>
      <c r="F381" s="4202" t="s">
        <v>1077</v>
      </c>
      <c r="G381" s="4229"/>
      <c r="H381" s="956">
        <v>0</v>
      </c>
      <c r="I381" s="710">
        <v>0</v>
      </c>
      <c r="J381" s="1231">
        <v>0</v>
      </c>
      <c r="K381" s="956">
        <v>0</v>
      </c>
      <c r="L381" s="956">
        <f>SUM(H381:K381)</f>
        <v>0</v>
      </c>
      <c r="M381" s="614"/>
      <c r="N381" s="702"/>
    </row>
    <row r="382" spans="1:14" ht="15.75">
      <c r="A382" s="241">
        <f t="shared" si="16"/>
        <v>382</v>
      </c>
      <c r="B382" s="4363"/>
      <c r="C382" s="4363"/>
      <c r="D382" s="4356" t="s">
        <v>973</v>
      </c>
      <c r="E382" s="4377"/>
      <c r="F382" s="4377"/>
      <c r="G382" s="4378"/>
      <c r="H382" s="681">
        <f t="shared" ref="H382:N382" si="20">SUM(H383:H394)</f>
        <v>0</v>
      </c>
      <c r="I382" s="681">
        <f t="shared" si="20"/>
        <v>0</v>
      </c>
      <c r="J382" s="1232">
        <f t="shared" si="20"/>
        <v>0</v>
      </c>
      <c r="K382" s="681">
        <f t="shared" si="20"/>
        <v>0</v>
      </c>
      <c r="L382" s="681">
        <f t="shared" si="20"/>
        <v>0</v>
      </c>
      <c r="M382" s="681">
        <f t="shared" si="20"/>
        <v>0</v>
      </c>
      <c r="N382" s="681">
        <f t="shared" si="20"/>
        <v>0</v>
      </c>
    </row>
    <row r="383" spans="1:14" ht="15">
      <c r="A383" s="241">
        <f t="shared" si="16"/>
        <v>383</v>
      </c>
      <c r="B383" s="4363"/>
      <c r="C383" s="4363"/>
      <c r="D383" s="4379"/>
      <c r="E383" s="4047" t="s">
        <v>1078</v>
      </c>
      <c r="F383" s="4096"/>
      <c r="G383" s="4048"/>
      <c r="H383" s="955">
        <f>+'Detalle renglón 210'!N327++'Detalle renglón 210'!N337</f>
        <v>0</v>
      </c>
      <c r="I383" s="710">
        <f>+'Detalle renglón 210'!N404</f>
        <v>0</v>
      </c>
      <c r="J383" s="1233">
        <f>+'Detalle renglón 210'!N478</f>
        <v>0</v>
      </c>
      <c r="K383" s="955">
        <f>+'Detalle renglón 210'!N567</f>
        <v>0</v>
      </c>
      <c r="L383" s="956">
        <f t="shared" ref="L383:L392" si="21">SUM(H383:K383)</f>
        <v>0</v>
      </c>
      <c r="M383" s="614"/>
      <c r="N383" s="702"/>
    </row>
    <row r="384" spans="1:14" ht="15">
      <c r="A384" s="241">
        <f t="shared" si="16"/>
        <v>384</v>
      </c>
      <c r="B384" s="4363"/>
      <c r="C384" s="4363"/>
      <c r="D384" s="4380"/>
      <c r="E384" s="4047" t="s">
        <v>1079</v>
      </c>
      <c r="F384" s="4096"/>
      <c r="G384" s="4048"/>
      <c r="H384" s="955">
        <v>0</v>
      </c>
      <c r="I384" s="710">
        <v>0</v>
      </c>
      <c r="J384" s="1233">
        <v>0</v>
      </c>
      <c r="K384" s="955">
        <v>0</v>
      </c>
      <c r="L384" s="956">
        <f t="shared" si="21"/>
        <v>0</v>
      </c>
      <c r="M384" s="1134">
        <f>+'Detalle renglón 210'!N716</f>
        <v>0</v>
      </c>
      <c r="N384" s="712"/>
    </row>
    <row r="385" spans="1:14" ht="41.1" customHeight="1">
      <c r="A385" s="241">
        <f t="shared" si="16"/>
        <v>385</v>
      </c>
      <c r="B385" s="4363"/>
      <c r="C385" s="4363"/>
      <c r="D385" s="4380"/>
      <c r="E385" s="4047" t="s">
        <v>1080</v>
      </c>
      <c r="F385" s="4096"/>
      <c r="G385" s="4048"/>
      <c r="H385" s="955">
        <f>+'Detalle renglón 210'!N329++'Detalle renglón 210'!N339</f>
        <v>0</v>
      </c>
      <c r="I385" s="710">
        <f>+'Detalle renglón 210'!N406</f>
        <v>0</v>
      </c>
      <c r="J385" s="1233">
        <f>+'Detalle renglón 210'!N480</f>
        <v>0</v>
      </c>
      <c r="K385" s="955">
        <f>+'Detalle renglón 210'!N568</f>
        <v>0</v>
      </c>
      <c r="L385" s="956">
        <f t="shared" si="21"/>
        <v>0</v>
      </c>
      <c r="M385" s="614"/>
      <c r="N385" s="702"/>
    </row>
    <row r="386" spans="1:14" ht="15">
      <c r="A386" s="241">
        <f t="shared" si="16"/>
        <v>386</v>
      </c>
      <c r="B386" s="4363"/>
      <c r="C386" s="4363"/>
      <c r="D386" s="4380"/>
      <c r="E386" s="4047" t="s">
        <v>1081</v>
      </c>
      <c r="F386" s="4096"/>
      <c r="G386" s="4048"/>
      <c r="H386" s="955">
        <f>+'Detalle renglón 210'!N325++'Detalle renglón 210'!N335</f>
        <v>0</v>
      </c>
      <c r="I386" s="710">
        <f>+'Detalle renglón 210'!N402</f>
        <v>0</v>
      </c>
      <c r="J386" s="1233">
        <f>+'Detalle renglón 210'!N476</f>
        <v>0</v>
      </c>
      <c r="K386" s="955">
        <f>+'Detalle renglón 210'!N566</f>
        <v>0</v>
      </c>
      <c r="L386" s="956">
        <f t="shared" si="21"/>
        <v>0</v>
      </c>
      <c r="M386" s="1134">
        <f>+'Detalle renglón 210'!N715</f>
        <v>0</v>
      </c>
      <c r="N386" s="712"/>
    </row>
    <row r="387" spans="1:14" ht="30" customHeight="1">
      <c r="A387" s="241">
        <f t="shared" si="16"/>
        <v>387</v>
      </c>
      <c r="B387" s="4363"/>
      <c r="C387" s="4363"/>
      <c r="D387" s="4380"/>
      <c r="E387" s="4047" t="s">
        <v>1082</v>
      </c>
      <c r="F387" s="4096"/>
      <c r="G387" s="4048"/>
      <c r="H387" s="955">
        <v>0</v>
      </c>
      <c r="I387" s="710">
        <v>0</v>
      </c>
      <c r="J387" s="619">
        <v>0</v>
      </c>
      <c r="K387" s="1234"/>
      <c r="L387" s="956">
        <f t="shared" si="21"/>
        <v>0</v>
      </c>
      <c r="M387" s="614"/>
      <c r="N387" s="711"/>
    </row>
    <row r="388" spans="1:14" ht="41.1" customHeight="1">
      <c r="A388" s="241">
        <f t="shared" si="16"/>
        <v>388</v>
      </c>
      <c r="B388" s="4363"/>
      <c r="C388" s="4363"/>
      <c r="D388" s="4380"/>
      <c r="E388" s="4382" t="s">
        <v>898</v>
      </c>
      <c r="F388" s="4096"/>
      <c r="G388" s="4048"/>
      <c r="H388" s="1043">
        <v>0</v>
      </c>
      <c r="I388" s="896"/>
      <c r="J388" s="1235">
        <v>0</v>
      </c>
      <c r="K388" s="703"/>
      <c r="L388" s="956">
        <f t="shared" si="21"/>
        <v>0</v>
      </c>
      <c r="M388" s="614"/>
      <c r="N388" s="702"/>
    </row>
    <row r="389" spans="1:14" ht="15">
      <c r="A389" s="241">
        <f t="shared" si="16"/>
        <v>389</v>
      </c>
      <c r="B389" s="4363"/>
      <c r="C389" s="4363"/>
      <c r="D389" s="4380"/>
      <c r="E389" s="4047" t="s">
        <v>889</v>
      </c>
      <c r="F389" s="4096"/>
      <c r="G389" s="4048"/>
      <c r="H389" s="955">
        <f>+'Detalle renglón 210'!N331</f>
        <v>0</v>
      </c>
      <c r="I389" s="710"/>
      <c r="J389" s="614"/>
      <c r="K389" s="955">
        <f>+'Detalle renglón 210'!N570</f>
        <v>0</v>
      </c>
      <c r="L389" s="956">
        <f t="shared" si="21"/>
        <v>0</v>
      </c>
      <c r="M389" s="614"/>
      <c r="N389" s="702"/>
    </row>
    <row r="390" spans="1:14" ht="15">
      <c r="A390" s="241">
        <f t="shared" si="16"/>
        <v>390</v>
      </c>
      <c r="B390" s="4363"/>
      <c r="C390" s="4363"/>
      <c r="D390" s="4380"/>
      <c r="E390" s="4047" t="s">
        <v>888</v>
      </c>
      <c r="F390" s="4096"/>
      <c r="G390" s="4048"/>
      <c r="H390" s="955">
        <v>0</v>
      </c>
      <c r="I390" s="896"/>
      <c r="J390" s="614"/>
      <c r="K390" s="615"/>
      <c r="L390" s="956">
        <f t="shared" si="21"/>
        <v>0</v>
      </c>
      <c r="M390" s="614"/>
      <c r="N390" s="711"/>
    </row>
    <row r="391" spans="1:14" ht="57.95" customHeight="1">
      <c r="A391" s="241">
        <f t="shared" si="16"/>
        <v>391</v>
      </c>
      <c r="B391" s="4363"/>
      <c r="C391" s="4363"/>
      <c r="D391" s="4380"/>
      <c r="E391" s="4047" t="s">
        <v>1083</v>
      </c>
      <c r="F391" s="4096"/>
      <c r="G391" s="4048"/>
      <c r="H391" s="614"/>
      <c r="I391" s="896"/>
      <c r="J391" s="614"/>
      <c r="K391" s="955">
        <f>+'Detalle renglón 210'!N569</f>
        <v>0</v>
      </c>
      <c r="L391" s="956">
        <f t="shared" si="21"/>
        <v>0</v>
      </c>
      <c r="M391" s="614"/>
      <c r="N391" s="702"/>
    </row>
    <row r="392" spans="1:14" ht="33" customHeight="1">
      <c r="A392" s="241">
        <f t="shared" si="16"/>
        <v>392</v>
      </c>
      <c r="B392" s="4363"/>
      <c r="C392" s="4363"/>
      <c r="D392" s="4380"/>
      <c r="E392" s="4047" t="s">
        <v>1084</v>
      </c>
      <c r="F392" s="4096"/>
      <c r="G392" s="4048"/>
      <c r="H392" s="619">
        <v>0</v>
      </c>
      <c r="I392" s="710"/>
      <c r="J392" s="619">
        <v>0</v>
      </c>
      <c r="K392" s="1234">
        <v>0</v>
      </c>
      <c r="L392" s="1223">
        <f t="shared" si="21"/>
        <v>0</v>
      </c>
      <c r="M392" s="619"/>
      <c r="N392" s="711"/>
    </row>
    <row r="393" spans="1:14" ht="15">
      <c r="A393" s="241">
        <f t="shared" si="16"/>
        <v>393</v>
      </c>
      <c r="B393" s="4363"/>
      <c r="C393" s="4363"/>
      <c r="D393" s="4380"/>
      <c r="E393" s="4047" t="s">
        <v>736</v>
      </c>
      <c r="F393" s="4096"/>
      <c r="G393" s="4048"/>
      <c r="H393" s="614"/>
      <c r="I393" s="896"/>
      <c r="J393" s="614"/>
      <c r="K393" s="614"/>
      <c r="L393" s="1236">
        <v>0</v>
      </c>
      <c r="M393" s="614"/>
      <c r="N393" s="711"/>
    </row>
    <row r="394" spans="1:14" ht="15">
      <c r="A394" s="241">
        <f t="shared" si="16"/>
        <v>394</v>
      </c>
      <c r="B394" s="4363"/>
      <c r="C394" s="4363"/>
      <c r="D394" s="4381"/>
      <c r="E394" s="4047" t="s">
        <v>1085</v>
      </c>
      <c r="F394" s="4096"/>
      <c r="G394" s="4048"/>
      <c r="H394" s="955">
        <v>0</v>
      </c>
      <c r="I394" s="710">
        <v>0</v>
      </c>
      <c r="J394" s="1233">
        <v>0</v>
      </c>
      <c r="K394" s="955">
        <f>SUM('Detalle renglón 210'!N572:N574)</f>
        <v>0</v>
      </c>
      <c r="L394" s="956">
        <f>SUM(H394:K394)</f>
        <v>0</v>
      </c>
      <c r="M394" s="1134">
        <v>0</v>
      </c>
      <c r="N394" s="712"/>
    </row>
    <row r="395" spans="1:14" ht="15.75">
      <c r="A395" s="241">
        <f t="shared" si="16"/>
        <v>395</v>
      </c>
      <c r="B395" s="4363"/>
      <c r="C395" s="4363"/>
      <c r="D395" s="4374" t="s">
        <v>1086</v>
      </c>
      <c r="E395" s="4375"/>
      <c r="F395" s="4375"/>
      <c r="G395" s="4376"/>
      <c r="H395" s="681">
        <f t="shared" ref="H395:N395" si="22">H378+H379+H380+H381-H382</f>
        <v>0</v>
      </c>
      <c r="I395" s="681">
        <f t="shared" si="22"/>
        <v>0</v>
      </c>
      <c r="J395" s="1232">
        <f t="shared" si="22"/>
        <v>0</v>
      </c>
      <c r="K395" s="681">
        <f t="shared" si="22"/>
        <v>0</v>
      </c>
      <c r="L395" s="681">
        <f t="shared" si="22"/>
        <v>0</v>
      </c>
      <c r="M395" s="681">
        <f t="shared" si="22"/>
        <v>0</v>
      </c>
      <c r="N395" s="681">
        <f t="shared" si="22"/>
        <v>0</v>
      </c>
    </row>
    <row r="396" spans="1:14" ht="15">
      <c r="A396" s="241">
        <f t="shared" si="16"/>
        <v>396</v>
      </c>
      <c r="B396" s="4363"/>
      <c r="C396" s="4363"/>
      <c r="D396" s="4354" t="s">
        <v>1070</v>
      </c>
      <c r="E396" s="4118"/>
      <c r="F396" s="4118"/>
      <c r="G396" s="4119"/>
      <c r="H396" s="1043">
        <v>0</v>
      </c>
      <c r="I396" s="710">
        <v>0</v>
      </c>
      <c r="J396" s="1233">
        <v>0</v>
      </c>
      <c r="K396" s="955">
        <f>+'Detalle renglón 210'!N579+'Detalle renglón 210'!N580</f>
        <v>0</v>
      </c>
      <c r="L396" s="956">
        <f>SUM(H396:K396)</f>
        <v>0</v>
      </c>
      <c r="M396" s="614"/>
      <c r="N396" s="702"/>
    </row>
    <row r="397" spans="1:14" ht="15">
      <c r="A397" s="241">
        <f t="shared" ref="A397:A469" si="23">A396+1</f>
        <v>397</v>
      </c>
      <c r="B397" s="4363"/>
      <c r="C397" s="4363"/>
      <c r="D397" s="4354" t="s">
        <v>1087</v>
      </c>
      <c r="E397" s="4118"/>
      <c r="F397" s="4118"/>
      <c r="G397" s="4119"/>
      <c r="H397" s="1237">
        <v>0</v>
      </c>
      <c r="I397" s="909">
        <f>+'Detalle renglón 210'!O409</f>
        <v>0</v>
      </c>
      <c r="J397" s="1233">
        <f>+'Detalle renglón 210'!N482</f>
        <v>0</v>
      </c>
      <c r="K397" s="955">
        <f>+'Detalle renglón 210'!O577-'Detalle renglón 210'!N579-'Detalle renglón 210'!N580</f>
        <v>0</v>
      </c>
      <c r="L397" s="956">
        <f>SUM(I397:K397)</f>
        <v>0</v>
      </c>
      <c r="M397" s="614"/>
      <c r="N397" s="702"/>
    </row>
    <row r="398" spans="1:14" ht="15.75">
      <c r="A398" s="241">
        <f t="shared" si="23"/>
        <v>398</v>
      </c>
      <c r="B398" s="4363"/>
      <c r="C398" s="4363"/>
      <c r="D398" s="4352" t="s">
        <v>1088</v>
      </c>
      <c r="E398" s="4355"/>
      <c r="F398" s="4355"/>
      <c r="G398" s="4353"/>
      <c r="H398" s="693">
        <f t="shared" ref="H398:M398" si="24">IF(H395-H396-H397&gt;0,H395-H396-H397,0)</f>
        <v>0</v>
      </c>
      <c r="I398" s="693">
        <f t="shared" si="24"/>
        <v>0</v>
      </c>
      <c r="J398" s="1238">
        <f t="shared" si="24"/>
        <v>0</v>
      </c>
      <c r="K398" s="693">
        <f t="shared" si="24"/>
        <v>0</v>
      </c>
      <c r="L398" s="693">
        <f t="shared" si="24"/>
        <v>0</v>
      </c>
      <c r="M398" s="693">
        <f t="shared" si="24"/>
        <v>0</v>
      </c>
      <c r="N398" s="693">
        <f>IF(N395-N396-N397&gt;0,N395-N396-N397,0)</f>
        <v>0</v>
      </c>
    </row>
    <row r="399" spans="1:14" ht="42.95" customHeight="1">
      <c r="A399" s="241">
        <f t="shared" si="23"/>
        <v>399</v>
      </c>
      <c r="B399" s="4363"/>
      <c r="C399" s="4363"/>
      <c r="D399" s="4356" t="s">
        <v>1089</v>
      </c>
      <c r="E399" s="4357"/>
      <c r="F399" s="4357"/>
      <c r="G399" s="4358"/>
      <c r="H399" s="681">
        <f t="shared" ref="H399:N399" si="25">IF(H407-H408-H409&gt;0,H407-H408-H409,0)</f>
        <v>0</v>
      </c>
      <c r="I399" s="681">
        <f t="shared" si="25"/>
        <v>0</v>
      </c>
      <c r="J399" s="1232">
        <f t="shared" si="25"/>
        <v>0</v>
      </c>
      <c r="K399" s="681">
        <f t="shared" si="25"/>
        <v>0</v>
      </c>
      <c r="L399" s="681">
        <f t="shared" si="25"/>
        <v>0</v>
      </c>
      <c r="M399" s="681">
        <f t="shared" si="25"/>
        <v>0</v>
      </c>
      <c r="N399" s="681">
        <f t="shared" si="25"/>
        <v>0</v>
      </c>
    </row>
    <row r="400" spans="1:14" ht="15">
      <c r="A400" s="241">
        <f t="shared" si="23"/>
        <v>400</v>
      </c>
      <c r="B400" s="4363"/>
      <c r="C400" s="4363"/>
      <c r="D400" s="4359"/>
      <c r="E400" s="4221" t="s">
        <v>1090</v>
      </c>
      <c r="F400" s="4202" t="s">
        <v>1062</v>
      </c>
      <c r="G400" s="4056"/>
      <c r="H400" s="614"/>
      <c r="I400" s="614"/>
      <c r="J400" s="614"/>
      <c r="K400" s="614"/>
      <c r="L400" s="956">
        <f t="shared" ref="L400:L406" si="26">SUM(H400:K400)</f>
        <v>0</v>
      </c>
      <c r="M400" s="614"/>
      <c r="N400" s="711"/>
    </row>
    <row r="401" spans="1:14" ht="15">
      <c r="A401" s="241">
        <f t="shared" si="23"/>
        <v>401</v>
      </c>
      <c r="B401" s="4363"/>
      <c r="C401" s="4363"/>
      <c r="D401" s="4360"/>
      <c r="E401" s="4361"/>
      <c r="F401" s="4202" t="s">
        <v>1063</v>
      </c>
      <c r="G401" s="4056"/>
      <c r="H401" s="614"/>
      <c r="I401" s="614"/>
      <c r="J401" s="1233">
        <f>+L366</f>
        <v>0</v>
      </c>
      <c r="K401" s="619">
        <v>0</v>
      </c>
      <c r="L401" s="956">
        <f t="shared" si="26"/>
        <v>0</v>
      </c>
      <c r="M401" s="614"/>
      <c r="N401" s="702"/>
    </row>
    <row r="402" spans="1:14" ht="15">
      <c r="A402" s="241">
        <f t="shared" si="23"/>
        <v>402</v>
      </c>
      <c r="B402" s="4363"/>
      <c r="C402" s="4363"/>
      <c r="D402" s="4360"/>
      <c r="E402" s="4361"/>
      <c r="F402" s="4202" t="s">
        <v>1064</v>
      </c>
      <c r="G402" s="4056"/>
      <c r="H402" s="614"/>
      <c r="I402" s="614"/>
      <c r="J402" s="619">
        <v>0</v>
      </c>
      <c r="K402" s="955">
        <f>+L367</f>
        <v>0</v>
      </c>
      <c r="L402" s="956">
        <f t="shared" si="26"/>
        <v>0</v>
      </c>
      <c r="M402" s="614"/>
      <c r="N402" s="702"/>
    </row>
    <row r="403" spans="1:14" ht="15">
      <c r="A403" s="241">
        <f t="shared" si="23"/>
        <v>403</v>
      </c>
      <c r="B403" s="4363"/>
      <c r="C403" s="4363"/>
      <c r="D403" s="4360"/>
      <c r="E403" s="4361"/>
      <c r="F403" s="4202" t="s">
        <v>1065</v>
      </c>
      <c r="G403" s="4056"/>
      <c r="H403" s="614"/>
      <c r="I403" s="614"/>
      <c r="J403" s="619">
        <v>0</v>
      </c>
      <c r="K403" s="955">
        <f>+L368</f>
        <v>0</v>
      </c>
      <c r="L403" s="956">
        <f t="shared" si="26"/>
        <v>0</v>
      </c>
      <c r="M403" s="614"/>
      <c r="N403" s="702"/>
    </row>
    <row r="404" spans="1:14" ht="15">
      <c r="A404" s="241">
        <f t="shared" si="23"/>
        <v>404</v>
      </c>
      <c r="B404" s="4363"/>
      <c r="C404" s="4363"/>
      <c r="D404" s="4360"/>
      <c r="E404" s="4361"/>
      <c r="F404" s="4202" t="s">
        <v>1066</v>
      </c>
      <c r="G404" s="4056"/>
      <c r="H404" s="614"/>
      <c r="I404" s="614"/>
      <c r="J404" s="1233">
        <f>+L369</f>
        <v>0</v>
      </c>
      <c r="K404" s="619"/>
      <c r="L404" s="956">
        <f t="shared" si="26"/>
        <v>0</v>
      </c>
      <c r="M404" s="614"/>
      <c r="N404" s="702"/>
    </row>
    <row r="405" spans="1:14" ht="15">
      <c r="A405" s="241">
        <f t="shared" si="23"/>
        <v>405</v>
      </c>
      <c r="B405" s="4363"/>
      <c r="C405" s="4363"/>
      <c r="D405" s="4360"/>
      <c r="E405" s="4361"/>
      <c r="F405" s="4202" t="s">
        <v>1067</v>
      </c>
      <c r="G405" s="4056"/>
      <c r="H405" s="614"/>
      <c r="I405" s="614"/>
      <c r="J405" s="619"/>
      <c r="K405" s="955">
        <f>+L370</f>
        <v>0</v>
      </c>
      <c r="L405" s="956">
        <f t="shared" si="26"/>
        <v>0</v>
      </c>
      <c r="M405" s="614"/>
      <c r="N405" s="702"/>
    </row>
    <row r="406" spans="1:14" ht="15">
      <c r="A406" s="241">
        <f t="shared" si="23"/>
        <v>406</v>
      </c>
      <c r="B406" s="4363"/>
      <c r="C406" s="4363"/>
      <c r="D406" s="4360"/>
      <c r="E406" s="4361"/>
      <c r="F406" s="4202" t="s">
        <v>1068</v>
      </c>
      <c r="G406" s="4056"/>
      <c r="H406" s="614"/>
      <c r="I406" s="614"/>
      <c r="J406" s="619"/>
      <c r="K406" s="955">
        <f>+L371</f>
        <v>0</v>
      </c>
      <c r="L406" s="956">
        <f t="shared" si="26"/>
        <v>0</v>
      </c>
      <c r="M406" s="614"/>
      <c r="N406" s="702"/>
    </row>
    <row r="407" spans="1:14" ht="15.75">
      <c r="A407" s="241">
        <f t="shared" si="23"/>
        <v>407</v>
      </c>
      <c r="B407" s="4363"/>
      <c r="C407" s="4363"/>
      <c r="D407" s="4360"/>
      <c r="E407" s="4361"/>
      <c r="F407" s="4352" t="s">
        <v>1069</v>
      </c>
      <c r="G407" s="4353"/>
      <c r="H407" s="681">
        <f t="shared" ref="H407:N407" si="27">SUM(H400:H406)</f>
        <v>0</v>
      </c>
      <c r="I407" s="681">
        <f t="shared" si="27"/>
        <v>0</v>
      </c>
      <c r="J407" s="1232">
        <f t="shared" si="27"/>
        <v>0</v>
      </c>
      <c r="K407" s="681">
        <f t="shared" si="27"/>
        <v>0</v>
      </c>
      <c r="L407" s="681">
        <f t="shared" si="27"/>
        <v>0</v>
      </c>
      <c r="M407" s="681">
        <f t="shared" si="27"/>
        <v>0</v>
      </c>
      <c r="N407" s="681">
        <f t="shared" si="27"/>
        <v>0</v>
      </c>
    </row>
    <row r="408" spans="1:14" ht="15">
      <c r="A408" s="241">
        <f t="shared" si="23"/>
        <v>408</v>
      </c>
      <c r="B408" s="4363"/>
      <c r="C408" s="4363"/>
      <c r="D408" s="4349"/>
      <c r="E408" s="4202" t="s">
        <v>1070</v>
      </c>
      <c r="F408" s="4055"/>
      <c r="G408" s="4056"/>
      <c r="H408" s="614"/>
      <c r="I408" s="614"/>
      <c r="J408" s="1233">
        <v>0</v>
      </c>
      <c r="K408" s="955">
        <v>0</v>
      </c>
      <c r="L408" s="956">
        <f>SUM(H408:K408)</f>
        <v>0</v>
      </c>
      <c r="M408" s="614"/>
      <c r="N408" s="702"/>
    </row>
    <row r="409" spans="1:14" ht="15">
      <c r="A409" s="241">
        <f t="shared" si="23"/>
        <v>409</v>
      </c>
      <c r="B409" s="4363"/>
      <c r="C409" s="4363"/>
      <c r="D409" s="4350"/>
      <c r="E409" s="4202" t="s">
        <v>224</v>
      </c>
      <c r="F409" s="4055"/>
      <c r="G409" s="4056"/>
      <c r="H409" s="614"/>
      <c r="I409" s="614"/>
      <c r="J409" s="1233">
        <v>0</v>
      </c>
      <c r="K409" s="955">
        <v>0</v>
      </c>
      <c r="L409" s="956">
        <f>SUM(H409:K409)</f>
        <v>0</v>
      </c>
      <c r="M409" s="614"/>
      <c r="N409" s="702"/>
    </row>
    <row r="410" spans="1:14" ht="15.75">
      <c r="A410" s="241">
        <f t="shared" si="23"/>
        <v>410</v>
      </c>
      <c r="B410" s="4363"/>
      <c r="C410" s="4363"/>
      <c r="D410" s="4345" t="s">
        <v>224</v>
      </c>
      <c r="E410" s="4346"/>
      <c r="F410" s="4346"/>
      <c r="G410" s="4347"/>
      <c r="H410" s="693">
        <f t="shared" ref="H410:M410" si="28">SUM(H411:H419)</f>
        <v>0</v>
      </c>
      <c r="I410" s="693">
        <f t="shared" si="28"/>
        <v>0</v>
      </c>
      <c r="J410" s="693">
        <f t="shared" si="28"/>
        <v>0</v>
      </c>
      <c r="K410" s="693">
        <f t="shared" si="28"/>
        <v>0</v>
      </c>
      <c r="L410" s="693">
        <f t="shared" si="28"/>
        <v>0</v>
      </c>
      <c r="M410" s="693">
        <f t="shared" si="28"/>
        <v>0</v>
      </c>
      <c r="N410" s="693">
        <f>SUM(N411:N419)</f>
        <v>0</v>
      </c>
    </row>
    <row r="411" spans="1:14" ht="15">
      <c r="A411" s="241">
        <f t="shared" si="23"/>
        <v>411</v>
      </c>
      <c r="B411" s="4363"/>
      <c r="C411" s="4363"/>
      <c r="D411" s="4348"/>
      <c r="E411" s="4202" t="s">
        <v>1091</v>
      </c>
      <c r="F411" s="4055"/>
      <c r="G411" s="4056"/>
      <c r="H411" s="955">
        <f>+'Detalle renglón 210'!N376</f>
        <v>0</v>
      </c>
      <c r="I411" s="907">
        <f>+'Detalle renglón 210'!N432</f>
        <v>0</v>
      </c>
      <c r="J411" s="614"/>
      <c r="K411" s="614"/>
      <c r="L411" s="956">
        <f t="shared" ref="L411:L419" si="29">SUM(H411:K411)</f>
        <v>0</v>
      </c>
      <c r="M411" s="614"/>
      <c r="N411" s="711"/>
    </row>
    <row r="412" spans="1:14" ht="15">
      <c r="A412" s="241">
        <f>+A411+1</f>
        <v>412</v>
      </c>
      <c r="B412" s="4363"/>
      <c r="C412" s="4363"/>
      <c r="D412" s="4348"/>
      <c r="E412" s="4331" t="s">
        <v>1669</v>
      </c>
      <c r="F412" s="4332"/>
      <c r="G412" s="4333"/>
      <c r="H412" s="1043"/>
      <c r="I412" s="1044"/>
      <c r="J412" s="614"/>
      <c r="K412" s="614"/>
      <c r="L412" s="956">
        <f>+'Detalle renglón 210'!O936</f>
        <v>0</v>
      </c>
      <c r="M412" s="614"/>
      <c r="N412" s="711"/>
    </row>
    <row r="413" spans="1:14" ht="27.95" customHeight="1">
      <c r="A413" s="241">
        <f>+A412+1</f>
        <v>413</v>
      </c>
      <c r="B413" s="4363"/>
      <c r="C413" s="4363"/>
      <c r="D413" s="4349"/>
      <c r="E413" s="4202" t="s">
        <v>1092</v>
      </c>
      <c r="F413" s="4055"/>
      <c r="G413" s="4056"/>
      <c r="H413" s="955">
        <f>+'Detalle renglón 210'!N379</f>
        <v>0</v>
      </c>
      <c r="I413" s="907">
        <f>+'Detalle renglón 210'!N435</f>
        <v>0</v>
      </c>
      <c r="J413" s="1233">
        <f>+'Detalle renglón 210'!N509</f>
        <v>0</v>
      </c>
      <c r="K413" s="955">
        <f>+'Detalle renglón 210'!N640</f>
        <v>0</v>
      </c>
      <c r="L413" s="956">
        <f t="shared" si="29"/>
        <v>0</v>
      </c>
      <c r="M413" s="614"/>
      <c r="N413" s="702"/>
    </row>
    <row r="414" spans="1:14" ht="15">
      <c r="A414" s="241">
        <f>+A413+1</f>
        <v>414</v>
      </c>
      <c r="B414" s="4363"/>
      <c r="C414" s="4363"/>
      <c r="D414" s="4349"/>
      <c r="E414" s="4202" t="s">
        <v>1093</v>
      </c>
      <c r="F414" s="4055"/>
      <c r="G414" s="4056"/>
      <c r="H414" s="955">
        <f>+'Detalle renglón 210'!N373</f>
        <v>0</v>
      </c>
      <c r="I414" s="710">
        <f>+'Detalle renglón 210'!O427</f>
        <v>0</v>
      </c>
      <c r="J414" s="1233">
        <f>+'Detalle renglón 210'!N505</f>
        <v>0</v>
      </c>
      <c r="K414" s="955">
        <f>+'Detalle renglón 210'!N639</f>
        <v>0</v>
      </c>
      <c r="L414" s="956">
        <f t="shared" si="29"/>
        <v>0</v>
      </c>
      <c r="M414" s="614"/>
      <c r="N414" s="702"/>
    </row>
    <row r="415" spans="1:14" ht="33" customHeight="1">
      <c r="A415" s="241">
        <f t="shared" si="23"/>
        <v>415</v>
      </c>
      <c r="B415" s="4363"/>
      <c r="C415" s="4363"/>
      <c r="D415" s="4349"/>
      <c r="E415" s="4351" t="s">
        <v>1094</v>
      </c>
      <c r="F415" s="4055"/>
      <c r="G415" s="4056"/>
      <c r="H415" s="955">
        <f>+'Detalle renglón 210'!N377</f>
        <v>0</v>
      </c>
      <c r="I415" s="907">
        <f>+'Detalle renglón 210'!O433</f>
        <v>0</v>
      </c>
      <c r="J415" s="614"/>
      <c r="K415" s="614"/>
      <c r="L415" s="956">
        <f t="shared" si="29"/>
        <v>0</v>
      </c>
      <c r="M415" s="614"/>
      <c r="N415" s="711"/>
    </row>
    <row r="416" spans="1:14" ht="15">
      <c r="A416" s="241">
        <f t="shared" si="23"/>
        <v>416</v>
      </c>
      <c r="B416" s="4363"/>
      <c r="C416" s="4363"/>
      <c r="D416" s="4349"/>
      <c r="E416" s="4203" t="s">
        <v>1439</v>
      </c>
      <c r="F416" s="4055"/>
      <c r="G416" s="4056"/>
      <c r="H416" s="955">
        <v>0</v>
      </c>
      <c r="I416" s="710">
        <v>0</v>
      </c>
      <c r="J416" s="1233">
        <v>0</v>
      </c>
      <c r="K416" s="955">
        <v>0</v>
      </c>
      <c r="L416" s="956">
        <f t="shared" si="29"/>
        <v>0</v>
      </c>
      <c r="M416" s="614"/>
      <c r="N416" s="702"/>
    </row>
    <row r="417" spans="1:14" ht="15">
      <c r="A417" s="241">
        <f>+A416+1</f>
        <v>417</v>
      </c>
      <c r="B417" s="4363"/>
      <c r="C417" s="4363"/>
      <c r="D417" s="4349"/>
      <c r="E417" s="4183" t="s">
        <v>4261</v>
      </c>
      <c r="F417" s="4186"/>
      <c r="G417" s="4187"/>
      <c r="H417" s="955">
        <f>+'Detalle renglón 210'!N380</f>
        <v>0</v>
      </c>
      <c r="I417" s="907">
        <f>+'Detalle renglón 210'!N436</f>
        <v>0</v>
      </c>
      <c r="J417" s="1233">
        <f>+'Detalle renglón 210'!N510</f>
        <v>0</v>
      </c>
      <c r="K417" s="955">
        <f>+'Detalle renglón 210'!N641</f>
        <v>0</v>
      </c>
      <c r="L417" s="956">
        <f t="shared" si="29"/>
        <v>0</v>
      </c>
      <c r="M417" s="614"/>
      <c r="N417" s="702"/>
    </row>
    <row r="418" spans="1:14" ht="15">
      <c r="A418" s="241">
        <f>+A417+1</f>
        <v>418</v>
      </c>
      <c r="B418" s="4363"/>
      <c r="C418" s="4363"/>
      <c r="D418" s="4349"/>
      <c r="E418" s="4331" t="s">
        <v>4262</v>
      </c>
      <c r="F418" s="4332"/>
      <c r="G418" s="4333"/>
      <c r="H418" s="1043"/>
      <c r="I418" s="1044"/>
      <c r="J418" s="1235"/>
      <c r="K418" s="1237"/>
      <c r="L418" s="1239">
        <f>+'Detalle renglón 210'!O31</f>
        <v>0</v>
      </c>
      <c r="M418" s="614"/>
      <c r="N418" s="702"/>
    </row>
    <row r="419" spans="1:14" ht="30" customHeight="1">
      <c r="A419" s="241">
        <f>+A418+1</f>
        <v>419</v>
      </c>
      <c r="B419" s="4363"/>
      <c r="C419" s="4363"/>
      <c r="D419" s="4350"/>
      <c r="E419" s="4183" t="s">
        <v>4263</v>
      </c>
      <c r="F419" s="4186"/>
      <c r="G419" s="4187"/>
      <c r="H419" s="333">
        <f>+'Detalle renglón 210'!N378</f>
        <v>0</v>
      </c>
      <c r="I419" s="1240">
        <f>+'Detalle renglón 210'!N434</f>
        <v>0</v>
      </c>
      <c r="J419" s="333">
        <f>+'Detalle renglón 210'!N508</f>
        <v>0</v>
      </c>
      <c r="K419" s="333">
        <f>+'Detalle renglón 210'!N639</f>
        <v>0</v>
      </c>
      <c r="L419" s="956">
        <f t="shared" si="29"/>
        <v>0</v>
      </c>
      <c r="M419" s="614"/>
      <c r="N419" s="702"/>
    </row>
    <row r="420" spans="1:14" ht="15.75">
      <c r="A420" s="241">
        <f t="shared" si="23"/>
        <v>420</v>
      </c>
      <c r="B420" s="4363"/>
      <c r="C420" s="4363"/>
      <c r="D420" s="4345" t="s">
        <v>1095</v>
      </c>
      <c r="E420" s="4346"/>
      <c r="F420" s="4346"/>
      <c r="G420" s="4347"/>
      <c r="H420" s="695">
        <f>SUM(H421:H440)</f>
        <v>0</v>
      </c>
      <c r="I420" s="695">
        <f>SUM(I421:I440)</f>
        <v>0</v>
      </c>
      <c r="J420" s="1241">
        <f>SUM(J421:J440)</f>
        <v>0</v>
      </c>
      <c r="K420" s="695">
        <f>SUM(K421:K440)</f>
        <v>0</v>
      </c>
      <c r="L420" s="695">
        <f>SUM(L421:L440)</f>
        <v>0</v>
      </c>
      <c r="M420" s="695">
        <f>SUM(M421:M439)</f>
        <v>0</v>
      </c>
      <c r="N420" s="695">
        <f>SUM(N421:N439)</f>
        <v>0</v>
      </c>
    </row>
    <row r="421" spans="1:14" ht="15">
      <c r="A421" s="241">
        <f t="shared" si="23"/>
        <v>421</v>
      </c>
      <c r="B421" s="4363"/>
      <c r="C421" s="4363"/>
      <c r="D421" s="4341"/>
      <c r="E421" s="4202" t="s">
        <v>1096</v>
      </c>
      <c r="F421" s="4055"/>
      <c r="G421" s="4056"/>
      <c r="H421" s="955">
        <f>+'Detalle renglón 210'!N359</f>
        <v>0</v>
      </c>
      <c r="I421" s="710"/>
      <c r="J421" s="614"/>
      <c r="K421" s="614"/>
      <c r="L421" s="956">
        <f t="shared" ref="L421:L440" si="30">SUM(H421:K421)</f>
        <v>0</v>
      </c>
      <c r="M421" s="614"/>
      <c r="N421" s="684"/>
    </row>
    <row r="422" spans="1:14" ht="15">
      <c r="A422" s="241">
        <f t="shared" si="23"/>
        <v>422</v>
      </c>
      <c r="B422" s="4363"/>
      <c r="C422" s="4363"/>
      <c r="D422" s="4341"/>
      <c r="E422" s="4202" t="s">
        <v>1097</v>
      </c>
      <c r="F422" s="4055"/>
      <c r="G422" s="4056"/>
      <c r="H422" s="955">
        <f>+'Detalle renglón 210'!N355</f>
        <v>0</v>
      </c>
      <c r="I422" s="896"/>
      <c r="J422" s="614"/>
      <c r="K422" s="614"/>
      <c r="L422" s="956">
        <f t="shared" si="30"/>
        <v>0</v>
      </c>
      <c r="M422" s="614"/>
      <c r="N422" s="684"/>
    </row>
    <row r="423" spans="1:14" ht="21.95" customHeight="1">
      <c r="A423" s="241">
        <f t="shared" si="23"/>
        <v>423</v>
      </c>
      <c r="B423" s="4363"/>
      <c r="C423" s="4363"/>
      <c r="D423" s="4341"/>
      <c r="E423" s="4202" t="s">
        <v>1098</v>
      </c>
      <c r="F423" s="4055"/>
      <c r="G423" s="4056"/>
      <c r="H423" s="955">
        <f>+'Detalle renglón 210'!N356</f>
        <v>0</v>
      </c>
      <c r="I423" s="896">
        <v>0</v>
      </c>
      <c r="J423" s="614"/>
      <c r="K423" s="614"/>
      <c r="L423" s="956">
        <f t="shared" si="30"/>
        <v>0</v>
      </c>
      <c r="M423" s="614"/>
      <c r="N423" s="684"/>
    </row>
    <row r="424" spans="1:14" ht="47.1" customHeight="1">
      <c r="A424" s="241">
        <f t="shared" si="23"/>
        <v>424</v>
      </c>
      <c r="B424" s="4363"/>
      <c r="C424" s="4363"/>
      <c r="D424" s="4341"/>
      <c r="E424" s="4203" t="s">
        <v>4264</v>
      </c>
      <c r="F424" s="4055"/>
      <c r="G424" s="4056"/>
      <c r="H424" s="614"/>
      <c r="I424" s="896"/>
      <c r="J424" s="614"/>
      <c r="K424" s="614"/>
      <c r="L424" s="956">
        <f t="shared" si="30"/>
        <v>0</v>
      </c>
      <c r="M424" s="1134">
        <f>+'Detalle renglón 210'!N720</f>
        <v>0</v>
      </c>
      <c r="N424" s="694"/>
    </row>
    <row r="425" spans="1:14" ht="33.950000000000003" customHeight="1">
      <c r="A425" s="241">
        <f t="shared" si="23"/>
        <v>425</v>
      </c>
      <c r="B425" s="4363"/>
      <c r="C425" s="4363"/>
      <c r="D425" s="4341"/>
      <c r="E425" s="4203" t="s">
        <v>4265</v>
      </c>
      <c r="F425" s="4055"/>
      <c r="G425" s="4056"/>
      <c r="H425" s="614"/>
      <c r="I425" s="896"/>
      <c r="J425" s="614"/>
      <c r="K425" s="614"/>
      <c r="L425" s="956">
        <f t="shared" si="30"/>
        <v>0</v>
      </c>
      <c r="M425" s="1134">
        <v>0</v>
      </c>
      <c r="N425" s="694"/>
    </row>
    <row r="426" spans="1:14" ht="38.1" customHeight="1">
      <c r="A426" s="241">
        <f t="shared" si="23"/>
        <v>426</v>
      </c>
      <c r="B426" s="4363"/>
      <c r="C426" s="4363"/>
      <c r="D426" s="4341"/>
      <c r="E426" s="4202" t="s">
        <v>1099</v>
      </c>
      <c r="F426" s="4055"/>
      <c r="G426" s="4056"/>
      <c r="H426" s="955">
        <f>+'Detalle renglón 210'!O344</f>
        <v>0</v>
      </c>
      <c r="I426" s="710">
        <f>+'Detalle renglón 210'!O416</f>
        <v>0</v>
      </c>
      <c r="J426" s="1233">
        <f>+'Detalle renglón 210'!O491</f>
        <v>0</v>
      </c>
      <c r="K426" s="955">
        <f>+'Detalle renglón 210'!O621</f>
        <v>0</v>
      </c>
      <c r="L426" s="956">
        <f t="shared" si="30"/>
        <v>0</v>
      </c>
      <c r="M426" s="614"/>
      <c r="N426" s="702"/>
    </row>
    <row r="427" spans="1:14" ht="35.1" customHeight="1">
      <c r="A427" s="241">
        <f t="shared" si="23"/>
        <v>427</v>
      </c>
      <c r="B427" s="4363"/>
      <c r="C427" s="4363"/>
      <c r="D427" s="4341"/>
      <c r="E427" s="4202" t="s">
        <v>899</v>
      </c>
      <c r="F427" s="4055"/>
      <c r="G427" s="4056"/>
      <c r="H427" s="614"/>
      <c r="I427" s="896">
        <v>0</v>
      </c>
      <c r="J427" s="1233">
        <v>0</v>
      </c>
      <c r="K427" s="614"/>
      <c r="L427" s="956">
        <f t="shared" si="30"/>
        <v>0</v>
      </c>
      <c r="M427" s="614"/>
      <c r="N427" s="711"/>
    </row>
    <row r="428" spans="1:14" ht="27" customHeight="1">
      <c r="A428" s="241">
        <f t="shared" si="23"/>
        <v>428</v>
      </c>
      <c r="B428" s="4363"/>
      <c r="C428" s="4363"/>
      <c r="D428" s="4341"/>
      <c r="E428" s="4202" t="s">
        <v>1100</v>
      </c>
      <c r="F428" s="4055"/>
      <c r="G428" s="4056"/>
      <c r="H428" s="955">
        <v>0</v>
      </c>
      <c r="I428" s="710">
        <v>0</v>
      </c>
      <c r="J428" s="1233">
        <v>0</v>
      </c>
      <c r="K428" s="955">
        <v>0</v>
      </c>
      <c r="L428" s="956">
        <f t="shared" si="30"/>
        <v>0</v>
      </c>
      <c r="M428" s="1134">
        <v>0</v>
      </c>
      <c r="N428" s="712"/>
    </row>
    <row r="429" spans="1:14" ht="15">
      <c r="A429" s="241">
        <f t="shared" si="23"/>
        <v>429</v>
      </c>
      <c r="B429" s="4363"/>
      <c r="C429" s="4363"/>
      <c r="D429" s="4341"/>
      <c r="E429" s="4202" t="s">
        <v>900</v>
      </c>
      <c r="F429" s="4055"/>
      <c r="G429" s="4056"/>
      <c r="H429" s="614"/>
      <c r="I429" s="896">
        <v>0</v>
      </c>
      <c r="J429" s="1233">
        <v>0</v>
      </c>
      <c r="K429" s="614"/>
      <c r="L429" s="956">
        <f t="shared" si="30"/>
        <v>0</v>
      </c>
      <c r="M429" s="614"/>
      <c r="N429" s="711"/>
    </row>
    <row r="430" spans="1:14" ht="26.1" customHeight="1">
      <c r="A430" s="241">
        <f t="shared" si="23"/>
        <v>430</v>
      </c>
      <c r="B430" s="4363"/>
      <c r="C430" s="4363"/>
      <c r="D430" s="4341"/>
      <c r="E430" s="4202" t="s">
        <v>887</v>
      </c>
      <c r="F430" s="4055"/>
      <c r="G430" s="4056"/>
      <c r="H430" s="955">
        <f>+'Detalle renglón 210'!N361</f>
        <v>0</v>
      </c>
      <c r="I430" s="896">
        <v>0</v>
      </c>
      <c r="J430" s="614"/>
      <c r="K430" s="614"/>
      <c r="L430" s="956">
        <f t="shared" si="30"/>
        <v>0</v>
      </c>
      <c r="M430" s="614"/>
      <c r="N430" s="684"/>
    </row>
    <row r="431" spans="1:14" ht="33" customHeight="1">
      <c r="A431" s="241">
        <f t="shared" si="23"/>
        <v>431</v>
      </c>
      <c r="B431" s="4363"/>
      <c r="C431" s="4363"/>
      <c r="D431" s="4341"/>
      <c r="E431" s="4202" t="s">
        <v>1101</v>
      </c>
      <c r="F431" s="4055"/>
      <c r="G431" s="4056"/>
      <c r="H431" s="955">
        <f>+'Detalle renglón 210'!N352+'Detalle renglón 210'!N353+'Detalle renglón 210'!N354</f>
        <v>0</v>
      </c>
      <c r="I431" s="710"/>
      <c r="J431" s="614"/>
      <c r="K431" s="614"/>
      <c r="L431" s="956">
        <f t="shared" si="30"/>
        <v>0</v>
      </c>
      <c r="M431" s="614"/>
      <c r="N431" s="684"/>
    </row>
    <row r="432" spans="1:14" ht="33" customHeight="1">
      <c r="A432" s="241">
        <f>+A431+1</f>
        <v>432</v>
      </c>
      <c r="B432" s="4363"/>
      <c r="C432" s="4363"/>
      <c r="D432" s="4341"/>
      <c r="E432" s="4183" t="s">
        <v>1540</v>
      </c>
      <c r="F432" s="4186"/>
      <c r="G432" s="4187"/>
      <c r="H432" s="618"/>
      <c r="I432" s="896"/>
      <c r="J432" s="614"/>
      <c r="K432" s="619"/>
      <c r="L432" s="1223">
        <f t="shared" si="30"/>
        <v>0</v>
      </c>
      <c r="M432" s="614"/>
      <c r="N432" s="711"/>
    </row>
    <row r="433" spans="1:15" ht="38.1" customHeight="1">
      <c r="A433" s="241">
        <f t="shared" ref="A433:A453" si="31">+A432+1</f>
        <v>433</v>
      </c>
      <c r="B433" s="4363"/>
      <c r="C433" s="4363"/>
      <c r="D433" s="4341"/>
      <c r="E433" s="4337" t="s">
        <v>1667</v>
      </c>
      <c r="F433" s="4338"/>
      <c r="G433" s="4339"/>
      <c r="H433" s="614"/>
      <c r="I433" s="896"/>
      <c r="J433" s="614"/>
      <c r="K433" s="955">
        <f>+'Detalle renglón 210'!N629</f>
        <v>0</v>
      </c>
      <c r="L433" s="956">
        <f t="shared" si="30"/>
        <v>0</v>
      </c>
      <c r="M433" s="614"/>
      <c r="N433" s="684"/>
    </row>
    <row r="434" spans="1:15" ht="38.1" customHeight="1">
      <c r="A434" s="241">
        <f t="shared" si="31"/>
        <v>434</v>
      </c>
      <c r="B434" s="4363"/>
      <c r="C434" s="4363"/>
      <c r="D434" s="4341"/>
      <c r="E434" s="4183" t="s">
        <v>1541</v>
      </c>
      <c r="F434" s="4186"/>
      <c r="G434" s="4187"/>
      <c r="H434" s="619">
        <f>+'Detalle renglón 210'!N357</f>
        <v>0</v>
      </c>
      <c r="I434" s="896"/>
      <c r="J434" s="614"/>
      <c r="K434" s="614"/>
      <c r="L434" s="1223">
        <f t="shared" si="30"/>
        <v>0</v>
      </c>
      <c r="M434" s="614"/>
      <c r="N434" s="684"/>
    </row>
    <row r="435" spans="1:15" ht="44.1" customHeight="1">
      <c r="A435" s="241">
        <f t="shared" si="31"/>
        <v>435</v>
      </c>
      <c r="B435" s="4363"/>
      <c r="C435" s="4363"/>
      <c r="D435" s="4341"/>
      <c r="E435" s="4183" t="s">
        <v>1542</v>
      </c>
      <c r="F435" s="4186"/>
      <c r="G435" s="4187"/>
      <c r="H435" s="619">
        <f>+'Detalle renglón 210'!N359</f>
        <v>0</v>
      </c>
      <c r="I435" s="896"/>
      <c r="J435" s="614"/>
      <c r="K435" s="614"/>
      <c r="L435" s="1223">
        <f t="shared" si="30"/>
        <v>0</v>
      </c>
      <c r="M435" s="614"/>
      <c r="N435" s="684"/>
    </row>
    <row r="436" spans="1:15" ht="38.1" customHeight="1">
      <c r="A436" s="241">
        <f t="shared" si="31"/>
        <v>436</v>
      </c>
      <c r="B436" s="4363"/>
      <c r="C436" s="4363"/>
      <c r="D436" s="4341"/>
      <c r="E436" s="4183" t="s">
        <v>1543</v>
      </c>
      <c r="F436" s="4186"/>
      <c r="G436" s="4187"/>
      <c r="H436" s="619">
        <v>0</v>
      </c>
      <c r="I436" s="896"/>
      <c r="J436" s="614"/>
      <c r="K436" s="614"/>
      <c r="L436" s="1223">
        <f t="shared" si="30"/>
        <v>0</v>
      </c>
      <c r="M436" s="614"/>
      <c r="N436" s="684"/>
    </row>
    <row r="437" spans="1:15" ht="15">
      <c r="A437" s="241">
        <f t="shared" si="31"/>
        <v>437</v>
      </c>
      <c r="B437" s="4363"/>
      <c r="C437" s="4363"/>
      <c r="D437" s="4341"/>
      <c r="E437" s="4202" t="s">
        <v>1103</v>
      </c>
      <c r="F437" s="4055"/>
      <c r="G437" s="4056"/>
      <c r="H437" s="319">
        <f>+'Detalle renglón 210'!N360</f>
        <v>0</v>
      </c>
      <c r="I437" s="710">
        <v>0</v>
      </c>
      <c r="J437" s="319">
        <f>+'Detalle renglón 210'!N498</f>
        <v>0</v>
      </c>
      <c r="K437" s="955">
        <f>+'Detalle renglón 210'!N628</f>
        <v>0</v>
      </c>
      <c r="L437" s="956">
        <f t="shared" si="30"/>
        <v>0</v>
      </c>
      <c r="M437" s="614"/>
      <c r="N437" s="702"/>
    </row>
    <row r="438" spans="1:15" ht="15">
      <c r="A438" s="241">
        <f t="shared" si="31"/>
        <v>438</v>
      </c>
      <c r="B438" s="4363"/>
      <c r="C438" s="4363"/>
      <c r="D438" s="4341"/>
      <c r="E438" s="4225" t="s">
        <v>1104</v>
      </c>
      <c r="F438" s="4119"/>
      <c r="G438" s="1217" t="s">
        <v>1105</v>
      </c>
      <c r="H438" s="614"/>
      <c r="I438" s="896">
        <f>+'Detalle renglón 210'!O422</f>
        <v>0</v>
      </c>
      <c r="J438" s="1233">
        <v>0</v>
      </c>
      <c r="K438" s="955">
        <v>0</v>
      </c>
      <c r="L438" s="956">
        <f t="shared" si="30"/>
        <v>0</v>
      </c>
      <c r="M438" s="614"/>
      <c r="N438" s="702"/>
    </row>
    <row r="439" spans="1:15" ht="30">
      <c r="A439" s="241">
        <f t="shared" si="31"/>
        <v>439</v>
      </c>
      <c r="B439" s="4363"/>
      <c r="C439" s="4363"/>
      <c r="D439" s="4341"/>
      <c r="E439" s="4133"/>
      <c r="F439" s="4134"/>
      <c r="G439" s="1217" t="s">
        <v>1106</v>
      </c>
      <c r="H439" s="1234">
        <f>+'Detalle renglón 210'!N367</f>
        <v>0</v>
      </c>
      <c r="I439" s="896">
        <v>0</v>
      </c>
      <c r="J439" s="1233">
        <f>+'Detalle renglón 210'!N499</f>
        <v>0</v>
      </c>
      <c r="K439" s="955">
        <f>+'Detalle renglón 210'!N630</f>
        <v>0</v>
      </c>
      <c r="L439" s="956">
        <f t="shared" si="30"/>
        <v>0</v>
      </c>
      <c r="M439" s="1134">
        <f>+'Detalle renglón 210'!N722</f>
        <v>0</v>
      </c>
      <c r="N439" s="712"/>
    </row>
    <row r="440" spans="1:15" ht="15">
      <c r="A440" s="241">
        <f t="shared" si="31"/>
        <v>440</v>
      </c>
      <c r="B440" s="4363"/>
      <c r="C440" s="4363"/>
      <c r="D440" s="4342"/>
      <c r="E440" s="4202" t="s">
        <v>1102</v>
      </c>
      <c r="F440" s="4055"/>
      <c r="G440" s="4056"/>
      <c r="H440" s="955">
        <f>+'Detalle renglón 210'!N365</f>
        <v>0</v>
      </c>
      <c r="I440" s="896"/>
      <c r="J440" s="614"/>
      <c r="K440" s="614"/>
      <c r="L440" s="956">
        <f t="shared" si="30"/>
        <v>0</v>
      </c>
      <c r="M440" s="614"/>
      <c r="N440" s="694"/>
    </row>
    <row r="441" spans="1:15" ht="15.75" hidden="1">
      <c r="A441" s="241">
        <f>+A440+1</f>
        <v>441</v>
      </c>
      <c r="B441" s="4363"/>
      <c r="C441" s="4363"/>
      <c r="D441" s="1045"/>
      <c r="E441" s="1010"/>
      <c r="F441" s="1009"/>
      <c r="G441" s="1214"/>
      <c r="H441" s="955"/>
      <c r="I441" s="896"/>
      <c r="J441" s="614"/>
      <c r="K441" s="614"/>
      <c r="L441" s="956"/>
      <c r="M441" s="614"/>
      <c r="N441" s="694"/>
    </row>
    <row r="442" spans="1:15" ht="15.75" hidden="1">
      <c r="A442" s="241">
        <f>+A441+1</f>
        <v>442</v>
      </c>
      <c r="B442" s="4363"/>
      <c r="C442" s="4363"/>
      <c r="D442" s="1045"/>
      <c r="E442" s="1010"/>
      <c r="F442" s="1009"/>
      <c r="G442" s="1214"/>
      <c r="H442" s="955"/>
      <c r="I442" s="896"/>
      <c r="J442" s="614"/>
      <c r="K442" s="614"/>
      <c r="L442" s="956"/>
      <c r="M442" s="614"/>
      <c r="N442" s="694"/>
    </row>
    <row r="443" spans="1:15" ht="15">
      <c r="A443" s="241">
        <f>+A442+1</f>
        <v>443</v>
      </c>
      <c r="B443" s="4363"/>
      <c r="C443" s="4363"/>
      <c r="D443" s="4343" t="s">
        <v>1107</v>
      </c>
      <c r="E443" s="4233"/>
      <c r="F443" s="4233"/>
      <c r="G443" s="4229"/>
      <c r="H443" s="1242">
        <f t="shared" ref="H443:N443" si="32">H410+H420</f>
        <v>0</v>
      </c>
      <c r="I443" s="1242">
        <f t="shared" si="32"/>
        <v>0</v>
      </c>
      <c r="J443" s="1243">
        <f t="shared" si="32"/>
        <v>0</v>
      </c>
      <c r="K443" s="1242">
        <f t="shared" si="32"/>
        <v>0</v>
      </c>
      <c r="L443" s="1242">
        <f t="shared" si="32"/>
        <v>0</v>
      </c>
      <c r="M443" s="696">
        <f t="shared" si="32"/>
        <v>0</v>
      </c>
      <c r="N443" s="696">
        <f t="shared" si="32"/>
        <v>0</v>
      </c>
    </row>
    <row r="444" spans="1:15" ht="15">
      <c r="A444" s="241">
        <f t="shared" si="31"/>
        <v>444</v>
      </c>
      <c r="B444" s="4363"/>
      <c r="C444" s="4363"/>
      <c r="D444" s="4344" t="s">
        <v>1440</v>
      </c>
      <c r="E444" s="4233"/>
      <c r="F444" s="4233"/>
      <c r="G444" s="4229"/>
      <c r="H444" s="955">
        <f>+'Detalle renglón 210'!O384</f>
        <v>0</v>
      </c>
      <c r="I444" s="907">
        <f>+'Detalle renglón 210'!O440</f>
        <v>0</v>
      </c>
      <c r="J444" s="1233">
        <f>+'Detalle renglón 210'!O514</f>
        <v>0</v>
      </c>
      <c r="K444" s="955">
        <f>+'Detalle renglón 210'!O645</f>
        <v>0</v>
      </c>
      <c r="L444" s="956">
        <f>SUM(H444:K444)</f>
        <v>0</v>
      </c>
      <c r="M444" s="1134">
        <f>+'Detalle renglón 210'!O719</f>
        <v>0</v>
      </c>
      <c r="N444" s="712"/>
    </row>
    <row r="445" spans="1:15" ht="15">
      <c r="A445" s="241">
        <f t="shared" si="31"/>
        <v>445</v>
      </c>
      <c r="B445" s="4363"/>
      <c r="C445" s="4363"/>
      <c r="D445" s="4343" t="s">
        <v>1109</v>
      </c>
      <c r="E445" s="4233"/>
      <c r="F445" s="4233"/>
      <c r="G445" s="4229"/>
      <c r="H445" s="1234"/>
      <c r="I445" s="896"/>
      <c r="J445" s="1244"/>
      <c r="K445" s="1234"/>
      <c r="L445" s="956">
        <f>+L444</f>
        <v>0</v>
      </c>
      <c r="M445" s="1134">
        <v>0</v>
      </c>
      <c r="N445" s="712"/>
    </row>
    <row r="446" spans="1:15" ht="15.75">
      <c r="A446" s="241">
        <f t="shared" si="31"/>
        <v>446</v>
      </c>
      <c r="B446" s="4363"/>
      <c r="C446" s="4363"/>
      <c r="D446" s="4230" t="s">
        <v>1110</v>
      </c>
      <c r="E446" s="4055"/>
      <c r="F446" s="4055"/>
      <c r="G446" s="4056"/>
      <c r="H446" s="691">
        <f>IF(H398+H399-H444&gt;0,H398+H399-H444,0)</f>
        <v>0</v>
      </c>
      <c r="I446" s="691">
        <f>IF(I398+I399-I444&gt;0,I398+I399-I444,0)</f>
        <v>0</v>
      </c>
      <c r="J446" s="1245">
        <f>IF(J398+J399-J444&gt;0,J398+J399-J444,0)</f>
        <v>0</v>
      </c>
      <c r="K446" s="691">
        <f>IF(K398+K399-K444&gt;0,K398+K399-K444,0)</f>
        <v>0</v>
      </c>
      <c r="L446" s="687">
        <f>+L398-L443</f>
        <v>0</v>
      </c>
      <c r="M446" s="691">
        <f>IF(M398+M399-M444&gt;0,M398+M399-M444,0)</f>
        <v>0</v>
      </c>
      <c r="N446" s="691">
        <f>IF(N398+N399-N444&gt;0,N398+N399-N444,0)</f>
        <v>0</v>
      </c>
      <c r="O446" s="1240"/>
    </row>
    <row r="447" spans="1:15" ht="15">
      <c r="A447" s="241">
        <f t="shared" si="31"/>
        <v>447</v>
      </c>
      <c r="B447" s="4363"/>
      <c r="C447" s="4363"/>
      <c r="D447" s="4230" t="s">
        <v>1111</v>
      </c>
      <c r="E447" s="4055"/>
      <c r="F447" s="4055"/>
      <c r="G447" s="4056"/>
      <c r="H447" s="1043">
        <f>IF(H396+I397+H444-H395-H399&gt;0,H396+I397+H444-H395-H399,0)</f>
        <v>0</v>
      </c>
      <c r="I447" s="1246">
        <f>IF(I396+J397+I444-I395-I399&gt;0,I396+J397+I444-I395-I399,0)</f>
        <v>0</v>
      </c>
      <c r="J447" s="1247">
        <f>IF(J396+J397+J444-J395-J399&gt;0,J396+J397+J444-J395-J399,0)</f>
        <v>0</v>
      </c>
      <c r="K447" s="1246">
        <f>IF(K396+K397+K444-K395-K399&gt;0,K396+K397+K444-K395-K399,0)</f>
        <v>0</v>
      </c>
      <c r="L447" s="1246">
        <f>IF(L396+L397+L444-L395-L399&gt;0,L396+L397+L444-L395-L399,0)</f>
        <v>0</v>
      </c>
      <c r="M447" s="697">
        <f>IF(M396+M397+M444-M395-M399&gt;0,M396+M397+M444-M395-M399,0)</f>
        <v>0</v>
      </c>
      <c r="N447" s="697">
        <f>IF(N396+N397+N444-N395-N399&gt;0,N396+N397+N444-N395-N399,0)</f>
        <v>0</v>
      </c>
      <c r="O447" s="1240"/>
    </row>
    <row r="448" spans="1:15" ht="15">
      <c r="A448" s="241">
        <f t="shared" si="31"/>
        <v>448</v>
      </c>
      <c r="B448" s="4363"/>
      <c r="C448" s="4363"/>
      <c r="D448" s="4340" t="s">
        <v>1112</v>
      </c>
      <c r="E448" s="4257"/>
      <c r="F448" s="4189"/>
      <c r="G448" s="1215" t="s">
        <v>1113</v>
      </c>
      <c r="H448" s="614"/>
      <c r="I448" s="710">
        <f>+'Detalle renglón 210'!O452</f>
        <v>0</v>
      </c>
      <c r="J448" s="1233">
        <f>+'Detalle renglón 210'!O526</f>
        <v>0</v>
      </c>
      <c r="K448" s="955">
        <f>+'Detalle renglón 210'!O658+'Detalle renglón 210'!O681</f>
        <v>0</v>
      </c>
      <c r="L448" s="956">
        <f>SUM(H448:K448)</f>
        <v>0</v>
      </c>
      <c r="M448" s="614"/>
      <c r="N448" s="702"/>
      <c r="O448" s="1240"/>
    </row>
    <row r="449" spans="1:14" ht="30">
      <c r="A449" s="241">
        <f t="shared" si="31"/>
        <v>449</v>
      </c>
      <c r="B449" s="4363"/>
      <c r="C449" s="4363"/>
      <c r="D449" s="4192"/>
      <c r="E449" s="4259"/>
      <c r="F449" s="4193"/>
      <c r="G449" s="1215" t="s">
        <v>1114</v>
      </c>
      <c r="H449" s="614"/>
      <c r="I449" s="896"/>
      <c r="J449" s="614"/>
      <c r="K449" s="1248"/>
      <c r="L449" s="319">
        <f>+'Detalle renglón 210'!O687</f>
        <v>0</v>
      </c>
      <c r="M449" s="614"/>
      <c r="N449" s="702"/>
    </row>
    <row r="450" spans="1:14" ht="15">
      <c r="A450" s="241">
        <f t="shared" si="31"/>
        <v>450</v>
      </c>
      <c r="B450" s="4363"/>
      <c r="C450" s="4363"/>
      <c r="D450" s="4325" t="s">
        <v>1115</v>
      </c>
      <c r="E450" s="4326"/>
      <c r="F450" s="4326"/>
      <c r="G450" s="4327"/>
      <c r="H450" s="1249">
        <f t="shared" ref="H450:N450" si="33">SUM(H451:H456)</f>
        <v>0</v>
      </c>
      <c r="I450" s="1249">
        <f t="shared" si="33"/>
        <v>0</v>
      </c>
      <c r="J450" s="1250">
        <f t="shared" si="33"/>
        <v>0</v>
      </c>
      <c r="K450" s="1249">
        <f t="shared" si="33"/>
        <v>0</v>
      </c>
      <c r="L450" s="1249">
        <f t="shared" si="33"/>
        <v>0</v>
      </c>
      <c r="M450" s="698">
        <f t="shared" si="33"/>
        <v>0</v>
      </c>
      <c r="N450" s="698">
        <f t="shared" si="33"/>
        <v>0</v>
      </c>
    </row>
    <row r="451" spans="1:14" ht="15">
      <c r="A451" s="241">
        <f t="shared" si="31"/>
        <v>451</v>
      </c>
      <c r="B451" s="4363"/>
      <c r="C451" s="4363"/>
      <c r="D451" s="4328"/>
      <c r="E451" s="4202" t="s">
        <v>1116</v>
      </c>
      <c r="F451" s="4055"/>
      <c r="G451" s="4056"/>
      <c r="H451" s="614"/>
      <c r="I451" s="896"/>
      <c r="J451" s="614"/>
      <c r="K451" s="1248"/>
      <c r="L451" s="955">
        <f>+'Detalle renglón 210'!O694</f>
        <v>0</v>
      </c>
      <c r="M451" s="614"/>
      <c r="N451" s="702"/>
    </row>
    <row r="452" spans="1:14" ht="33" customHeight="1">
      <c r="A452" s="241">
        <f t="shared" si="31"/>
        <v>452</v>
      </c>
      <c r="B452" s="4363"/>
      <c r="C452" s="4363"/>
      <c r="D452" s="4329"/>
      <c r="E452" s="4202" t="s">
        <v>1117</v>
      </c>
      <c r="F452" s="4055"/>
      <c r="G452" s="4056"/>
      <c r="H452" s="614"/>
      <c r="I452" s="896"/>
      <c r="J452" s="614"/>
      <c r="K452" s="1248"/>
      <c r="L452" s="955">
        <v>0</v>
      </c>
      <c r="M452" s="614"/>
      <c r="N452" s="702"/>
    </row>
    <row r="453" spans="1:14" ht="15">
      <c r="A453" s="241">
        <f t="shared" si="31"/>
        <v>453</v>
      </c>
      <c r="B453" s="4363"/>
      <c r="C453" s="4363"/>
      <c r="D453" s="4329"/>
      <c r="E453" s="4331" t="s">
        <v>1671</v>
      </c>
      <c r="F453" s="4332"/>
      <c r="G453" s="4333"/>
      <c r="H453" s="614"/>
      <c r="I453" s="896"/>
      <c r="J453" s="614"/>
      <c r="K453" s="1248"/>
      <c r="L453" s="955">
        <v>0</v>
      </c>
      <c r="M453" s="614"/>
      <c r="N453" s="702"/>
    </row>
    <row r="454" spans="1:14" ht="15">
      <c r="A454" s="241">
        <f t="shared" si="23"/>
        <v>454</v>
      </c>
      <c r="B454" s="4363"/>
      <c r="C454" s="4363"/>
      <c r="D454" s="4329"/>
      <c r="E454" s="4202" t="s">
        <v>1118</v>
      </c>
      <c r="F454" s="4055"/>
      <c r="G454" s="4056"/>
      <c r="H454" s="614"/>
      <c r="I454" s="896"/>
      <c r="J454" s="614"/>
      <c r="K454" s="1248"/>
      <c r="L454" s="955">
        <f>+'Detalle renglón 210'!O693</f>
        <v>0</v>
      </c>
      <c r="M454" s="614"/>
      <c r="N454" s="702"/>
    </row>
    <row r="455" spans="1:14" ht="15">
      <c r="A455" s="241">
        <f t="shared" si="23"/>
        <v>455</v>
      </c>
      <c r="B455" s="4363"/>
      <c r="C455" s="4363"/>
      <c r="D455" s="4329"/>
      <c r="E455" s="4202" t="s">
        <v>1119</v>
      </c>
      <c r="F455" s="4055"/>
      <c r="G455" s="4056"/>
      <c r="H455" s="614"/>
      <c r="I455" s="896"/>
      <c r="J455" s="614"/>
      <c r="K455" s="1248"/>
      <c r="L455" s="955">
        <f>+'Detalle renglón 210'!O694</f>
        <v>0</v>
      </c>
      <c r="M455" s="614"/>
      <c r="N455" s="702"/>
    </row>
    <row r="456" spans="1:14" ht="15">
      <c r="A456" s="241">
        <f t="shared" si="23"/>
        <v>456</v>
      </c>
      <c r="B456" s="4363"/>
      <c r="C456" s="4363"/>
      <c r="D456" s="4330"/>
      <c r="E456" s="4202" t="s">
        <v>1120</v>
      </c>
      <c r="F456" s="4055"/>
      <c r="G456" s="4056"/>
      <c r="H456" s="614"/>
      <c r="I456" s="896"/>
      <c r="J456" s="614"/>
      <c r="K456" s="1248"/>
      <c r="L456" s="955">
        <f>+'Detalle renglón 210'!O696</f>
        <v>0</v>
      </c>
      <c r="M456" s="614"/>
      <c r="N456" s="702"/>
    </row>
    <row r="457" spans="1:14" ht="15.75">
      <c r="A457" s="241">
        <f t="shared" si="23"/>
        <v>457</v>
      </c>
      <c r="B457" s="4364"/>
      <c r="C457" s="4368"/>
      <c r="D457" s="4334" t="s">
        <v>1121</v>
      </c>
      <c r="E457" s="4335"/>
      <c r="F457" s="4335"/>
      <c r="G457" s="4336"/>
      <c r="H457" s="699">
        <f t="shared" ref="H457:N457" si="34">IF(H446=0,H450,H446-H448-H449+H450)</f>
        <v>0</v>
      </c>
      <c r="I457" s="699">
        <f t="shared" si="34"/>
        <v>0</v>
      </c>
      <c r="J457" s="1251">
        <f t="shared" si="34"/>
        <v>0</v>
      </c>
      <c r="K457" s="1251">
        <f t="shared" si="34"/>
        <v>0</v>
      </c>
      <c r="L457" s="1251">
        <f t="shared" si="34"/>
        <v>0</v>
      </c>
      <c r="M457" s="699">
        <f t="shared" si="34"/>
        <v>0</v>
      </c>
      <c r="N457" s="699">
        <f t="shared" si="34"/>
        <v>0</v>
      </c>
    </row>
    <row r="458" spans="1:14" ht="18.75">
      <c r="A458" s="241">
        <f t="shared" si="23"/>
        <v>458</v>
      </c>
      <c r="B458" s="4305" t="s">
        <v>1122</v>
      </c>
      <c r="C458" s="4306"/>
      <c r="D458" s="4306"/>
      <c r="E458" s="4306"/>
      <c r="F458" s="4306"/>
      <c r="G458" s="4306"/>
      <c r="H458" s="4306"/>
      <c r="I458" s="4306"/>
      <c r="J458" s="4306"/>
      <c r="K458" s="4306"/>
      <c r="L458" s="4307"/>
      <c r="N458" s="1240"/>
    </row>
    <row r="459" spans="1:14" ht="15.75">
      <c r="A459" s="241">
        <f t="shared" si="23"/>
        <v>459</v>
      </c>
      <c r="B459" s="4267" t="s">
        <v>1434</v>
      </c>
      <c r="C459" s="4268"/>
      <c r="D459" s="4269"/>
      <c r="E459" s="4269"/>
      <c r="F459" s="4269"/>
      <c r="G459" s="4269"/>
      <c r="H459" s="4308"/>
      <c r="I459" s="4308"/>
      <c r="J459" s="4308"/>
      <c r="K459" s="4308"/>
      <c r="L459" s="4309"/>
      <c r="N459" s="1240"/>
    </row>
    <row r="460" spans="1:14" ht="47.25">
      <c r="A460" s="241">
        <f t="shared" si="23"/>
        <v>460</v>
      </c>
      <c r="B460" s="4282"/>
      <c r="C460" s="4274" t="s">
        <v>704</v>
      </c>
      <c r="D460" s="4281"/>
      <c r="E460" s="4281"/>
      <c r="F460" s="4281"/>
      <c r="G460" s="4281"/>
      <c r="H460" s="4281"/>
      <c r="I460" s="4281"/>
      <c r="J460" s="4261"/>
      <c r="K460" s="1118" t="s">
        <v>1123</v>
      </c>
      <c r="L460" s="1119" t="s">
        <v>1124</v>
      </c>
    </row>
    <row r="461" spans="1:14" ht="15.75">
      <c r="A461" s="241">
        <f t="shared" si="23"/>
        <v>461</v>
      </c>
      <c r="B461" s="4283"/>
      <c r="C461" s="4285" t="s">
        <v>4266</v>
      </c>
      <c r="D461" s="4285"/>
      <c r="E461" s="4311"/>
      <c r="F461" s="4311"/>
      <c r="G461" s="4311"/>
      <c r="H461" s="614"/>
      <c r="I461" s="614"/>
      <c r="J461" s="614"/>
      <c r="K461" s="1120">
        <f>SUM(K462:K473)</f>
        <v>0</v>
      </c>
      <c r="L461" s="1120">
        <f>SUM(L462:L473)</f>
        <v>0</v>
      </c>
    </row>
    <row r="462" spans="1:14" ht="15">
      <c r="A462" s="241">
        <f t="shared" si="23"/>
        <v>462</v>
      </c>
      <c r="B462" s="4283"/>
      <c r="C462" s="4262"/>
      <c r="D462" s="4202" t="s">
        <v>973</v>
      </c>
      <c r="E462" s="4055"/>
      <c r="F462" s="4055"/>
      <c r="G462" s="4056"/>
      <c r="H462" s="614"/>
      <c r="I462" s="614"/>
      <c r="J462" s="614"/>
      <c r="K462" s="1115">
        <f>-'Concilación utilidades'!E142</f>
        <v>0</v>
      </c>
      <c r="L462" s="1115">
        <f>+K462</f>
        <v>0</v>
      </c>
    </row>
    <row r="463" spans="1:14" ht="15">
      <c r="A463" s="241">
        <f t="shared" si="23"/>
        <v>463</v>
      </c>
      <c r="B463" s="4283"/>
      <c r="C463" s="4263"/>
      <c r="D463" s="4202" t="s">
        <v>934</v>
      </c>
      <c r="E463" s="4055"/>
      <c r="F463" s="4055"/>
      <c r="G463" s="4056"/>
      <c r="H463" s="614"/>
      <c r="I463" s="614"/>
      <c r="J463" s="614"/>
      <c r="K463" s="1115">
        <f>L78</f>
        <v>0</v>
      </c>
      <c r="L463" s="1115">
        <f>+K463</f>
        <v>0</v>
      </c>
    </row>
    <row r="464" spans="1:14" ht="15">
      <c r="A464" s="241">
        <f t="shared" si="23"/>
        <v>464</v>
      </c>
      <c r="B464" s="4283"/>
      <c r="C464" s="4263"/>
      <c r="D464" s="4202" t="s">
        <v>1108</v>
      </c>
      <c r="E464" s="4055"/>
      <c r="F464" s="4055"/>
      <c r="G464" s="4056"/>
      <c r="H464" s="614"/>
      <c r="I464" s="614"/>
      <c r="J464" s="614"/>
      <c r="K464" s="1115">
        <f>+H444+I444+M444+J444+K444</f>
        <v>0</v>
      </c>
      <c r="L464" s="1115">
        <f>+K464</f>
        <v>0</v>
      </c>
    </row>
    <row r="465" spans="1:12" ht="15">
      <c r="A465" s="241">
        <f t="shared" si="23"/>
        <v>465</v>
      </c>
      <c r="B465" s="4283"/>
      <c r="C465" s="4263"/>
      <c r="D465" s="4202" t="s">
        <v>1125</v>
      </c>
      <c r="E465" s="4055"/>
      <c r="F465" s="4055"/>
      <c r="G465" s="4056"/>
      <c r="H465" s="614"/>
      <c r="I465" s="614"/>
      <c r="J465" s="614"/>
      <c r="K465" s="1115">
        <f>SUM(L451:L452)</f>
        <v>0</v>
      </c>
      <c r="L465" s="1115">
        <f t="shared" ref="L465:L503" si="35">+K465</f>
        <v>0</v>
      </c>
    </row>
    <row r="466" spans="1:12" ht="15">
      <c r="A466" s="241">
        <f t="shared" si="23"/>
        <v>466</v>
      </c>
      <c r="B466" s="4283"/>
      <c r="C466" s="4263"/>
      <c r="D466" s="4225" t="s">
        <v>964</v>
      </c>
      <c r="E466" s="4118"/>
      <c r="F466" s="4118"/>
      <c r="G466" s="4119"/>
      <c r="H466" s="614"/>
      <c r="I466" s="614"/>
      <c r="J466" s="614"/>
      <c r="K466" s="1113">
        <v>0</v>
      </c>
      <c r="L466" s="1115">
        <f t="shared" si="35"/>
        <v>0</v>
      </c>
    </row>
    <row r="467" spans="1:12" ht="35.1" customHeight="1">
      <c r="A467" s="241">
        <f t="shared" si="23"/>
        <v>467</v>
      </c>
      <c r="B467" s="4283"/>
      <c r="C467" s="4263"/>
      <c r="D467" s="4299" t="s">
        <v>1126</v>
      </c>
      <c r="E467" s="4313"/>
      <c r="F467" s="4202" t="s">
        <v>1127</v>
      </c>
      <c r="G467" s="4229"/>
      <c r="H467" s="614"/>
      <c r="I467" s="614"/>
      <c r="J467" s="614"/>
      <c r="K467" s="1113"/>
      <c r="L467" s="1115">
        <f t="shared" si="35"/>
        <v>0</v>
      </c>
    </row>
    <row r="468" spans="1:12" ht="29.1" customHeight="1">
      <c r="A468" s="241">
        <f t="shared" si="23"/>
        <v>468</v>
      </c>
      <c r="B468" s="4283"/>
      <c r="C468" s="4263"/>
      <c r="D468" s="4314"/>
      <c r="E468" s="4315"/>
      <c r="F468" s="4202" t="s">
        <v>1128</v>
      </c>
      <c r="G468" s="4229"/>
      <c r="H468" s="614"/>
      <c r="I468" s="614"/>
      <c r="J468" s="614"/>
      <c r="K468" s="1113"/>
      <c r="L468" s="1115">
        <f t="shared" si="35"/>
        <v>0</v>
      </c>
    </row>
    <row r="469" spans="1:12" ht="36" customHeight="1">
      <c r="A469" s="241">
        <f t="shared" si="23"/>
        <v>469</v>
      </c>
      <c r="B469" s="4283"/>
      <c r="C469" s="4263"/>
      <c r="D469" s="4314"/>
      <c r="E469" s="4315"/>
      <c r="F469" s="4202" t="s">
        <v>1129</v>
      </c>
      <c r="G469" s="4229"/>
      <c r="H469" s="614"/>
      <c r="I469" s="614"/>
      <c r="J469" s="614"/>
      <c r="K469" s="1113"/>
      <c r="L469" s="1115">
        <f t="shared" si="35"/>
        <v>0</v>
      </c>
    </row>
    <row r="470" spans="1:12" ht="15">
      <c r="A470" s="241">
        <f t="shared" ref="A470:A533" si="36">A469+1</f>
        <v>470</v>
      </c>
      <c r="B470" s="4283"/>
      <c r="C470" s="4263"/>
      <c r="D470" s="4314"/>
      <c r="E470" s="4315"/>
      <c r="F470" s="4183" t="s">
        <v>1544</v>
      </c>
      <c r="G470" s="4187"/>
      <c r="H470" s="614"/>
      <c r="I470" s="614"/>
      <c r="J470" s="614"/>
      <c r="K470" s="1121"/>
      <c r="L470" s="1122">
        <f t="shared" si="35"/>
        <v>0</v>
      </c>
    </row>
    <row r="471" spans="1:12" ht="15">
      <c r="A471" s="241">
        <f t="shared" si="36"/>
        <v>471</v>
      </c>
      <c r="B471" s="4283"/>
      <c r="C471" s="4263"/>
      <c r="D471" s="4314"/>
      <c r="E471" s="4315"/>
      <c r="F471" s="4202" t="s">
        <v>1130</v>
      </c>
      <c r="G471" s="4229"/>
      <c r="H471" s="614"/>
      <c r="I471" s="614"/>
      <c r="J471" s="614"/>
      <c r="K471" s="1113"/>
      <c r="L471" s="1115">
        <f t="shared" si="35"/>
        <v>0</v>
      </c>
    </row>
    <row r="472" spans="1:12" ht="44.1" customHeight="1">
      <c r="A472" s="241">
        <f t="shared" si="36"/>
        <v>472</v>
      </c>
      <c r="B472" s="4283"/>
      <c r="C472" s="4263"/>
      <c r="D472" s="4314"/>
      <c r="E472" s="4315"/>
      <c r="F472" s="4202" t="s">
        <v>1131</v>
      </c>
      <c r="G472" s="4229"/>
      <c r="H472" s="614"/>
      <c r="I472" s="614"/>
      <c r="J472" s="614"/>
      <c r="K472" s="1113">
        <f>-'Concilación utilidades'!E145</f>
        <v>0</v>
      </c>
      <c r="L472" s="1115">
        <f t="shared" si="35"/>
        <v>0</v>
      </c>
    </row>
    <row r="473" spans="1:12" ht="15">
      <c r="A473" s="241">
        <f t="shared" si="36"/>
        <v>473</v>
      </c>
      <c r="B473" s="4283"/>
      <c r="C473" s="4312"/>
      <c r="D473" s="4316"/>
      <c r="E473" s="4317"/>
      <c r="F473" s="4202" t="s">
        <v>1132</v>
      </c>
      <c r="G473" s="4229"/>
      <c r="H473" s="614"/>
      <c r="I473" s="614"/>
      <c r="J473" s="614"/>
      <c r="K473" s="1113">
        <f>-'Concilación utilidades'!E150-'Concilación utilidades'!E159-'Concilación utilidades'!E151</f>
        <v>0</v>
      </c>
      <c r="L473" s="1115">
        <f t="shared" si="35"/>
        <v>0</v>
      </c>
    </row>
    <row r="474" spans="1:12" ht="15.75">
      <c r="A474" s="241">
        <f t="shared" si="36"/>
        <v>474</v>
      </c>
      <c r="B474" s="4283"/>
      <c r="C474" s="4276" t="s">
        <v>4267</v>
      </c>
      <c r="D474" s="4277"/>
      <c r="E474" s="4318"/>
      <c r="F474" s="4318"/>
      <c r="G474" s="4319"/>
      <c r="H474" s="614"/>
      <c r="I474" s="614"/>
      <c r="J474" s="614"/>
      <c r="K474" s="1120">
        <f>SUM(K475:K503)</f>
        <v>0</v>
      </c>
      <c r="L474" s="1120">
        <f>SUM(L475:L503)</f>
        <v>0</v>
      </c>
    </row>
    <row r="475" spans="1:12" ht="45.95" customHeight="1">
      <c r="A475" s="241">
        <f t="shared" si="36"/>
        <v>475</v>
      </c>
      <c r="B475" s="4283"/>
      <c r="C475" s="4263"/>
      <c r="D475" s="4299" t="s">
        <v>1133</v>
      </c>
      <c r="E475" s="4320"/>
      <c r="F475" s="4203" t="s">
        <v>4268</v>
      </c>
      <c r="G475" s="4229"/>
      <c r="H475" s="614"/>
      <c r="I475" s="614"/>
      <c r="J475" s="614"/>
      <c r="K475" s="1113">
        <f>-'Concilación utilidades'!E166</f>
        <v>0</v>
      </c>
      <c r="L475" s="1115">
        <f t="shared" si="35"/>
        <v>0</v>
      </c>
    </row>
    <row r="476" spans="1:12" ht="72" customHeight="1">
      <c r="A476" s="241">
        <f t="shared" si="36"/>
        <v>476</v>
      </c>
      <c r="B476" s="4283"/>
      <c r="C476" s="4263"/>
      <c r="D476" s="4321"/>
      <c r="E476" s="4322"/>
      <c r="F476" s="4202" t="s">
        <v>1134</v>
      </c>
      <c r="G476" s="4056"/>
      <c r="H476" s="614"/>
      <c r="I476" s="614"/>
      <c r="J476" s="614"/>
      <c r="K476" s="1113">
        <v>0</v>
      </c>
      <c r="L476" s="1115">
        <f t="shared" si="35"/>
        <v>0</v>
      </c>
    </row>
    <row r="477" spans="1:12" ht="15">
      <c r="A477" s="241">
        <f t="shared" si="36"/>
        <v>477</v>
      </c>
      <c r="B477" s="4283"/>
      <c r="C477" s="4263"/>
      <c r="D477" s="4321"/>
      <c r="E477" s="4322"/>
      <c r="F477" s="4202" t="s">
        <v>1135</v>
      </c>
      <c r="G477" s="4229"/>
      <c r="H477" s="614"/>
      <c r="I477" s="614"/>
      <c r="J477" s="614"/>
      <c r="K477" s="1113">
        <v>0</v>
      </c>
      <c r="L477" s="1115">
        <f t="shared" si="35"/>
        <v>0</v>
      </c>
    </row>
    <row r="478" spans="1:12" ht="15">
      <c r="A478" s="241">
        <f t="shared" si="36"/>
        <v>478</v>
      </c>
      <c r="B478" s="4283"/>
      <c r="C478" s="4263"/>
      <c r="D478" s="4321"/>
      <c r="E478" s="4322"/>
      <c r="F478" s="4202" t="s">
        <v>1136</v>
      </c>
      <c r="G478" s="4229"/>
      <c r="H478" s="614"/>
      <c r="I478" s="614"/>
      <c r="J478" s="614"/>
      <c r="K478" s="1113">
        <v>0</v>
      </c>
      <c r="L478" s="1115">
        <f t="shared" si="35"/>
        <v>0</v>
      </c>
    </row>
    <row r="479" spans="1:12" ht="15">
      <c r="A479" s="241">
        <f t="shared" si="36"/>
        <v>479</v>
      </c>
      <c r="B479" s="4283"/>
      <c r="C479" s="4263"/>
      <c r="D479" s="4321"/>
      <c r="E479" s="4322"/>
      <c r="F479" s="4202" t="s">
        <v>1137</v>
      </c>
      <c r="G479" s="4229"/>
      <c r="H479" s="614"/>
      <c r="I479" s="614"/>
      <c r="J479" s="614"/>
      <c r="K479" s="1113">
        <v>0</v>
      </c>
      <c r="L479" s="1115">
        <f t="shared" si="35"/>
        <v>0</v>
      </c>
    </row>
    <row r="480" spans="1:12" ht="15">
      <c r="A480" s="241">
        <f t="shared" si="36"/>
        <v>480</v>
      </c>
      <c r="B480" s="4283"/>
      <c r="C480" s="4263"/>
      <c r="D480" s="4321"/>
      <c r="E480" s="4322"/>
      <c r="F480" s="4202" t="s">
        <v>1138</v>
      </c>
      <c r="G480" s="4229"/>
      <c r="H480" s="614"/>
      <c r="I480" s="614"/>
      <c r="J480" s="614"/>
      <c r="K480" s="1113">
        <v>0</v>
      </c>
      <c r="L480" s="1115">
        <f t="shared" si="35"/>
        <v>0</v>
      </c>
    </row>
    <row r="481" spans="1:12" ht="15">
      <c r="A481" s="241">
        <f t="shared" si="36"/>
        <v>481</v>
      </c>
      <c r="B481" s="4283"/>
      <c r="C481" s="4263"/>
      <c r="D481" s="4321"/>
      <c r="E481" s="4322"/>
      <c r="F481" s="4202" t="s">
        <v>1139</v>
      </c>
      <c r="G481" s="4229"/>
      <c r="H481" s="614"/>
      <c r="I481" s="614"/>
      <c r="J481" s="614"/>
      <c r="K481" s="1113">
        <v>0</v>
      </c>
      <c r="L481" s="1115">
        <f t="shared" si="35"/>
        <v>0</v>
      </c>
    </row>
    <row r="482" spans="1:12" ht="15">
      <c r="A482" s="241">
        <f t="shared" si="36"/>
        <v>482</v>
      </c>
      <c r="B482" s="4283"/>
      <c r="C482" s="4263"/>
      <c r="D482" s="4321"/>
      <c r="E482" s="4322"/>
      <c r="F482" s="4202" t="s">
        <v>1140</v>
      </c>
      <c r="G482" s="4229"/>
      <c r="H482" s="614"/>
      <c r="I482" s="614"/>
      <c r="J482" s="614"/>
      <c r="K482" s="1113">
        <f>-'Concilación utilidades'!E168</f>
        <v>0</v>
      </c>
      <c r="L482" s="1115">
        <f t="shared" si="35"/>
        <v>0</v>
      </c>
    </row>
    <row r="483" spans="1:12" ht="15">
      <c r="A483" s="241">
        <f t="shared" si="36"/>
        <v>483</v>
      </c>
      <c r="B483" s="4283"/>
      <c r="C483" s="4263"/>
      <c r="D483" s="4321"/>
      <c r="E483" s="4322"/>
      <c r="F483" s="4202" t="s">
        <v>1141</v>
      </c>
      <c r="G483" s="4229"/>
      <c r="H483" s="614"/>
      <c r="I483" s="614"/>
      <c r="J483" s="614"/>
      <c r="K483" s="1113">
        <v>0</v>
      </c>
      <c r="L483" s="1115">
        <f t="shared" si="35"/>
        <v>0</v>
      </c>
    </row>
    <row r="484" spans="1:12" ht="41.1" customHeight="1">
      <c r="A484" s="241">
        <f t="shared" si="36"/>
        <v>484</v>
      </c>
      <c r="B484" s="4283"/>
      <c r="C484" s="4263"/>
      <c r="D484" s="4321"/>
      <c r="E484" s="4322"/>
      <c r="F484" s="4202" t="s">
        <v>1142</v>
      </c>
      <c r="G484" s="4229"/>
      <c r="H484" s="614"/>
      <c r="I484" s="614"/>
      <c r="J484" s="614"/>
      <c r="K484" s="1113">
        <v>0</v>
      </c>
      <c r="L484" s="1115">
        <f t="shared" si="35"/>
        <v>0</v>
      </c>
    </row>
    <row r="485" spans="1:12" ht="39.950000000000003" customHeight="1">
      <c r="A485" s="241">
        <f t="shared" si="36"/>
        <v>485</v>
      </c>
      <c r="B485" s="4283"/>
      <c r="C485" s="4263"/>
      <c r="D485" s="4321"/>
      <c r="E485" s="4322"/>
      <c r="F485" s="4202" t="s">
        <v>1143</v>
      </c>
      <c r="G485" s="4229"/>
      <c r="H485" s="614"/>
      <c r="I485" s="614"/>
      <c r="J485" s="614"/>
      <c r="K485" s="1113">
        <f>'Concilación utilidades'!E182</f>
        <v>0</v>
      </c>
      <c r="L485" s="1115">
        <f t="shared" si="35"/>
        <v>0</v>
      </c>
    </row>
    <row r="486" spans="1:12" ht="15">
      <c r="A486" s="241">
        <f t="shared" si="36"/>
        <v>486</v>
      </c>
      <c r="B486" s="4283"/>
      <c r="C486" s="4263"/>
      <c r="D486" s="4321"/>
      <c r="E486" s="4322"/>
      <c r="F486" s="4202" t="s">
        <v>1144</v>
      </c>
      <c r="G486" s="4229"/>
      <c r="H486" s="614"/>
      <c r="I486" s="614"/>
      <c r="J486" s="614"/>
      <c r="K486" s="1113">
        <v>0</v>
      </c>
      <c r="L486" s="1115">
        <f t="shared" si="35"/>
        <v>0</v>
      </c>
    </row>
    <row r="487" spans="1:12" ht="15">
      <c r="A487" s="241">
        <f t="shared" si="36"/>
        <v>487</v>
      </c>
      <c r="B487" s="4283"/>
      <c r="C487" s="4263"/>
      <c r="D487" s="4321"/>
      <c r="E487" s="4322"/>
      <c r="F487" s="4202" t="s">
        <v>1145</v>
      </c>
      <c r="G487" s="4229"/>
      <c r="H487" s="614"/>
      <c r="I487" s="614"/>
      <c r="J487" s="614"/>
      <c r="K487" s="1113">
        <v>0</v>
      </c>
      <c r="L487" s="1115">
        <f t="shared" si="35"/>
        <v>0</v>
      </c>
    </row>
    <row r="488" spans="1:12" ht="41.1" customHeight="1">
      <c r="A488" s="241">
        <f t="shared" si="36"/>
        <v>488</v>
      </c>
      <c r="B488" s="4283"/>
      <c r="C488" s="4263"/>
      <c r="D488" s="4321"/>
      <c r="E488" s="4322"/>
      <c r="F488" s="4202" t="s">
        <v>1146</v>
      </c>
      <c r="G488" s="4229"/>
      <c r="H488" s="614"/>
      <c r="I488" s="614"/>
      <c r="J488" s="614"/>
      <c r="K488" s="1113">
        <v>0</v>
      </c>
      <c r="L488" s="1115">
        <f t="shared" si="35"/>
        <v>0</v>
      </c>
    </row>
    <row r="489" spans="1:12" ht="45.95" customHeight="1">
      <c r="A489" s="241">
        <f t="shared" si="36"/>
        <v>489</v>
      </c>
      <c r="B489" s="4283"/>
      <c r="C489" s="4263"/>
      <c r="D489" s="4321"/>
      <c r="E489" s="4322"/>
      <c r="F489" s="4202" t="s">
        <v>1147</v>
      </c>
      <c r="G489" s="4229"/>
      <c r="H489" s="614"/>
      <c r="I489" s="614"/>
      <c r="J489" s="614"/>
      <c r="K489" s="1123">
        <v>0</v>
      </c>
      <c r="L489" s="1115">
        <f t="shared" si="35"/>
        <v>0</v>
      </c>
    </row>
    <row r="490" spans="1:12" ht="45.95" customHeight="1">
      <c r="A490" s="241">
        <f t="shared" si="36"/>
        <v>490</v>
      </c>
      <c r="B490" s="4283"/>
      <c r="C490" s="4263"/>
      <c r="D490" s="4321"/>
      <c r="E490" s="4322"/>
      <c r="F490" s="4202" t="s">
        <v>1148</v>
      </c>
      <c r="G490" s="4229"/>
      <c r="H490" s="614"/>
      <c r="I490" s="614"/>
      <c r="J490" s="614"/>
      <c r="K490" s="1123">
        <f>'Concilación utilidades'!E170</f>
        <v>0</v>
      </c>
      <c r="L490" s="1115">
        <f t="shared" si="35"/>
        <v>0</v>
      </c>
    </row>
    <row r="491" spans="1:12" ht="48" customHeight="1">
      <c r="A491" s="241">
        <f t="shared" si="36"/>
        <v>491</v>
      </c>
      <c r="B491" s="4283"/>
      <c r="C491" s="4263"/>
      <c r="D491" s="4321"/>
      <c r="E491" s="4322"/>
      <c r="F491" s="4202" t="s">
        <v>1149</v>
      </c>
      <c r="G491" s="4229"/>
      <c r="H491" s="614"/>
      <c r="I491" s="614"/>
      <c r="J491" s="614"/>
      <c r="K491" s="1113">
        <f>'Concilación utilidades'!E172</f>
        <v>0</v>
      </c>
      <c r="L491" s="1115">
        <f t="shared" si="35"/>
        <v>0</v>
      </c>
    </row>
    <row r="492" spans="1:12" ht="32.1" customHeight="1">
      <c r="A492" s="241">
        <f t="shared" si="36"/>
        <v>492</v>
      </c>
      <c r="B492" s="4283"/>
      <c r="C492" s="4263"/>
      <c r="D492" s="4321"/>
      <c r="E492" s="4322"/>
      <c r="F492" s="4202" t="s">
        <v>1150</v>
      </c>
      <c r="G492" s="4229"/>
      <c r="H492" s="614"/>
      <c r="I492" s="614"/>
      <c r="J492" s="614"/>
      <c r="K492" s="1123">
        <v>0</v>
      </c>
      <c r="L492" s="1115">
        <f t="shared" si="35"/>
        <v>0</v>
      </c>
    </row>
    <row r="493" spans="1:12" ht="15">
      <c r="A493" s="241">
        <f t="shared" si="36"/>
        <v>493</v>
      </c>
      <c r="B493" s="4283"/>
      <c r="C493" s="4263"/>
      <c r="D493" s="4321"/>
      <c r="E493" s="4322"/>
      <c r="F493" s="4202" t="s">
        <v>1151</v>
      </c>
      <c r="G493" s="4229"/>
      <c r="H493" s="614"/>
      <c r="I493" s="614"/>
      <c r="J493" s="614"/>
      <c r="K493" s="1123">
        <v>0</v>
      </c>
      <c r="L493" s="1115">
        <f t="shared" si="35"/>
        <v>0</v>
      </c>
    </row>
    <row r="494" spans="1:12" ht="44.1" customHeight="1">
      <c r="A494" s="241">
        <f t="shared" si="36"/>
        <v>494</v>
      </c>
      <c r="B494" s="4283"/>
      <c r="C494" s="4263"/>
      <c r="D494" s="4321"/>
      <c r="E494" s="4322"/>
      <c r="F494" s="4202" t="s">
        <v>1152</v>
      </c>
      <c r="G494" s="4229"/>
      <c r="H494" s="614"/>
      <c r="I494" s="614"/>
      <c r="J494" s="614"/>
      <c r="K494" s="1123">
        <v>0</v>
      </c>
      <c r="L494" s="1115">
        <f t="shared" si="35"/>
        <v>0</v>
      </c>
    </row>
    <row r="495" spans="1:12" ht="53.1" customHeight="1">
      <c r="A495" s="241">
        <f t="shared" si="36"/>
        <v>495</v>
      </c>
      <c r="B495" s="4283"/>
      <c r="C495" s="4263"/>
      <c r="D495" s="4321"/>
      <c r="E495" s="4322"/>
      <c r="F495" s="4203" t="s">
        <v>4269</v>
      </c>
      <c r="G495" s="4229"/>
      <c r="H495" s="614"/>
      <c r="I495" s="614"/>
      <c r="J495" s="614"/>
      <c r="K495" s="1113">
        <v>0</v>
      </c>
      <c r="L495" s="1115">
        <f t="shared" si="35"/>
        <v>0</v>
      </c>
    </row>
    <row r="496" spans="1:12" ht="15">
      <c r="A496" s="241">
        <f t="shared" si="36"/>
        <v>496</v>
      </c>
      <c r="B496" s="4283"/>
      <c r="C496" s="4263"/>
      <c r="D496" s="4321"/>
      <c r="E496" s="4322"/>
      <c r="F496" s="4202" t="s">
        <v>1153</v>
      </c>
      <c r="G496" s="4229"/>
      <c r="H496" s="614"/>
      <c r="I496" s="614"/>
      <c r="J496" s="614"/>
      <c r="K496" s="1113">
        <f>'Concilación utilidades'!E171</f>
        <v>0</v>
      </c>
      <c r="L496" s="1115">
        <f t="shared" si="35"/>
        <v>0</v>
      </c>
    </row>
    <row r="497" spans="1:12" ht="54" customHeight="1">
      <c r="A497" s="241">
        <f t="shared" si="36"/>
        <v>497</v>
      </c>
      <c r="B497" s="4283"/>
      <c r="C497" s="4263"/>
      <c r="D497" s="4321"/>
      <c r="E497" s="4322"/>
      <c r="F497" s="4202" t="s">
        <v>1154</v>
      </c>
      <c r="G497" s="4229"/>
      <c r="H497" s="614"/>
      <c r="I497" s="614"/>
      <c r="J497" s="614"/>
      <c r="K497" s="1113">
        <v>0</v>
      </c>
      <c r="L497" s="1115">
        <f t="shared" si="35"/>
        <v>0</v>
      </c>
    </row>
    <row r="498" spans="1:12" ht="15">
      <c r="A498" s="241">
        <f t="shared" si="36"/>
        <v>498</v>
      </c>
      <c r="B498" s="4283"/>
      <c r="C498" s="4263"/>
      <c r="D498" s="4323"/>
      <c r="E498" s="4324"/>
      <c r="F498" s="4202" t="s">
        <v>1155</v>
      </c>
      <c r="G498" s="4229"/>
      <c r="H498" s="614"/>
      <c r="I498" s="614"/>
      <c r="J498" s="614"/>
      <c r="K498" s="1113">
        <v>0</v>
      </c>
      <c r="L498" s="1115">
        <f t="shared" si="35"/>
        <v>0</v>
      </c>
    </row>
    <row r="499" spans="1:12" ht="15">
      <c r="A499" s="241">
        <f t="shared" si="36"/>
        <v>499</v>
      </c>
      <c r="B499" s="4283"/>
      <c r="C499" s="4263"/>
      <c r="D499" s="4299" t="s">
        <v>1156</v>
      </c>
      <c r="E499" s="4300"/>
      <c r="F499" s="4202" t="s">
        <v>1157</v>
      </c>
      <c r="G499" s="4229"/>
      <c r="H499" s="614"/>
      <c r="I499" s="614"/>
      <c r="J499" s="614"/>
      <c r="K499" s="1113">
        <v>0</v>
      </c>
      <c r="L499" s="1115">
        <f t="shared" si="35"/>
        <v>0</v>
      </c>
    </row>
    <row r="500" spans="1:12" ht="15">
      <c r="A500" s="241">
        <f t="shared" si="36"/>
        <v>500</v>
      </c>
      <c r="B500" s="4283"/>
      <c r="C500" s="4263"/>
      <c r="D500" s="4301"/>
      <c r="E500" s="4302"/>
      <c r="F500" s="4202" t="s">
        <v>1158</v>
      </c>
      <c r="G500" s="4229"/>
      <c r="H500" s="614"/>
      <c r="I500" s="614"/>
      <c r="J500" s="614"/>
      <c r="K500" s="254">
        <v>0</v>
      </c>
      <c r="L500" s="1115">
        <f t="shared" si="35"/>
        <v>0</v>
      </c>
    </row>
    <row r="501" spans="1:12" ht="15">
      <c r="A501" s="241">
        <f t="shared" si="36"/>
        <v>501</v>
      </c>
      <c r="B501" s="4283"/>
      <c r="C501" s="4263"/>
      <c r="D501" s="4301"/>
      <c r="E501" s="4302"/>
      <c r="F501" s="4202" t="s">
        <v>1159</v>
      </c>
      <c r="G501" s="4229"/>
      <c r="H501" s="614"/>
      <c r="I501" s="614"/>
      <c r="J501" s="614"/>
      <c r="K501" s="254">
        <v>0</v>
      </c>
      <c r="L501" s="1115">
        <f t="shared" si="35"/>
        <v>0</v>
      </c>
    </row>
    <row r="502" spans="1:12" ht="47.1" customHeight="1">
      <c r="A502" s="241">
        <f t="shared" si="36"/>
        <v>502</v>
      </c>
      <c r="B502" s="4283"/>
      <c r="C502" s="4263"/>
      <c r="D502" s="4301"/>
      <c r="E502" s="4302"/>
      <c r="F502" s="4202" t="s">
        <v>1160</v>
      </c>
      <c r="G502" s="4229"/>
      <c r="H502" s="614"/>
      <c r="I502" s="614"/>
      <c r="J502" s="614"/>
      <c r="K502" s="1113">
        <v>0</v>
      </c>
      <c r="L502" s="1115">
        <f t="shared" si="35"/>
        <v>0</v>
      </c>
    </row>
    <row r="503" spans="1:12" ht="15">
      <c r="A503" s="241">
        <f t="shared" si="36"/>
        <v>503</v>
      </c>
      <c r="B503" s="4283"/>
      <c r="C503" s="4312"/>
      <c r="D503" s="4303"/>
      <c r="E503" s="4304"/>
      <c r="F503" s="4202" t="s">
        <v>1161</v>
      </c>
      <c r="G503" s="4229"/>
      <c r="H503" s="614"/>
      <c r="I503" s="614"/>
      <c r="J503" s="614"/>
      <c r="K503" s="1113">
        <f>'Concilación utilidades'!E177</f>
        <v>0</v>
      </c>
      <c r="L503" s="1115">
        <f t="shared" si="35"/>
        <v>0</v>
      </c>
    </row>
    <row r="504" spans="1:12" ht="15.75">
      <c r="A504" s="241">
        <f t="shared" si="36"/>
        <v>504</v>
      </c>
      <c r="B504" s="4310"/>
      <c r="C504" s="4266" t="s">
        <v>1162</v>
      </c>
      <c r="D504" s="4266"/>
      <c r="E504" s="4281"/>
      <c r="F504" s="4281"/>
      <c r="G504" s="4281"/>
      <c r="H504" s="307"/>
      <c r="I504" s="307"/>
      <c r="J504" s="307"/>
      <c r="K504" s="308"/>
      <c r="L504" s="1124">
        <f>H362+I362-L461+L474</f>
        <v>0</v>
      </c>
    </row>
    <row r="505" spans="1:12" ht="15">
      <c r="A505" s="241">
        <f t="shared" si="36"/>
        <v>505</v>
      </c>
      <c r="B505" s="4206" t="s">
        <v>1435</v>
      </c>
      <c r="C505" s="4269"/>
      <c r="D505" s="4269"/>
      <c r="E505" s="4269"/>
      <c r="F505" s="4269"/>
      <c r="G505" s="4269"/>
      <c r="H505" s="4269"/>
      <c r="I505" s="4269"/>
      <c r="J505" s="4269"/>
      <c r="K505" s="4269"/>
      <c r="L505" s="4270"/>
    </row>
    <row r="506" spans="1:12" ht="15.95" customHeight="1">
      <c r="A506" s="241">
        <f t="shared" si="36"/>
        <v>506</v>
      </c>
      <c r="B506" s="4282"/>
      <c r="C506" s="4285" t="s">
        <v>1436</v>
      </c>
      <c r="D506" s="4285"/>
      <c r="E506" s="4286"/>
      <c r="F506" s="4286"/>
      <c r="G506" s="4286"/>
      <c r="H506" s="614"/>
      <c r="I506" s="614"/>
      <c r="J506" s="255" t="s">
        <v>1163</v>
      </c>
      <c r="K506" s="255" t="s">
        <v>1164</v>
      </c>
      <c r="L506" s="1125"/>
    </row>
    <row r="507" spans="1:12" ht="15">
      <c r="A507" s="241">
        <f t="shared" si="36"/>
        <v>507</v>
      </c>
      <c r="B507" s="4283"/>
      <c r="C507" s="4287"/>
      <c r="D507" s="4288" t="s">
        <v>1165</v>
      </c>
      <c r="E507" s="4289"/>
      <c r="F507" s="4046" t="s">
        <v>20</v>
      </c>
      <c r="G507" s="4046"/>
      <c r="H507" s="614"/>
      <c r="I507" s="614"/>
      <c r="J507" s="1126">
        <f t="shared" ref="J507:J518" si="37">+H252+H304</f>
        <v>0</v>
      </c>
      <c r="K507" s="1126">
        <v>0</v>
      </c>
      <c r="L507" s="614"/>
    </row>
    <row r="508" spans="1:12" ht="15">
      <c r="A508" s="241">
        <f t="shared" si="36"/>
        <v>508</v>
      </c>
      <c r="B508" s="4283"/>
      <c r="C508" s="4263"/>
      <c r="D508" s="4288"/>
      <c r="E508" s="4289"/>
      <c r="F508" s="4046" t="s">
        <v>501</v>
      </c>
      <c r="G508" s="4046"/>
      <c r="H508" s="614"/>
      <c r="I508" s="614"/>
      <c r="J508" s="1126">
        <f t="shared" si="37"/>
        <v>0</v>
      </c>
      <c r="K508" s="1126">
        <v>0</v>
      </c>
      <c r="L508" s="614"/>
    </row>
    <row r="509" spans="1:12" ht="15">
      <c r="A509" s="241">
        <f t="shared" si="36"/>
        <v>509</v>
      </c>
      <c r="B509" s="4283"/>
      <c r="C509" s="4263"/>
      <c r="D509" s="4288"/>
      <c r="E509" s="4289"/>
      <c r="F509" s="4046" t="s">
        <v>312</v>
      </c>
      <c r="G509" s="4046"/>
      <c r="H509" s="614"/>
      <c r="I509" s="614"/>
      <c r="J509" s="1126">
        <f t="shared" si="37"/>
        <v>0</v>
      </c>
      <c r="K509" s="1126">
        <v>0</v>
      </c>
      <c r="L509" s="614"/>
    </row>
    <row r="510" spans="1:12" ht="15">
      <c r="A510" s="241">
        <f t="shared" si="36"/>
        <v>510</v>
      </c>
      <c r="B510" s="4283"/>
      <c r="C510" s="4263"/>
      <c r="D510" s="4288"/>
      <c r="E510" s="4289"/>
      <c r="F510" s="4046" t="s">
        <v>937</v>
      </c>
      <c r="G510" s="4046"/>
      <c r="H510" s="614"/>
      <c r="I510" s="614"/>
      <c r="J510" s="1126">
        <f t="shared" si="37"/>
        <v>0</v>
      </c>
      <c r="K510" s="1126">
        <v>0</v>
      </c>
      <c r="L510" s="614"/>
    </row>
    <row r="511" spans="1:12" ht="15">
      <c r="A511" s="241">
        <f t="shared" si="36"/>
        <v>511</v>
      </c>
      <c r="B511" s="4283"/>
      <c r="C511" s="4263"/>
      <c r="D511" s="4288"/>
      <c r="E511" s="4289"/>
      <c r="F511" s="4046" t="s">
        <v>938</v>
      </c>
      <c r="G511" s="4046"/>
      <c r="H511" s="614"/>
      <c r="I511" s="614"/>
      <c r="J511" s="1126">
        <f t="shared" si="37"/>
        <v>0</v>
      </c>
      <c r="K511" s="1126">
        <v>0</v>
      </c>
      <c r="L511" s="614"/>
    </row>
    <row r="512" spans="1:12" ht="15">
      <c r="A512" s="241">
        <f t="shared" si="36"/>
        <v>512</v>
      </c>
      <c r="B512" s="4283"/>
      <c r="C512" s="4263"/>
      <c r="D512" s="4288"/>
      <c r="E512" s="4289"/>
      <c r="F512" s="4046" t="s">
        <v>935</v>
      </c>
      <c r="G512" s="4046"/>
      <c r="H512" s="614"/>
      <c r="I512" s="614"/>
      <c r="J512" s="1126">
        <f t="shared" si="37"/>
        <v>0</v>
      </c>
      <c r="K512" s="1126">
        <v>0</v>
      </c>
      <c r="L512" s="614"/>
    </row>
    <row r="513" spans="1:12" ht="15">
      <c r="A513" s="241">
        <f t="shared" si="36"/>
        <v>513</v>
      </c>
      <c r="B513" s="4283"/>
      <c r="C513" s="4263"/>
      <c r="D513" s="4288"/>
      <c r="E513" s="4289"/>
      <c r="F513" s="4046" t="s">
        <v>939</v>
      </c>
      <c r="G513" s="4046"/>
      <c r="H513" s="614"/>
      <c r="I513" s="614"/>
      <c r="J513" s="1126">
        <f t="shared" si="37"/>
        <v>0</v>
      </c>
      <c r="K513" s="1126">
        <v>0</v>
      </c>
      <c r="L513" s="614"/>
    </row>
    <row r="514" spans="1:12" ht="15">
      <c r="A514" s="241">
        <f t="shared" si="36"/>
        <v>514</v>
      </c>
      <c r="B514" s="4283"/>
      <c r="C514" s="4263"/>
      <c r="D514" s="4288"/>
      <c r="E514" s="4289"/>
      <c r="F514" s="4046" t="s">
        <v>1002</v>
      </c>
      <c r="G514" s="4046"/>
      <c r="H514" s="614"/>
      <c r="I514" s="614"/>
      <c r="J514" s="1126">
        <f t="shared" si="37"/>
        <v>0</v>
      </c>
      <c r="K514" s="1126">
        <v>0</v>
      </c>
      <c r="L514" s="614"/>
    </row>
    <row r="515" spans="1:12" ht="15">
      <c r="A515" s="241">
        <f t="shared" si="36"/>
        <v>515</v>
      </c>
      <c r="B515" s="4283"/>
      <c r="C515" s="4263"/>
      <c r="D515" s="4288"/>
      <c r="E515" s="4289"/>
      <c r="F515" s="4046" t="s">
        <v>941</v>
      </c>
      <c r="G515" s="4046"/>
      <c r="H515" s="614"/>
      <c r="I515" s="614"/>
      <c r="J515" s="1126">
        <f t="shared" si="37"/>
        <v>0</v>
      </c>
      <c r="K515" s="1126">
        <v>0</v>
      </c>
      <c r="L515" s="614"/>
    </row>
    <row r="516" spans="1:12" ht="15">
      <c r="A516" s="241">
        <f t="shared" si="36"/>
        <v>516</v>
      </c>
      <c r="B516" s="4283"/>
      <c r="C516" s="4263"/>
      <c r="D516" s="4288"/>
      <c r="E516" s="4289"/>
      <c r="F516" s="4046" t="s">
        <v>942</v>
      </c>
      <c r="G516" s="4046"/>
      <c r="H516" s="614"/>
      <c r="I516" s="614"/>
      <c r="J516" s="1126">
        <f t="shared" si="37"/>
        <v>0</v>
      </c>
      <c r="K516" s="1126">
        <v>0</v>
      </c>
      <c r="L516" s="614"/>
    </row>
    <row r="517" spans="1:12" ht="36" customHeight="1">
      <c r="A517" s="241">
        <f t="shared" si="36"/>
        <v>517</v>
      </c>
      <c r="B517" s="4283"/>
      <c r="C517" s="4263"/>
      <c r="D517" s="4288"/>
      <c r="E517" s="4289"/>
      <c r="F517" s="4046" t="s">
        <v>1003</v>
      </c>
      <c r="G517" s="4046"/>
      <c r="H517" s="614"/>
      <c r="I517" s="614"/>
      <c r="J517" s="1126">
        <f t="shared" si="37"/>
        <v>0</v>
      </c>
      <c r="K517" s="1126">
        <v>0</v>
      </c>
      <c r="L517" s="614"/>
    </row>
    <row r="518" spans="1:12" ht="15">
      <c r="A518" s="241">
        <f t="shared" si="36"/>
        <v>518</v>
      </c>
      <c r="B518" s="4283"/>
      <c r="C518" s="4263"/>
      <c r="D518" s="4288"/>
      <c r="E518" s="4289"/>
      <c r="F518" s="4046" t="s">
        <v>1166</v>
      </c>
      <c r="G518" s="4046"/>
      <c r="H518" s="614"/>
      <c r="I518" s="614"/>
      <c r="J518" s="1126">
        <f t="shared" si="37"/>
        <v>0</v>
      </c>
      <c r="K518" s="1126">
        <v>0</v>
      </c>
      <c r="L518" s="614"/>
    </row>
    <row r="519" spans="1:12" ht="15">
      <c r="A519" s="241">
        <f t="shared" si="36"/>
        <v>519</v>
      </c>
      <c r="B519" s="4283"/>
      <c r="C519" s="4263"/>
      <c r="D519" s="4256" t="s">
        <v>1167</v>
      </c>
      <c r="E519" s="4257"/>
      <c r="F519" s="4189"/>
      <c r="G519" s="1105" t="s">
        <v>501</v>
      </c>
      <c r="H519" s="614"/>
      <c r="I519" s="614"/>
      <c r="J519" s="1126">
        <v>0</v>
      </c>
      <c r="K519" s="1126">
        <v>0</v>
      </c>
      <c r="L519" s="614"/>
    </row>
    <row r="520" spans="1:12" ht="15">
      <c r="A520" s="241">
        <f t="shared" si="36"/>
        <v>520</v>
      </c>
      <c r="B520" s="4283"/>
      <c r="C520" s="4263"/>
      <c r="D520" s="4190"/>
      <c r="E520" s="4258"/>
      <c r="F520" s="4191"/>
      <c r="G520" s="1105" t="s">
        <v>502</v>
      </c>
      <c r="H520" s="614"/>
      <c r="I520" s="614"/>
      <c r="J520" s="1126">
        <v>0</v>
      </c>
      <c r="K520" s="1126">
        <v>0</v>
      </c>
      <c r="L520" s="614"/>
    </row>
    <row r="521" spans="1:12" ht="15">
      <c r="A521" s="241">
        <f t="shared" si="36"/>
        <v>521</v>
      </c>
      <c r="B521" s="4283"/>
      <c r="C521" s="4263"/>
      <c r="D521" s="4190"/>
      <c r="E521" s="4258"/>
      <c r="F521" s="4191"/>
      <c r="G521" s="1105" t="s">
        <v>321</v>
      </c>
      <c r="H521" s="614"/>
      <c r="I521" s="614"/>
      <c r="J521" s="1126">
        <v>0</v>
      </c>
      <c r="K521" s="1126">
        <v>0</v>
      </c>
      <c r="L521" s="614"/>
    </row>
    <row r="522" spans="1:12" ht="15">
      <c r="A522" s="241">
        <f t="shared" si="36"/>
        <v>522</v>
      </c>
      <c r="B522" s="4283"/>
      <c r="C522" s="4263"/>
      <c r="D522" s="4190"/>
      <c r="E522" s="4258"/>
      <c r="F522" s="4191"/>
      <c r="G522" s="1105" t="s">
        <v>940</v>
      </c>
      <c r="H522" s="614"/>
      <c r="I522" s="614"/>
      <c r="J522" s="1126">
        <v>0</v>
      </c>
      <c r="K522" s="1126">
        <v>0</v>
      </c>
      <c r="L522" s="614"/>
    </row>
    <row r="523" spans="1:12" ht="15">
      <c r="A523" s="241">
        <f t="shared" si="36"/>
        <v>523</v>
      </c>
      <c r="B523" s="4283"/>
      <c r="C523" s="4263"/>
      <c r="D523" s="4192"/>
      <c r="E523" s="4259"/>
      <c r="F523" s="4193"/>
      <c r="G523" s="1105" t="s">
        <v>365</v>
      </c>
      <c r="H523" s="614"/>
      <c r="I523" s="614"/>
      <c r="J523" s="1126">
        <v>0</v>
      </c>
      <c r="K523" s="1126">
        <v>0</v>
      </c>
      <c r="L523" s="614"/>
    </row>
    <row r="524" spans="1:12" ht="15">
      <c r="A524" s="241">
        <f t="shared" si="36"/>
        <v>524</v>
      </c>
      <c r="B524" s="4283"/>
      <c r="C524" s="4263"/>
      <c r="D524" s="4047" t="s">
        <v>1168</v>
      </c>
      <c r="E524" s="4280"/>
      <c r="F524" s="4280"/>
      <c r="G524" s="4248"/>
      <c r="H524" s="614"/>
      <c r="I524" s="614"/>
      <c r="J524" s="1126">
        <v>0</v>
      </c>
      <c r="K524" s="1126">
        <v>0</v>
      </c>
      <c r="L524" s="614"/>
    </row>
    <row r="525" spans="1:12" ht="15">
      <c r="A525" s="241">
        <f t="shared" si="36"/>
        <v>525</v>
      </c>
      <c r="B525" s="4283"/>
      <c r="C525" s="4263"/>
      <c r="D525" s="4290" t="s">
        <v>1169</v>
      </c>
      <c r="E525" s="4291"/>
      <c r="F525" s="4292"/>
      <c r="G525" s="1127" t="s">
        <v>502</v>
      </c>
      <c r="H525" s="614"/>
      <c r="I525" s="614"/>
      <c r="J525" s="1126">
        <v>0</v>
      </c>
      <c r="K525" s="1126">
        <v>0</v>
      </c>
      <c r="L525" s="614"/>
    </row>
    <row r="526" spans="1:12" ht="15">
      <c r="A526" s="241">
        <f t="shared" si="36"/>
        <v>526</v>
      </c>
      <c r="B526" s="4283"/>
      <c r="C526" s="4263"/>
      <c r="D526" s="4293"/>
      <c r="E526" s="4294"/>
      <c r="F526" s="4295"/>
      <c r="G526" s="1127" t="s">
        <v>926</v>
      </c>
      <c r="H526" s="614"/>
      <c r="I526" s="614"/>
      <c r="J526" s="1126">
        <v>0</v>
      </c>
      <c r="K526" s="1126">
        <v>0</v>
      </c>
      <c r="L526" s="614"/>
    </row>
    <row r="527" spans="1:12" ht="60">
      <c r="A527" s="241">
        <f t="shared" si="36"/>
        <v>527</v>
      </c>
      <c r="B527" s="4283"/>
      <c r="C527" s="4263"/>
      <c r="D527" s="4296"/>
      <c r="E527" s="4297"/>
      <c r="F527" s="4298"/>
      <c r="G527" s="1127" t="s">
        <v>1170</v>
      </c>
      <c r="H527" s="614"/>
      <c r="I527" s="614"/>
      <c r="J527" s="1126">
        <v>0</v>
      </c>
      <c r="K527" s="1126">
        <v>0</v>
      </c>
      <c r="L527" s="614"/>
    </row>
    <row r="528" spans="1:12" ht="15">
      <c r="A528" s="241">
        <f t="shared" si="36"/>
        <v>528</v>
      </c>
      <c r="B528" s="4283"/>
      <c r="C528" s="4263"/>
      <c r="D528" s="4202" t="s">
        <v>1171</v>
      </c>
      <c r="E528" s="4055"/>
      <c r="F528" s="4055"/>
      <c r="G528" s="4056"/>
      <c r="H528" s="614"/>
      <c r="I528" s="614"/>
      <c r="J528" s="1126">
        <v>0</v>
      </c>
      <c r="K528" s="1126">
        <v>0</v>
      </c>
      <c r="L528" s="614"/>
    </row>
    <row r="529" spans="1:12" ht="42.95" customHeight="1">
      <c r="A529" s="241">
        <f t="shared" si="36"/>
        <v>529</v>
      </c>
      <c r="B529" s="4283"/>
      <c r="C529" s="4263"/>
      <c r="D529" s="4202" t="s">
        <v>1172</v>
      </c>
      <c r="E529" s="4055"/>
      <c r="F529" s="4055"/>
      <c r="G529" s="4056"/>
      <c r="H529" s="614"/>
      <c r="I529" s="614"/>
      <c r="J529" s="1126">
        <v>0</v>
      </c>
      <c r="K529" s="1126">
        <v>0</v>
      </c>
      <c r="L529" s="614"/>
    </row>
    <row r="530" spans="1:12" ht="15">
      <c r="A530" s="241">
        <f t="shared" si="36"/>
        <v>530</v>
      </c>
      <c r="B530" s="4283"/>
      <c r="C530" s="4263"/>
      <c r="D530" s="4047" t="s">
        <v>1173</v>
      </c>
      <c r="E530" s="4280"/>
      <c r="F530" s="4280"/>
      <c r="G530" s="4248"/>
      <c r="H530" s="614"/>
      <c r="I530" s="614"/>
      <c r="J530" s="1126">
        <v>0</v>
      </c>
      <c r="K530" s="1126">
        <v>0</v>
      </c>
      <c r="L530" s="614"/>
    </row>
    <row r="531" spans="1:12" ht="15">
      <c r="A531" s="241">
        <f t="shared" si="36"/>
        <v>531</v>
      </c>
      <c r="B531" s="4283"/>
      <c r="C531" s="4263"/>
      <c r="D531" s="4202" t="s">
        <v>1174</v>
      </c>
      <c r="E531" s="4055"/>
      <c r="F531" s="4055"/>
      <c r="G531" s="4056"/>
      <c r="H531" s="614"/>
      <c r="I531" s="614"/>
      <c r="J531" s="1126">
        <v>0</v>
      </c>
      <c r="K531" s="1126">
        <v>0</v>
      </c>
      <c r="L531" s="614"/>
    </row>
    <row r="532" spans="1:12" ht="15">
      <c r="A532" s="241">
        <f t="shared" si="36"/>
        <v>532</v>
      </c>
      <c r="B532" s="4283"/>
      <c r="C532" s="4263"/>
      <c r="D532" s="4202" t="s">
        <v>1175</v>
      </c>
      <c r="E532" s="4055"/>
      <c r="F532" s="4055"/>
      <c r="G532" s="4056"/>
      <c r="H532" s="614"/>
      <c r="I532" s="614"/>
      <c r="J532" s="1126">
        <v>0</v>
      </c>
      <c r="K532" s="1126">
        <v>0</v>
      </c>
      <c r="L532" s="614"/>
    </row>
    <row r="533" spans="1:12" ht="30.95" customHeight="1">
      <c r="A533" s="241">
        <f t="shared" si="36"/>
        <v>533</v>
      </c>
      <c r="B533" s="4283"/>
      <c r="C533" s="4263"/>
      <c r="D533" s="4047" t="s">
        <v>1176</v>
      </c>
      <c r="E533" s="4280"/>
      <c r="F533" s="4280"/>
      <c r="G533" s="4248"/>
      <c r="H533" s="614"/>
      <c r="I533" s="614"/>
      <c r="J533" s="1126">
        <v>0</v>
      </c>
      <c r="K533" s="1126">
        <v>0</v>
      </c>
      <c r="L533" s="614"/>
    </row>
    <row r="534" spans="1:12" ht="30" customHeight="1">
      <c r="A534" s="241">
        <f t="shared" ref="A534:A597" si="38">A533+1</f>
        <v>534</v>
      </c>
      <c r="B534" s="4283"/>
      <c r="C534" s="4263"/>
      <c r="D534" s="4203" t="s">
        <v>4270</v>
      </c>
      <c r="E534" s="4055"/>
      <c r="F534" s="4055"/>
      <c r="G534" s="4056"/>
      <c r="H534" s="614"/>
      <c r="I534" s="614"/>
      <c r="J534" s="1126">
        <v>0</v>
      </c>
      <c r="K534" s="1126">
        <v>0</v>
      </c>
      <c r="L534" s="614"/>
    </row>
    <row r="535" spans="1:12" ht="41.1" customHeight="1">
      <c r="A535" s="241">
        <f t="shared" si="38"/>
        <v>535</v>
      </c>
      <c r="B535" s="4283"/>
      <c r="C535" s="4263"/>
      <c r="D535" s="4202" t="s">
        <v>1177</v>
      </c>
      <c r="E535" s="4055"/>
      <c r="F535" s="4055"/>
      <c r="G535" s="4056"/>
      <c r="H535" s="614"/>
      <c r="I535" s="614"/>
      <c r="J535" s="1126">
        <v>0</v>
      </c>
      <c r="K535" s="1126">
        <v>0</v>
      </c>
      <c r="L535" s="614"/>
    </row>
    <row r="536" spans="1:12" ht="39.950000000000003" customHeight="1">
      <c r="A536" s="241">
        <f t="shared" si="38"/>
        <v>536</v>
      </c>
      <c r="B536" s="4283"/>
      <c r="C536" s="4263"/>
      <c r="D536" s="4202" t="s">
        <v>1178</v>
      </c>
      <c r="E536" s="4055"/>
      <c r="F536" s="4055"/>
      <c r="G536" s="4056"/>
      <c r="H536" s="614"/>
      <c r="I536" s="614"/>
      <c r="J536" s="1126">
        <v>0</v>
      </c>
      <c r="K536" s="1126">
        <v>0</v>
      </c>
      <c r="L536" s="614"/>
    </row>
    <row r="537" spans="1:12" ht="15">
      <c r="A537" s="241">
        <f t="shared" si="38"/>
        <v>537</v>
      </c>
      <c r="B537" s="4283"/>
      <c r="C537" s="4263"/>
      <c r="D537" s="4202" t="s">
        <v>1179</v>
      </c>
      <c r="E537" s="4055"/>
      <c r="F537" s="4055"/>
      <c r="G537" s="4056"/>
      <c r="H537" s="614"/>
      <c r="I537" s="614"/>
      <c r="J537" s="1126">
        <v>0</v>
      </c>
      <c r="K537" s="1126">
        <v>0</v>
      </c>
      <c r="L537" s="614"/>
    </row>
    <row r="538" spans="1:12" ht="15">
      <c r="A538" s="241">
        <f t="shared" si="38"/>
        <v>538</v>
      </c>
      <c r="B538" s="4283"/>
      <c r="C538" s="4263"/>
      <c r="D538" s="4202" t="s">
        <v>1180</v>
      </c>
      <c r="E538" s="4055"/>
      <c r="F538" s="4055"/>
      <c r="G538" s="4056"/>
      <c r="H538" s="614"/>
      <c r="I538" s="614"/>
      <c r="J538" s="1126">
        <v>0</v>
      </c>
      <c r="K538" s="1126">
        <v>0</v>
      </c>
      <c r="L538" s="614"/>
    </row>
    <row r="539" spans="1:12" ht="15">
      <c r="A539" s="241">
        <f t="shared" si="38"/>
        <v>539</v>
      </c>
      <c r="B539" s="4283"/>
      <c r="C539" s="4263"/>
      <c r="D539" s="4202" t="s">
        <v>1181</v>
      </c>
      <c r="E539" s="4055"/>
      <c r="F539" s="4055"/>
      <c r="G539" s="4056"/>
      <c r="H539" s="614"/>
      <c r="I539" s="614"/>
      <c r="J539" s="1126">
        <v>0</v>
      </c>
      <c r="K539" s="1126">
        <v>0</v>
      </c>
      <c r="L539" s="614"/>
    </row>
    <row r="540" spans="1:12" ht="44.1" customHeight="1">
      <c r="A540" s="241">
        <f t="shared" si="38"/>
        <v>540</v>
      </c>
      <c r="B540" s="4283"/>
      <c r="C540" s="4263"/>
      <c r="D540" s="4202" t="s">
        <v>1182</v>
      </c>
      <c r="E540" s="4055"/>
      <c r="F540" s="4055"/>
      <c r="G540" s="4056"/>
      <c r="H540" s="614"/>
      <c r="I540" s="614"/>
      <c r="J540" s="1126">
        <v>0</v>
      </c>
      <c r="K540" s="1126">
        <v>0</v>
      </c>
      <c r="L540" s="614"/>
    </row>
    <row r="541" spans="1:12" ht="15">
      <c r="A541" s="241">
        <f t="shared" si="38"/>
        <v>541</v>
      </c>
      <c r="B541" s="4283"/>
      <c r="C541" s="4263"/>
      <c r="D541" s="4202" t="s">
        <v>1183</v>
      </c>
      <c r="E541" s="4055"/>
      <c r="F541" s="4055"/>
      <c r="G541" s="4056"/>
      <c r="H541" s="614"/>
      <c r="I541" s="614"/>
      <c r="J541" s="1126">
        <v>0</v>
      </c>
      <c r="K541" s="1126">
        <v>0</v>
      </c>
      <c r="L541" s="614"/>
    </row>
    <row r="542" spans="1:12" ht="15.75">
      <c r="A542" s="241">
        <f t="shared" si="38"/>
        <v>542</v>
      </c>
      <c r="B542" s="4283"/>
      <c r="C542" s="4264"/>
      <c r="D542" s="4266" t="s">
        <v>1184</v>
      </c>
      <c r="E542" s="4266"/>
      <c r="F542" s="4266"/>
      <c r="G542" s="4222"/>
      <c r="H542" s="614"/>
      <c r="I542" s="614"/>
      <c r="J542" s="1128">
        <f>SUM(J507:J541)</f>
        <v>0</v>
      </c>
      <c r="K542" s="1128">
        <f>SUM(K507:K541)</f>
        <v>0</v>
      </c>
      <c r="L542" s="614"/>
    </row>
    <row r="543" spans="1:12" ht="15.95" customHeight="1">
      <c r="A543" s="241">
        <f t="shared" si="38"/>
        <v>543</v>
      </c>
      <c r="B543" s="4283"/>
      <c r="C543" s="4276" t="s">
        <v>1437</v>
      </c>
      <c r="D543" s="4277"/>
      <c r="E543" s="4278"/>
      <c r="F543" s="4278"/>
      <c r="G543" s="4279"/>
      <c r="H543" s="614"/>
      <c r="I543" s="614"/>
      <c r="J543" s="1129" t="s">
        <v>1185</v>
      </c>
      <c r="K543" s="1129" t="s">
        <v>1186</v>
      </c>
      <c r="L543" s="614"/>
    </row>
    <row r="544" spans="1:12" ht="45">
      <c r="A544" s="241">
        <f t="shared" si="38"/>
        <v>544</v>
      </c>
      <c r="B544" s="4283"/>
      <c r="C544" s="4262"/>
      <c r="D544" s="4208" t="s">
        <v>1187</v>
      </c>
      <c r="E544" s="4265"/>
      <c r="F544" s="4265"/>
      <c r="G544" s="1127" t="s">
        <v>1188</v>
      </c>
      <c r="H544" s="614"/>
      <c r="I544" s="614"/>
      <c r="J544" s="1115">
        <v>0</v>
      </c>
      <c r="K544" s="1130">
        <v>0</v>
      </c>
      <c r="L544" s="614"/>
    </row>
    <row r="545" spans="1:12" ht="30">
      <c r="A545" s="241">
        <f t="shared" si="38"/>
        <v>545</v>
      </c>
      <c r="B545" s="4283"/>
      <c r="C545" s="4263"/>
      <c r="D545" s="4265"/>
      <c r="E545" s="4265"/>
      <c r="F545" s="4265"/>
      <c r="G545" s="1127" t="s">
        <v>1189</v>
      </c>
      <c r="H545" s="614"/>
      <c r="I545" s="614"/>
      <c r="J545" s="1115">
        <v>0</v>
      </c>
      <c r="K545" s="1130">
        <v>0</v>
      </c>
      <c r="L545" s="614"/>
    </row>
    <row r="546" spans="1:12" ht="30">
      <c r="A546" s="241">
        <f t="shared" si="38"/>
        <v>546</v>
      </c>
      <c r="B546" s="4283"/>
      <c r="C546" s="4263"/>
      <c r="D546" s="4265"/>
      <c r="E546" s="4265"/>
      <c r="F546" s="4265"/>
      <c r="G546" s="1127" t="s">
        <v>1190</v>
      </c>
      <c r="H546" s="614"/>
      <c r="I546" s="614"/>
      <c r="J546" s="1115">
        <v>0</v>
      </c>
      <c r="K546" s="1130">
        <v>0</v>
      </c>
      <c r="L546" s="614"/>
    </row>
    <row r="547" spans="1:12" ht="15">
      <c r="A547" s="241">
        <f t="shared" si="38"/>
        <v>547</v>
      </c>
      <c r="B547" s="4283"/>
      <c r="C547" s="4263"/>
      <c r="D547" s="4265"/>
      <c r="E547" s="4265"/>
      <c r="F547" s="4265"/>
      <c r="G547" s="1127" t="s">
        <v>118</v>
      </c>
      <c r="H547" s="614"/>
      <c r="I547" s="614"/>
      <c r="J547" s="1115">
        <v>0</v>
      </c>
      <c r="K547" s="1130">
        <v>0</v>
      </c>
      <c r="L547" s="614"/>
    </row>
    <row r="548" spans="1:12" ht="45">
      <c r="A548" s="241">
        <f t="shared" si="38"/>
        <v>548</v>
      </c>
      <c r="B548" s="4283"/>
      <c r="C548" s="4263"/>
      <c r="D548" s="4256" t="s">
        <v>1191</v>
      </c>
      <c r="E548" s="4257"/>
      <c r="F548" s="4189"/>
      <c r="G548" s="1127" t="s">
        <v>1188</v>
      </c>
      <c r="H548" s="614"/>
      <c r="I548" s="614"/>
      <c r="J548" s="1115">
        <v>0</v>
      </c>
      <c r="K548" s="1130">
        <v>0</v>
      </c>
      <c r="L548" s="614"/>
    </row>
    <row r="549" spans="1:12" ht="30">
      <c r="A549" s="241">
        <f t="shared" si="38"/>
        <v>549</v>
      </c>
      <c r="B549" s="4283"/>
      <c r="C549" s="4263"/>
      <c r="D549" s="4190"/>
      <c r="E549" s="4258"/>
      <c r="F549" s="4191"/>
      <c r="G549" s="1127" t="s">
        <v>1189</v>
      </c>
      <c r="H549" s="614"/>
      <c r="I549" s="614"/>
      <c r="J549" s="1115">
        <v>0</v>
      </c>
      <c r="K549" s="1130">
        <v>0</v>
      </c>
      <c r="L549" s="614"/>
    </row>
    <row r="550" spans="1:12" ht="30">
      <c r="A550" s="241">
        <f t="shared" si="38"/>
        <v>550</v>
      </c>
      <c r="B550" s="4283"/>
      <c r="C550" s="4263"/>
      <c r="D550" s="4190"/>
      <c r="E550" s="4258"/>
      <c r="F550" s="4191"/>
      <c r="G550" s="1133" t="s">
        <v>4271</v>
      </c>
      <c r="H550" s="614"/>
      <c r="I550" s="614"/>
      <c r="J550" s="1115">
        <v>0</v>
      </c>
      <c r="K550" s="1130">
        <v>0</v>
      </c>
      <c r="L550" s="614"/>
    </row>
    <row r="551" spans="1:12" ht="15">
      <c r="A551" s="241">
        <f t="shared" si="38"/>
        <v>551</v>
      </c>
      <c r="B551" s="4283"/>
      <c r="C551" s="4263"/>
      <c r="D551" s="4192"/>
      <c r="E551" s="4259"/>
      <c r="F551" s="4193"/>
      <c r="G551" s="1127" t="s">
        <v>118</v>
      </c>
      <c r="H551" s="614"/>
      <c r="I551" s="614"/>
      <c r="J551" s="1115"/>
      <c r="K551" s="1130">
        <v>0</v>
      </c>
      <c r="L551" s="614"/>
    </row>
    <row r="552" spans="1:12" ht="15">
      <c r="A552" s="241">
        <f t="shared" si="38"/>
        <v>552</v>
      </c>
      <c r="B552" s="4283"/>
      <c r="C552" s="4263"/>
      <c r="D552" s="4256" t="s">
        <v>1192</v>
      </c>
      <c r="E552" s="4257"/>
      <c r="F552" s="4189"/>
      <c r="G552" s="1105" t="s">
        <v>929</v>
      </c>
      <c r="H552" s="614"/>
      <c r="I552" s="614"/>
      <c r="J552" s="1130">
        <v>0</v>
      </c>
      <c r="K552" s="1130">
        <v>0</v>
      </c>
      <c r="L552" s="614"/>
    </row>
    <row r="553" spans="1:12" ht="15">
      <c r="A553" s="241">
        <f t="shared" si="38"/>
        <v>553</v>
      </c>
      <c r="B553" s="4283"/>
      <c r="C553" s="4263"/>
      <c r="D553" s="4190"/>
      <c r="E553" s="4258"/>
      <c r="F553" s="4191"/>
      <c r="G553" s="1127" t="s">
        <v>926</v>
      </c>
      <c r="H553" s="614"/>
      <c r="I553" s="614"/>
      <c r="J553" s="1130">
        <v>0</v>
      </c>
      <c r="K553" s="1130">
        <v>0</v>
      </c>
      <c r="L553" s="614"/>
    </row>
    <row r="554" spans="1:12" ht="45">
      <c r="A554" s="241">
        <f t="shared" si="38"/>
        <v>554</v>
      </c>
      <c r="B554" s="4283"/>
      <c r="C554" s="4263"/>
      <c r="D554" s="4192"/>
      <c r="E554" s="4259"/>
      <c r="F554" s="4193"/>
      <c r="G554" s="1127" t="s">
        <v>1193</v>
      </c>
      <c r="H554" s="614"/>
      <c r="I554" s="614"/>
      <c r="J554" s="1130">
        <v>0</v>
      </c>
      <c r="K554" s="1130">
        <v>0</v>
      </c>
      <c r="L554" s="614"/>
    </row>
    <row r="555" spans="1:12" ht="15">
      <c r="A555" s="241">
        <f t="shared" si="38"/>
        <v>555</v>
      </c>
      <c r="B555" s="4283"/>
      <c r="C555" s="4263"/>
      <c r="D555" s="4202" t="s">
        <v>1194</v>
      </c>
      <c r="E555" s="4055"/>
      <c r="F555" s="4055"/>
      <c r="G555" s="4056"/>
      <c r="H555" s="614"/>
      <c r="I555" s="614"/>
      <c r="J555" s="1130">
        <v>0</v>
      </c>
      <c r="K555" s="1130">
        <v>0</v>
      </c>
      <c r="L555" s="614"/>
    </row>
    <row r="556" spans="1:12" ht="15">
      <c r="A556" s="241">
        <f t="shared" si="38"/>
        <v>556</v>
      </c>
      <c r="B556" s="4283"/>
      <c r="C556" s="4263"/>
      <c r="D556" s="4202" t="s">
        <v>1195</v>
      </c>
      <c r="E556" s="4055"/>
      <c r="F556" s="4055"/>
      <c r="G556" s="4056"/>
      <c r="H556" s="614"/>
      <c r="I556" s="614"/>
      <c r="J556" s="1130">
        <v>0</v>
      </c>
      <c r="K556" s="1130">
        <v>0</v>
      </c>
      <c r="L556" s="614"/>
    </row>
    <row r="557" spans="1:12" ht="15">
      <c r="A557" s="241">
        <f t="shared" si="38"/>
        <v>557</v>
      </c>
      <c r="B557" s="4283"/>
      <c r="C557" s="4263"/>
      <c r="D557" s="4202" t="s">
        <v>1196</v>
      </c>
      <c r="E557" s="4233"/>
      <c r="F557" s="4233"/>
      <c r="G557" s="4229"/>
      <c r="H557" s="614"/>
      <c r="I557" s="614"/>
      <c r="J557" s="1130">
        <v>0</v>
      </c>
      <c r="K557" s="1130">
        <v>0</v>
      </c>
      <c r="L557" s="614"/>
    </row>
    <row r="558" spans="1:12" ht="15">
      <c r="A558" s="241">
        <f t="shared" si="38"/>
        <v>558</v>
      </c>
      <c r="B558" s="4283"/>
      <c r="C558" s="4263"/>
      <c r="D558" s="4202" t="s">
        <v>1197</v>
      </c>
      <c r="E558" s="4055"/>
      <c r="F558" s="4055"/>
      <c r="G558" s="4056"/>
      <c r="H558" s="614"/>
      <c r="I558" s="614"/>
      <c r="J558" s="1130">
        <v>0</v>
      </c>
      <c r="K558" s="1130">
        <v>0</v>
      </c>
      <c r="L558" s="614"/>
    </row>
    <row r="559" spans="1:12" ht="15">
      <c r="A559" s="241">
        <f t="shared" si="38"/>
        <v>559</v>
      </c>
      <c r="B559" s="4283"/>
      <c r="C559" s="4263"/>
      <c r="D559" s="4202" t="s">
        <v>1198</v>
      </c>
      <c r="E559" s="4055"/>
      <c r="F559" s="4055"/>
      <c r="G559" s="4056"/>
      <c r="H559" s="614"/>
      <c r="I559" s="614"/>
      <c r="J559" s="1130">
        <f>-'Concilación utilidades'!E167-'Concilación utilidades'!E149</f>
        <v>0</v>
      </c>
      <c r="K559" s="1130">
        <v>0</v>
      </c>
      <c r="L559" s="614"/>
    </row>
    <row r="560" spans="1:12" ht="15.75">
      <c r="A560" s="241">
        <f t="shared" si="38"/>
        <v>560</v>
      </c>
      <c r="B560" s="4283"/>
      <c r="C560" s="4264"/>
      <c r="D560" s="4266" t="s">
        <v>1199</v>
      </c>
      <c r="E560" s="4266"/>
      <c r="F560" s="4266"/>
      <c r="G560" s="4222"/>
      <c r="H560" s="614"/>
      <c r="I560" s="614"/>
      <c r="J560" s="1128">
        <f>SUM(J544:J559)</f>
        <v>0</v>
      </c>
      <c r="K560" s="1128">
        <f>SUM(K544:K559)</f>
        <v>0</v>
      </c>
      <c r="L560" s="614"/>
    </row>
    <row r="561" spans="1:12" ht="15.75">
      <c r="A561" s="241">
        <f t="shared" si="38"/>
        <v>561</v>
      </c>
      <c r="B561" s="4283"/>
      <c r="C561" s="4267" t="s">
        <v>1200</v>
      </c>
      <c r="D561" s="4268"/>
      <c r="E561" s="4269"/>
      <c r="F561" s="4269"/>
      <c r="G561" s="4270"/>
      <c r="H561" s="4274" t="s">
        <v>1201</v>
      </c>
      <c r="I561" s="4275"/>
      <c r="J561" s="4261"/>
      <c r="K561" s="4260" t="s">
        <v>1202</v>
      </c>
      <c r="L561" s="4261"/>
    </row>
    <row r="562" spans="1:12" ht="15.75">
      <c r="A562" s="241">
        <f t="shared" si="38"/>
        <v>562</v>
      </c>
      <c r="B562" s="4283"/>
      <c r="C562" s="4271"/>
      <c r="D562" s="4272"/>
      <c r="E562" s="4272"/>
      <c r="F562" s="4272"/>
      <c r="G562" s="4273"/>
      <c r="H562" s="1118" t="s">
        <v>1203</v>
      </c>
      <c r="I562" s="1118"/>
      <c r="J562" s="1129" t="s">
        <v>1204</v>
      </c>
      <c r="K562" s="1129" t="s">
        <v>1205</v>
      </c>
      <c r="L562" s="1131" t="s">
        <v>1206</v>
      </c>
    </row>
    <row r="563" spans="1:12" ht="30">
      <c r="A563" s="241">
        <f t="shared" si="38"/>
        <v>563</v>
      </c>
      <c r="B563" s="4283"/>
      <c r="C563" s="4262"/>
      <c r="D563" s="4208" t="s">
        <v>1207</v>
      </c>
      <c r="E563" s="4265"/>
      <c r="F563" s="4265"/>
      <c r="G563" s="1127" t="s">
        <v>1208</v>
      </c>
      <c r="H563" s="1113">
        <v>0</v>
      </c>
      <c r="I563" s="614"/>
      <c r="J563" s="1132">
        <v>0</v>
      </c>
      <c r="K563" s="1132">
        <v>0</v>
      </c>
      <c r="L563" s="1132">
        <v>0</v>
      </c>
    </row>
    <row r="564" spans="1:12" ht="75">
      <c r="A564" s="241">
        <f t="shared" si="38"/>
        <v>564</v>
      </c>
      <c r="B564" s="4283"/>
      <c r="C564" s="4263"/>
      <c r="D564" s="4265"/>
      <c r="E564" s="4265"/>
      <c r="F564" s="4265"/>
      <c r="G564" s="1133" t="s">
        <v>1563</v>
      </c>
      <c r="H564" s="1113">
        <v>0</v>
      </c>
      <c r="I564" s="614"/>
      <c r="J564" s="1132">
        <v>0</v>
      </c>
      <c r="K564" s="1132">
        <v>0</v>
      </c>
      <c r="L564" s="1132">
        <v>0</v>
      </c>
    </row>
    <row r="565" spans="1:12" ht="30">
      <c r="A565" s="241">
        <f t="shared" si="38"/>
        <v>565</v>
      </c>
      <c r="B565" s="4283"/>
      <c r="C565" s="4263"/>
      <c r="D565" s="4265"/>
      <c r="E565" s="4265"/>
      <c r="F565" s="4265"/>
      <c r="G565" s="1127" t="s">
        <v>1209</v>
      </c>
      <c r="H565" s="1113">
        <v>0</v>
      </c>
      <c r="I565" s="614"/>
      <c r="J565" s="1115">
        <v>0</v>
      </c>
      <c r="K565" s="1132">
        <v>0</v>
      </c>
      <c r="L565" s="1132">
        <v>0</v>
      </c>
    </row>
    <row r="566" spans="1:12" ht="15">
      <c r="A566" s="241">
        <f t="shared" si="38"/>
        <v>566</v>
      </c>
      <c r="B566" s="4283"/>
      <c r="C566" s="4263"/>
      <c r="D566" s="4256" t="s">
        <v>1210</v>
      </c>
      <c r="E566" s="4257"/>
      <c r="F566" s="4189"/>
      <c r="G566" s="1127" t="s">
        <v>1211</v>
      </c>
      <c r="H566" s="1113">
        <v>0</v>
      </c>
      <c r="I566" s="614"/>
      <c r="J566" s="1115">
        <v>0</v>
      </c>
      <c r="K566" s="1132">
        <v>0</v>
      </c>
      <c r="L566" s="1132">
        <v>0</v>
      </c>
    </row>
    <row r="567" spans="1:12" ht="45">
      <c r="A567" s="241">
        <f t="shared" si="38"/>
        <v>567</v>
      </c>
      <c r="B567" s="4283"/>
      <c r="C567" s="4263"/>
      <c r="D567" s="4192"/>
      <c r="E567" s="4259"/>
      <c r="F567" s="4193"/>
      <c r="G567" s="1127" t="s">
        <v>1212</v>
      </c>
      <c r="H567" s="1113">
        <v>0</v>
      </c>
      <c r="I567" s="614"/>
      <c r="J567" s="1115">
        <v>0</v>
      </c>
      <c r="K567" s="1132">
        <v>0</v>
      </c>
      <c r="L567" s="1132">
        <v>0</v>
      </c>
    </row>
    <row r="568" spans="1:12" ht="15">
      <c r="A568" s="241">
        <f t="shared" si="38"/>
        <v>568</v>
      </c>
      <c r="B568" s="4283"/>
      <c r="C568" s="4263"/>
      <c r="D568" s="4202" t="s">
        <v>1213</v>
      </c>
      <c r="E568" s="4055"/>
      <c r="F568" s="4055"/>
      <c r="G568" s="4056"/>
      <c r="H568" s="1113">
        <v>0</v>
      </c>
      <c r="I568" s="614"/>
      <c r="J568" s="1115">
        <v>0</v>
      </c>
      <c r="K568" s="1132">
        <v>0</v>
      </c>
      <c r="L568" s="1132">
        <v>0</v>
      </c>
    </row>
    <row r="569" spans="1:12" ht="30" customHeight="1">
      <c r="A569" s="241">
        <f t="shared" si="38"/>
        <v>569</v>
      </c>
      <c r="B569" s="4283"/>
      <c r="C569" s="4263"/>
      <c r="D569" s="4202" t="s">
        <v>1214</v>
      </c>
      <c r="E569" s="4055"/>
      <c r="F569" s="4055"/>
      <c r="G569" s="4056"/>
      <c r="H569" s="1113">
        <v>0</v>
      </c>
      <c r="I569" s="614"/>
      <c r="J569" s="1115">
        <v>0</v>
      </c>
      <c r="K569" s="1132">
        <v>0</v>
      </c>
      <c r="L569" s="1132">
        <v>0</v>
      </c>
    </row>
    <row r="570" spans="1:12" ht="15">
      <c r="A570" s="241">
        <f t="shared" si="38"/>
        <v>570</v>
      </c>
      <c r="B570" s="4283"/>
      <c r="C570" s="4263"/>
      <c r="D570" s="4202" t="s">
        <v>1215</v>
      </c>
      <c r="E570" s="4233"/>
      <c r="F570" s="4233"/>
      <c r="G570" s="4229"/>
      <c r="H570" s="1113">
        <v>0</v>
      </c>
      <c r="I570" s="614"/>
      <c r="J570" s="1115">
        <v>0</v>
      </c>
      <c r="K570" s="1132">
        <v>0</v>
      </c>
      <c r="L570" s="1132">
        <v>0</v>
      </c>
    </row>
    <row r="571" spans="1:12" ht="15.75">
      <c r="A571" s="241">
        <f t="shared" si="38"/>
        <v>571</v>
      </c>
      <c r="B571" s="4284"/>
      <c r="C571" s="4264"/>
      <c r="D571" s="4266" t="s">
        <v>1216</v>
      </c>
      <c r="E571" s="4266"/>
      <c r="F571" s="4266"/>
      <c r="G571" s="4222"/>
      <c r="H571" s="1128">
        <f>SUM(H563:H570)</f>
        <v>0</v>
      </c>
      <c r="I571" s="1128"/>
      <c r="J571" s="1128">
        <f>SUM(J563:J570)</f>
        <v>0</v>
      </c>
      <c r="K571" s="1128">
        <f>SUM(K563:K570)</f>
        <v>0</v>
      </c>
      <c r="L571" s="1128">
        <f>SUM(L563:L570)</f>
        <v>0</v>
      </c>
    </row>
    <row r="572" spans="1:12" ht="15.75">
      <c r="A572" s="241">
        <f t="shared" si="38"/>
        <v>572</v>
      </c>
      <c r="B572" s="4249" t="s">
        <v>704</v>
      </c>
      <c r="C572" s="4250"/>
      <c r="D572" s="4250"/>
      <c r="E572" s="4250"/>
      <c r="F572" s="4250"/>
      <c r="G572" s="4250"/>
      <c r="H572" s="256"/>
      <c r="I572" s="256"/>
      <c r="J572" s="256"/>
      <c r="K572" s="1252"/>
      <c r="L572" s="1253" t="s">
        <v>708</v>
      </c>
    </row>
    <row r="573" spans="1:12" ht="15.75">
      <c r="A573" s="241">
        <f t="shared" si="38"/>
        <v>573</v>
      </c>
      <c r="B573" s="4251" t="s">
        <v>1217</v>
      </c>
      <c r="C573" s="4252"/>
      <c r="D573" s="4252"/>
      <c r="E573" s="4252"/>
      <c r="F573" s="4252"/>
      <c r="G573" s="4252"/>
      <c r="H573" s="309"/>
      <c r="I573" s="309"/>
      <c r="J573" s="309"/>
      <c r="K573" s="1254"/>
      <c r="L573" s="1224">
        <f>IF((L504+J542-K542-J560+K560+H571-J571+K571-L571+L375)&gt;0,(L504+J542-K542-J560+K560+H571-J571+K571-L571+L375),0)</f>
        <v>0</v>
      </c>
    </row>
    <row r="574" spans="1:12" ht="15.75">
      <c r="A574" s="241">
        <f t="shared" si="38"/>
        <v>574</v>
      </c>
      <c r="B574" s="4251" t="s">
        <v>1218</v>
      </c>
      <c r="C574" s="4252"/>
      <c r="D574" s="4252"/>
      <c r="E574" s="4252"/>
      <c r="F574" s="4252"/>
      <c r="G574" s="4252"/>
      <c r="H574" s="309"/>
      <c r="I574" s="309"/>
      <c r="J574" s="309"/>
      <c r="K574" s="1254"/>
      <c r="L574" s="1224">
        <f>IF((K542+J560-L504-J542-K560-H571+J571-K571+L571)&gt;0,(K542+J560-L504-J542-K560-H571+J571-K571+L571),0)</f>
        <v>0</v>
      </c>
    </row>
    <row r="575" spans="1:12" ht="15.75">
      <c r="A575" s="241">
        <f t="shared" si="38"/>
        <v>575</v>
      </c>
      <c r="B575" s="4253" t="s">
        <v>1564</v>
      </c>
      <c r="C575" s="4254"/>
      <c r="D575" s="4254"/>
      <c r="E575" s="4254"/>
      <c r="F575" s="4254"/>
      <c r="G575" s="4254"/>
      <c r="H575" s="310"/>
      <c r="I575" s="310"/>
      <c r="J575" s="310"/>
      <c r="K575" s="1255"/>
      <c r="L575" s="1256"/>
    </row>
    <row r="576" spans="1:12" ht="15">
      <c r="A576" s="241">
        <f t="shared" si="38"/>
        <v>576</v>
      </c>
      <c r="B576" s="4242" t="s">
        <v>1219</v>
      </c>
      <c r="C576" s="4255"/>
      <c r="D576" s="4109"/>
      <c r="E576" s="4109"/>
      <c r="F576" s="4109"/>
      <c r="G576" s="4109"/>
      <c r="H576" s="614"/>
      <c r="I576" s="614"/>
      <c r="J576" s="614"/>
      <c r="K576" s="614"/>
      <c r="L576" s="1246">
        <f>IF(L586+L587-L588&gt;0,L586+L587-L588,0)</f>
        <v>0</v>
      </c>
    </row>
    <row r="577" spans="1:12" ht="15">
      <c r="A577" s="241">
        <f t="shared" si="38"/>
        <v>577</v>
      </c>
      <c r="B577" s="4244"/>
      <c r="C577" s="4202" t="s">
        <v>1220</v>
      </c>
      <c r="D577" s="4233"/>
      <c r="E577" s="4233"/>
      <c r="F577" s="4233"/>
      <c r="G577" s="4229"/>
      <c r="H577" s="614"/>
      <c r="I577" s="614"/>
      <c r="J577" s="614"/>
      <c r="K577" s="614"/>
      <c r="L577" s="2886"/>
    </row>
    <row r="578" spans="1:12" ht="15">
      <c r="A578" s="241">
        <f t="shared" si="38"/>
        <v>578</v>
      </c>
      <c r="B578" s="4244"/>
      <c r="C578" s="4256" t="s">
        <v>1221</v>
      </c>
      <c r="D578" s="4257"/>
      <c r="E578" s="4189"/>
      <c r="F578" s="4047" t="s">
        <v>1222</v>
      </c>
      <c r="G578" s="4048"/>
      <c r="H578" s="614"/>
      <c r="I578" s="614"/>
      <c r="J578" s="614"/>
      <c r="K578" s="614"/>
      <c r="L578" s="955">
        <v>0</v>
      </c>
    </row>
    <row r="579" spans="1:12" ht="32.1" customHeight="1">
      <c r="A579" s="241">
        <f t="shared" si="38"/>
        <v>579</v>
      </c>
      <c r="B579" s="4244"/>
      <c r="C579" s="4190"/>
      <c r="D579" s="4258"/>
      <c r="E579" s="4191"/>
      <c r="F579" s="4047" t="s">
        <v>1223</v>
      </c>
      <c r="G579" s="4248"/>
      <c r="H579" s="614"/>
      <c r="I579" s="614"/>
      <c r="J579" s="614"/>
      <c r="K579" s="614"/>
      <c r="L579" s="955">
        <v>0</v>
      </c>
    </row>
    <row r="580" spans="1:12" ht="15">
      <c r="A580" s="241">
        <f t="shared" si="38"/>
        <v>580</v>
      </c>
      <c r="B580" s="4244"/>
      <c r="C580" s="4190"/>
      <c r="D580" s="4258"/>
      <c r="E580" s="4191"/>
      <c r="F580" s="4047" t="s">
        <v>1224</v>
      </c>
      <c r="G580" s="4248"/>
      <c r="H580" s="614"/>
      <c r="I580" s="614"/>
      <c r="J580" s="614"/>
      <c r="K580" s="614"/>
      <c r="L580" s="955">
        <v>0</v>
      </c>
    </row>
    <row r="581" spans="1:12" ht="35.1" customHeight="1">
      <c r="A581" s="241">
        <f t="shared" si="38"/>
        <v>581</v>
      </c>
      <c r="B581" s="4244"/>
      <c r="C581" s="4190"/>
      <c r="D581" s="4258"/>
      <c r="E581" s="4191"/>
      <c r="F581" s="4047" t="s">
        <v>1225</v>
      </c>
      <c r="G581" s="4248"/>
      <c r="H581" s="614"/>
      <c r="I581" s="614"/>
      <c r="J581" s="614"/>
      <c r="K581" s="614"/>
      <c r="L581" s="955">
        <v>0</v>
      </c>
    </row>
    <row r="582" spans="1:12" ht="15">
      <c r="A582" s="241">
        <f t="shared" si="38"/>
        <v>582</v>
      </c>
      <c r="B582" s="4244"/>
      <c r="C582" s="4192"/>
      <c r="D582" s="4259"/>
      <c r="E582" s="4193"/>
      <c r="F582" s="4047" t="s">
        <v>1226</v>
      </c>
      <c r="G582" s="4248"/>
      <c r="H582" s="614"/>
      <c r="I582" s="614"/>
      <c r="J582" s="614"/>
      <c r="K582" s="614"/>
      <c r="L582" s="955">
        <v>0</v>
      </c>
    </row>
    <row r="583" spans="1:12" ht="15">
      <c r="A583" s="241">
        <f t="shared" si="38"/>
        <v>583</v>
      </c>
      <c r="B583" s="4244"/>
      <c r="C583" s="4202" t="s">
        <v>1227</v>
      </c>
      <c r="D583" s="4233"/>
      <c r="E583" s="4233"/>
      <c r="F583" s="4233"/>
      <c r="G583" s="4229"/>
      <c r="H583" s="614"/>
      <c r="I583" s="614"/>
      <c r="J583" s="614"/>
      <c r="K583" s="614"/>
      <c r="L583" s="955">
        <v>0</v>
      </c>
    </row>
    <row r="584" spans="1:12" ht="15">
      <c r="A584" s="241">
        <f t="shared" si="38"/>
        <v>584</v>
      </c>
      <c r="B584" s="4244"/>
      <c r="C584" s="4202" t="s">
        <v>1228</v>
      </c>
      <c r="D584" s="4233"/>
      <c r="E584" s="4233"/>
      <c r="F584" s="4233"/>
      <c r="G584" s="4229"/>
      <c r="H584" s="614"/>
      <c r="I584" s="614"/>
      <c r="J584" s="614"/>
      <c r="K584" s="614"/>
      <c r="L584" s="955">
        <v>0</v>
      </c>
    </row>
    <row r="585" spans="1:12" ht="15">
      <c r="A585" s="241">
        <f t="shared" si="38"/>
        <v>585</v>
      </c>
      <c r="B585" s="4244"/>
      <c r="C585" s="4202" t="s">
        <v>1229</v>
      </c>
      <c r="D585" s="4233"/>
      <c r="E585" s="4233"/>
      <c r="F585" s="4233"/>
      <c r="G585" s="4229"/>
      <c r="H585" s="614"/>
      <c r="I585" s="614"/>
      <c r="J585" s="614"/>
      <c r="K585" s="614"/>
      <c r="L585" s="955">
        <f>IF(L577-SUM(L578:L584)&gt;0,L577-SUM(L578:L584),0)</f>
        <v>0</v>
      </c>
    </row>
    <row r="586" spans="1:12" ht="15">
      <c r="A586" s="241">
        <f t="shared" si="38"/>
        <v>586</v>
      </c>
      <c r="B586" s="4244"/>
      <c r="C586" s="4203" t="s">
        <v>1656</v>
      </c>
      <c r="D586" s="4233"/>
      <c r="E586" s="4233"/>
      <c r="F586" s="4233"/>
      <c r="G586" s="4229"/>
      <c r="H586" s="614"/>
      <c r="I586" s="614"/>
      <c r="J586" s="614"/>
      <c r="K586" s="614"/>
      <c r="L586" s="955">
        <f>ROUND(L585*0%,-3)</f>
        <v>0</v>
      </c>
    </row>
    <row r="587" spans="1:12" ht="15">
      <c r="A587" s="241">
        <f t="shared" si="38"/>
        <v>587</v>
      </c>
      <c r="B587" s="4244"/>
      <c r="C587" s="4202" t="s">
        <v>1230</v>
      </c>
      <c r="D587" s="4233"/>
      <c r="E587" s="4233"/>
      <c r="F587" s="4233"/>
      <c r="G587" s="4229"/>
      <c r="H587" s="614"/>
      <c r="I587" s="614"/>
      <c r="J587" s="614"/>
      <c r="K587" s="614"/>
      <c r="L587" s="955">
        <v>0</v>
      </c>
    </row>
    <row r="588" spans="1:12" ht="15">
      <c r="A588" s="241">
        <f t="shared" si="38"/>
        <v>588</v>
      </c>
      <c r="B588" s="4245"/>
      <c r="C588" s="4202" t="s">
        <v>1231</v>
      </c>
      <c r="D588" s="4055"/>
      <c r="E588" s="4055"/>
      <c r="F588" s="4055"/>
      <c r="G588" s="4056"/>
      <c r="H588" s="614"/>
      <c r="I588" s="614"/>
      <c r="J588" s="614"/>
      <c r="K588" s="614"/>
      <c r="L588" s="909">
        <v>0</v>
      </c>
    </row>
    <row r="589" spans="1:12" ht="15.75">
      <c r="A589" s="241">
        <f>A588+1</f>
        <v>589</v>
      </c>
      <c r="B589" s="4242" t="s">
        <v>1232</v>
      </c>
      <c r="C589" s="4242"/>
      <c r="D589" s="4243"/>
      <c r="E589" s="4243"/>
      <c r="F589" s="4243"/>
      <c r="G589" s="4243"/>
      <c r="H589" s="1228"/>
      <c r="I589" s="1228"/>
      <c r="J589" s="1228"/>
      <c r="K589" s="1228"/>
      <c r="L589" s="1257">
        <f>L592-L595-L596-L597</f>
        <v>0</v>
      </c>
    </row>
    <row r="590" spans="1:12" ht="15">
      <c r="A590" s="241">
        <f t="shared" si="38"/>
        <v>590</v>
      </c>
      <c r="B590" s="4246"/>
      <c r="C590" s="4202" t="s">
        <v>1233</v>
      </c>
      <c r="D590" s="4233"/>
      <c r="E590" s="4233"/>
      <c r="F590" s="4233"/>
      <c r="G590" s="4229"/>
      <c r="H590" s="614"/>
      <c r="I590" s="614"/>
      <c r="J590" s="614"/>
      <c r="K590" s="614"/>
      <c r="L590" s="1115">
        <f>+'Detalle renglón 210'!N816</f>
        <v>0</v>
      </c>
    </row>
    <row r="591" spans="1:12" ht="15">
      <c r="A591" s="241">
        <f t="shared" si="38"/>
        <v>591</v>
      </c>
      <c r="B591" s="4246"/>
      <c r="C591" s="4202" t="s">
        <v>1234</v>
      </c>
      <c r="D591" s="4233"/>
      <c r="E591" s="4233"/>
      <c r="F591" s="4233"/>
      <c r="G591" s="4229"/>
      <c r="H591" s="614"/>
      <c r="I591" s="614"/>
      <c r="J591" s="614"/>
      <c r="K591" s="614"/>
      <c r="L591" s="1115">
        <f>+'Detalle renglón 210'!O808-'Detalle renglón 210'!N816</f>
        <v>0</v>
      </c>
    </row>
    <row r="592" spans="1:12" ht="15.75">
      <c r="A592" s="241">
        <f t="shared" si="38"/>
        <v>592</v>
      </c>
      <c r="B592" s="4246"/>
      <c r="C592" s="4230" t="s">
        <v>1235</v>
      </c>
      <c r="D592" s="4231"/>
      <c r="E592" s="4231"/>
      <c r="F592" s="4231"/>
      <c r="G592" s="4232"/>
      <c r="H592" s="614"/>
      <c r="I592" s="614"/>
      <c r="J592" s="614"/>
      <c r="K592" s="614"/>
      <c r="L592" s="908">
        <f>SUM(L590:L591)</f>
        <v>0</v>
      </c>
    </row>
    <row r="593" spans="1:12" ht="15">
      <c r="A593" s="241">
        <f t="shared" si="38"/>
        <v>593</v>
      </c>
      <c r="B593" s="4246"/>
      <c r="C593" s="4202" t="s">
        <v>1236</v>
      </c>
      <c r="D593" s="4233"/>
      <c r="E593" s="4233"/>
      <c r="F593" s="4233"/>
      <c r="G593" s="4229"/>
      <c r="H593" s="614"/>
      <c r="I593" s="614"/>
      <c r="J593" s="614"/>
      <c r="K593" s="614"/>
      <c r="L593" s="1115">
        <f>+'Detalle renglón 210'!N820</f>
        <v>0</v>
      </c>
    </row>
    <row r="594" spans="1:12" ht="15">
      <c r="A594" s="241">
        <f t="shared" si="38"/>
        <v>594</v>
      </c>
      <c r="B594" s="4246"/>
      <c r="C594" s="4202" t="s">
        <v>1237</v>
      </c>
      <c r="D594" s="4233"/>
      <c r="E594" s="4233"/>
      <c r="F594" s="4233"/>
      <c r="G594" s="4229"/>
      <c r="H594" s="614"/>
      <c r="I594" s="614"/>
      <c r="J594" s="614"/>
      <c r="K594" s="614"/>
      <c r="L594" s="1115">
        <f>+'Detalle renglón 210'!O819-'Detalle renglón 210'!N820</f>
        <v>0</v>
      </c>
    </row>
    <row r="595" spans="1:12" ht="15.75">
      <c r="A595" s="241">
        <f t="shared" si="38"/>
        <v>595</v>
      </c>
      <c r="B595" s="4246"/>
      <c r="C595" s="4230" t="s">
        <v>1238</v>
      </c>
      <c r="D595" s="4231"/>
      <c r="E595" s="4231"/>
      <c r="F595" s="4231"/>
      <c r="G595" s="4232"/>
      <c r="H595" s="614"/>
      <c r="I595" s="614"/>
      <c r="J595" s="614"/>
      <c r="K595" s="614"/>
      <c r="L595" s="908">
        <f>SUM(L593:L594)</f>
        <v>0</v>
      </c>
    </row>
    <row r="596" spans="1:12" ht="15">
      <c r="A596" s="241">
        <f t="shared" si="38"/>
        <v>596</v>
      </c>
      <c r="B596" s="4246"/>
      <c r="C596" s="4202" t="s">
        <v>1239</v>
      </c>
      <c r="D596" s="4233"/>
      <c r="E596" s="4233"/>
      <c r="F596" s="4233"/>
      <c r="G596" s="4229"/>
      <c r="H596" s="614"/>
      <c r="I596" s="614"/>
      <c r="J596" s="614"/>
      <c r="K596" s="614"/>
      <c r="L596" s="1115">
        <v>0</v>
      </c>
    </row>
    <row r="597" spans="1:12" ht="15">
      <c r="A597" s="241">
        <f t="shared" si="38"/>
        <v>597</v>
      </c>
      <c r="B597" s="4246"/>
      <c r="C597" s="4202" t="s">
        <v>1240</v>
      </c>
      <c r="D597" s="4233"/>
      <c r="E597" s="4233"/>
      <c r="F597" s="4233"/>
      <c r="G597" s="4229"/>
      <c r="H597" s="614"/>
      <c r="I597" s="614"/>
      <c r="J597" s="614"/>
      <c r="K597" s="614"/>
      <c r="L597" s="1115">
        <f>+'Detalle renglón 210'!O822</f>
        <v>0</v>
      </c>
    </row>
    <row r="598" spans="1:12" ht="15">
      <c r="A598" s="241">
        <f>+A597+1</f>
        <v>598</v>
      </c>
      <c r="B598" s="4247"/>
      <c r="C598" s="4183" t="s">
        <v>1648</v>
      </c>
      <c r="D598" s="4184"/>
      <c r="E598" s="4184"/>
      <c r="F598" s="4184"/>
      <c r="G598" s="4185"/>
      <c r="H598" s="614"/>
      <c r="I598" s="614"/>
      <c r="J598" s="614"/>
      <c r="K598" s="948"/>
      <c r="L598" s="949">
        <v>0</v>
      </c>
    </row>
    <row r="599" spans="1:12" ht="15.75">
      <c r="A599" s="241">
        <f>+A598+1</f>
        <v>599</v>
      </c>
      <c r="B599" s="895"/>
      <c r="C599" s="4183" t="s">
        <v>1649</v>
      </c>
      <c r="D599" s="4184"/>
      <c r="E599" s="4184"/>
      <c r="F599" s="4184"/>
      <c r="G599" s="4185"/>
      <c r="H599" s="614"/>
      <c r="I599" s="614"/>
      <c r="J599" s="614"/>
      <c r="K599" s="948"/>
      <c r="L599" s="949">
        <v>0</v>
      </c>
    </row>
    <row r="600" spans="1:12" ht="15.75">
      <c r="A600" s="241">
        <f>+A599+1</f>
        <v>600</v>
      </c>
      <c r="B600" s="895"/>
      <c r="C600" s="4183" t="s">
        <v>11</v>
      </c>
      <c r="D600" s="4184"/>
      <c r="E600" s="4184"/>
      <c r="F600" s="4184"/>
      <c r="G600" s="4185"/>
      <c r="H600" s="614"/>
      <c r="I600" s="614"/>
      <c r="J600" s="614"/>
      <c r="K600" s="614"/>
      <c r="L600" s="908">
        <f>+'Concilación utilidades'!E224</f>
        <v>0</v>
      </c>
    </row>
    <row r="601" spans="1:12" ht="15">
      <c r="A601" s="241">
        <f>+A600+1</f>
        <v>601</v>
      </c>
      <c r="B601" s="4225" t="s">
        <v>762</v>
      </c>
      <c r="C601" s="4234"/>
      <c r="D601" s="4235"/>
      <c r="E601" s="4233" t="s">
        <v>204</v>
      </c>
      <c r="F601" s="4233"/>
      <c r="G601" s="4229"/>
      <c r="H601" s="614"/>
      <c r="I601" s="614"/>
      <c r="J601" s="614"/>
      <c r="K601" s="614"/>
      <c r="L601" s="955">
        <f>+'Detalle renglón 210'!O853</f>
        <v>0</v>
      </c>
    </row>
    <row r="602" spans="1:12" ht="15">
      <c r="A602" s="241">
        <f t="shared" ref="A602:A667" si="39">A601+1</f>
        <v>602</v>
      </c>
      <c r="B602" s="4236"/>
      <c r="C602" s="4237"/>
      <c r="D602" s="4238"/>
      <c r="E602" s="4233" t="s">
        <v>116</v>
      </c>
      <c r="F602" s="4233"/>
      <c r="G602" s="4229"/>
      <c r="H602" s="614"/>
      <c r="I602" s="614"/>
      <c r="J602" s="614"/>
      <c r="K602" s="614"/>
      <c r="L602" s="955">
        <f>+'Detalle renglón 210'!O857</f>
        <v>0</v>
      </c>
    </row>
    <row r="603" spans="1:12" ht="15">
      <c r="A603" s="241">
        <f>+A602+1</f>
        <v>603</v>
      </c>
      <c r="B603" s="4236"/>
      <c r="C603" s="4237"/>
      <c r="D603" s="4238"/>
      <c r="E603" s="4474" t="s">
        <v>1670</v>
      </c>
      <c r="F603" s="4475"/>
      <c r="G603" s="4476"/>
      <c r="H603" s="614"/>
      <c r="I603" s="614"/>
      <c r="J603" s="614"/>
      <c r="K603" s="614"/>
      <c r="L603" s="955">
        <f>+'Tablas de impuestos'!D63</f>
        <v>0</v>
      </c>
    </row>
    <row r="604" spans="1:12" ht="15">
      <c r="A604" s="241">
        <f>+A603+1</f>
        <v>604</v>
      </c>
      <c r="B604" s="4236"/>
      <c r="C604" s="4237"/>
      <c r="D604" s="4238"/>
      <c r="E604" s="4233" t="s">
        <v>118</v>
      </c>
      <c r="F604" s="4233"/>
      <c r="G604" s="4229"/>
      <c r="H604" s="614"/>
      <c r="I604" s="614"/>
      <c r="J604" s="614"/>
      <c r="K604" s="614"/>
      <c r="L604" s="955">
        <f>+'Detalle renglón 210'!O872</f>
        <v>0</v>
      </c>
    </row>
    <row r="605" spans="1:12" ht="15">
      <c r="A605" s="241">
        <f>+A604+1</f>
        <v>605</v>
      </c>
      <c r="B605" s="4239"/>
      <c r="C605" s="4240"/>
      <c r="D605" s="4241"/>
      <c r="E605" s="4233" t="s">
        <v>1241</v>
      </c>
      <c r="F605" s="4233"/>
      <c r="G605" s="4229"/>
      <c r="H605" s="614"/>
      <c r="I605" s="614"/>
      <c r="J605" s="614"/>
      <c r="K605" s="614"/>
      <c r="L605" s="1224">
        <f>SUM(L601:L604)</f>
        <v>0</v>
      </c>
    </row>
    <row r="606" spans="1:12" ht="15">
      <c r="A606" s="241">
        <f>+A605+1</f>
        <v>606</v>
      </c>
      <c r="B606" s="4202" t="s">
        <v>205</v>
      </c>
      <c r="C606" s="4055"/>
      <c r="D606" s="4055"/>
      <c r="E606" s="4055"/>
      <c r="F606" s="4055"/>
      <c r="G606" s="4056"/>
      <c r="H606" s="614"/>
      <c r="I606" s="614"/>
      <c r="J606" s="614"/>
      <c r="K606" s="614"/>
      <c r="L606" s="955">
        <f>+'Detalle renglón 210'!O884</f>
        <v>0</v>
      </c>
    </row>
    <row r="607" spans="1:12" ht="15">
      <c r="A607" s="241">
        <f>+A606+1</f>
        <v>607</v>
      </c>
      <c r="B607" s="4202" t="s">
        <v>1242</v>
      </c>
      <c r="C607" s="4055"/>
      <c r="D607" s="4055"/>
      <c r="E607" s="4055"/>
      <c r="F607" s="4055"/>
      <c r="G607" s="4056"/>
      <c r="H607" s="614"/>
      <c r="I607" s="614"/>
      <c r="J607" s="614"/>
      <c r="K607" s="614"/>
      <c r="L607" s="955">
        <f>+'Detalle renglón 210'!O886</f>
        <v>0</v>
      </c>
    </row>
    <row r="608" spans="1:12" ht="15">
      <c r="A608" s="241">
        <f t="shared" si="39"/>
        <v>608</v>
      </c>
      <c r="B608" s="4202" t="s">
        <v>1243</v>
      </c>
      <c r="C608" s="4055"/>
      <c r="D608" s="4055"/>
      <c r="E608" s="4055"/>
      <c r="F608" s="4055"/>
      <c r="G608" s="4056"/>
      <c r="H608" s="614"/>
      <c r="I608" s="614"/>
      <c r="J608" s="614"/>
      <c r="K608" s="614"/>
      <c r="L608" s="955">
        <f>+'Detalle renglón 210'!O887</f>
        <v>0</v>
      </c>
    </row>
    <row r="609" spans="1:12" ht="15">
      <c r="A609" s="241">
        <f t="shared" si="39"/>
        <v>609</v>
      </c>
      <c r="B609" s="4225" t="s">
        <v>1244</v>
      </c>
      <c r="C609" s="4118"/>
      <c r="D609" s="4118"/>
      <c r="E609" s="4118"/>
      <c r="F609" s="4202" t="s">
        <v>1245</v>
      </c>
      <c r="G609" s="4229"/>
      <c r="H609" s="614"/>
      <c r="I609" s="614"/>
      <c r="J609" s="614"/>
      <c r="K609" s="614"/>
      <c r="L609" s="955">
        <f>+'Detalle renglón 210'!N891</f>
        <v>0</v>
      </c>
    </row>
    <row r="610" spans="1:12" ht="15">
      <c r="A610" s="241">
        <f t="shared" si="39"/>
        <v>610</v>
      </c>
      <c r="B610" s="4226"/>
      <c r="C610" s="4227"/>
      <c r="D610" s="4227"/>
      <c r="E610" s="4227"/>
      <c r="F610" s="4202" t="s">
        <v>1246</v>
      </c>
      <c r="G610" s="4056"/>
      <c r="H610" s="614"/>
      <c r="I610" s="614"/>
      <c r="J610" s="614"/>
      <c r="K610" s="614"/>
      <c r="L610" s="955">
        <f>+'Detalle renglón 210'!N898+'Detalle renglón 210'!N899</f>
        <v>0</v>
      </c>
    </row>
    <row r="611" spans="1:12" ht="15">
      <c r="A611" s="241">
        <f t="shared" si="39"/>
        <v>611</v>
      </c>
      <c r="B611" s="4226"/>
      <c r="C611" s="4227"/>
      <c r="D611" s="4227"/>
      <c r="E611" s="4227"/>
      <c r="F611" s="4202" t="s">
        <v>1068</v>
      </c>
      <c r="G611" s="4056"/>
      <c r="H611" s="614"/>
      <c r="I611" s="614"/>
      <c r="J611" s="614"/>
      <c r="K611" s="614"/>
      <c r="L611" s="955">
        <v>0</v>
      </c>
    </row>
    <row r="612" spans="1:12" ht="15">
      <c r="A612" s="241">
        <f t="shared" si="39"/>
        <v>612</v>
      </c>
      <c r="B612" s="4226"/>
      <c r="C612" s="4227"/>
      <c r="D612" s="4227"/>
      <c r="E612" s="4227"/>
      <c r="F612" s="4202" t="s">
        <v>1247</v>
      </c>
      <c r="G612" s="4056"/>
      <c r="H612" s="614"/>
      <c r="I612" s="614"/>
      <c r="J612" s="614"/>
      <c r="K612" s="614"/>
      <c r="L612" s="955">
        <v>0</v>
      </c>
    </row>
    <row r="613" spans="1:12" ht="15">
      <c r="A613" s="241">
        <f t="shared" si="39"/>
        <v>613</v>
      </c>
      <c r="B613" s="4226"/>
      <c r="C613" s="4227"/>
      <c r="D613" s="4227"/>
      <c r="E613" s="4227"/>
      <c r="F613" s="4202" t="s">
        <v>1248</v>
      </c>
      <c r="G613" s="4056"/>
      <c r="H613" s="614"/>
      <c r="I613" s="614"/>
      <c r="J613" s="614"/>
      <c r="K613" s="614"/>
      <c r="L613" s="955">
        <f>+'Detalle renglón 210'!N894+'Detalle renglón 210'!N895</f>
        <v>0</v>
      </c>
    </row>
    <row r="614" spans="1:12" ht="15">
      <c r="A614" s="241">
        <f t="shared" si="39"/>
        <v>614</v>
      </c>
      <c r="B614" s="4226"/>
      <c r="C614" s="4227"/>
      <c r="D614" s="4227"/>
      <c r="E614" s="4227"/>
      <c r="F614" s="4202" t="s">
        <v>1249</v>
      </c>
      <c r="G614" s="4056"/>
      <c r="H614" s="614"/>
      <c r="I614" s="614"/>
      <c r="J614" s="614"/>
      <c r="K614" s="614"/>
      <c r="L614" s="955">
        <v>0</v>
      </c>
    </row>
    <row r="615" spans="1:12" ht="15">
      <c r="A615" s="241">
        <f>+A614+1</f>
        <v>615</v>
      </c>
      <c r="B615" s="4226"/>
      <c r="C615" s="4227"/>
      <c r="D615" s="4227"/>
      <c r="E615" s="4227"/>
      <c r="F615" s="4202" t="s">
        <v>1545</v>
      </c>
      <c r="G615" s="4056"/>
      <c r="H615" s="614"/>
      <c r="I615" s="614"/>
      <c r="J615" s="614"/>
      <c r="K615" s="614"/>
      <c r="L615" s="955">
        <v>0</v>
      </c>
    </row>
    <row r="616" spans="1:12" ht="15">
      <c r="A616" s="241">
        <f>+A615+1</f>
        <v>616</v>
      </c>
      <c r="B616" s="4226"/>
      <c r="C616" s="4227"/>
      <c r="D616" s="4227"/>
      <c r="E616" s="4227"/>
      <c r="F616" s="4202" t="s">
        <v>1250</v>
      </c>
      <c r="G616" s="4056"/>
      <c r="H616" s="614"/>
      <c r="I616" s="614"/>
      <c r="J616" s="614"/>
      <c r="K616" s="614"/>
      <c r="L616" s="955">
        <f>SUM('Detalle renglón 210'!N902:N904)</f>
        <v>0</v>
      </c>
    </row>
    <row r="617" spans="1:12" ht="15">
      <c r="A617" s="241">
        <f t="shared" si="39"/>
        <v>617</v>
      </c>
      <c r="B617" s="4133"/>
      <c r="C617" s="4228"/>
      <c r="D617" s="4228"/>
      <c r="E617" s="4228"/>
      <c r="F617" s="4202" t="s">
        <v>1251</v>
      </c>
      <c r="G617" s="4056"/>
      <c r="H617" s="614"/>
      <c r="I617" s="614"/>
      <c r="J617" s="614"/>
      <c r="K617" s="614"/>
      <c r="L617" s="1224">
        <f>SUM(L609:L616)</f>
        <v>0</v>
      </c>
    </row>
    <row r="618" spans="1:12" ht="15">
      <c r="A618" s="241">
        <f t="shared" si="39"/>
        <v>618</v>
      </c>
      <c r="B618" s="4202" t="s">
        <v>1252</v>
      </c>
      <c r="C618" s="4055"/>
      <c r="D618" s="4055"/>
      <c r="E618" s="4055"/>
      <c r="F618" s="4055"/>
      <c r="G618" s="4056"/>
      <c r="H618" s="614"/>
      <c r="I618" s="614"/>
      <c r="J618" s="614"/>
      <c r="K618" s="614"/>
      <c r="L618" s="955">
        <f>+'Detalle renglón 210'!O908</f>
        <v>0</v>
      </c>
    </row>
    <row r="619" spans="1:12" ht="15">
      <c r="A619" s="241">
        <f>+A618+1</f>
        <v>619</v>
      </c>
      <c r="B619" s="4183" t="s">
        <v>4272</v>
      </c>
      <c r="C619" s="4186"/>
      <c r="D619" s="4186"/>
      <c r="E619" s="4186"/>
      <c r="F619" s="4186"/>
      <c r="G619" s="4187"/>
      <c r="H619" s="614"/>
      <c r="I619" s="614"/>
      <c r="J619" s="614"/>
      <c r="K619" s="614"/>
      <c r="L619" s="909">
        <v>0</v>
      </c>
    </row>
    <row r="620" spans="1:12" ht="15">
      <c r="A620" s="241">
        <f>+A619+1</f>
        <v>620</v>
      </c>
      <c r="B620" s="4202" t="s">
        <v>12</v>
      </c>
      <c r="C620" s="4055"/>
      <c r="D620" s="4055"/>
      <c r="E620" s="4055"/>
      <c r="F620" s="4055"/>
      <c r="G620" s="4056"/>
      <c r="H620" s="614"/>
      <c r="I620" s="614"/>
      <c r="J620" s="614"/>
      <c r="K620" s="614"/>
      <c r="L620" s="955">
        <f>+'Detalle renglón 210'!O910</f>
        <v>0</v>
      </c>
    </row>
    <row r="621" spans="1:12" ht="15.75">
      <c r="A621" s="241">
        <f t="shared" si="39"/>
        <v>621</v>
      </c>
      <c r="B621" s="4223" t="s">
        <v>1438</v>
      </c>
      <c r="C621" s="4217"/>
      <c r="D621" s="4218"/>
      <c r="E621" s="4218"/>
      <c r="F621" s="4218"/>
      <c r="G621" s="4218"/>
      <c r="H621" s="4217" t="s">
        <v>883</v>
      </c>
      <c r="I621" s="4217"/>
      <c r="J621" s="4218"/>
      <c r="K621" s="1259"/>
      <c r="L621" s="1260"/>
    </row>
    <row r="622" spans="1:12" ht="31.5">
      <c r="A622" s="241">
        <f t="shared" si="39"/>
        <v>622</v>
      </c>
      <c r="B622" s="4224"/>
      <c r="C622" s="4224"/>
      <c r="D622" s="4224"/>
      <c r="E622" s="4224"/>
      <c r="F622" s="4224"/>
      <c r="G622" s="4224"/>
      <c r="H622" s="1258" t="s">
        <v>1253</v>
      </c>
      <c r="I622" s="1258" t="s">
        <v>1254</v>
      </c>
      <c r="J622" s="1258" t="s">
        <v>1255</v>
      </c>
      <c r="K622" s="1259"/>
      <c r="L622" s="1260"/>
    </row>
    <row r="623" spans="1:12" ht="15">
      <c r="A623" s="241">
        <f t="shared" si="39"/>
        <v>623</v>
      </c>
      <c r="B623" s="4219"/>
      <c r="C623" s="4221" t="s">
        <v>1256</v>
      </c>
      <c r="D623" s="4208"/>
      <c r="E623" s="4209" t="s">
        <v>1257</v>
      </c>
      <c r="F623" s="4209"/>
      <c r="G623" s="4209"/>
      <c r="H623" s="1261">
        <v>0</v>
      </c>
      <c r="I623" s="1261">
        <v>0</v>
      </c>
      <c r="J623" s="1261">
        <v>0</v>
      </c>
      <c r="K623" s="614"/>
      <c r="L623" s="614"/>
    </row>
    <row r="624" spans="1:12" ht="15">
      <c r="A624" s="241">
        <f t="shared" si="39"/>
        <v>624</v>
      </c>
      <c r="B624" s="4214"/>
      <c r="C624" s="4221"/>
      <c r="D624" s="4208"/>
      <c r="E624" s="4209" t="s">
        <v>1258</v>
      </c>
      <c r="F624" s="4209"/>
      <c r="G624" s="4209"/>
      <c r="H624" s="1261">
        <v>0</v>
      </c>
      <c r="I624" s="1261">
        <v>0</v>
      </c>
      <c r="J624" s="1261">
        <v>0</v>
      </c>
      <c r="K624" s="614"/>
      <c r="L624" s="614"/>
    </row>
    <row r="625" spans="1:12" ht="15">
      <c r="A625" s="241">
        <f t="shared" si="39"/>
        <v>625</v>
      </c>
      <c r="B625" s="4214"/>
      <c r="C625" s="4221"/>
      <c r="D625" s="4208"/>
      <c r="E625" s="4209" t="s">
        <v>1259</v>
      </c>
      <c r="F625" s="4209"/>
      <c r="G625" s="4209"/>
      <c r="H625" s="1261">
        <v>0</v>
      </c>
      <c r="I625" s="1261">
        <v>0</v>
      </c>
      <c r="J625" s="1261">
        <v>0</v>
      </c>
      <c r="K625" s="614"/>
      <c r="L625" s="614"/>
    </row>
    <row r="626" spans="1:12" ht="36" customHeight="1">
      <c r="A626" s="241">
        <f t="shared" si="39"/>
        <v>626</v>
      </c>
      <c r="B626" s="4214"/>
      <c r="C626" s="4221"/>
      <c r="D626" s="4208"/>
      <c r="E626" s="4209" t="s">
        <v>1260</v>
      </c>
      <c r="F626" s="4209"/>
      <c r="G626" s="4209"/>
      <c r="H626" s="1261">
        <v>0</v>
      </c>
      <c r="I626" s="1261">
        <v>0</v>
      </c>
      <c r="J626" s="1261">
        <v>0</v>
      </c>
      <c r="K626" s="614"/>
      <c r="L626" s="614"/>
    </row>
    <row r="627" spans="1:12" ht="42.95" customHeight="1">
      <c r="A627" s="241">
        <f t="shared" si="39"/>
        <v>627</v>
      </c>
      <c r="B627" s="4214"/>
      <c r="C627" s="4221"/>
      <c r="D627" s="4208"/>
      <c r="E627" s="4209" t="s">
        <v>1261</v>
      </c>
      <c r="F627" s="4209"/>
      <c r="G627" s="4209"/>
      <c r="H627" s="1261">
        <v>0</v>
      </c>
      <c r="I627" s="1261">
        <v>0</v>
      </c>
      <c r="J627" s="1261">
        <v>0</v>
      </c>
      <c r="K627" s="614"/>
      <c r="L627" s="614"/>
    </row>
    <row r="628" spans="1:12" ht="39.950000000000003" customHeight="1">
      <c r="A628" s="241">
        <f t="shared" si="39"/>
        <v>628</v>
      </c>
      <c r="B628" s="4214"/>
      <c r="C628" s="4221"/>
      <c r="D628" s="4208"/>
      <c r="E628" s="4209" t="s">
        <v>1262</v>
      </c>
      <c r="F628" s="4209"/>
      <c r="G628" s="4209"/>
      <c r="H628" s="1261">
        <v>0</v>
      </c>
      <c r="I628" s="1261">
        <v>0</v>
      </c>
      <c r="J628" s="1261">
        <v>0</v>
      </c>
      <c r="K628" s="614"/>
      <c r="L628" s="614"/>
    </row>
    <row r="629" spans="1:12" ht="15">
      <c r="A629" s="241">
        <f t="shared" si="39"/>
        <v>629</v>
      </c>
      <c r="B629" s="4214"/>
      <c r="C629" s="4221" t="s">
        <v>1263</v>
      </c>
      <c r="D629" s="4221"/>
      <c r="E629" s="4209" t="s">
        <v>1264</v>
      </c>
      <c r="F629" s="4209"/>
      <c r="G629" s="4209"/>
      <c r="H629" s="1261">
        <v>0</v>
      </c>
      <c r="I629" s="1261">
        <v>0</v>
      </c>
      <c r="J629" s="1261">
        <v>0</v>
      </c>
      <c r="K629" s="614"/>
      <c r="L629" s="614"/>
    </row>
    <row r="630" spans="1:12" ht="15">
      <c r="A630" s="241">
        <f t="shared" si="39"/>
        <v>630</v>
      </c>
      <c r="B630" s="4214"/>
      <c r="C630" s="4221"/>
      <c r="D630" s="4221"/>
      <c r="E630" s="4209" t="s">
        <v>1265</v>
      </c>
      <c r="F630" s="4209"/>
      <c r="G630" s="4209"/>
      <c r="H630" s="1261">
        <v>0</v>
      </c>
      <c r="I630" s="1261">
        <v>0</v>
      </c>
      <c r="J630" s="1261">
        <v>0</v>
      </c>
      <c r="K630" s="614"/>
      <c r="L630" s="614"/>
    </row>
    <row r="631" spans="1:12" ht="15">
      <c r="A631" s="241">
        <f t="shared" si="39"/>
        <v>631</v>
      </c>
      <c r="B631" s="4214"/>
      <c r="C631" s="4221"/>
      <c r="D631" s="4221"/>
      <c r="E631" s="4209" t="s">
        <v>1266</v>
      </c>
      <c r="F631" s="4209"/>
      <c r="G631" s="4209"/>
      <c r="H631" s="1261">
        <v>0</v>
      </c>
      <c r="I631" s="1261">
        <v>0</v>
      </c>
      <c r="J631" s="1261">
        <v>0</v>
      </c>
      <c r="K631" s="614"/>
      <c r="L631" s="614"/>
    </row>
    <row r="632" spans="1:12" ht="15">
      <c r="A632" s="241">
        <f t="shared" si="39"/>
        <v>632</v>
      </c>
      <c r="B632" s="4214"/>
      <c r="C632" s="4221"/>
      <c r="D632" s="4221"/>
      <c r="E632" s="4209" t="s">
        <v>1267</v>
      </c>
      <c r="F632" s="4209"/>
      <c r="G632" s="4209"/>
      <c r="H632" s="1261">
        <v>0</v>
      </c>
      <c r="I632" s="1261">
        <v>0</v>
      </c>
      <c r="J632" s="1261">
        <v>0</v>
      </c>
      <c r="K632" s="614"/>
      <c r="L632" s="614"/>
    </row>
    <row r="633" spans="1:12" ht="15">
      <c r="A633" s="241">
        <f t="shared" si="39"/>
        <v>633</v>
      </c>
      <c r="B633" s="4214"/>
      <c r="C633" s="4221"/>
      <c r="D633" s="4221"/>
      <c r="E633" s="4209" t="s">
        <v>1268</v>
      </c>
      <c r="F633" s="4209"/>
      <c r="G633" s="4209"/>
      <c r="H633" s="1261">
        <v>0</v>
      </c>
      <c r="I633" s="1261">
        <v>0</v>
      </c>
      <c r="J633" s="1261">
        <v>0</v>
      </c>
      <c r="K633" s="614"/>
      <c r="L633" s="614"/>
    </row>
    <row r="634" spans="1:12" ht="15">
      <c r="A634" s="241">
        <f t="shared" si="39"/>
        <v>634</v>
      </c>
      <c r="B634" s="4214"/>
      <c r="C634" s="4221"/>
      <c r="D634" s="4221"/>
      <c r="E634" s="4209" t="s">
        <v>1269</v>
      </c>
      <c r="F634" s="4209"/>
      <c r="G634" s="4209"/>
      <c r="H634" s="1261">
        <v>0</v>
      </c>
      <c r="I634" s="1261">
        <v>0</v>
      </c>
      <c r="J634" s="1261">
        <v>0</v>
      </c>
      <c r="K634" s="614"/>
      <c r="L634" s="614"/>
    </row>
    <row r="635" spans="1:12" ht="15.75">
      <c r="A635" s="241">
        <f t="shared" si="39"/>
        <v>635</v>
      </c>
      <c r="B635" s="4220"/>
      <c r="C635" s="4222" t="s">
        <v>1270</v>
      </c>
      <c r="D635" s="4205"/>
      <c r="E635" s="4205"/>
      <c r="F635" s="4205"/>
      <c r="G635" s="4205"/>
      <c r="H635" s="1262">
        <f>IF(SUM(H623:H634)-SUM(I623:I634)&gt;0,SUM(H623:H634)-SUM(I623:I634),0)</f>
        <v>0</v>
      </c>
      <c r="I635" s="1262">
        <f>IF(SUM(I623:I634)-SUM(H623:H634)&gt;0,SUM(I623:I634)-SUM(H623:H634),0)</f>
        <v>0</v>
      </c>
      <c r="J635" s="1263">
        <f>SUM(J623:J634)</f>
        <v>0</v>
      </c>
      <c r="K635" s="1259"/>
      <c r="L635" s="1260"/>
    </row>
    <row r="636" spans="1:12" ht="15.75">
      <c r="A636" s="241">
        <f t="shared" si="39"/>
        <v>636</v>
      </c>
      <c r="B636" s="4204" t="s">
        <v>1271</v>
      </c>
      <c r="C636" s="4205"/>
      <c r="D636" s="4205"/>
      <c r="E636" s="4205"/>
      <c r="F636" s="4205"/>
      <c r="G636" s="4205"/>
      <c r="H636" s="1262">
        <f>IF(H362+(H635-I635)&gt;0,H362+(H635-I635),0)</f>
        <v>0</v>
      </c>
      <c r="I636" s="1262">
        <f>IF(H362+(H635-I635)&lt;0,(H362+(H635-I635))*(-1),0)</f>
        <v>0</v>
      </c>
      <c r="J636" s="1263"/>
      <c r="K636" s="1264"/>
      <c r="L636" s="1265"/>
    </row>
    <row r="637" spans="1:12" ht="31.5">
      <c r="A637" s="241">
        <f t="shared" si="39"/>
        <v>637</v>
      </c>
      <c r="B637" s="4206" t="s">
        <v>1272</v>
      </c>
      <c r="C637" s="4207"/>
      <c r="D637" s="4207"/>
      <c r="E637" s="4207"/>
      <c r="F637" s="4207"/>
      <c r="G637" s="4207"/>
      <c r="H637" s="1266" t="s">
        <v>883</v>
      </c>
      <c r="I637" s="311"/>
      <c r="J637" s="312"/>
      <c r="K637" s="1255"/>
      <c r="L637" s="1265"/>
    </row>
    <row r="638" spans="1:12" ht="15.75">
      <c r="A638" s="241">
        <f t="shared" si="39"/>
        <v>638</v>
      </c>
      <c r="B638" s="313"/>
      <c r="C638" s="4208" t="s">
        <v>1273</v>
      </c>
      <c r="D638" s="4208"/>
      <c r="E638" s="4208"/>
      <c r="F638" s="4209" t="s">
        <v>1274</v>
      </c>
      <c r="G638" s="4209"/>
      <c r="H638" s="1267">
        <f>+'Concilación utilidades'!E234</f>
        <v>0</v>
      </c>
      <c r="I638" s="614"/>
      <c r="J638" s="614"/>
      <c r="K638" s="614"/>
      <c r="L638" s="614"/>
    </row>
    <row r="639" spans="1:12" ht="15.75">
      <c r="A639" s="241">
        <f t="shared" si="39"/>
        <v>639</v>
      </c>
      <c r="B639" s="313"/>
      <c r="C639" s="4208"/>
      <c r="D639" s="4208"/>
      <c r="E639" s="4208"/>
      <c r="F639" s="4209" t="s">
        <v>1275</v>
      </c>
      <c r="G639" s="4209"/>
      <c r="H639" s="1267">
        <v>0</v>
      </c>
      <c r="I639" s="614"/>
      <c r="J639" s="614"/>
      <c r="K639" s="614"/>
      <c r="L639" s="614"/>
    </row>
    <row r="640" spans="1:12" ht="15.75">
      <c r="A640" s="241">
        <f t="shared" si="39"/>
        <v>640</v>
      </c>
      <c r="B640" s="313"/>
      <c r="C640" s="4208"/>
      <c r="D640" s="4208"/>
      <c r="E640" s="4208"/>
      <c r="F640" s="4209" t="s">
        <v>1276</v>
      </c>
      <c r="G640" s="4209"/>
      <c r="H640" s="1267">
        <v>0</v>
      </c>
      <c r="I640" s="614"/>
      <c r="J640" s="614"/>
      <c r="K640" s="614"/>
      <c r="L640" s="614"/>
    </row>
    <row r="641" spans="1:12" ht="15.75">
      <c r="A641" s="241">
        <f t="shared" si="39"/>
        <v>641</v>
      </c>
      <c r="B641" s="313"/>
      <c r="C641" s="4208"/>
      <c r="D641" s="4208"/>
      <c r="E641" s="4208"/>
      <c r="F641" s="4209" t="s">
        <v>1277</v>
      </c>
      <c r="G641" s="4209"/>
      <c r="H641" s="1267">
        <v>0</v>
      </c>
      <c r="I641" s="614"/>
      <c r="J641" s="614"/>
      <c r="K641" s="614"/>
      <c r="L641" s="614"/>
    </row>
    <row r="642" spans="1:12" ht="15.75">
      <c r="A642" s="241">
        <f t="shared" si="39"/>
        <v>642</v>
      </c>
      <c r="B642" s="313"/>
      <c r="C642" s="4209" t="s">
        <v>1278</v>
      </c>
      <c r="D642" s="4209"/>
      <c r="E642" s="4209"/>
      <c r="F642" s="4209"/>
      <c r="G642" s="4209"/>
      <c r="H642" s="1267">
        <f>+'Concilación utilidades'!E237</f>
        <v>0</v>
      </c>
      <c r="I642" s="614"/>
      <c r="J642" s="614"/>
      <c r="K642" s="614"/>
      <c r="L642" s="614"/>
    </row>
    <row r="643" spans="1:12" ht="15">
      <c r="A643" s="241">
        <f t="shared" si="39"/>
        <v>643</v>
      </c>
      <c r="B643" s="314"/>
      <c r="C643" s="4209" t="s">
        <v>1279</v>
      </c>
      <c r="D643" s="4209"/>
      <c r="E643" s="4209"/>
      <c r="F643" s="4209"/>
      <c r="G643" s="4209"/>
      <c r="H643" s="1267">
        <f>-'Concilación utilidades'!E239</f>
        <v>0</v>
      </c>
      <c r="I643" s="614"/>
      <c r="J643" s="614"/>
      <c r="K643" s="614"/>
      <c r="L643" s="614"/>
    </row>
    <row r="644" spans="1:12" ht="15.75">
      <c r="A644" s="241">
        <f t="shared" si="39"/>
        <v>644</v>
      </c>
      <c r="B644" s="315"/>
      <c r="C644" s="4210" t="s">
        <v>1280</v>
      </c>
      <c r="D644" s="4210"/>
      <c r="E644" s="4210"/>
      <c r="F644" s="4210"/>
      <c r="G644" s="4210"/>
      <c r="H644" s="1268">
        <f>H638+H639-H640+H641+H642-H643</f>
        <v>0</v>
      </c>
      <c r="I644" s="1269"/>
      <c r="J644" s="1270"/>
      <c r="K644" s="1264"/>
      <c r="L644" s="1271"/>
    </row>
    <row r="645" spans="1:12" ht="31.5">
      <c r="A645" s="241">
        <f t="shared" si="39"/>
        <v>645</v>
      </c>
      <c r="B645" s="4211" t="s">
        <v>875</v>
      </c>
      <c r="C645" s="4212"/>
      <c r="D645" s="4212"/>
      <c r="E645" s="4212"/>
      <c r="F645" s="4212"/>
      <c r="G645" s="4212"/>
      <c r="H645" s="1266" t="s">
        <v>883</v>
      </c>
      <c r="I645" s="1266" t="s">
        <v>1565</v>
      </c>
      <c r="J645" s="316"/>
      <c r="K645" s="1272"/>
      <c r="L645" s="1273" t="s">
        <v>708</v>
      </c>
    </row>
    <row r="646" spans="1:12" ht="15">
      <c r="A646" s="241">
        <f t="shared" si="39"/>
        <v>646</v>
      </c>
      <c r="B646" s="4213"/>
      <c r="C646" s="4215" t="s">
        <v>1090</v>
      </c>
      <c r="D646" s="4216"/>
      <c r="E646" s="4202" t="s">
        <v>1281</v>
      </c>
      <c r="F646" s="4055"/>
      <c r="G646" s="4056"/>
      <c r="H646" s="1113">
        <v>0</v>
      </c>
      <c r="I646" s="258">
        <v>0</v>
      </c>
      <c r="J646" s="614"/>
      <c r="K646" s="614"/>
      <c r="L646" s="1113">
        <v>0</v>
      </c>
    </row>
    <row r="647" spans="1:12" ht="15">
      <c r="A647" s="241">
        <f t="shared" si="39"/>
        <v>647</v>
      </c>
      <c r="B647" s="4214"/>
      <c r="C647" s="4216"/>
      <c r="D647" s="4216"/>
      <c r="E647" s="4202" t="s">
        <v>1282</v>
      </c>
      <c r="F647" s="4055"/>
      <c r="G647" s="4056"/>
      <c r="H647" s="1114"/>
      <c r="I647" s="1114"/>
      <c r="J647" s="614"/>
      <c r="K647" s="614"/>
      <c r="L647" s="1113">
        <v>0</v>
      </c>
    </row>
    <row r="648" spans="1:12" ht="15">
      <c r="A648" s="241">
        <f t="shared" si="39"/>
        <v>648</v>
      </c>
      <c r="B648" s="4214"/>
      <c r="C648" s="4216"/>
      <c r="D648" s="4216"/>
      <c r="E648" s="4202" t="s">
        <v>1283</v>
      </c>
      <c r="F648" s="4055"/>
      <c r="G648" s="4056"/>
      <c r="H648" s="1113">
        <v>0</v>
      </c>
      <c r="I648" s="1113">
        <v>0</v>
      </c>
      <c r="J648" s="614"/>
      <c r="K648" s="614"/>
      <c r="L648" s="1113">
        <v>0</v>
      </c>
    </row>
    <row r="649" spans="1:12" ht="15">
      <c r="A649" s="241">
        <f t="shared" si="39"/>
        <v>649</v>
      </c>
      <c r="B649" s="4214"/>
      <c r="C649" s="4216"/>
      <c r="D649" s="4216"/>
      <c r="E649" s="4202" t="s">
        <v>1284</v>
      </c>
      <c r="F649" s="4055"/>
      <c r="G649" s="4056"/>
      <c r="H649" s="1113">
        <v>0</v>
      </c>
      <c r="I649" s="1113">
        <v>0</v>
      </c>
      <c r="J649" s="614"/>
      <c r="K649" s="614"/>
      <c r="L649" s="614"/>
    </row>
    <row r="650" spans="1:12" ht="15">
      <c r="A650" s="241">
        <f t="shared" si="39"/>
        <v>650</v>
      </c>
      <c r="B650" s="4214"/>
      <c r="C650" s="4216"/>
      <c r="D650" s="4216"/>
      <c r="E650" s="4202" t="s">
        <v>1285</v>
      </c>
      <c r="F650" s="4055"/>
      <c r="G650" s="4056"/>
      <c r="H650" s="1113">
        <v>0</v>
      </c>
      <c r="I650" s="1113">
        <v>0</v>
      </c>
      <c r="J650" s="614"/>
      <c r="K650" s="614"/>
      <c r="L650" s="614"/>
    </row>
    <row r="651" spans="1:12" ht="30.95" customHeight="1">
      <c r="A651" s="241">
        <f t="shared" si="39"/>
        <v>651</v>
      </c>
      <c r="B651" s="4214"/>
      <c r="C651" s="4216"/>
      <c r="D651" s="4216"/>
      <c r="E651" s="4202" t="s">
        <v>1286</v>
      </c>
      <c r="F651" s="4055"/>
      <c r="G651" s="4056"/>
      <c r="H651" s="1113">
        <v>0</v>
      </c>
      <c r="I651" s="1113">
        <v>0</v>
      </c>
      <c r="J651" s="614"/>
      <c r="K651" s="614"/>
      <c r="L651" s="614"/>
    </row>
    <row r="652" spans="1:12" ht="36.950000000000003" customHeight="1">
      <c r="A652" s="241">
        <f t="shared" si="39"/>
        <v>652</v>
      </c>
      <c r="B652" s="4214"/>
      <c r="C652" s="4216"/>
      <c r="D652" s="4216"/>
      <c r="E652" s="4202" t="s">
        <v>1287</v>
      </c>
      <c r="F652" s="4055"/>
      <c r="G652" s="4056"/>
      <c r="H652" s="1113">
        <v>0</v>
      </c>
      <c r="I652" s="1113">
        <v>0</v>
      </c>
      <c r="J652" s="614"/>
      <c r="K652" s="614"/>
      <c r="L652" s="614"/>
    </row>
    <row r="653" spans="1:12" ht="30.95" customHeight="1">
      <c r="A653" s="241">
        <f t="shared" si="39"/>
        <v>653</v>
      </c>
      <c r="B653" s="4214"/>
      <c r="C653" s="4216"/>
      <c r="D653" s="4216"/>
      <c r="E653" s="4203" t="s">
        <v>1493</v>
      </c>
      <c r="F653" s="4055"/>
      <c r="G653" s="4056"/>
      <c r="H653" s="1114"/>
      <c r="I653" s="1114"/>
      <c r="J653" s="614"/>
      <c r="K653" s="614"/>
      <c r="L653" s="1115">
        <v>0</v>
      </c>
    </row>
    <row r="654" spans="1:12" ht="30" customHeight="1">
      <c r="A654" s="241">
        <f t="shared" si="39"/>
        <v>654</v>
      </c>
      <c r="B654" s="4214"/>
      <c r="C654" s="4216"/>
      <c r="D654" s="4216"/>
      <c r="E654" s="4203" t="s">
        <v>1494</v>
      </c>
      <c r="F654" s="4055"/>
      <c r="G654" s="4056"/>
      <c r="H654" s="1114"/>
      <c r="I654" s="1114"/>
      <c r="J654" s="614"/>
      <c r="K654" s="614"/>
      <c r="L654" s="1115">
        <v>0</v>
      </c>
    </row>
    <row r="655" spans="1:12" ht="30" customHeight="1">
      <c r="A655" s="241">
        <f t="shared" si="39"/>
        <v>655</v>
      </c>
      <c r="B655" s="4214"/>
      <c r="C655" s="4216"/>
      <c r="D655" s="4216"/>
      <c r="E655" s="4183" t="s">
        <v>1546</v>
      </c>
      <c r="F655" s="4186"/>
      <c r="G655" s="4187"/>
      <c r="H655" s="1114"/>
      <c r="I655" s="1114"/>
      <c r="J655" s="614"/>
      <c r="K655" s="614"/>
      <c r="L655" s="1115"/>
    </row>
    <row r="656" spans="1:12" ht="15">
      <c r="A656" s="241">
        <f t="shared" si="39"/>
        <v>656</v>
      </c>
      <c r="B656" s="4214"/>
      <c r="C656" s="4216"/>
      <c r="D656" s="4216"/>
      <c r="E656" s="4202" t="s">
        <v>1288</v>
      </c>
      <c r="F656" s="4055"/>
      <c r="G656" s="4056"/>
      <c r="H656" s="1114"/>
      <c r="I656" s="1114"/>
      <c r="J656" s="614"/>
      <c r="K656" s="614"/>
      <c r="L656" s="1115">
        <v>0</v>
      </c>
    </row>
    <row r="657" spans="1:12" ht="33.950000000000003" customHeight="1">
      <c r="A657" s="241">
        <f t="shared" si="39"/>
        <v>657</v>
      </c>
      <c r="B657" s="4214"/>
      <c r="C657" s="4194" t="s">
        <v>1289</v>
      </c>
      <c r="D657" s="4195"/>
      <c r="E657" s="4202" t="s">
        <v>1290</v>
      </c>
      <c r="F657" s="4055"/>
      <c r="G657" s="4056"/>
      <c r="H657" s="1113">
        <v>0</v>
      </c>
      <c r="I657" s="1113">
        <v>0</v>
      </c>
      <c r="J657" s="614"/>
      <c r="K657" s="614"/>
      <c r="L657" s="1113">
        <v>0</v>
      </c>
    </row>
    <row r="658" spans="1:12" ht="47.1" customHeight="1">
      <c r="A658" s="241">
        <f t="shared" si="39"/>
        <v>658</v>
      </c>
      <c r="B658" s="4214"/>
      <c r="C658" s="4196"/>
      <c r="D658" s="4197"/>
      <c r="E658" s="4203" t="s">
        <v>1291</v>
      </c>
      <c r="F658" s="4055"/>
      <c r="G658" s="4056"/>
      <c r="H658" s="1113">
        <v>0</v>
      </c>
      <c r="I658" s="1113">
        <v>0</v>
      </c>
      <c r="J658" s="614"/>
      <c r="K658" s="614"/>
      <c r="L658" s="1115">
        <v>0</v>
      </c>
    </row>
    <row r="659" spans="1:12" ht="48" customHeight="1">
      <c r="A659" s="241">
        <f t="shared" si="39"/>
        <v>659</v>
      </c>
      <c r="B659" s="4214"/>
      <c r="C659" s="4196"/>
      <c r="D659" s="4197"/>
      <c r="E659" s="4202" t="s">
        <v>1292</v>
      </c>
      <c r="F659" s="4055"/>
      <c r="G659" s="4056"/>
      <c r="H659" s="1113">
        <v>0</v>
      </c>
      <c r="I659" s="1113">
        <v>0</v>
      </c>
      <c r="J659" s="614"/>
      <c r="K659" s="614"/>
      <c r="L659" s="614"/>
    </row>
    <row r="660" spans="1:12" ht="33.950000000000003" customHeight="1">
      <c r="A660" s="241">
        <f t="shared" si="39"/>
        <v>660</v>
      </c>
      <c r="B660" s="4214"/>
      <c r="C660" s="4196"/>
      <c r="D660" s="4197"/>
      <c r="E660" s="4202" t="s">
        <v>1293</v>
      </c>
      <c r="F660" s="4055"/>
      <c r="G660" s="4056"/>
      <c r="H660" s="1113">
        <v>0</v>
      </c>
      <c r="I660" s="1113">
        <v>0</v>
      </c>
      <c r="J660" s="614"/>
      <c r="K660" s="614"/>
      <c r="L660" s="614"/>
    </row>
    <row r="661" spans="1:12" ht="30" customHeight="1">
      <c r="A661" s="241">
        <f t="shared" si="39"/>
        <v>661</v>
      </c>
      <c r="B661" s="4214"/>
      <c r="C661" s="4198"/>
      <c r="D661" s="4199"/>
      <c r="E661" s="4202" t="s">
        <v>1294</v>
      </c>
      <c r="F661" s="4055"/>
      <c r="G661" s="4056"/>
      <c r="H661" s="1113">
        <v>0</v>
      </c>
      <c r="I661" s="1113">
        <v>0</v>
      </c>
      <c r="J661" s="614"/>
      <c r="K661" s="614"/>
      <c r="L661" s="614"/>
    </row>
    <row r="662" spans="1:12" ht="30.95" customHeight="1">
      <c r="A662" s="241">
        <f t="shared" si="39"/>
        <v>662</v>
      </c>
      <c r="B662" s="4214"/>
      <c r="C662" s="4200"/>
      <c r="D662" s="4201"/>
      <c r="E662" s="4202" t="s">
        <v>1295</v>
      </c>
      <c r="F662" s="4055"/>
      <c r="G662" s="4056"/>
      <c r="H662" s="1113">
        <v>0</v>
      </c>
      <c r="I662" s="1113">
        <v>0</v>
      </c>
      <c r="J662" s="614"/>
      <c r="K662" s="614"/>
      <c r="L662" s="614"/>
    </row>
    <row r="663" spans="1:12" ht="15">
      <c r="A663" s="241">
        <f t="shared" si="39"/>
        <v>663</v>
      </c>
      <c r="B663" s="4214"/>
      <c r="C663" s="4215" t="s">
        <v>1296</v>
      </c>
      <c r="D663" s="4216"/>
      <c r="E663" s="4202" t="s">
        <v>1297</v>
      </c>
      <c r="F663" s="4055"/>
      <c r="G663" s="4056"/>
      <c r="H663" s="1113">
        <f>+'Detalle renglón 210'!I581+'Detalle renglón 210'!I597</f>
        <v>0</v>
      </c>
      <c r="I663" s="1113">
        <v>0</v>
      </c>
      <c r="J663" s="614"/>
      <c r="K663" s="614"/>
      <c r="L663" s="1113">
        <f>+'Detalle renglón 210'!N581+'Detalle renglón 210'!N597</f>
        <v>0</v>
      </c>
    </row>
    <row r="664" spans="1:12" ht="15">
      <c r="A664" s="241">
        <f t="shared" si="39"/>
        <v>664</v>
      </c>
      <c r="B664" s="4214"/>
      <c r="C664" s="4216"/>
      <c r="D664" s="4216"/>
      <c r="E664" s="4202" t="s">
        <v>1298</v>
      </c>
      <c r="F664" s="4055"/>
      <c r="G664" s="4056"/>
      <c r="H664" s="1113">
        <v>0</v>
      </c>
      <c r="I664" s="1113">
        <v>0</v>
      </c>
      <c r="J664" s="614"/>
      <c r="K664" s="614"/>
      <c r="L664" s="1115">
        <v>0</v>
      </c>
    </row>
    <row r="665" spans="1:12" ht="15">
      <c r="A665" s="241">
        <f t="shared" si="39"/>
        <v>665</v>
      </c>
      <c r="B665" s="4214"/>
      <c r="C665" s="4216"/>
      <c r="D665" s="4216"/>
      <c r="E665" s="4203" t="s">
        <v>4273</v>
      </c>
      <c r="F665" s="4055"/>
      <c r="G665" s="4056"/>
      <c r="H665" s="1113">
        <v>0</v>
      </c>
      <c r="I665" s="1113">
        <v>0</v>
      </c>
      <c r="J665" s="614"/>
      <c r="K665" s="614"/>
      <c r="L665" s="1115">
        <v>0</v>
      </c>
    </row>
    <row r="666" spans="1:12" ht="38.1" customHeight="1">
      <c r="A666" s="241">
        <f t="shared" si="39"/>
        <v>666</v>
      </c>
      <c r="B666" s="4214"/>
      <c r="C666" s="4216"/>
      <c r="D666" s="4216"/>
      <c r="E666" s="4202" t="s">
        <v>1299</v>
      </c>
      <c r="F666" s="4055"/>
      <c r="G666" s="4056"/>
      <c r="H666" s="1113">
        <v>0</v>
      </c>
      <c r="I666" s="1113">
        <v>0</v>
      </c>
      <c r="J666" s="614"/>
      <c r="K666" s="614"/>
      <c r="L666" s="1115">
        <v>0</v>
      </c>
    </row>
    <row r="667" spans="1:12" ht="15">
      <c r="A667" s="241">
        <f t="shared" si="39"/>
        <v>667</v>
      </c>
      <c r="B667" s="4214"/>
      <c r="C667" s="4216"/>
      <c r="D667" s="4216"/>
      <c r="E667" s="4188" t="s">
        <v>1300</v>
      </c>
      <c r="F667" s="4189"/>
      <c r="G667" s="1116" t="s">
        <v>884</v>
      </c>
      <c r="H667" s="1113">
        <v>0</v>
      </c>
      <c r="I667" s="1113">
        <v>0</v>
      </c>
      <c r="J667" s="614"/>
      <c r="K667" s="614"/>
      <c r="L667" s="1117">
        <v>0</v>
      </c>
    </row>
    <row r="668" spans="1:12" ht="15">
      <c r="A668" s="241">
        <f>A667+1</f>
        <v>668</v>
      </c>
      <c r="B668" s="4214"/>
      <c r="C668" s="4216"/>
      <c r="D668" s="4216"/>
      <c r="E668" s="4190"/>
      <c r="F668" s="4191"/>
      <c r="G668" s="1116" t="s">
        <v>1301</v>
      </c>
      <c r="H668" s="1113">
        <v>0</v>
      </c>
      <c r="I668" s="1113">
        <v>0</v>
      </c>
      <c r="J668" s="614"/>
      <c r="K668" s="614"/>
      <c r="L668" s="1117">
        <v>0</v>
      </c>
    </row>
    <row r="669" spans="1:12" ht="15">
      <c r="A669" s="241">
        <f>A668+1</f>
        <v>669</v>
      </c>
      <c r="B669" s="4214"/>
      <c r="C669" s="4216"/>
      <c r="D669" s="4216"/>
      <c r="E669" s="4190"/>
      <c r="F669" s="4191"/>
      <c r="G669" s="1116" t="s">
        <v>1302</v>
      </c>
      <c r="H669" s="1113">
        <v>0</v>
      </c>
      <c r="I669" s="1113">
        <v>0</v>
      </c>
      <c r="J669" s="614"/>
      <c r="K669" s="614"/>
      <c r="L669" s="1117">
        <v>0</v>
      </c>
    </row>
    <row r="670" spans="1:12" ht="15">
      <c r="A670" s="241">
        <f>A669+1</f>
        <v>670</v>
      </c>
      <c r="B670" s="4214"/>
      <c r="C670" s="4216"/>
      <c r="D670" s="4216"/>
      <c r="E670" s="4190"/>
      <c r="F670" s="4191"/>
      <c r="G670" s="1116" t="s">
        <v>1303</v>
      </c>
      <c r="H670" s="1113">
        <v>0</v>
      </c>
      <c r="I670" s="1113">
        <v>0</v>
      </c>
      <c r="J670" s="614"/>
      <c r="K670" s="614"/>
      <c r="L670" s="1117">
        <v>0</v>
      </c>
    </row>
    <row r="671" spans="1:12" ht="15">
      <c r="A671" s="241">
        <f>A670+1</f>
        <v>671</v>
      </c>
      <c r="B671" s="4214"/>
      <c r="C671" s="4216"/>
      <c r="D671" s="4216"/>
      <c r="E671" s="4192"/>
      <c r="F671" s="4193"/>
      <c r="G671" s="1116" t="s">
        <v>1304</v>
      </c>
      <c r="H671" s="1113">
        <v>0</v>
      </c>
      <c r="I671" s="1113">
        <v>0</v>
      </c>
      <c r="J671" s="614"/>
      <c r="K671" s="614"/>
      <c r="L671" s="1117">
        <v>0</v>
      </c>
    </row>
    <row r="672" spans="1:12" s="333" customFormat="1" ht="14.25">
      <c r="A672" s="1143"/>
      <c r="B672" s="1144"/>
    </row>
    <row r="673" spans="1:1" s="333" customFormat="1">
      <c r="A673" s="1141"/>
    </row>
    <row r="674" spans="1:1" s="333" customFormat="1">
      <c r="A674" s="1141"/>
    </row>
    <row r="675" spans="1:1" s="333" customFormat="1">
      <c r="A675" s="1141"/>
    </row>
    <row r="676" spans="1:1" s="333" customFormat="1">
      <c r="A676" s="1141"/>
    </row>
    <row r="677" spans="1:1" s="333" customFormat="1">
      <c r="A677" s="1141"/>
    </row>
    <row r="678" spans="1:1" s="333" customFormat="1">
      <c r="A678" s="1141"/>
    </row>
    <row r="679" spans="1:1" s="333" customFormat="1">
      <c r="A679" s="1141"/>
    </row>
    <row r="680" spans="1:1" s="333" customFormat="1">
      <c r="A680" s="1141"/>
    </row>
    <row r="681" spans="1:1" s="333" customFormat="1">
      <c r="A681" s="1141"/>
    </row>
    <row r="682" spans="1:1" s="333" customFormat="1">
      <c r="A682" s="1141"/>
    </row>
    <row r="683" spans="1:1" s="333" customFormat="1">
      <c r="A683" s="1141"/>
    </row>
    <row r="684" spans="1:1" s="333" customFormat="1">
      <c r="A684" s="1141"/>
    </row>
    <row r="685" spans="1:1" s="333" customFormat="1">
      <c r="A685" s="1141"/>
    </row>
    <row r="686" spans="1:1" s="333" customFormat="1">
      <c r="A686" s="1141"/>
    </row>
    <row r="687" spans="1:1" s="333" customFormat="1">
      <c r="A687" s="1141"/>
    </row>
    <row r="688" spans="1:1" s="333" customFormat="1">
      <c r="A688" s="1141"/>
    </row>
    <row r="689" spans="1:1" s="333" customFormat="1">
      <c r="A689" s="1141"/>
    </row>
    <row r="690" spans="1:1" s="333" customFormat="1">
      <c r="A690" s="1141"/>
    </row>
    <row r="691" spans="1:1" s="333" customFormat="1">
      <c r="A691" s="1141"/>
    </row>
    <row r="692" spans="1:1" s="333" customFormat="1">
      <c r="A692" s="1141"/>
    </row>
    <row r="693" spans="1:1" s="333" customFormat="1">
      <c r="A693" s="1141"/>
    </row>
    <row r="694" spans="1:1" s="333" customFormat="1">
      <c r="A694" s="1141"/>
    </row>
    <row r="695" spans="1:1" s="333" customFormat="1">
      <c r="A695" s="1141"/>
    </row>
    <row r="696" spans="1:1" s="333" customFormat="1">
      <c r="A696" s="1141"/>
    </row>
    <row r="697" spans="1:1" s="333" customFormat="1">
      <c r="A697" s="1141"/>
    </row>
    <row r="698" spans="1:1" s="333" customFormat="1">
      <c r="A698" s="1141"/>
    </row>
    <row r="699" spans="1:1" s="333" customFormat="1">
      <c r="A699" s="1141"/>
    </row>
    <row r="700" spans="1:1" s="333" customFormat="1">
      <c r="A700" s="1141"/>
    </row>
    <row r="701" spans="1:1" s="333" customFormat="1">
      <c r="A701" s="1141"/>
    </row>
    <row r="702" spans="1:1" s="333" customFormat="1">
      <c r="A702" s="1141"/>
    </row>
    <row r="703" spans="1:1" s="333" customFormat="1">
      <c r="A703" s="1141"/>
    </row>
    <row r="704" spans="1:1" s="333" customFormat="1">
      <c r="A704" s="1141"/>
    </row>
    <row r="705" spans="1:1" s="333" customFormat="1">
      <c r="A705" s="1141"/>
    </row>
    <row r="706" spans="1:1" s="333" customFormat="1">
      <c r="A706" s="1141"/>
    </row>
    <row r="707" spans="1:1" s="333" customFormat="1">
      <c r="A707" s="1141"/>
    </row>
    <row r="708" spans="1:1" s="333" customFormat="1">
      <c r="A708" s="1141"/>
    </row>
    <row r="709" spans="1:1" s="333" customFormat="1">
      <c r="A709" s="1141"/>
    </row>
    <row r="710" spans="1:1" s="333" customFormat="1">
      <c r="A710" s="1141"/>
    </row>
    <row r="711" spans="1:1" s="333" customFormat="1">
      <c r="A711" s="1141"/>
    </row>
    <row r="712" spans="1:1" s="333" customFormat="1">
      <c r="A712" s="1141"/>
    </row>
    <row r="713" spans="1:1" s="333" customFormat="1">
      <c r="A713" s="1141"/>
    </row>
    <row r="714" spans="1:1" s="333" customFormat="1">
      <c r="A714" s="1141"/>
    </row>
    <row r="715" spans="1:1" s="333" customFormat="1">
      <c r="A715" s="1141"/>
    </row>
    <row r="716" spans="1:1" s="333" customFormat="1">
      <c r="A716" s="1141"/>
    </row>
    <row r="717" spans="1:1" s="333" customFormat="1">
      <c r="A717" s="1141"/>
    </row>
    <row r="718" spans="1:1" s="333" customFormat="1">
      <c r="A718" s="1141"/>
    </row>
    <row r="719" spans="1:1" s="333" customFormat="1">
      <c r="A719" s="1141"/>
    </row>
    <row r="720" spans="1:1" s="333" customFormat="1">
      <c r="A720" s="1141"/>
    </row>
    <row r="721" spans="1:1" s="333" customFormat="1">
      <c r="A721" s="1141"/>
    </row>
    <row r="722" spans="1:1" s="333" customFormat="1">
      <c r="A722" s="1141"/>
    </row>
    <row r="723" spans="1:1" s="333" customFormat="1">
      <c r="A723" s="1141"/>
    </row>
    <row r="724" spans="1:1" s="333" customFormat="1">
      <c r="A724" s="1141"/>
    </row>
    <row r="725" spans="1:1" s="333" customFormat="1">
      <c r="A725" s="1141"/>
    </row>
    <row r="726" spans="1:1" s="333" customFormat="1">
      <c r="A726" s="1141"/>
    </row>
    <row r="727" spans="1:1" s="333" customFormat="1">
      <c r="A727" s="1141"/>
    </row>
    <row r="728" spans="1:1" s="333" customFormat="1">
      <c r="A728" s="1141"/>
    </row>
    <row r="729" spans="1:1" s="333" customFormat="1">
      <c r="A729" s="1141"/>
    </row>
    <row r="730" spans="1:1" s="333" customFormat="1">
      <c r="A730" s="1141"/>
    </row>
    <row r="731" spans="1:1" s="333" customFormat="1">
      <c r="A731" s="1141"/>
    </row>
    <row r="732" spans="1:1" s="333" customFormat="1">
      <c r="A732" s="1141"/>
    </row>
    <row r="733" spans="1:1" s="333" customFormat="1">
      <c r="A733" s="1141"/>
    </row>
    <row r="734" spans="1:1" s="333" customFormat="1">
      <c r="A734" s="1141"/>
    </row>
    <row r="735" spans="1:1" s="333" customFormat="1">
      <c r="A735" s="1141"/>
    </row>
    <row r="736" spans="1:1" s="333" customFormat="1">
      <c r="A736" s="1141"/>
    </row>
    <row r="737" spans="1:1" s="333" customFormat="1">
      <c r="A737" s="1141"/>
    </row>
    <row r="738" spans="1:1" s="333" customFormat="1">
      <c r="A738" s="1141"/>
    </row>
    <row r="739" spans="1:1" s="333" customFormat="1">
      <c r="A739" s="1141"/>
    </row>
    <row r="740" spans="1:1" s="333" customFormat="1">
      <c r="A740" s="1141"/>
    </row>
    <row r="741" spans="1:1" s="333" customFormat="1">
      <c r="A741" s="1141"/>
    </row>
    <row r="742" spans="1:1" s="333" customFormat="1">
      <c r="A742" s="1141"/>
    </row>
    <row r="743" spans="1:1" s="333" customFormat="1">
      <c r="A743" s="1141"/>
    </row>
    <row r="744" spans="1:1" s="333" customFormat="1">
      <c r="A744" s="1141"/>
    </row>
    <row r="745" spans="1:1" s="333" customFormat="1">
      <c r="A745" s="1141"/>
    </row>
    <row r="746" spans="1:1" s="333" customFormat="1">
      <c r="A746" s="1141"/>
    </row>
    <row r="747" spans="1:1" s="333" customFormat="1">
      <c r="A747" s="1141"/>
    </row>
    <row r="748" spans="1:1" s="333" customFormat="1">
      <c r="A748" s="1141"/>
    </row>
    <row r="749" spans="1:1" s="333" customFormat="1">
      <c r="A749" s="1141"/>
    </row>
    <row r="750" spans="1:1" s="333" customFormat="1">
      <c r="A750" s="1141"/>
    </row>
    <row r="751" spans="1:1" s="333" customFormat="1">
      <c r="A751" s="1141"/>
    </row>
    <row r="752" spans="1:1" s="333" customFormat="1">
      <c r="A752" s="1141"/>
    </row>
    <row r="753" spans="1:1" s="333" customFormat="1">
      <c r="A753" s="1141"/>
    </row>
    <row r="754" spans="1:1" s="333" customFormat="1">
      <c r="A754" s="1141"/>
    </row>
    <row r="755" spans="1:1" s="333" customFormat="1">
      <c r="A755" s="1141"/>
    </row>
    <row r="756" spans="1:1" s="333" customFormat="1">
      <c r="A756" s="1141"/>
    </row>
    <row r="757" spans="1:1" s="333" customFormat="1">
      <c r="A757" s="1141"/>
    </row>
    <row r="758" spans="1:1" s="333" customFormat="1">
      <c r="A758" s="1141"/>
    </row>
    <row r="759" spans="1:1" s="333" customFormat="1">
      <c r="A759" s="1141"/>
    </row>
    <row r="760" spans="1:1" s="333" customFormat="1">
      <c r="A760" s="1141"/>
    </row>
    <row r="761" spans="1:1" s="333" customFormat="1">
      <c r="A761" s="1141"/>
    </row>
    <row r="762" spans="1:1" s="333" customFormat="1">
      <c r="A762" s="1141"/>
    </row>
    <row r="763" spans="1:1" s="333" customFormat="1">
      <c r="A763" s="1141"/>
    </row>
    <row r="764" spans="1:1" s="333" customFormat="1">
      <c r="A764" s="1141"/>
    </row>
    <row r="765" spans="1:1" s="333" customFormat="1">
      <c r="A765" s="1141"/>
    </row>
    <row r="766" spans="1:1" s="333" customFormat="1">
      <c r="A766" s="1141"/>
    </row>
    <row r="767" spans="1:1" s="333" customFormat="1">
      <c r="A767" s="1141"/>
    </row>
    <row r="768" spans="1:1" s="333" customFormat="1">
      <c r="A768" s="1141"/>
    </row>
    <row r="769" spans="1:1" s="333" customFormat="1">
      <c r="A769" s="1141"/>
    </row>
    <row r="770" spans="1:1" s="333" customFormat="1">
      <c r="A770" s="1141"/>
    </row>
    <row r="771" spans="1:1" s="333" customFormat="1">
      <c r="A771" s="1141"/>
    </row>
    <row r="772" spans="1:1" s="333" customFormat="1">
      <c r="A772" s="1141"/>
    </row>
    <row r="773" spans="1:1" s="333" customFormat="1">
      <c r="A773" s="1141"/>
    </row>
    <row r="774" spans="1:1" s="333" customFormat="1">
      <c r="A774" s="1141"/>
    </row>
    <row r="775" spans="1:1" s="333" customFormat="1">
      <c r="A775" s="1141"/>
    </row>
    <row r="776" spans="1:1" s="333" customFormat="1">
      <c r="A776" s="1141"/>
    </row>
    <row r="777" spans="1:1" s="333" customFormat="1">
      <c r="A777" s="1141"/>
    </row>
    <row r="778" spans="1:1" s="333" customFormat="1">
      <c r="A778" s="1141"/>
    </row>
    <row r="779" spans="1:1" s="333" customFormat="1">
      <c r="A779" s="1141"/>
    </row>
    <row r="780" spans="1:1" s="333" customFormat="1">
      <c r="A780" s="1141"/>
    </row>
    <row r="781" spans="1:1" s="333" customFormat="1">
      <c r="A781" s="1141"/>
    </row>
    <row r="782" spans="1:1" s="333" customFormat="1">
      <c r="A782" s="1141"/>
    </row>
    <row r="783" spans="1:1" s="333" customFormat="1">
      <c r="A783" s="1141"/>
    </row>
    <row r="784" spans="1:1" s="333" customFormat="1">
      <c r="A784" s="1141"/>
    </row>
    <row r="785" spans="1:1" s="333" customFormat="1">
      <c r="A785" s="1141"/>
    </row>
    <row r="786" spans="1:1" s="333" customFormat="1">
      <c r="A786" s="1141"/>
    </row>
    <row r="787" spans="1:1" s="333" customFormat="1">
      <c r="A787" s="1141"/>
    </row>
    <row r="788" spans="1:1" s="333" customFormat="1">
      <c r="A788" s="1141"/>
    </row>
    <row r="789" spans="1:1" s="333" customFormat="1">
      <c r="A789" s="1141"/>
    </row>
    <row r="790" spans="1:1" s="333" customFormat="1">
      <c r="A790" s="1141"/>
    </row>
    <row r="791" spans="1:1" s="333" customFormat="1">
      <c r="A791" s="1141"/>
    </row>
    <row r="792" spans="1:1" s="333" customFormat="1">
      <c r="A792" s="1141"/>
    </row>
    <row r="793" spans="1:1" s="333" customFormat="1">
      <c r="A793" s="1141"/>
    </row>
    <row r="794" spans="1:1" s="333" customFormat="1">
      <c r="A794" s="1141"/>
    </row>
    <row r="795" spans="1:1" s="333" customFormat="1">
      <c r="A795" s="1141"/>
    </row>
    <row r="796" spans="1:1" s="333" customFormat="1">
      <c r="A796" s="1141"/>
    </row>
    <row r="797" spans="1:1" s="333" customFormat="1">
      <c r="A797" s="1141"/>
    </row>
    <row r="798" spans="1:1" s="333" customFormat="1">
      <c r="A798" s="1141"/>
    </row>
    <row r="799" spans="1:1" s="333" customFormat="1">
      <c r="A799" s="1141"/>
    </row>
    <row r="800" spans="1:1" s="333" customFormat="1">
      <c r="A800" s="1141"/>
    </row>
    <row r="801" spans="1:1" s="333" customFormat="1">
      <c r="A801" s="1141"/>
    </row>
    <row r="802" spans="1:1" s="333" customFormat="1">
      <c r="A802" s="1141"/>
    </row>
    <row r="803" spans="1:1" s="333" customFormat="1">
      <c r="A803" s="1141"/>
    </row>
    <row r="804" spans="1:1" s="333" customFormat="1">
      <c r="A804" s="1141"/>
    </row>
    <row r="805" spans="1:1" s="333" customFormat="1">
      <c r="A805" s="1141"/>
    </row>
    <row r="806" spans="1:1" s="333" customFormat="1">
      <c r="A806" s="1141"/>
    </row>
    <row r="807" spans="1:1" s="333" customFormat="1">
      <c r="A807" s="1141"/>
    </row>
    <row r="808" spans="1:1" s="333" customFormat="1">
      <c r="A808" s="1141"/>
    </row>
    <row r="809" spans="1:1" s="333" customFormat="1">
      <c r="A809" s="1141"/>
    </row>
    <row r="810" spans="1:1" s="333" customFormat="1">
      <c r="A810" s="1141"/>
    </row>
    <row r="811" spans="1:1" s="333" customFormat="1">
      <c r="A811" s="1141"/>
    </row>
    <row r="812" spans="1:1" s="333" customFormat="1">
      <c r="A812" s="1141"/>
    </row>
    <row r="813" spans="1:1" s="333" customFormat="1">
      <c r="A813" s="1141"/>
    </row>
    <row r="814" spans="1:1" s="333" customFormat="1">
      <c r="A814" s="1141"/>
    </row>
    <row r="815" spans="1:1" s="333" customFormat="1">
      <c r="A815" s="1141"/>
    </row>
    <row r="816" spans="1:1" s="333" customFormat="1">
      <c r="A816" s="1141"/>
    </row>
    <row r="817" spans="1:1" s="333" customFormat="1">
      <c r="A817" s="1141"/>
    </row>
    <row r="818" spans="1:1" s="333" customFormat="1">
      <c r="A818" s="1141"/>
    </row>
    <row r="819" spans="1:1" s="333" customFormat="1">
      <c r="A819" s="1141"/>
    </row>
    <row r="820" spans="1:1" s="333" customFormat="1">
      <c r="A820" s="1141"/>
    </row>
    <row r="821" spans="1:1" s="333" customFormat="1">
      <c r="A821" s="1141"/>
    </row>
    <row r="822" spans="1:1" s="333" customFormat="1">
      <c r="A822" s="1141"/>
    </row>
    <row r="823" spans="1:1" s="333" customFormat="1">
      <c r="A823" s="1141"/>
    </row>
    <row r="824" spans="1:1" s="333" customFormat="1">
      <c r="A824" s="1141"/>
    </row>
    <row r="825" spans="1:1" s="333" customFormat="1">
      <c r="A825" s="1141"/>
    </row>
    <row r="826" spans="1:1" s="333" customFormat="1">
      <c r="A826" s="1141"/>
    </row>
    <row r="827" spans="1:1" s="333" customFormat="1">
      <c r="A827" s="1141"/>
    </row>
    <row r="828" spans="1:1" s="333" customFormat="1">
      <c r="A828" s="1141"/>
    </row>
    <row r="829" spans="1:1" s="333" customFormat="1">
      <c r="A829" s="1141"/>
    </row>
    <row r="830" spans="1:1" s="333" customFormat="1">
      <c r="A830" s="1141"/>
    </row>
    <row r="831" spans="1:1" s="333" customFormat="1">
      <c r="A831" s="1141"/>
    </row>
    <row r="832" spans="1:1" s="333" customFormat="1">
      <c r="A832" s="1141"/>
    </row>
    <row r="833" spans="1:1" s="333" customFormat="1">
      <c r="A833" s="1141"/>
    </row>
    <row r="834" spans="1:1" s="333" customFormat="1">
      <c r="A834" s="1141"/>
    </row>
    <row r="835" spans="1:1" s="333" customFormat="1">
      <c r="A835" s="1141"/>
    </row>
    <row r="836" spans="1:1" s="333" customFormat="1">
      <c r="A836" s="1141"/>
    </row>
    <row r="837" spans="1:1" s="333" customFormat="1">
      <c r="A837" s="1141"/>
    </row>
    <row r="838" spans="1:1" s="333" customFormat="1">
      <c r="A838" s="1141"/>
    </row>
    <row r="839" spans="1:1" s="333" customFormat="1">
      <c r="A839" s="1141"/>
    </row>
    <row r="840" spans="1:1" s="333" customFormat="1">
      <c r="A840" s="1141"/>
    </row>
    <row r="841" spans="1:1" s="333" customFormat="1">
      <c r="A841" s="1141"/>
    </row>
    <row r="842" spans="1:1" s="333" customFormat="1">
      <c r="A842" s="1141"/>
    </row>
    <row r="843" spans="1:1" s="333" customFormat="1">
      <c r="A843" s="1141"/>
    </row>
    <row r="844" spans="1:1" s="333" customFormat="1">
      <c r="A844" s="1141"/>
    </row>
    <row r="845" spans="1:1" s="333" customFormat="1">
      <c r="A845" s="1141"/>
    </row>
    <row r="846" spans="1:1" s="333" customFormat="1">
      <c r="A846" s="1141"/>
    </row>
    <row r="847" spans="1:1" s="333" customFormat="1">
      <c r="A847" s="1141"/>
    </row>
    <row r="848" spans="1:1" s="333" customFormat="1">
      <c r="A848" s="1141"/>
    </row>
    <row r="849" spans="1:1" s="333" customFormat="1">
      <c r="A849" s="1141"/>
    </row>
    <row r="850" spans="1:1" s="333" customFormat="1">
      <c r="A850" s="1141"/>
    </row>
    <row r="851" spans="1:1" s="333" customFormat="1">
      <c r="A851" s="1141"/>
    </row>
    <row r="852" spans="1:1" s="333" customFormat="1">
      <c r="A852" s="1141"/>
    </row>
    <row r="853" spans="1:1" s="333" customFormat="1">
      <c r="A853" s="1141"/>
    </row>
    <row r="854" spans="1:1" s="333" customFormat="1">
      <c r="A854" s="1141"/>
    </row>
    <row r="855" spans="1:1" s="333" customFormat="1">
      <c r="A855" s="1141"/>
    </row>
    <row r="856" spans="1:1" s="333" customFormat="1">
      <c r="A856" s="1141"/>
    </row>
    <row r="857" spans="1:1" s="333" customFormat="1">
      <c r="A857" s="1141"/>
    </row>
    <row r="858" spans="1:1" s="333" customFormat="1">
      <c r="A858" s="1141"/>
    </row>
    <row r="859" spans="1:1" s="333" customFormat="1">
      <c r="A859" s="1141"/>
    </row>
    <row r="860" spans="1:1" s="333" customFormat="1">
      <c r="A860" s="1141"/>
    </row>
    <row r="861" spans="1:1" s="333" customFormat="1">
      <c r="A861" s="1141"/>
    </row>
    <row r="862" spans="1:1" s="333" customFormat="1">
      <c r="A862" s="1141"/>
    </row>
    <row r="863" spans="1:1" s="333" customFormat="1">
      <c r="A863" s="1141"/>
    </row>
    <row r="864" spans="1:1" s="333" customFormat="1">
      <c r="A864" s="1141"/>
    </row>
    <row r="865" spans="1:1" s="333" customFormat="1">
      <c r="A865" s="1141"/>
    </row>
    <row r="866" spans="1:1" s="333" customFormat="1">
      <c r="A866" s="1141"/>
    </row>
    <row r="867" spans="1:1" s="333" customFormat="1">
      <c r="A867" s="1141"/>
    </row>
    <row r="868" spans="1:1" s="333" customFormat="1">
      <c r="A868" s="1141"/>
    </row>
    <row r="869" spans="1:1" s="333" customFormat="1">
      <c r="A869" s="1141"/>
    </row>
    <row r="870" spans="1:1" s="333" customFormat="1">
      <c r="A870" s="1141"/>
    </row>
    <row r="871" spans="1:1" s="333" customFormat="1">
      <c r="A871" s="1141"/>
    </row>
    <row r="872" spans="1:1" s="333" customFormat="1">
      <c r="A872" s="1141"/>
    </row>
    <row r="873" spans="1:1" s="333" customFormat="1">
      <c r="A873" s="1141"/>
    </row>
    <row r="874" spans="1:1" s="333" customFormat="1">
      <c r="A874" s="1141"/>
    </row>
    <row r="875" spans="1:1" s="333" customFormat="1">
      <c r="A875" s="1141"/>
    </row>
    <row r="876" spans="1:1" s="333" customFormat="1">
      <c r="A876" s="1141"/>
    </row>
    <row r="877" spans="1:1" s="333" customFormat="1">
      <c r="A877" s="1141"/>
    </row>
    <row r="878" spans="1:1" s="333" customFormat="1">
      <c r="A878" s="1141"/>
    </row>
    <row r="879" spans="1:1" s="333" customFormat="1">
      <c r="A879" s="1141"/>
    </row>
    <row r="880" spans="1:1" s="333" customFormat="1">
      <c r="A880" s="1141"/>
    </row>
    <row r="881" spans="1:1" s="333" customFormat="1">
      <c r="A881" s="1141"/>
    </row>
    <row r="882" spans="1:1" s="333" customFormat="1">
      <c r="A882" s="1141"/>
    </row>
    <row r="883" spans="1:1" s="333" customFormat="1">
      <c r="A883" s="1141"/>
    </row>
    <row r="884" spans="1:1" s="333" customFormat="1">
      <c r="A884" s="1141"/>
    </row>
    <row r="885" spans="1:1" s="333" customFormat="1">
      <c r="A885" s="1141"/>
    </row>
    <row r="886" spans="1:1" s="333" customFormat="1">
      <c r="A886" s="1141"/>
    </row>
    <row r="887" spans="1:1" s="333" customFormat="1">
      <c r="A887" s="1141"/>
    </row>
    <row r="888" spans="1:1" s="333" customFormat="1">
      <c r="A888" s="1141"/>
    </row>
    <row r="889" spans="1:1" s="333" customFormat="1">
      <c r="A889" s="1141"/>
    </row>
    <row r="890" spans="1:1" s="333" customFormat="1">
      <c r="A890" s="1141"/>
    </row>
    <row r="891" spans="1:1" s="333" customFormat="1">
      <c r="A891" s="1141"/>
    </row>
    <row r="892" spans="1:1" s="333" customFormat="1">
      <c r="A892" s="1141"/>
    </row>
    <row r="893" spans="1:1" s="333" customFormat="1">
      <c r="A893" s="1141"/>
    </row>
    <row r="894" spans="1:1" s="333" customFormat="1">
      <c r="A894" s="1141"/>
    </row>
    <row r="895" spans="1:1" s="333" customFormat="1">
      <c r="A895" s="1141"/>
    </row>
    <row r="896" spans="1:1" s="333" customFormat="1">
      <c r="A896" s="1141"/>
    </row>
    <row r="897" spans="1:1" s="333" customFormat="1">
      <c r="A897" s="1141"/>
    </row>
    <row r="898" spans="1:1" s="333" customFormat="1">
      <c r="A898" s="1141"/>
    </row>
    <row r="899" spans="1:1" s="333" customFormat="1">
      <c r="A899" s="1141"/>
    </row>
    <row r="900" spans="1:1" s="333" customFormat="1">
      <c r="A900" s="1141"/>
    </row>
    <row r="901" spans="1:1" s="333" customFormat="1">
      <c r="A901" s="1141"/>
    </row>
    <row r="902" spans="1:1" s="333" customFormat="1">
      <c r="A902" s="1141"/>
    </row>
    <row r="903" spans="1:1" s="333" customFormat="1">
      <c r="A903" s="1141"/>
    </row>
    <row r="904" spans="1:1" s="333" customFormat="1">
      <c r="A904" s="1141"/>
    </row>
    <row r="905" spans="1:1" s="333" customFormat="1">
      <c r="A905" s="1141"/>
    </row>
    <row r="906" spans="1:1" s="333" customFormat="1">
      <c r="A906" s="1141"/>
    </row>
    <row r="907" spans="1:1" s="333" customFormat="1">
      <c r="A907" s="1141"/>
    </row>
    <row r="908" spans="1:1" s="333" customFormat="1">
      <c r="A908" s="1141"/>
    </row>
    <row r="909" spans="1:1" s="333" customFormat="1">
      <c r="A909" s="1141"/>
    </row>
    <row r="910" spans="1:1" s="333" customFormat="1">
      <c r="A910" s="1141"/>
    </row>
    <row r="911" spans="1:1" s="333" customFormat="1">
      <c r="A911" s="1141"/>
    </row>
    <row r="912" spans="1:1" s="333" customFormat="1">
      <c r="A912" s="1141"/>
    </row>
    <row r="913" spans="1:1" s="333" customFormat="1">
      <c r="A913" s="1141"/>
    </row>
    <row r="914" spans="1:1" s="333" customFormat="1">
      <c r="A914" s="1141"/>
    </row>
    <row r="915" spans="1:1" s="333" customFormat="1">
      <c r="A915" s="1141"/>
    </row>
    <row r="916" spans="1:1" s="333" customFormat="1">
      <c r="A916" s="1141"/>
    </row>
    <row r="917" spans="1:1" s="333" customFormat="1">
      <c r="A917" s="1141"/>
    </row>
    <row r="918" spans="1:1" s="333" customFormat="1">
      <c r="A918" s="1141"/>
    </row>
    <row r="919" spans="1:1" s="333" customFormat="1">
      <c r="A919" s="1141"/>
    </row>
    <row r="920" spans="1:1" s="333" customFormat="1">
      <c r="A920" s="1141"/>
    </row>
    <row r="921" spans="1:1" s="333" customFormat="1">
      <c r="A921" s="1141"/>
    </row>
    <row r="922" spans="1:1" s="333" customFormat="1">
      <c r="A922" s="1141"/>
    </row>
    <row r="923" spans="1:1" s="333" customFormat="1">
      <c r="A923" s="1141"/>
    </row>
    <row r="924" spans="1:1" s="333" customFormat="1">
      <c r="A924" s="1141"/>
    </row>
    <row r="925" spans="1:1" s="333" customFormat="1">
      <c r="A925" s="1141"/>
    </row>
    <row r="926" spans="1:1" s="333" customFormat="1">
      <c r="A926" s="1141"/>
    </row>
    <row r="927" spans="1:1" s="333" customFormat="1">
      <c r="A927" s="1141"/>
    </row>
    <row r="928" spans="1:1" s="333" customFormat="1">
      <c r="A928" s="1141"/>
    </row>
    <row r="929" spans="1:1" s="333" customFormat="1">
      <c r="A929" s="1141"/>
    </row>
    <row r="930" spans="1:1" s="333" customFormat="1">
      <c r="A930" s="1141"/>
    </row>
    <row r="931" spans="1:1" s="333" customFormat="1">
      <c r="A931" s="1141"/>
    </row>
    <row r="932" spans="1:1" s="333" customFormat="1">
      <c r="A932" s="1141"/>
    </row>
    <row r="933" spans="1:1" s="333" customFormat="1">
      <c r="A933" s="1141"/>
    </row>
    <row r="934" spans="1:1" s="333" customFormat="1">
      <c r="A934" s="1141"/>
    </row>
    <row r="935" spans="1:1" s="333" customFormat="1">
      <c r="A935" s="1141"/>
    </row>
    <row r="936" spans="1:1" s="333" customFormat="1">
      <c r="A936" s="1141"/>
    </row>
    <row r="937" spans="1:1" s="333" customFormat="1">
      <c r="A937" s="1141"/>
    </row>
    <row r="938" spans="1:1" s="333" customFormat="1">
      <c r="A938" s="1141"/>
    </row>
    <row r="939" spans="1:1" s="333" customFormat="1">
      <c r="A939" s="1141"/>
    </row>
    <row r="940" spans="1:1" s="333" customFormat="1">
      <c r="A940" s="1141"/>
    </row>
    <row r="941" spans="1:1" s="333" customFormat="1">
      <c r="A941" s="1141"/>
    </row>
    <row r="942" spans="1:1" s="333" customFormat="1">
      <c r="A942" s="1141"/>
    </row>
    <row r="943" spans="1:1" s="333" customFormat="1">
      <c r="A943" s="1141"/>
    </row>
    <row r="944" spans="1:1" s="333" customFormat="1">
      <c r="A944" s="1141"/>
    </row>
    <row r="945" spans="1:1" s="333" customFormat="1">
      <c r="A945" s="1141"/>
    </row>
    <row r="946" spans="1:1" s="333" customFormat="1">
      <c r="A946" s="1141"/>
    </row>
    <row r="947" spans="1:1" s="333" customFormat="1">
      <c r="A947" s="1141"/>
    </row>
    <row r="948" spans="1:1" s="333" customFormat="1">
      <c r="A948" s="1141"/>
    </row>
    <row r="949" spans="1:1" s="333" customFormat="1">
      <c r="A949" s="1141"/>
    </row>
    <row r="950" spans="1:1" s="333" customFormat="1">
      <c r="A950" s="1141"/>
    </row>
    <row r="951" spans="1:1" s="333" customFormat="1">
      <c r="A951" s="1141"/>
    </row>
    <row r="952" spans="1:1" s="333" customFormat="1">
      <c r="A952" s="1141"/>
    </row>
    <row r="953" spans="1:1" s="333" customFormat="1">
      <c r="A953" s="1141"/>
    </row>
    <row r="954" spans="1:1" s="333" customFormat="1">
      <c r="A954" s="1141"/>
    </row>
    <row r="955" spans="1:1" s="333" customFormat="1">
      <c r="A955" s="1141"/>
    </row>
    <row r="956" spans="1:1" s="333" customFormat="1">
      <c r="A956" s="1141"/>
    </row>
    <row r="957" spans="1:1" s="333" customFormat="1">
      <c r="A957" s="1141"/>
    </row>
    <row r="958" spans="1:1" s="333" customFormat="1">
      <c r="A958" s="1141"/>
    </row>
    <row r="959" spans="1:1" s="333" customFormat="1">
      <c r="A959" s="1141"/>
    </row>
    <row r="960" spans="1:1" s="333" customFormat="1">
      <c r="A960" s="1141"/>
    </row>
    <row r="961" spans="1:1" s="333" customFormat="1">
      <c r="A961" s="1141"/>
    </row>
    <row r="962" spans="1:1" s="333" customFormat="1">
      <c r="A962" s="1141"/>
    </row>
    <row r="963" spans="1:1" s="333" customFormat="1">
      <c r="A963" s="1141"/>
    </row>
    <row r="964" spans="1:1" s="333" customFormat="1">
      <c r="A964" s="1141"/>
    </row>
    <row r="965" spans="1:1" s="333" customFormat="1">
      <c r="A965" s="1141"/>
    </row>
    <row r="966" spans="1:1" s="333" customFormat="1">
      <c r="A966" s="1141"/>
    </row>
    <row r="967" spans="1:1" s="333" customFormat="1">
      <c r="A967" s="1141"/>
    </row>
    <row r="968" spans="1:1" s="333" customFormat="1">
      <c r="A968" s="1141"/>
    </row>
    <row r="969" spans="1:1" s="333" customFormat="1">
      <c r="A969" s="1141"/>
    </row>
    <row r="970" spans="1:1" s="333" customFormat="1">
      <c r="A970" s="1141"/>
    </row>
    <row r="971" spans="1:1" s="333" customFormat="1">
      <c r="A971" s="1141"/>
    </row>
    <row r="972" spans="1:1" s="333" customFormat="1">
      <c r="A972" s="1141"/>
    </row>
    <row r="973" spans="1:1" s="333" customFormat="1">
      <c r="A973" s="1141"/>
    </row>
    <row r="974" spans="1:1" s="333" customFormat="1">
      <c r="A974" s="1141"/>
    </row>
    <row r="975" spans="1:1" s="333" customFormat="1">
      <c r="A975" s="1141"/>
    </row>
    <row r="976" spans="1:1" s="333" customFormat="1">
      <c r="A976" s="1141"/>
    </row>
    <row r="977" spans="1:1" s="333" customFormat="1">
      <c r="A977" s="1141"/>
    </row>
    <row r="978" spans="1:1" s="333" customFormat="1">
      <c r="A978" s="1141"/>
    </row>
    <row r="979" spans="1:1" s="333" customFormat="1">
      <c r="A979" s="1141"/>
    </row>
    <row r="980" spans="1:1" s="333" customFormat="1">
      <c r="A980" s="1141"/>
    </row>
    <row r="981" spans="1:1" s="333" customFormat="1">
      <c r="A981" s="1141"/>
    </row>
    <row r="982" spans="1:1" s="333" customFormat="1">
      <c r="A982" s="1141"/>
    </row>
    <row r="983" spans="1:1" s="333" customFormat="1">
      <c r="A983" s="1141"/>
    </row>
    <row r="984" spans="1:1" s="333" customFormat="1">
      <c r="A984" s="1141"/>
    </row>
    <row r="985" spans="1:1" s="333" customFormat="1">
      <c r="A985" s="1141"/>
    </row>
    <row r="986" spans="1:1" s="333" customFormat="1">
      <c r="A986" s="1141"/>
    </row>
    <row r="987" spans="1:1" s="333" customFormat="1">
      <c r="A987" s="1141"/>
    </row>
    <row r="988" spans="1:1" s="333" customFormat="1">
      <c r="A988" s="1141"/>
    </row>
    <row r="989" spans="1:1" s="333" customFormat="1">
      <c r="A989" s="1141"/>
    </row>
    <row r="990" spans="1:1" s="333" customFormat="1">
      <c r="A990" s="1141"/>
    </row>
    <row r="991" spans="1:1" s="333" customFormat="1">
      <c r="A991" s="1141"/>
    </row>
    <row r="992" spans="1:1" s="333" customFormat="1">
      <c r="A992" s="1141"/>
    </row>
    <row r="993" spans="1:1" s="333" customFormat="1">
      <c r="A993" s="1141"/>
    </row>
    <row r="994" spans="1:1" s="333" customFormat="1">
      <c r="A994" s="1141"/>
    </row>
    <row r="995" spans="1:1" s="333" customFormat="1">
      <c r="A995" s="1141"/>
    </row>
    <row r="996" spans="1:1" s="333" customFormat="1">
      <c r="A996" s="1141"/>
    </row>
    <row r="997" spans="1:1" s="333" customFormat="1">
      <c r="A997" s="1141"/>
    </row>
    <row r="998" spans="1:1" s="333" customFormat="1">
      <c r="A998" s="1141"/>
    </row>
    <row r="999" spans="1:1" s="333" customFormat="1">
      <c r="A999" s="1141"/>
    </row>
    <row r="1000" spans="1:1" s="333" customFormat="1">
      <c r="A1000" s="1141"/>
    </row>
    <row r="1001" spans="1:1" s="333" customFormat="1">
      <c r="A1001" s="1141"/>
    </row>
    <row r="1002" spans="1:1" s="333" customFormat="1">
      <c r="A1002" s="1141"/>
    </row>
    <row r="1003" spans="1:1" s="333" customFormat="1">
      <c r="A1003" s="1141"/>
    </row>
    <row r="1004" spans="1:1" s="333" customFormat="1">
      <c r="A1004" s="1141"/>
    </row>
    <row r="1005" spans="1:1" s="333" customFormat="1">
      <c r="A1005" s="1141"/>
    </row>
    <row r="1006" spans="1:1" s="333" customFormat="1">
      <c r="A1006" s="1141"/>
    </row>
    <row r="1007" spans="1:1" s="333" customFormat="1">
      <c r="A1007" s="1141"/>
    </row>
    <row r="1008" spans="1:1" s="333" customFormat="1">
      <c r="A1008" s="1141"/>
    </row>
    <row r="1009" spans="1:1" s="333" customFormat="1">
      <c r="A1009" s="1141"/>
    </row>
    <row r="1010" spans="1:1" s="333" customFormat="1">
      <c r="A1010" s="1141"/>
    </row>
    <row r="1011" spans="1:1" s="333" customFormat="1">
      <c r="A1011" s="1141"/>
    </row>
    <row r="1012" spans="1:1" s="333" customFormat="1">
      <c r="A1012" s="1141"/>
    </row>
    <row r="1013" spans="1:1" s="333" customFormat="1">
      <c r="A1013" s="1141"/>
    </row>
    <row r="1014" spans="1:1" s="333" customFormat="1">
      <c r="A1014" s="1141"/>
    </row>
    <row r="1015" spans="1:1" s="333" customFormat="1">
      <c r="A1015" s="1141"/>
    </row>
    <row r="1016" spans="1:1" s="333" customFormat="1">
      <c r="A1016" s="1141"/>
    </row>
    <row r="1017" spans="1:1" s="333" customFormat="1">
      <c r="A1017" s="1141"/>
    </row>
    <row r="1018" spans="1:1" s="333" customFormat="1">
      <c r="A1018" s="1141"/>
    </row>
    <row r="1019" spans="1:1" s="333" customFormat="1">
      <c r="A1019" s="1141"/>
    </row>
    <row r="1020" spans="1:1" s="333" customFormat="1">
      <c r="A1020" s="1141"/>
    </row>
    <row r="1021" spans="1:1" s="333" customFormat="1">
      <c r="A1021" s="1141"/>
    </row>
    <row r="1022" spans="1:1" s="333" customFormat="1">
      <c r="A1022" s="1141"/>
    </row>
    <row r="1023" spans="1:1" s="333" customFormat="1">
      <c r="A1023" s="1141"/>
    </row>
    <row r="1024" spans="1:1" s="333" customFormat="1">
      <c r="A1024" s="1141"/>
    </row>
    <row r="1025" spans="1:1" s="333" customFormat="1">
      <c r="A1025" s="1141"/>
    </row>
    <row r="1026" spans="1:1" s="333" customFormat="1">
      <c r="A1026" s="1141"/>
    </row>
    <row r="1027" spans="1:1" s="333" customFormat="1">
      <c r="A1027" s="1141"/>
    </row>
    <row r="1028" spans="1:1" s="333" customFormat="1">
      <c r="A1028" s="1141"/>
    </row>
    <row r="1029" spans="1:1" s="333" customFormat="1">
      <c r="A1029" s="1141"/>
    </row>
    <row r="1030" spans="1:1" s="333" customFormat="1">
      <c r="A1030" s="1141"/>
    </row>
    <row r="1031" spans="1:1" s="333" customFormat="1">
      <c r="A1031" s="1141"/>
    </row>
    <row r="1032" spans="1:1" s="333" customFormat="1">
      <c r="A1032" s="1141"/>
    </row>
    <row r="1033" spans="1:1" s="333" customFormat="1">
      <c r="A1033" s="1141"/>
    </row>
    <row r="1034" spans="1:1" s="333" customFormat="1">
      <c r="A1034" s="1141"/>
    </row>
    <row r="1035" spans="1:1" s="333" customFormat="1">
      <c r="A1035" s="1141"/>
    </row>
    <row r="1036" spans="1:1" s="333" customFormat="1">
      <c r="A1036" s="1141"/>
    </row>
    <row r="1037" spans="1:1" s="333" customFormat="1">
      <c r="A1037" s="1141"/>
    </row>
    <row r="1038" spans="1:1" s="333" customFormat="1">
      <c r="A1038" s="1141"/>
    </row>
    <row r="1039" spans="1:1" s="333" customFormat="1">
      <c r="A1039" s="1141"/>
    </row>
    <row r="1040" spans="1:1" s="333" customFormat="1">
      <c r="A1040" s="1141"/>
    </row>
    <row r="1041" spans="1:1" s="333" customFormat="1">
      <c r="A1041" s="1141"/>
    </row>
    <row r="1042" spans="1:1" s="333" customFormat="1">
      <c r="A1042" s="1141"/>
    </row>
    <row r="1043" spans="1:1" s="333" customFormat="1">
      <c r="A1043" s="1141"/>
    </row>
    <row r="1044" spans="1:1" s="333" customFormat="1">
      <c r="A1044" s="1141"/>
    </row>
    <row r="1045" spans="1:1" s="333" customFormat="1">
      <c r="A1045" s="1141"/>
    </row>
    <row r="1046" spans="1:1" s="333" customFormat="1">
      <c r="A1046" s="1141"/>
    </row>
    <row r="1047" spans="1:1" s="333" customFormat="1">
      <c r="A1047" s="1141"/>
    </row>
    <row r="1048" spans="1:1" s="333" customFormat="1">
      <c r="A1048" s="1141"/>
    </row>
    <row r="1049" spans="1:1" s="333" customFormat="1">
      <c r="A1049" s="1141"/>
    </row>
    <row r="1050" spans="1:1" s="333" customFormat="1">
      <c r="A1050" s="1141"/>
    </row>
    <row r="1051" spans="1:1" s="333" customFormat="1">
      <c r="A1051" s="1141"/>
    </row>
    <row r="1052" spans="1:1" s="333" customFormat="1">
      <c r="A1052" s="1141"/>
    </row>
    <row r="1053" spans="1:1" s="333" customFormat="1">
      <c r="A1053" s="1141"/>
    </row>
    <row r="1054" spans="1:1" s="333" customFormat="1">
      <c r="A1054" s="1141"/>
    </row>
    <row r="1055" spans="1:1" s="333" customFormat="1">
      <c r="A1055" s="1141"/>
    </row>
    <row r="1056" spans="1:1" s="333" customFormat="1">
      <c r="A1056" s="1141"/>
    </row>
    <row r="1057" spans="1:1" s="333" customFormat="1">
      <c r="A1057" s="1141"/>
    </row>
    <row r="1058" spans="1:1" s="333" customFormat="1">
      <c r="A1058" s="1141"/>
    </row>
    <row r="1059" spans="1:1" s="333" customFormat="1">
      <c r="A1059" s="1141"/>
    </row>
    <row r="1060" spans="1:1" s="333" customFormat="1">
      <c r="A1060" s="1141"/>
    </row>
    <row r="1061" spans="1:1" s="333" customFormat="1">
      <c r="A1061" s="1141"/>
    </row>
    <row r="1062" spans="1:1" s="333" customFormat="1">
      <c r="A1062" s="1141"/>
    </row>
    <row r="1063" spans="1:1" s="333" customFormat="1">
      <c r="A1063" s="1141"/>
    </row>
    <row r="1064" spans="1:1" s="333" customFormat="1">
      <c r="A1064" s="1141"/>
    </row>
    <row r="1065" spans="1:1" s="333" customFormat="1">
      <c r="A1065" s="1141"/>
    </row>
    <row r="1066" spans="1:1" s="333" customFormat="1">
      <c r="A1066" s="1141"/>
    </row>
    <row r="1067" spans="1:1" s="333" customFormat="1">
      <c r="A1067" s="1141"/>
    </row>
    <row r="1068" spans="1:1" s="333" customFormat="1">
      <c r="A1068" s="1141"/>
    </row>
    <row r="1069" spans="1:1" s="333" customFormat="1">
      <c r="A1069" s="1141"/>
    </row>
    <row r="1070" spans="1:1" s="333" customFormat="1">
      <c r="A1070" s="1141"/>
    </row>
    <row r="1071" spans="1:1" s="333" customFormat="1">
      <c r="A1071" s="1141"/>
    </row>
    <row r="1072" spans="1:1" s="333" customFormat="1">
      <c r="A1072" s="1141"/>
    </row>
    <row r="1073" spans="1:1" s="333" customFormat="1">
      <c r="A1073" s="1141"/>
    </row>
    <row r="1074" spans="1:1" s="333" customFormat="1">
      <c r="A1074" s="1141"/>
    </row>
    <row r="1075" spans="1:1" s="333" customFormat="1">
      <c r="A1075" s="1141"/>
    </row>
    <row r="1076" spans="1:1" s="333" customFormat="1">
      <c r="A1076" s="1141"/>
    </row>
    <row r="1077" spans="1:1" s="333" customFormat="1">
      <c r="A1077" s="1141"/>
    </row>
    <row r="1078" spans="1:1" s="333" customFormat="1">
      <c r="A1078" s="1141"/>
    </row>
    <row r="1079" spans="1:1" s="333" customFormat="1">
      <c r="A1079" s="1141"/>
    </row>
    <row r="1080" spans="1:1" s="333" customFormat="1">
      <c r="A1080" s="1141"/>
    </row>
    <row r="1081" spans="1:1" s="333" customFormat="1">
      <c r="A1081" s="1141"/>
    </row>
    <row r="1082" spans="1:1" s="333" customFormat="1">
      <c r="A1082" s="1141"/>
    </row>
    <row r="1083" spans="1:1" s="333" customFormat="1">
      <c r="A1083" s="1141"/>
    </row>
    <row r="1084" spans="1:1" s="333" customFormat="1">
      <c r="A1084" s="1141"/>
    </row>
    <row r="1085" spans="1:1" s="333" customFormat="1">
      <c r="A1085" s="1141"/>
    </row>
    <row r="1086" spans="1:1" s="333" customFormat="1">
      <c r="A1086" s="1141"/>
    </row>
    <row r="1087" spans="1:1" s="333" customFormat="1">
      <c r="A1087" s="1141"/>
    </row>
    <row r="1088" spans="1:1" s="333" customFormat="1">
      <c r="A1088" s="1141"/>
    </row>
    <row r="1089" spans="1:1" s="333" customFormat="1">
      <c r="A1089" s="1141"/>
    </row>
    <row r="1090" spans="1:1" s="333" customFormat="1">
      <c r="A1090" s="1141"/>
    </row>
    <row r="1091" spans="1:1" s="333" customFormat="1">
      <c r="A1091" s="1141"/>
    </row>
    <row r="1092" spans="1:1" s="333" customFormat="1">
      <c r="A1092" s="1141"/>
    </row>
    <row r="1093" spans="1:1" s="333" customFormat="1">
      <c r="A1093" s="1141"/>
    </row>
    <row r="1094" spans="1:1" s="333" customFormat="1">
      <c r="A1094" s="1141"/>
    </row>
    <row r="1095" spans="1:1" s="333" customFormat="1">
      <c r="A1095" s="1141"/>
    </row>
    <row r="1096" spans="1:1" s="333" customFormat="1">
      <c r="A1096" s="1141"/>
    </row>
    <row r="1097" spans="1:1" s="333" customFormat="1">
      <c r="A1097" s="1141"/>
    </row>
    <row r="1098" spans="1:1" s="333" customFormat="1">
      <c r="A1098" s="1141"/>
    </row>
    <row r="1099" spans="1:1" s="333" customFormat="1">
      <c r="A1099" s="1141"/>
    </row>
    <row r="1100" spans="1:1" s="333" customFormat="1">
      <c r="A1100" s="1141"/>
    </row>
    <row r="1101" spans="1:1" s="333" customFormat="1">
      <c r="A1101" s="1141"/>
    </row>
    <row r="1102" spans="1:1" s="333" customFormat="1">
      <c r="A1102" s="1141"/>
    </row>
    <row r="1103" spans="1:1" s="333" customFormat="1">
      <c r="A1103" s="1141"/>
    </row>
    <row r="1104" spans="1:1" s="333" customFormat="1">
      <c r="A1104" s="1141"/>
    </row>
    <row r="1105" spans="1:1" s="333" customFormat="1">
      <c r="A1105" s="1141"/>
    </row>
    <row r="1106" spans="1:1" s="333" customFormat="1">
      <c r="A1106" s="1141"/>
    </row>
    <row r="1107" spans="1:1" s="333" customFormat="1">
      <c r="A1107" s="1141"/>
    </row>
    <row r="1108" spans="1:1" s="333" customFormat="1">
      <c r="A1108" s="1141"/>
    </row>
    <row r="1109" spans="1:1" s="333" customFormat="1">
      <c r="A1109" s="1141"/>
    </row>
    <row r="1110" spans="1:1" s="333" customFormat="1">
      <c r="A1110" s="1141"/>
    </row>
    <row r="1111" spans="1:1" s="333" customFormat="1">
      <c r="A1111" s="1141"/>
    </row>
    <row r="1112" spans="1:1" s="333" customFormat="1">
      <c r="A1112" s="1141"/>
    </row>
    <row r="1113" spans="1:1" s="333" customFormat="1">
      <c r="A1113" s="1141"/>
    </row>
    <row r="1114" spans="1:1" s="333" customFormat="1">
      <c r="A1114" s="1141"/>
    </row>
    <row r="1115" spans="1:1" s="333" customFormat="1">
      <c r="A1115" s="1141"/>
    </row>
    <row r="1116" spans="1:1" s="333" customFormat="1">
      <c r="A1116" s="1141"/>
    </row>
    <row r="1117" spans="1:1" s="333" customFormat="1">
      <c r="A1117" s="1141"/>
    </row>
    <row r="1118" spans="1:1" s="333" customFormat="1">
      <c r="A1118" s="1141"/>
    </row>
    <row r="1119" spans="1:1" s="333" customFormat="1">
      <c r="A1119" s="1141"/>
    </row>
    <row r="1120" spans="1:1" s="333" customFormat="1">
      <c r="A1120" s="1141"/>
    </row>
    <row r="1121" spans="1:1" s="333" customFormat="1">
      <c r="A1121" s="1141"/>
    </row>
    <row r="1122" spans="1:1" s="333" customFormat="1">
      <c r="A1122" s="1141"/>
    </row>
    <row r="1123" spans="1:1" s="333" customFormat="1">
      <c r="A1123" s="1141"/>
    </row>
    <row r="1124" spans="1:1" s="333" customFormat="1">
      <c r="A1124" s="1141"/>
    </row>
    <row r="1125" spans="1:1" s="333" customFormat="1">
      <c r="A1125" s="1141"/>
    </row>
    <row r="1126" spans="1:1" s="333" customFormat="1">
      <c r="A1126" s="1141"/>
    </row>
    <row r="1127" spans="1:1" s="333" customFormat="1">
      <c r="A1127" s="1141"/>
    </row>
    <row r="1128" spans="1:1" s="333" customFormat="1">
      <c r="A1128" s="1141"/>
    </row>
    <row r="1129" spans="1:1" s="333" customFormat="1">
      <c r="A1129" s="1141"/>
    </row>
    <row r="1130" spans="1:1" s="333" customFormat="1">
      <c r="A1130" s="1141"/>
    </row>
    <row r="1131" spans="1:1" s="333" customFormat="1">
      <c r="A1131" s="1141"/>
    </row>
    <row r="1132" spans="1:1" s="333" customFormat="1">
      <c r="A1132" s="1141"/>
    </row>
    <row r="1133" spans="1:1" s="333" customFormat="1">
      <c r="A1133" s="1141"/>
    </row>
    <row r="1134" spans="1:1" s="333" customFormat="1">
      <c r="A1134" s="1141"/>
    </row>
    <row r="1135" spans="1:1" s="333" customFormat="1">
      <c r="A1135" s="1141"/>
    </row>
    <row r="1136" spans="1:1" s="333" customFormat="1">
      <c r="A1136" s="1141"/>
    </row>
    <row r="1137" spans="1:1" s="333" customFormat="1">
      <c r="A1137" s="1141"/>
    </row>
    <row r="1138" spans="1:1" s="333" customFormat="1">
      <c r="A1138" s="1141"/>
    </row>
    <row r="1139" spans="1:1" s="333" customFormat="1">
      <c r="A1139" s="1141"/>
    </row>
    <row r="1140" spans="1:1" s="333" customFormat="1">
      <c r="A1140" s="1141"/>
    </row>
    <row r="1141" spans="1:1" s="333" customFormat="1">
      <c r="A1141" s="1141"/>
    </row>
    <row r="1142" spans="1:1" s="333" customFormat="1">
      <c r="A1142" s="1141"/>
    </row>
    <row r="1143" spans="1:1" s="333" customFormat="1">
      <c r="A1143" s="1141"/>
    </row>
    <row r="1144" spans="1:1" s="333" customFormat="1">
      <c r="A1144" s="1141"/>
    </row>
    <row r="1145" spans="1:1" s="333" customFormat="1">
      <c r="A1145" s="1141"/>
    </row>
    <row r="1146" spans="1:1" s="333" customFormat="1">
      <c r="A1146" s="1141"/>
    </row>
    <row r="1147" spans="1:1" s="333" customFormat="1">
      <c r="A1147" s="1141"/>
    </row>
    <row r="1148" spans="1:1" s="333" customFormat="1">
      <c r="A1148" s="1141"/>
    </row>
    <row r="1149" spans="1:1" s="333" customFormat="1">
      <c r="A1149" s="1141"/>
    </row>
    <row r="1150" spans="1:1" s="333" customFormat="1">
      <c r="A1150" s="1141"/>
    </row>
    <row r="1151" spans="1:1" s="333" customFormat="1">
      <c r="A1151" s="1141"/>
    </row>
    <row r="1152" spans="1:1" s="333" customFormat="1">
      <c r="A1152" s="1141"/>
    </row>
    <row r="1153" spans="1:1" s="333" customFormat="1">
      <c r="A1153" s="1141"/>
    </row>
    <row r="1154" spans="1:1" s="333" customFormat="1">
      <c r="A1154" s="1141"/>
    </row>
    <row r="1155" spans="1:1" s="333" customFormat="1">
      <c r="A1155" s="1141"/>
    </row>
    <row r="1156" spans="1:1" s="333" customFormat="1">
      <c r="A1156" s="1141"/>
    </row>
    <row r="1157" spans="1:1" s="333" customFormat="1">
      <c r="A1157" s="1141"/>
    </row>
    <row r="1158" spans="1:1" s="333" customFormat="1">
      <c r="A1158" s="1141"/>
    </row>
    <row r="1159" spans="1:1" s="333" customFormat="1">
      <c r="A1159" s="1141"/>
    </row>
    <row r="1160" spans="1:1" s="333" customFormat="1">
      <c r="A1160" s="1141"/>
    </row>
    <row r="1161" spans="1:1" s="333" customFormat="1">
      <c r="A1161" s="1141"/>
    </row>
    <row r="1162" spans="1:1" s="333" customFormat="1">
      <c r="A1162" s="1141"/>
    </row>
    <row r="1163" spans="1:1" s="333" customFormat="1">
      <c r="A1163" s="1141"/>
    </row>
    <row r="1164" spans="1:1" s="333" customFormat="1">
      <c r="A1164" s="1141"/>
    </row>
    <row r="1165" spans="1:1" s="333" customFormat="1">
      <c r="A1165" s="1141"/>
    </row>
    <row r="1166" spans="1:1" s="333" customFormat="1">
      <c r="A1166" s="1141"/>
    </row>
    <row r="1167" spans="1:1" s="333" customFormat="1">
      <c r="A1167" s="1141"/>
    </row>
    <row r="1168" spans="1:1" s="333" customFormat="1">
      <c r="A1168" s="1141"/>
    </row>
    <row r="1169" spans="1:1" s="333" customFormat="1">
      <c r="A1169" s="1141"/>
    </row>
    <row r="1170" spans="1:1" s="333" customFormat="1">
      <c r="A1170" s="1141"/>
    </row>
    <row r="1171" spans="1:1" s="333" customFormat="1">
      <c r="A1171" s="1141"/>
    </row>
    <row r="1172" spans="1:1" s="333" customFormat="1">
      <c r="A1172" s="1141"/>
    </row>
    <row r="1173" spans="1:1" s="333" customFormat="1">
      <c r="A1173" s="1141"/>
    </row>
    <row r="1174" spans="1:1" s="333" customFormat="1">
      <c r="A1174" s="1141"/>
    </row>
    <row r="1175" spans="1:1" s="333" customFormat="1">
      <c r="A1175" s="1141"/>
    </row>
    <row r="1176" spans="1:1" s="333" customFormat="1">
      <c r="A1176" s="1141"/>
    </row>
    <row r="1177" spans="1:1" s="333" customFormat="1">
      <c r="A1177" s="1141"/>
    </row>
    <row r="1178" spans="1:1" s="333" customFormat="1">
      <c r="A1178" s="1141"/>
    </row>
    <row r="1179" spans="1:1" s="333" customFormat="1">
      <c r="A1179" s="1141"/>
    </row>
    <row r="1180" spans="1:1" s="333" customFormat="1">
      <c r="A1180" s="1141"/>
    </row>
    <row r="1181" spans="1:1" s="333" customFormat="1">
      <c r="A1181" s="1141"/>
    </row>
    <row r="1182" spans="1:1" s="333" customFormat="1">
      <c r="A1182" s="1141"/>
    </row>
    <row r="1183" spans="1:1" s="333" customFormat="1">
      <c r="A1183" s="1141"/>
    </row>
    <row r="1184" spans="1:1" s="333" customFormat="1">
      <c r="A1184" s="1141"/>
    </row>
    <row r="1185" spans="1:1" s="333" customFormat="1">
      <c r="A1185" s="1141"/>
    </row>
    <row r="1186" spans="1:1" s="333" customFormat="1">
      <c r="A1186" s="1141"/>
    </row>
    <row r="1187" spans="1:1" s="333" customFormat="1">
      <c r="A1187" s="1141"/>
    </row>
    <row r="1188" spans="1:1" s="333" customFormat="1">
      <c r="A1188" s="1141"/>
    </row>
    <row r="1189" spans="1:1" s="333" customFormat="1">
      <c r="A1189" s="1141"/>
    </row>
    <row r="1190" spans="1:1" s="333" customFormat="1">
      <c r="A1190" s="1141"/>
    </row>
    <row r="1191" spans="1:1" s="333" customFormat="1">
      <c r="A1191" s="1141"/>
    </row>
    <row r="1192" spans="1:1" s="333" customFormat="1">
      <c r="A1192" s="1141"/>
    </row>
    <row r="1193" spans="1:1" s="333" customFormat="1">
      <c r="A1193" s="1141"/>
    </row>
    <row r="1194" spans="1:1" s="333" customFormat="1">
      <c r="A1194" s="1141"/>
    </row>
    <row r="1195" spans="1:1" s="333" customFormat="1">
      <c r="A1195" s="1141"/>
    </row>
    <row r="1196" spans="1:1" s="333" customFormat="1">
      <c r="A1196" s="1141"/>
    </row>
    <row r="1197" spans="1:1" s="333" customFormat="1">
      <c r="A1197" s="1141"/>
    </row>
    <row r="1198" spans="1:1" s="333" customFormat="1">
      <c r="A1198" s="1141"/>
    </row>
    <row r="1199" spans="1:1" s="333" customFormat="1">
      <c r="A1199" s="1141"/>
    </row>
    <row r="1200" spans="1:1" s="333" customFormat="1">
      <c r="A1200" s="1141"/>
    </row>
    <row r="1201" spans="1:1" s="333" customFormat="1">
      <c r="A1201" s="1141"/>
    </row>
    <row r="1202" spans="1:1" s="333" customFormat="1">
      <c r="A1202" s="1141"/>
    </row>
    <row r="1203" spans="1:1" s="333" customFormat="1">
      <c r="A1203" s="1141"/>
    </row>
    <row r="1204" spans="1:1" s="333" customFormat="1">
      <c r="A1204" s="1141"/>
    </row>
    <row r="1205" spans="1:1" s="333" customFormat="1">
      <c r="A1205" s="1141"/>
    </row>
    <row r="1206" spans="1:1" s="333" customFormat="1">
      <c r="A1206" s="1141"/>
    </row>
    <row r="1207" spans="1:1" s="333" customFormat="1">
      <c r="A1207" s="1141"/>
    </row>
    <row r="1208" spans="1:1" s="333" customFormat="1">
      <c r="A1208" s="1141"/>
    </row>
    <row r="1209" spans="1:1" s="333" customFormat="1">
      <c r="A1209" s="1141"/>
    </row>
    <row r="1210" spans="1:1" s="333" customFormat="1">
      <c r="A1210" s="1141"/>
    </row>
    <row r="1211" spans="1:1" s="333" customFormat="1">
      <c r="A1211" s="1141"/>
    </row>
    <row r="1212" spans="1:1" s="333" customFormat="1">
      <c r="A1212" s="1141"/>
    </row>
    <row r="1213" spans="1:1" s="333" customFormat="1">
      <c r="A1213" s="1141"/>
    </row>
    <row r="1214" spans="1:1" s="333" customFormat="1">
      <c r="A1214" s="1141"/>
    </row>
    <row r="1215" spans="1:1" s="333" customFormat="1">
      <c r="A1215" s="1141"/>
    </row>
    <row r="1216" spans="1:1" s="333" customFormat="1">
      <c r="A1216" s="1141"/>
    </row>
    <row r="1217" spans="1:1" s="333" customFormat="1">
      <c r="A1217" s="1141"/>
    </row>
    <row r="1218" spans="1:1" s="333" customFormat="1">
      <c r="A1218" s="1141"/>
    </row>
    <row r="1219" spans="1:1" s="333" customFormat="1">
      <c r="A1219" s="1141"/>
    </row>
    <row r="1220" spans="1:1" s="333" customFormat="1">
      <c r="A1220" s="1141"/>
    </row>
    <row r="1221" spans="1:1" s="333" customFormat="1">
      <c r="A1221" s="1141"/>
    </row>
    <row r="1222" spans="1:1" s="333" customFormat="1">
      <c r="A1222" s="1141"/>
    </row>
    <row r="1223" spans="1:1" s="333" customFormat="1">
      <c r="A1223" s="1141"/>
    </row>
    <row r="1224" spans="1:1" s="333" customFormat="1">
      <c r="A1224" s="1141"/>
    </row>
    <row r="1225" spans="1:1" s="333" customFormat="1">
      <c r="A1225" s="1141"/>
    </row>
    <row r="1226" spans="1:1" s="333" customFormat="1">
      <c r="A1226" s="1141"/>
    </row>
    <row r="1227" spans="1:1" s="333" customFormat="1">
      <c r="A1227" s="1141"/>
    </row>
    <row r="1228" spans="1:1" s="333" customFormat="1">
      <c r="A1228" s="1141"/>
    </row>
    <row r="1229" spans="1:1" s="333" customFormat="1">
      <c r="A1229" s="1141"/>
    </row>
    <row r="1230" spans="1:1" s="333" customFormat="1">
      <c r="A1230" s="1141"/>
    </row>
    <row r="1231" spans="1:1" s="333" customFormat="1">
      <c r="A1231" s="1141"/>
    </row>
    <row r="1232" spans="1:1" s="333" customFormat="1">
      <c r="A1232" s="1141"/>
    </row>
    <row r="1233" spans="1:1" s="333" customFormat="1">
      <c r="A1233" s="1141"/>
    </row>
    <row r="1234" spans="1:1" s="333" customFormat="1">
      <c r="A1234" s="1141"/>
    </row>
    <row r="1235" spans="1:1" s="333" customFormat="1">
      <c r="A1235" s="1141"/>
    </row>
    <row r="1236" spans="1:1" s="333" customFormat="1">
      <c r="A1236" s="1141"/>
    </row>
    <row r="1237" spans="1:1" s="333" customFormat="1">
      <c r="A1237" s="1141"/>
    </row>
    <row r="1238" spans="1:1" s="333" customFormat="1">
      <c r="A1238" s="1141"/>
    </row>
    <row r="1239" spans="1:1" s="333" customFormat="1">
      <c r="A1239" s="1141"/>
    </row>
    <row r="1240" spans="1:1" s="333" customFormat="1">
      <c r="A1240" s="1141"/>
    </row>
    <row r="1241" spans="1:1" s="333" customFormat="1">
      <c r="A1241" s="1141"/>
    </row>
    <row r="1242" spans="1:1" s="333" customFormat="1">
      <c r="A1242" s="1141"/>
    </row>
    <row r="1243" spans="1:1" s="333" customFormat="1">
      <c r="A1243" s="1141"/>
    </row>
    <row r="1244" spans="1:1" s="333" customFormat="1">
      <c r="A1244" s="1141"/>
    </row>
    <row r="1245" spans="1:1" s="333" customFormat="1">
      <c r="A1245" s="1141"/>
    </row>
    <row r="1246" spans="1:1" s="333" customFormat="1">
      <c r="A1246" s="1141"/>
    </row>
    <row r="1247" spans="1:1" s="333" customFormat="1">
      <c r="A1247" s="1141"/>
    </row>
    <row r="1248" spans="1:1" s="333" customFormat="1">
      <c r="A1248" s="1141"/>
    </row>
    <row r="1249" spans="1:1" s="333" customFormat="1">
      <c r="A1249" s="1141"/>
    </row>
    <row r="1250" spans="1:1" s="333" customFormat="1">
      <c r="A1250" s="1141"/>
    </row>
    <row r="1251" spans="1:1" s="333" customFormat="1">
      <c r="A1251" s="1141"/>
    </row>
    <row r="1252" spans="1:1" s="333" customFormat="1">
      <c r="A1252" s="1141"/>
    </row>
    <row r="1253" spans="1:1" s="333" customFormat="1">
      <c r="A1253" s="1141"/>
    </row>
    <row r="1254" spans="1:1" s="333" customFormat="1">
      <c r="A1254" s="1141"/>
    </row>
    <row r="1255" spans="1:1" s="333" customFormat="1">
      <c r="A1255" s="1141"/>
    </row>
    <row r="1256" spans="1:1" s="333" customFormat="1">
      <c r="A1256" s="1141"/>
    </row>
    <row r="1257" spans="1:1" s="333" customFormat="1">
      <c r="A1257" s="1141"/>
    </row>
    <row r="1258" spans="1:1" s="333" customFormat="1">
      <c r="A1258" s="1141"/>
    </row>
    <row r="1259" spans="1:1" s="333" customFormat="1">
      <c r="A1259" s="1141"/>
    </row>
    <row r="1260" spans="1:1" s="333" customFormat="1">
      <c r="A1260" s="1141"/>
    </row>
    <row r="1261" spans="1:1" s="333" customFormat="1">
      <c r="A1261" s="1141"/>
    </row>
    <row r="1262" spans="1:1" s="333" customFormat="1">
      <c r="A1262" s="1141"/>
    </row>
    <row r="1263" spans="1:1" s="333" customFormat="1">
      <c r="A1263" s="1141"/>
    </row>
    <row r="1264" spans="1:1" s="333" customFormat="1">
      <c r="A1264" s="1141"/>
    </row>
    <row r="1265" spans="1:1" s="333" customFormat="1">
      <c r="A1265" s="1141"/>
    </row>
    <row r="1266" spans="1:1" s="333" customFormat="1">
      <c r="A1266" s="1141"/>
    </row>
    <row r="1267" spans="1:1" s="333" customFormat="1">
      <c r="A1267" s="1141"/>
    </row>
    <row r="1268" spans="1:1" s="333" customFormat="1">
      <c r="A1268" s="1141"/>
    </row>
    <row r="1269" spans="1:1" s="333" customFormat="1">
      <c r="A1269" s="1141"/>
    </row>
    <row r="1270" spans="1:1" s="333" customFormat="1">
      <c r="A1270" s="1141"/>
    </row>
    <row r="1271" spans="1:1" s="333" customFormat="1">
      <c r="A1271" s="1141"/>
    </row>
    <row r="1272" spans="1:1" s="333" customFormat="1">
      <c r="A1272" s="1141"/>
    </row>
    <row r="1273" spans="1:1" s="333" customFormat="1">
      <c r="A1273" s="1141"/>
    </row>
    <row r="1274" spans="1:1" s="333" customFormat="1">
      <c r="A1274" s="1141"/>
    </row>
    <row r="1275" spans="1:1" s="333" customFormat="1">
      <c r="A1275" s="1141"/>
    </row>
    <row r="1276" spans="1:1" s="333" customFormat="1">
      <c r="A1276" s="1141"/>
    </row>
    <row r="1277" spans="1:1" s="333" customFormat="1">
      <c r="A1277" s="1141"/>
    </row>
    <row r="1278" spans="1:1" s="333" customFormat="1">
      <c r="A1278" s="1141"/>
    </row>
    <row r="1279" spans="1:1" s="333" customFormat="1">
      <c r="A1279" s="1141"/>
    </row>
    <row r="1280" spans="1:1" s="333" customFormat="1">
      <c r="A1280" s="1141"/>
    </row>
    <row r="1281" spans="1:1" s="333" customFormat="1">
      <c r="A1281" s="1141"/>
    </row>
    <row r="1282" spans="1:1" s="333" customFormat="1">
      <c r="A1282" s="1141"/>
    </row>
    <row r="1283" spans="1:1" s="333" customFormat="1">
      <c r="A1283" s="1141"/>
    </row>
    <row r="1284" spans="1:1" s="333" customFormat="1">
      <c r="A1284" s="1141"/>
    </row>
    <row r="1285" spans="1:1" s="333" customFormat="1">
      <c r="A1285" s="1141"/>
    </row>
    <row r="1286" spans="1:1" s="333" customFormat="1">
      <c r="A1286" s="1141"/>
    </row>
    <row r="1287" spans="1:1" s="333" customFormat="1">
      <c r="A1287" s="1141"/>
    </row>
    <row r="1288" spans="1:1" s="333" customFormat="1">
      <c r="A1288" s="1141"/>
    </row>
    <row r="1289" spans="1:1" s="333" customFormat="1">
      <c r="A1289" s="1141"/>
    </row>
    <row r="1290" spans="1:1" s="333" customFormat="1">
      <c r="A1290" s="1141"/>
    </row>
    <row r="1291" spans="1:1" s="333" customFormat="1">
      <c r="A1291" s="1141"/>
    </row>
    <row r="1292" spans="1:1" s="333" customFormat="1">
      <c r="A1292" s="1141"/>
    </row>
    <row r="1293" spans="1:1" s="333" customFormat="1">
      <c r="A1293" s="1141"/>
    </row>
    <row r="1294" spans="1:1" s="333" customFormat="1">
      <c r="A1294" s="1141"/>
    </row>
    <row r="1295" spans="1:1" s="333" customFormat="1">
      <c r="A1295" s="1141"/>
    </row>
    <row r="1296" spans="1:1" s="333" customFormat="1">
      <c r="A1296" s="1141"/>
    </row>
    <row r="1297" spans="1:1" s="333" customFormat="1">
      <c r="A1297" s="1141"/>
    </row>
    <row r="1298" spans="1:1" s="333" customFormat="1">
      <c r="A1298" s="1141"/>
    </row>
    <row r="1299" spans="1:1" s="333" customFormat="1">
      <c r="A1299" s="1141"/>
    </row>
    <row r="1300" spans="1:1" s="333" customFormat="1">
      <c r="A1300" s="1141"/>
    </row>
    <row r="1301" spans="1:1" s="333" customFormat="1">
      <c r="A1301" s="1141"/>
    </row>
    <row r="1302" spans="1:1" s="333" customFormat="1">
      <c r="A1302" s="1141"/>
    </row>
    <row r="1303" spans="1:1" s="333" customFormat="1">
      <c r="A1303" s="1141"/>
    </row>
    <row r="1304" spans="1:1" s="333" customFormat="1">
      <c r="A1304" s="1141"/>
    </row>
    <row r="1305" spans="1:1" s="333" customFormat="1">
      <c r="A1305" s="1141"/>
    </row>
    <row r="1306" spans="1:1" s="333" customFormat="1">
      <c r="A1306" s="1141"/>
    </row>
    <row r="1307" spans="1:1" s="333" customFormat="1">
      <c r="A1307" s="1141"/>
    </row>
    <row r="1308" spans="1:1" s="333" customFormat="1">
      <c r="A1308" s="1141"/>
    </row>
    <row r="1309" spans="1:1" s="333" customFormat="1">
      <c r="A1309" s="1141"/>
    </row>
    <row r="1310" spans="1:1" s="333" customFormat="1">
      <c r="A1310" s="1141"/>
    </row>
    <row r="1311" spans="1:1" s="333" customFormat="1">
      <c r="A1311" s="1141"/>
    </row>
    <row r="1312" spans="1:1" s="333" customFormat="1">
      <c r="A1312" s="1141"/>
    </row>
    <row r="1313" spans="1:1" s="333" customFormat="1">
      <c r="A1313" s="1141"/>
    </row>
    <row r="1314" spans="1:1" s="333" customFormat="1">
      <c r="A1314" s="1141"/>
    </row>
    <row r="1315" spans="1:1" s="333" customFormat="1">
      <c r="A1315" s="1141"/>
    </row>
    <row r="1316" spans="1:1" s="333" customFormat="1">
      <c r="A1316" s="1141"/>
    </row>
    <row r="1317" spans="1:1" s="333" customFormat="1">
      <c r="A1317" s="1141"/>
    </row>
    <row r="1318" spans="1:1" s="333" customFormat="1">
      <c r="A1318" s="1141"/>
    </row>
    <row r="1319" spans="1:1" s="333" customFormat="1">
      <c r="A1319" s="1141"/>
    </row>
    <row r="1320" spans="1:1" s="333" customFormat="1">
      <c r="A1320" s="1141"/>
    </row>
    <row r="1321" spans="1:1" s="333" customFormat="1">
      <c r="A1321" s="1141"/>
    </row>
    <row r="1322" spans="1:1" s="333" customFormat="1">
      <c r="A1322" s="1141"/>
    </row>
    <row r="1323" spans="1:1" s="333" customFormat="1">
      <c r="A1323" s="1141"/>
    </row>
    <row r="1324" spans="1:1" s="333" customFormat="1">
      <c r="A1324" s="1141"/>
    </row>
    <row r="1325" spans="1:1" s="333" customFormat="1">
      <c r="A1325" s="1141"/>
    </row>
    <row r="1326" spans="1:1" s="333" customFormat="1">
      <c r="A1326" s="1141"/>
    </row>
    <row r="1327" spans="1:1" s="333" customFormat="1">
      <c r="A1327" s="1141"/>
    </row>
    <row r="1328" spans="1:1" s="333" customFormat="1">
      <c r="A1328" s="1141"/>
    </row>
    <row r="1329" spans="1:1" s="333" customFormat="1">
      <c r="A1329" s="1141"/>
    </row>
    <row r="1330" spans="1:1" s="333" customFormat="1">
      <c r="A1330" s="1141"/>
    </row>
    <row r="1331" spans="1:1" s="333" customFormat="1">
      <c r="A1331" s="1141"/>
    </row>
    <row r="1332" spans="1:1" s="333" customFormat="1">
      <c r="A1332" s="1141"/>
    </row>
    <row r="1333" spans="1:1" s="333" customFormat="1">
      <c r="A1333" s="1141"/>
    </row>
    <row r="1334" spans="1:1" s="333" customFormat="1">
      <c r="A1334" s="1141"/>
    </row>
    <row r="1335" spans="1:1" s="333" customFormat="1">
      <c r="A1335" s="1141"/>
    </row>
    <row r="1336" spans="1:1" s="333" customFormat="1">
      <c r="A1336" s="1141"/>
    </row>
    <row r="1337" spans="1:1" s="333" customFormat="1">
      <c r="A1337" s="1141"/>
    </row>
    <row r="1338" spans="1:1" s="333" customFormat="1">
      <c r="A1338" s="1141"/>
    </row>
    <row r="1339" spans="1:1" s="333" customFormat="1">
      <c r="A1339" s="1141"/>
    </row>
    <row r="1340" spans="1:1" s="333" customFormat="1">
      <c r="A1340" s="1141"/>
    </row>
    <row r="1341" spans="1:1" s="333" customFormat="1">
      <c r="A1341" s="1141"/>
    </row>
    <row r="1342" spans="1:1" s="333" customFormat="1">
      <c r="A1342" s="1141"/>
    </row>
    <row r="1343" spans="1:1" s="333" customFormat="1">
      <c r="A1343" s="1141"/>
    </row>
    <row r="1344" spans="1:1" s="333" customFormat="1">
      <c r="A1344" s="1141"/>
    </row>
    <row r="1345" spans="1:1" s="333" customFormat="1">
      <c r="A1345" s="1141"/>
    </row>
    <row r="1346" spans="1:1" s="333" customFormat="1">
      <c r="A1346" s="1141"/>
    </row>
    <row r="1347" spans="1:1" s="333" customFormat="1">
      <c r="A1347" s="1141"/>
    </row>
    <row r="1348" spans="1:1" s="333" customFormat="1">
      <c r="A1348" s="1141"/>
    </row>
    <row r="1349" spans="1:1" s="333" customFormat="1">
      <c r="A1349" s="1141"/>
    </row>
    <row r="1350" spans="1:1" s="333" customFormat="1">
      <c r="A1350" s="1141"/>
    </row>
    <row r="1351" spans="1:1" s="333" customFormat="1">
      <c r="A1351" s="1141"/>
    </row>
    <row r="1352" spans="1:1" s="333" customFormat="1">
      <c r="A1352" s="1141"/>
    </row>
    <row r="1353" spans="1:1" s="333" customFormat="1">
      <c r="A1353" s="1141"/>
    </row>
    <row r="1354" spans="1:1" s="333" customFormat="1">
      <c r="A1354" s="1141"/>
    </row>
    <row r="1355" spans="1:1" s="333" customFormat="1">
      <c r="A1355" s="1141"/>
    </row>
    <row r="1356" spans="1:1" s="333" customFormat="1">
      <c r="A1356" s="1141"/>
    </row>
    <row r="1357" spans="1:1" s="333" customFormat="1">
      <c r="A1357" s="1141"/>
    </row>
    <row r="1358" spans="1:1" s="333" customFormat="1">
      <c r="A1358" s="1141"/>
    </row>
    <row r="1359" spans="1:1" s="333" customFormat="1">
      <c r="A1359" s="1141"/>
    </row>
    <row r="1360" spans="1:1" s="333" customFormat="1">
      <c r="A1360" s="1141"/>
    </row>
    <row r="1361" spans="1:1" s="333" customFormat="1">
      <c r="A1361" s="1141"/>
    </row>
    <row r="1362" spans="1:1" s="333" customFormat="1">
      <c r="A1362" s="1141"/>
    </row>
    <row r="1363" spans="1:1" s="333" customFormat="1">
      <c r="A1363" s="1141"/>
    </row>
    <row r="1364" spans="1:1" s="333" customFormat="1">
      <c r="A1364" s="1141"/>
    </row>
    <row r="1365" spans="1:1" s="333" customFormat="1">
      <c r="A1365" s="1141"/>
    </row>
    <row r="1366" spans="1:1" s="333" customFormat="1">
      <c r="A1366" s="1141"/>
    </row>
    <row r="1367" spans="1:1" s="333" customFormat="1">
      <c r="A1367" s="1141"/>
    </row>
    <row r="1368" spans="1:1" s="333" customFormat="1">
      <c r="A1368" s="1141"/>
    </row>
    <row r="1369" spans="1:1" s="333" customFormat="1">
      <c r="A1369" s="1141"/>
    </row>
    <row r="1370" spans="1:1" s="333" customFormat="1">
      <c r="A1370" s="1141"/>
    </row>
    <row r="1371" spans="1:1" s="333" customFormat="1">
      <c r="A1371" s="1141"/>
    </row>
    <row r="1372" spans="1:1" s="333" customFormat="1">
      <c r="A1372" s="1141"/>
    </row>
    <row r="1373" spans="1:1" s="333" customFormat="1">
      <c r="A1373" s="1141"/>
    </row>
    <row r="1374" spans="1:1" s="333" customFormat="1">
      <c r="A1374" s="1141"/>
    </row>
    <row r="1375" spans="1:1" s="333" customFormat="1">
      <c r="A1375" s="1141"/>
    </row>
    <row r="1376" spans="1:1" s="333" customFormat="1">
      <c r="A1376" s="1141"/>
    </row>
    <row r="1377" spans="1:1" s="333" customFormat="1">
      <c r="A1377" s="1141"/>
    </row>
    <row r="1378" spans="1:1" s="333" customFormat="1">
      <c r="A1378" s="1141"/>
    </row>
    <row r="1379" spans="1:1" s="333" customFormat="1">
      <c r="A1379" s="1141"/>
    </row>
    <row r="1380" spans="1:1" s="333" customFormat="1">
      <c r="A1380" s="1141"/>
    </row>
    <row r="1381" spans="1:1" s="333" customFormat="1">
      <c r="A1381" s="1141"/>
    </row>
    <row r="1382" spans="1:1" s="333" customFormat="1">
      <c r="A1382" s="1141"/>
    </row>
    <row r="1383" spans="1:1" s="333" customFormat="1">
      <c r="A1383" s="1141"/>
    </row>
    <row r="1384" spans="1:1" s="333" customFormat="1">
      <c r="A1384" s="1141"/>
    </row>
    <row r="1385" spans="1:1" s="333" customFormat="1">
      <c r="A1385" s="1141"/>
    </row>
    <row r="1386" spans="1:1" s="333" customFormat="1">
      <c r="A1386" s="1141"/>
    </row>
    <row r="1387" spans="1:1" s="333" customFormat="1">
      <c r="A1387" s="1141"/>
    </row>
    <row r="1388" spans="1:1" s="333" customFormat="1">
      <c r="A1388" s="1141"/>
    </row>
    <row r="1389" spans="1:1" s="333" customFormat="1">
      <c r="A1389" s="1141"/>
    </row>
    <row r="1390" spans="1:1" s="333" customFormat="1">
      <c r="A1390" s="1141"/>
    </row>
    <row r="1391" spans="1:1" s="333" customFormat="1">
      <c r="A1391" s="1141"/>
    </row>
    <row r="1392" spans="1:1" s="333" customFormat="1">
      <c r="A1392" s="1141"/>
    </row>
    <row r="1393" spans="1:1" s="333" customFormat="1">
      <c r="A1393" s="1141"/>
    </row>
    <row r="1394" spans="1:1" s="333" customFormat="1">
      <c r="A1394" s="1141"/>
    </row>
    <row r="1395" spans="1:1" s="333" customFormat="1">
      <c r="A1395" s="1141"/>
    </row>
    <row r="1396" spans="1:1" s="333" customFormat="1">
      <c r="A1396" s="1141"/>
    </row>
    <row r="1397" spans="1:1" s="333" customFormat="1">
      <c r="A1397" s="1141"/>
    </row>
    <row r="1398" spans="1:1" s="333" customFormat="1">
      <c r="A1398" s="1141"/>
    </row>
    <row r="1399" spans="1:1" s="333" customFormat="1">
      <c r="A1399" s="1141"/>
    </row>
    <row r="1400" spans="1:1" s="333" customFormat="1">
      <c r="A1400" s="1141"/>
    </row>
    <row r="1401" spans="1:1" s="333" customFormat="1">
      <c r="A1401" s="1141"/>
    </row>
    <row r="1402" spans="1:1" s="333" customFormat="1">
      <c r="A1402" s="1141"/>
    </row>
    <row r="1403" spans="1:1" s="333" customFormat="1">
      <c r="A1403" s="1141"/>
    </row>
    <row r="1404" spans="1:1" s="333" customFormat="1">
      <c r="A1404" s="1141"/>
    </row>
    <row r="1405" spans="1:1" s="333" customFormat="1">
      <c r="A1405" s="1141"/>
    </row>
    <row r="1406" spans="1:1" s="333" customFormat="1">
      <c r="A1406" s="1141"/>
    </row>
    <row r="1407" spans="1:1" s="333" customFormat="1">
      <c r="A1407" s="1141"/>
    </row>
    <row r="1408" spans="1:1" s="333" customFormat="1">
      <c r="A1408" s="1141"/>
    </row>
    <row r="1409" spans="1:1" s="333" customFormat="1">
      <c r="A1409" s="1141"/>
    </row>
    <row r="1410" spans="1:1" s="333" customFormat="1">
      <c r="A1410" s="1141"/>
    </row>
    <row r="1411" spans="1:1" s="333" customFormat="1">
      <c r="A1411" s="1141"/>
    </row>
    <row r="1412" spans="1:1" s="333" customFormat="1">
      <c r="A1412" s="1141"/>
    </row>
    <row r="1413" spans="1:1" s="333" customFormat="1">
      <c r="A1413" s="1141"/>
    </row>
    <row r="1414" spans="1:1" s="333" customFormat="1">
      <c r="A1414" s="1141"/>
    </row>
    <row r="1415" spans="1:1" s="333" customFormat="1">
      <c r="A1415" s="1141"/>
    </row>
    <row r="1416" spans="1:1" s="333" customFormat="1">
      <c r="A1416" s="1141"/>
    </row>
    <row r="1417" spans="1:1" s="333" customFormat="1">
      <c r="A1417" s="1141"/>
    </row>
    <row r="1418" spans="1:1" s="333" customFormat="1">
      <c r="A1418" s="1141"/>
    </row>
    <row r="1419" spans="1:1" s="333" customFormat="1">
      <c r="A1419" s="1141"/>
    </row>
    <row r="1420" spans="1:1" s="333" customFormat="1">
      <c r="A1420" s="1141"/>
    </row>
    <row r="1421" spans="1:1" s="333" customFormat="1">
      <c r="A1421" s="1141"/>
    </row>
    <row r="1422" spans="1:1" s="333" customFormat="1">
      <c r="A1422" s="1141"/>
    </row>
    <row r="1423" spans="1:1" s="333" customFormat="1">
      <c r="A1423" s="1141"/>
    </row>
    <row r="1424" spans="1:1" s="333" customFormat="1">
      <c r="A1424" s="1141"/>
    </row>
    <row r="1425" spans="1:1" s="333" customFormat="1">
      <c r="A1425" s="1141"/>
    </row>
    <row r="1426" spans="1:1" s="333" customFormat="1">
      <c r="A1426" s="1141"/>
    </row>
    <row r="1427" spans="1:1" s="333" customFormat="1">
      <c r="A1427" s="1141"/>
    </row>
    <row r="1428" spans="1:1" s="333" customFormat="1">
      <c r="A1428" s="1141"/>
    </row>
    <row r="1429" spans="1:1" s="333" customFormat="1">
      <c r="A1429" s="1141"/>
    </row>
    <row r="1430" spans="1:1" s="333" customFormat="1">
      <c r="A1430" s="1141"/>
    </row>
    <row r="1431" spans="1:1" s="333" customFormat="1">
      <c r="A1431" s="1141"/>
    </row>
    <row r="1432" spans="1:1" s="333" customFormat="1">
      <c r="A1432" s="1141"/>
    </row>
    <row r="1433" spans="1:1" s="333" customFormat="1">
      <c r="A1433" s="1141"/>
    </row>
    <row r="1434" spans="1:1" s="333" customFormat="1">
      <c r="A1434" s="1141"/>
    </row>
    <row r="1435" spans="1:1" s="333" customFormat="1">
      <c r="A1435" s="1141"/>
    </row>
    <row r="1436" spans="1:1" s="333" customFormat="1">
      <c r="A1436" s="1141"/>
    </row>
    <row r="1437" spans="1:1" s="333" customFormat="1">
      <c r="A1437" s="1141"/>
    </row>
    <row r="1438" spans="1:1" s="333" customFormat="1">
      <c r="A1438" s="1141"/>
    </row>
    <row r="1439" spans="1:1" s="333" customFormat="1">
      <c r="A1439" s="1141"/>
    </row>
    <row r="1440" spans="1:1" s="333" customFormat="1">
      <c r="A1440" s="1141"/>
    </row>
    <row r="1441" spans="1:1" s="333" customFormat="1">
      <c r="A1441" s="1141"/>
    </row>
    <row r="1442" spans="1:1" s="333" customFormat="1">
      <c r="A1442" s="1141"/>
    </row>
    <row r="1443" spans="1:1" s="333" customFormat="1">
      <c r="A1443" s="1141"/>
    </row>
    <row r="1444" spans="1:1" s="333" customFormat="1">
      <c r="A1444" s="1141"/>
    </row>
    <row r="1445" spans="1:1" s="333" customFormat="1">
      <c r="A1445" s="1141"/>
    </row>
    <row r="1446" spans="1:1" s="333" customFormat="1">
      <c r="A1446" s="1141"/>
    </row>
    <row r="1447" spans="1:1" s="333" customFormat="1">
      <c r="A1447" s="1141"/>
    </row>
    <row r="1448" spans="1:1" s="333" customFormat="1">
      <c r="A1448" s="1141"/>
    </row>
    <row r="1449" spans="1:1" s="333" customFormat="1">
      <c r="A1449" s="1141"/>
    </row>
    <row r="1450" spans="1:1" s="333" customFormat="1">
      <c r="A1450" s="1141"/>
    </row>
    <row r="1451" spans="1:1" s="333" customFormat="1">
      <c r="A1451" s="1141"/>
    </row>
    <row r="1452" spans="1:1" s="333" customFormat="1">
      <c r="A1452" s="1141"/>
    </row>
    <row r="1453" spans="1:1" s="333" customFormat="1">
      <c r="A1453" s="1141"/>
    </row>
    <row r="1454" spans="1:1" s="333" customFormat="1">
      <c r="A1454" s="1141"/>
    </row>
    <row r="1455" spans="1:1" s="333" customFormat="1">
      <c r="A1455" s="1141"/>
    </row>
    <row r="1456" spans="1:1" s="333" customFormat="1">
      <c r="A1456" s="1141"/>
    </row>
    <row r="1457" spans="1:1" s="333" customFormat="1">
      <c r="A1457" s="1141"/>
    </row>
    <row r="1458" spans="1:1" s="333" customFormat="1">
      <c r="A1458" s="1141"/>
    </row>
    <row r="1459" spans="1:1" s="333" customFormat="1">
      <c r="A1459" s="1141"/>
    </row>
    <row r="1460" spans="1:1" s="333" customFormat="1">
      <c r="A1460" s="1141"/>
    </row>
    <row r="1461" spans="1:1" s="333" customFormat="1">
      <c r="A1461" s="1141"/>
    </row>
    <row r="1462" spans="1:1" s="333" customFormat="1">
      <c r="A1462" s="1141"/>
    </row>
    <row r="1463" spans="1:1" s="333" customFormat="1">
      <c r="A1463" s="1141"/>
    </row>
    <row r="1464" spans="1:1" s="333" customFormat="1">
      <c r="A1464" s="1141"/>
    </row>
    <row r="1465" spans="1:1" s="333" customFormat="1">
      <c r="A1465" s="1141"/>
    </row>
    <row r="1466" spans="1:1" s="333" customFormat="1">
      <c r="A1466" s="1141"/>
    </row>
    <row r="1467" spans="1:1" s="333" customFormat="1">
      <c r="A1467" s="1141"/>
    </row>
    <row r="1468" spans="1:1" s="333" customFormat="1">
      <c r="A1468" s="1141"/>
    </row>
    <row r="1469" spans="1:1" s="333" customFormat="1">
      <c r="A1469" s="1141"/>
    </row>
    <row r="1470" spans="1:1" s="333" customFormat="1">
      <c r="A1470" s="1141"/>
    </row>
    <row r="1471" spans="1:1" s="333" customFormat="1">
      <c r="A1471" s="1141"/>
    </row>
    <row r="1472" spans="1:1" s="333" customFormat="1">
      <c r="A1472" s="1141"/>
    </row>
    <row r="1473" spans="1:1" s="333" customFormat="1">
      <c r="A1473" s="1141"/>
    </row>
    <row r="1474" spans="1:1" s="333" customFormat="1">
      <c r="A1474" s="1141"/>
    </row>
    <row r="1475" spans="1:1" s="333" customFormat="1">
      <c r="A1475" s="1141"/>
    </row>
    <row r="1476" spans="1:1" s="333" customFormat="1">
      <c r="A1476" s="1141"/>
    </row>
    <row r="1477" spans="1:1" s="333" customFormat="1">
      <c r="A1477" s="1141"/>
    </row>
    <row r="1478" spans="1:1" s="333" customFormat="1">
      <c r="A1478" s="1141"/>
    </row>
    <row r="1479" spans="1:1" s="333" customFormat="1">
      <c r="A1479" s="1141"/>
    </row>
    <row r="1480" spans="1:1" s="333" customFormat="1">
      <c r="A1480" s="1141"/>
    </row>
    <row r="1481" spans="1:1" s="333" customFormat="1">
      <c r="A1481" s="1141"/>
    </row>
    <row r="1482" spans="1:1" s="333" customFormat="1">
      <c r="A1482" s="1141"/>
    </row>
    <row r="1483" spans="1:1" s="333" customFormat="1">
      <c r="A1483" s="1141"/>
    </row>
    <row r="1484" spans="1:1" s="333" customFormat="1">
      <c r="A1484" s="1141"/>
    </row>
    <row r="1485" spans="1:1" s="333" customFormat="1">
      <c r="A1485" s="1141"/>
    </row>
    <row r="1486" spans="1:1" s="333" customFormat="1">
      <c r="A1486" s="1141"/>
    </row>
    <row r="1487" spans="1:1" s="333" customFormat="1">
      <c r="A1487" s="1141"/>
    </row>
    <row r="1488" spans="1:1" s="333" customFormat="1">
      <c r="A1488" s="1141"/>
    </row>
    <row r="1489" spans="1:1" s="333" customFormat="1">
      <c r="A1489" s="1141"/>
    </row>
    <row r="1490" spans="1:1" s="333" customFormat="1">
      <c r="A1490" s="1141"/>
    </row>
    <row r="1491" spans="1:1" s="333" customFormat="1">
      <c r="A1491" s="1141"/>
    </row>
    <row r="1492" spans="1:1" s="333" customFormat="1">
      <c r="A1492" s="1141"/>
    </row>
    <row r="1493" spans="1:1" s="333" customFormat="1">
      <c r="A1493" s="1141"/>
    </row>
    <row r="1494" spans="1:1" s="333" customFormat="1">
      <c r="A1494" s="1141"/>
    </row>
    <row r="1495" spans="1:1" s="333" customFormat="1">
      <c r="A1495" s="1141"/>
    </row>
    <row r="1496" spans="1:1" s="333" customFormat="1">
      <c r="A1496" s="1141"/>
    </row>
    <row r="1497" spans="1:1" s="333" customFormat="1">
      <c r="A1497" s="1141"/>
    </row>
    <row r="1498" spans="1:1" s="333" customFormat="1">
      <c r="A1498" s="1141"/>
    </row>
    <row r="1499" spans="1:1" s="333" customFormat="1">
      <c r="A1499" s="1141"/>
    </row>
    <row r="1500" spans="1:1" s="333" customFormat="1">
      <c r="A1500" s="1141"/>
    </row>
    <row r="1501" spans="1:1" s="333" customFormat="1">
      <c r="A1501" s="1141"/>
    </row>
    <row r="1502" spans="1:1" s="333" customFormat="1">
      <c r="A1502" s="1141"/>
    </row>
    <row r="1503" spans="1:1" s="333" customFormat="1">
      <c r="A1503" s="1141"/>
    </row>
    <row r="1504" spans="1:1" s="333" customFormat="1">
      <c r="A1504" s="1141"/>
    </row>
    <row r="1505" spans="1:1" s="333" customFormat="1">
      <c r="A1505" s="1141"/>
    </row>
    <row r="1506" spans="1:1" s="333" customFormat="1">
      <c r="A1506" s="1141"/>
    </row>
    <row r="1507" spans="1:1" s="333" customFormat="1">
      <c r="A1507" s="1141"/>
    </row>
    <row r="1508" spans="1:1" s="333" customFormat="1">
      <c r="A1508" s="1141"/>
    </row>
    <row r="1509" spans="1:1" s="333" customFormat="1">
      <c r="A1509" s="1141"/>
    </row>
    <row r="1510" spans="1:1" s="333" customFormat="1">
      <c r="A1510" s="1141"/>
    </row>
    <row r="1511" spans="1:1" s="333" customFormat="1">
      <c r="A1511" s="1141"/>
    </row>
    <row r="1512" spans="1:1" s="333" customFormat="1">
      <c r="A1512" s="1141"/>
    </row>
    <row r="1513" spans="1:1" s="333" customFormat="1">
      <c r="A1513" s="1141"/>
    </row>
    <row r="1514" spans="1:1" s="333" customFormat="1">
      <c r="A1514" s="1141"/>
    </row>
    <row r="1515" spans="1:1" s="333" customFormat="1">
      <c r="A1515" s="1141"/>
    </row>
    <row r="1516" spans="1:1" s="333" customFormat="1">
      <c r="A1516" s="1141"/>
    </row>
    <row r="1517" spans="1:1" s="333" customFormat="1">
      <c r="A1517" s="1141"/>
    </row>
    <row r="1518" spans="1:1" s="333" customFormat="1">
      <c r="A1518" s="1141"/>
    </row>
    <row r="1519" spans="1:1" s="333" customFormat="1">
      <c r="A1519" s="1141"/>
    </row>
    <row r="1520" spans="1:1" s="333" customFormat="1">
      <c r="A1520" s="1141"/>
    </row>
    <row r="1521" spans="1:1" s="333" customFormat="1">
      <c r="A1521" s="1141"/>
    </row>
    <row r="1522" spans="1:1" s="333" customFormat="1">
      <c r="A1522" s="1141"/>
    </row>
    <row r="1523" spans="1:1" s="333" customFormat="1">
      <c r="A1523" s="1141"/>
    </row>
    <row r="1524" spans="1:1" s="333" customFormat="1">
      <c r="A1524" s="1141"/>
    </row>
    <row r="1525" spans="1:1" s="333" customFormat="1">
      <c r="A1525" s="1141"/>
    </row>
    <row r="1526" spans="1:1" s="333" customFormat="1">
      <c r="A1526" s="1141"/>
    </row>
    <row r="1527" spans="1:1" s="333" customFormat="1">
      <c r="A1527" s="1141"/>
    </row>
    <row r="1528" spans="1:1" s="333" customFormat="1">
      <c r="A1528" s="1141"/>
    </row>
    <row r="1529" spans="1:1" s="333" customFormat="1">
      <c r="A1529" s="1141"/>
    </row>
    <row r="1530" spans="1:1" s="333" customFormat="1">
      <c r="A1530" s="1141"/>
    </row>
    <row r="1531" spans="1:1" s="333" customFormat="1">
      <c r="A1531" s="1141"/>
    </row>
    <row r="1532" spans="1:1" s="333" customFormat="1">
      <c r="A1532" s="1141"/>
    </row>
    <row r="1533" spans="1:1" s="333" customFormat="1">
      <c r="A1533" s="1141"/>
    </row>
    <row r="1534" spans="1:1" s="333" customFormat="1">
      <c r="A1534" s="1141"/>
    </row>
    <row r="1535" spans="1:1" s="333" customFormat="1">
      <c r="A1535" s="1141"/>
    </row>
    <row r="1536" spans="1:1" s="333" customFormat="1">
      <c r="A1536" s="1141"/>
    </row>
    <row r="1537" spans="1:1" s="333" customFormat="1">
      <c r="A1537" s="1141"/>
    </row>
    <row r="1538" spans="1:1" s="333" customFormat="1">
      <c r="A1538" s="1141"/>
    </row>
    <row r="1539" spans="1:1" s="333" customFormat="1">
      <c r="A1539" s="1141"/>
    </row>
    <row r="1540" spans="1:1" s="333" customFormat="1">
      <c r="A1540" s="1141"/>
    </row>
    <row r="1541" spans="1:1" s="333" customFormat="1">
      <c r="A1541" s="1141"/>
    </row>
    <row r="1542" spans="1:1" s="333" customFormat="1">
      <c r="A1542" s="1141"/>
    </row>
    <row r="1543" spans="1:1" s="333" customFormat="1">
      <c r="A1543" s="1141"/>
    </row>
    <row r="1544" spans="1:1" s="333" customFormat="1">
      <c r="A1544" s="1141"/>
    </row>
    <row r="1545" spans="1:1" s="333" customFormat="1">
      <c r="A1545" s="1141"/>
    </row>
    <row r="1546" spans="1:1" s="333" customFormat="1">
      <c r="A1546" s="1141"/>
    </row>
    <row r="1547" spans="1:1" s="333" customFormat="1">
      <c r="A1547" s="1141"/>
    </row>
    <row r="1548" spans="1:1" s="333" customFormat="1">
      <c r="A1548" s="1141"/>
    </row>
    <row r="1549" spans="1:1" s="333" customFormat="1">
      <c r="A1549" s="1141"/>
    </row>
    <row r="1550" spans="1:1" s="333" customFormat="1">
      <c r="A1550" s="1141"/>
    </row>
    <row r="1551" spans="1:1" s="333" customFormat="1">
      <c r="A1551" s="1141"/>
    </row>
    <row r="1552" spans="1:1" s="333" customFormat="1">
      <c r="A1552" s="1141"/>
    </row>
    <row r="1553" spans="1:1" s="333" customFormat="1">
      <c r="A1553" s="1141"/>
    </row>
    <row r="1554" spans="1:1" s="333" customFormat="1">
      <c r="A1554" s="1141"/>
    </row>
    <row r="1555" spans="1:1" s="333" customFormat="1">
      <c r="A1555" s="1141"/>
    </row>
    <row r="1556" spans="1:1" s="333" customFormat="1">
      <c r="A1556" s="1141"/>
    </row>
    <row r="1557" spans="1:1" s="333" customFormat="1">
      <c r="A1557" s="1141"/>
    </row>
    <row r="1558" spans="1:1" s="333" customFormat="1">
      <c r="A1558" s="1141"/>
    </row>
    <row r="1559" spans="1:1" s="333" customFormat="1">
      <c r="A1559" s="1141"/>
    </row>
    <row r="1560" spans="1:1" s="333" customFormat="1">
      <c r="A1560" s="1141"/>
    </row>
    <row r="1561" spans="1:1" s="333" customFormat="1">
      <c r="A1561" s="1141"/>
    </row>
    <row r="1562" spans="1:1" s="333" customFormat="1">
      <c r="A1562" s="1141"/>
    </row>
    <row r="1563" spans="1:1" s="333" customFormat="1">
      <c r="A1563" s="1141"/>
    </row>
    <row r="1564" spans="1:1" s="333" customFormat="1">
      <c r="A1564" s="1141"/>
    </row>
    <row r="1565" spans="1:1" s="333" customFormat="1">
      <c r="A1565" s="1141"/>
    </row>
    <row r="1566" spans="1:1" s="333" customFormat="1">
      <c r="A1566" s="1141"/>
    </row>
    <row r="1567" spans="1:1" s="333" customFormat="1">
      <c r="A1567" s="1141"/>
    </row>
    <row r="1568" spans="1:1" s="333" customFormat="1">
      <c r="A1568" s="1141"/>
    </row>
    <row r="1569" spans="1:1" s="333" customFormat="1">
      <c r="A1569" s="1141"/>
    </row>
    <row r="1570" spans="1:1" s="333" customFormat="1">
      <c r="A1570" s="1141"/>
    </row>
    <row r="1571" spans="1:1" s="333" customFormat="1">
      <c r="A1571" s="1141"/>
    </row>
    <row r="1572" spans="1:1" s="333" customFormat="1">
      <c r="A1572" s="1141"/>
    </row>
    <row r="1573" spans="1:1" s="333" customFormat="1">
      <c r="A1573" s="1141"/>
    </row>
    <row r="1574" spans="1:1" s="333" customFormat="1">
      <c r="A1574" s="1141"/>
    </row>
    <row r="1575" spans="1:1" s="333" customFormat="1">
      <c r="A1575" s="1141"/>
    </row>
    <row r="1576" spans="1:1" s="333" customFormat="1">
      <c r="A1576" s="1141"/>
    </row>
    <row r="1577" spans="1:1" s="333" customFormat="1">
      <c r="A1577" s="1141"/>
    </row>
    <row r="1578" spans="1:1" s="333" customFormat="1">
      <c r="A1578" s="1141"/>
    </row>
    <row r="1579" spans="1:1" s="333" customFormat="1">
      <c r="A1579" s="1141"/>
    </row>
    <row r="1580" spans="1:1" s="333" customFormat="1">
      <c r="A1580" s="1141"/>
    </row>
    <row r="1581" spans="1:1" s="333" customFormat="1">
      <c r="A1581" s="1141"/>
    </row>
    <row r="1582" spans="1:1" s="333" customFormat="1">
      <c r="A1582" s="1141"/>
    </row>
    <row r="1583" spans="1:1" s="333" customFormat="1">
      <c r="A1583" s="1141"/>
    </row>
    <row r="1584" spans="1:1" s="333" customFormat="1">
      <c r="A1584" s="1141"/>
    </row>
    <row r="1585" spans="1:1" s="333" customFormat="1">
      <c r="A1585" s="1141"/>
    </row>
    <row r="1586" spans="1:1" s="333" customFormat="1">
      <c r="A1586" s="1141"/>
    </row>
    <row r="1587" spans="1:1" s="333" customFormat="1">
      <c r="A1587" s="1141"/>
    </row>
    <row r="1588" spans="1:1" s="333" customFormat="1">
      <c r="A1588" s="1141"/>
    </row>
    <row r="1589" spans="1:1" s="333" customFormat="1">
      <c r="A1589" s="1141"/>
    </row>
    <row r="1590" spans="1:1" s="333" customFormat="1">
      <c r="A1590" s="1141"/>
    </row>
    <row r="1591" spans="1:1" s="333" customFormat="1">
      <c r="A1591" s="1141"/>
    </row>
    <row r="1592" spans="1:1" s="333" customFormat="1">
      <c r="A1592" s="1141"/>
    </row>
    <row r="1593" spans="1:1" s="333" customFormat="1">
      <c r="A1593" s="1141"/>
    </row>
    <row r="1594" spans="1:1" s="333" customFormat="1">
      <c r="A1594" s="1141"/>
    </row>
    <row r="1595" spans="1:1" s="333" customFormat="1">
      <c r="A1595" s="1141"/>
    </row>
    <row r="1596" spans="1:1" s="333" customFormat="1">
      <c r="A1596" s="1141"/>
    </row>
    <row r="1597" spans="1:1" s="333" customFormat="1">
      <c r="A1597" s="1141"/>
    </row>
    <row r="1598" spans="1:1" s="333" customFormat="1">
      <c r="A1598" s="1141"/>
    </row>
    <row r="1599" spans="1:1" s="333" customFormat="1">
      <c r="A1599" s="1141"/>
    </row>
    <row r="1600" spans="1:1" s="333" customFormat="1">
      <c r="A1600" s="1141"/>
    </row>
    <row r="1601" spans="1:1" s="333" customFormat="1">
      <c r="A1601" s="1141"/>
    </row>
    <row r="1602" spans="1:1" s="333" customFormat="1">
      <c r="A1602" s="1141"/>
    </row>
    <row r="1603" spans="1:1" s="333" customFormat="1">
      <c r="A1603" s="1141"/>
    </row>
    <row r="1604" spans="1:1" s="333" customFormat="1">
      <c r="A1604" s="1141"/>
    </row>
    <row r="1605" spans="1:1" s="333" customFormat="1">
      <c r="A1605" s="1141"/>
    </row>
    <row r="1606" spans="1:1" s="333" customFormat="1">
      <c r="A1606" s="1141"/>
    </row>
    <row r="1607" spans="1:1" s="333" customFormat="1">
      <c r="A1607" s="1141"/>
    </row>
    <row r="1608" spans="1:1" s="333" customFormat="1">
      <c r="A1608" s="1141"/>
    </row>
    <row r="1609" spans="1:1" s="333" customFormat="1">
      <c r="A1609" s="1141"/>
    </row>
    <row r="1610" spans="1:1" s="333" customFormat="1">
      <c r="A1610" s="1141"/>
    </row>
    <row r="1611" spans="1:1" s="333" customFormat="1">
      <c r="A1611" s="1141"/>
    </row>
    <row r="1612" spans="1:1" s="333" customFormat="1">
      <c r="A1612" s="1141"/>
    </row>
    <row r="1613" spans="1:1" s="333" customFormat="1">
      <c r="A1613" s="1141"/>
    </row>
    <row r="1614" spans="1:1" s="333" customFormat="1">
      <c r="A1614" s="1141"/>
    </row>
    <row r="1615" spans="1:1" s="333" customFormat="1">
      <c r="A1615" s="1141"/>
    </row>
    <row r="1616" spans="1:1" s="333" customFormat="1">
      <c r="A1616" s="1141"/>
    </row>
    <row r="1617" spans="1:1" s="333" customFormat="1">
      <c r="A1617" s="1141"/>
    </row>
    <row r="1618" spans="1:1" s="333" customFormat="1">
      <c r="A1618" s="1141"/>
    </row>
    <row r="1619" spans="1:1" s="333" customFormat="1">
      <c r="A1619" s="1141"/>
    </row>
    <row r="1620" spans="1:1" s="333" customFormat="1">
      <c r="A1620" s="1141"/>
    </row>
    <row r="1621" spans="1:1" s="333" customFormat="1">
      <c r="A1621" s="1141"/>
    </row>
    <row r="1622" spans="1:1" s="333" customFormat="1">
      <c r="A1622" s="1141"/>
    </row>
    <row r="1623" spans="1:1" s="333" customFormat="1">
      <c r="A1623" s="1141"/>
    </row>
    <row r="1624" spans="1:1" s="333" customFormat="1">
      <c r="A1624" s="1141"/>
    </row>
    <row r="1625" spans="1:1" s="333" customFormat="1">
      <c r="A1625" s="1141"/>
    </row>
    <row r="1626" spans="1:1" s="333" customFormat="1">
      <c r="A1626" s="1141"/>
    </row>
    <row r="1627" spans="1:1" s="333" customFormat="1">
      <c r="A1627" s="1141"/>
    </row>
    <row r="1628" spans="1:1" s="333" customFormat="1">
      <c r="A1628" s="1141"/>
    </row>
    <row r="1629" spans="1:1" s="333" customFormat="1">
      <c r="A1629" s="1141"/>
    </row>
    <row r="1630" spans="1:1" s="333" customFormat="1">
      <c r="A1630" s="1141"/>
    </row>
    <row r="1631" spans="1:1" s="333" customFormat="1">
      <c r="A1631" s="1141"/>
    </row>
    <row r="1632" spans="1:1" s="333" customFormat="1">
      <c r="A1632" s="1141"/>
    </row>
    <row r="1633" spans="1:1" s="333" customFormat="1">
      <c r="A1633" s="1141"/>
    </row>
    <row r="1634" spans="1:1" s="333" customFormat="1">
      <c r="A1634" s="1141"/>
    </row>
    <row r="1635" spans="1:1" s="333" customFormat="1">
      <c r="A1635" s="1141"/>
    </row>
    <row r="1636" spans="1:1" s="333" customFormat="1">
      <c r="A1636" s="1141"/>
    </row>
    <row r="1637" spans="1:1" s="333" customFormat="1">
      <c r="A1637" s="1141"/>
    </row>
    <row r="1638" spans="1:1" s="333" customFormat="1">
      <c r="A1638" s="1141"/>
    </row>
    <row r="1639" spans="1:1" s="333" customFormat="1">
      <c r="A1639" s="1141"/>
    </row>
    <row r="1640" spans="1:1" s="333" customFormat="1">
      <c r="A1640" s="1141"/>
    </row>
    <row r="1641" spans="1:1" s="333" customFormat="1">
      <c r="A1641" s="1141"/>
    </row>
    <row r="1642" spans="1:1" s="333" customFormat="1">
      <c r="A1642" s="1141"/>
    </row>
    <row r="1643" spans="1:1" s="333" customFormat="1">
      <c r="A1643" s="1141"/>
    </row>
    <row r="1644" spans="1:1" s="333" customFormat="1">
      <c r="A1644" s="1141"/>
    </row>
    <row r="1645" spans="1:1" s="333" customFormat="1">
      <c r="A1645" s="1141"/>
    </row>
    <row r="1646" spans="1:1" s="333" customFormat="1">
      <c r="A1646" s="1141"/>
    </row>
    <row r="1647" spans="1:1" s="333" customFormat="1">
      <c r="A1647" s="1141"/>
    </row>
    <row r="1648" spans="1:1" s="333" customFormat="1">
      <c r="A1648" s="1141"/>
    </row>
    <row r="1649" spans="1:1" s="333" customFormat="1">
      <c r="A1649" s="1141"/>
    </row>
    <row r="1650" spans="1:1" s="333" customFormat="1">
      <c r="A1650" s="1141"/>
    </row>
    <row r="1651" spans="1:1" s="333" customFormat="1">
      <c r="A1651" s="1141"/>
    </row>
    <row r="1652" spans="1:1" s="333" customFormat="1">
      <c r="A1652" s="1141"/>
    </row>
    <row r="1653" spans="1:1" s="333" customFormat="1">
      <c r="A1653" s="1141"/>
    </row>
    <row r="1654" spans="1:1" s="333" customFormat="1">
      <c r="A1654" s="1141"/>
    </row>
    <row r="1655" spans="1:1" s="333" customFormat="1">
      <c r="A1655" s="1141"/>
    </row>
    <row r="1656" spans="1:1" s="333" customFormat="1">
      <c r="A1656" s="1141"/>
    </row>
    <row r="1657" spans="1:1" s="333" customFormat="1">
      <c r="A1657" s="1141"/>
    </row>
    <row r="1658" spans="1:1" s="333" customFormat="1">
      <c r="A1658" s="1141"/>
    </row>
    <row r="1659" spans="1:1" s="333" customFormat="1">
      <c r="A1659" s="1141"/>
    </row>
    <row r="1660" spans="1:1" s="333" customFormat="1">
      <c r="A1660" s="1141"/>
    </row>
    <row r="1661" spans="1:1" s="333" customFormat="1">
      <c r="A1661" s="1141"/>
    </row>
    <row r="1662" spans="1:1" s="333" customFormat="1">
      <c r="A1662" s="1141"/>
    </row>
    <row r="1663" spans="1:1" s="333" customFormat="1">
      <c r="A1663" s="1141"/>
    </row>
    <row r="1664" spans="1:1" s="333" customFormat="1">
      <c r="A1664" s="1141"/>
    </row>
    <row r="1665" spans="1:1" s="333" customFormat="1">
      <c r="A1665" s="1141"/>
    </row>
    <row r="1666" spans="1:1" s="333" customFormat="1">
      <c r="A1666" s="1141"/>
    </row>
    <row r="1667" spans="1:1" s="333" customFormat="1">
      <c r="A1667" s="1141"/>
    </row>
    <row r="1668" spans="1:1" s="333" customFormat="1">
      <c r="A1668" s="1141"/>
    </row>
    <row r="1669" spans="1:1" s="333" customFormat="1">
      <c r="A1669" s="1141"/>
    </row>
    <row r="1670" spans="1:1" s="333" customFormat="1">
      <c r="A1670" s="1141"/>
    </row>
    <row r="1671" spans="1:1" s="333" customFormat="1">
      <c r="A1671" s="1141"/>
    </row>
    <row r="1672" spans="1:1" s="333" customFormat="1">
      <c r="A1672" s="1141"/>
    </row>
    <row r="1673" spans="1:1" s="333" customFormat="1">
      <c r="A1673" s="1141"/>
    </row>
    <row r="1674" spans="1:1" s="333" customFormat="1">
      <c r="A1674" s="1141"/>
    </row>
    <row r="1675" spans="1:1" s="333" customFormat="1">
      <c r="A1675" s="1141"/>
    </row>
    <row r="1676" spans="1:1" s="333" customFormat="1">
      <c r="A1676" s="1141"/>
    </row>
    <row r="1677" spans="1:1" s="333" customFormat="1">
      <c r="A1677" s="1141"/>
    </row>
    <row r="1678" spans="1:1" s="333" customFormat="1">
      <c r="A1678" s="1141"/>
    </row>
    <row r="1679" spans="1:1" s="333" customFormat="1">
      <c r="A1679" s="1141"/>
    </row>
    <row r="1680" spans="1:1" s="333" customFormat="1">
      <c r="A1680" s="1141"/>
    </row>
    <row r="1681" spans="1:1" s="333" customFormat="1">
      <c r="A1681" s="1141"/>
    </row>
    <row r="1682" spans="1:1" s="333" customFormat="1">
      <c r="A1682" s="1141"/>
    </row>
    <row r="1683" spans="1:1" s="333" customFormat="1">
      <c r="A1683" s="1141"/>
    </row>
    <row r="1684" spans="1:1" s="333" customFormat="1">
      <c r="A1684" s="1141"/>
    </row>
    <row r="1685" spans="1:1" s="333" customFormat="1">
      <c r="A1685" s="1141"/>
    </row>
    <row r="1686" spans="1:1" s="333" customFormat="1">
      <c r="A1686" s="1141"/>
    </row>
    <row r="1687" spans="1:1" s="333" customFormat="1">
      <c r="A1687" s="1141"/>
    </row>
    <row r="1688" spans="1:1" s="333" customFormat="1">
      <c r="A1688" s="1141"/>
    </row>
    <row r="1689" spans="1:1" s="333" customFormat="1">
      <c r="A1689" s="1141"/>
    </row>
    <row r="1690" spans="1:1" s="333" customFormat="1">
      <c r="A1690" s="1141"/>
    </row>
    <row r="1691" spans="1:1" s="333" customFormat="1">
      <c r="A1691" s="1141"/>
    </row>
    <row r="1692" spans="1:1" s="333" customFormat="1">
      <c r="A1692" s="1141"/>
    </row>
    <row r="1693" spans="1:1" s="333" customFormat="1">
      <c r="A1693" s="1141"/>
    </row>
    <row r="1694" spans="1:1" s="333" customFormat="1">
      <c r="A1694" s="1141"/>
    </row>
    <row r="1695" spans="1:1" s="333" customFormat="1">
      <c r="A1695" s="1141"/>
    </row>
    <row r="1696" spans="1:1" s="333" customFormat="1">
      <c r="A1696" s="1141"/>
    </row>
    <row r="1697" spans="1:1" s="333" customFormat="1">
      <c r="A1697" s="1141"/>
    </row>
    <row r="1698" spans="1:1" s="333" customFormat="1">
      <c r="A1698" s="1141"/>
    </row>
    <row r="1699" spans="1:1" s="333" customFormat="1">
      <c r="A1699" s="1141"/>
    </row>
    <row r="1700" spans="1:1" s="333" customFormat="1">
      <c r="A1700" s="1141"/>
    </row>
    <row r="1701" spans="1:1" s="333" customFormat="1">
      <c r="A1701" s="1141"/>
    </row>
    <row r="1702" spans="1:1" s="333" customFormat="1">
      <c r="A1702" s="1141"/>
    </row>
    <row r="1703" spans="1:1" s="333" customFormat="1">
      <c r="A1703" s="1141"/>
    </row>
    <row r="1704" spans="1:1" s="333" customFormat="1">
      <c r="A1704" s="1141"/>
    </row>
    <row r="1705" spans="1:1" s="333" customFormat="1">
      <c r="A1705" s="1141"/>
    </row>
    <row r="1706" spans="1:1" s="333" customFormat="1">
      <c r="A1706" s="1141"/>
    </row>
    <row r="1707" spans="1:1" s="333" customFormat="1">
      <c r="A1707" s="1141"/>
    </row>
    <row r="1708" spans="1:1" s="333" customFormat="1">
      <c r="A1708" s="1141"/>
    </row>
    <row r="1709" spans="1:1" s="333" customFormat="1">
      <c r="A1709" s="1141"/>
    </row>
    <row r="1710" spans="1:1" s="333" customFormat="1">
      <c r="A1710" s="1141"/>
    </row>
    <row r="1711" spans="1:1" s="333" customFormat="1">
      <c r="A1711" s="1141"/>
    </row>
    <row r="1712" spans="1:1" s="333" customFormat="1">
      <c r="A1712" s="1141"/>
    </row>
    <row r="1713" spans="1:1" s="333" customFormat="1">
      <c r="A1713" s="1141"/>
    </row>
    <row r="1714" spans="1:1" s="333" customFormat="1">
      <c r="A1714" s="1141"/>
    </row>
    <row r="1715" spans="1:1" s="333" customFormat="1">
      <c r="A1715" s="1141"/>
    </row>
    <row r="1716" spans="1:1" s="333" customFormat="1">
      <c r="A1716" s="1141"/>
    </row>
    <row r="1717" spans="1:1" s="333" customFormat="1">
      <c r="A1717" s="1141"/>
    </row>
    <row r="1718" spans="1:1" s="333" customFormat="1">
      <c r="A1718" s="1141"/>
    </row>
    <row r="1719" spans="1:1" s="333" customFormat="1">
      <c r="A1719" s="1141"/>
    </row>
    <row r="1720" spans="1:1" s="333" customFormat="1">
      <c r="A1720" s="1141"/>
    </row>
    <row r="1721" spans="1:1" s="333" customFormat="1">
      <c r="A1721" s="1141"/>
    </row>
    <row r="1722" spans="1:1" s="333" customFormat="1">
      <c r="A1722" s="1141"/>
    </row>
    <row r="1723" spans="1:1" s="333" customFormat="1">
      <c r="A1723" s="1141"/>
    </row>
    <row r="1724" spans="1:1" s="333" customFormat="1">
      <c r="A1724" s="1141"/>
    </row>
    <row r="1725" spans="1:1" s="333" customFormat="1">
      <c r="A1725" s="1141"/>
    </row>
    <row r="1726" spans="1:1" s="333" customFormat="1">
      <c r="A1726" s="1141"/>
    </row>
    <row r="1727" spans="1:1" s="333" customFormat="1">
      <c r="A1727" s="1141"/>
    </row>
    <row r="1728" spans="1:1" s="333" customFormat="1">
      <c r="A1728" s="1141"/>
    </row>
    <row r="1729" spans="1:1" s="333" customFormat="1">
      <c r="A1729" s="1141"/>
    </row>
    <row r="1730" spans="1:1" s="333" customFormat="1">
      <c r="A1730" s="1141"/>
    </row>
    <row r="1731" spans="1:1" s="333" customFormat="1">
      <c r="A1731" s="1141"/>
    </row>
    <row r="1732" spans="1:1" s="333" customFormat="1">
      <c r="A1732" s="1141"/>
    </row>
    <row r="1733" spans="1:1" s="333" customFormat="1">
      <c r="A1733" s="1141"/>
    </row>
    <row r="1734" spans="1:1" s="333" customFormat="1">
      <c r="A1734" s="1141"/>
    </row>
    <row r="1735" spans="1:1" s="333" customFormat="1">
      <c r="A1735" s="1141"/>
    </row>
    <row r="1736" spans="1:1" s="333" customFormat="1">
      <c r="A1736" s="1141"/>
    </row>
    <row r="1737" spans="1:1" s="333" customFormat="1">
      <c r="A1737" s="1141"/>
    </row>
    <row r="1738" spans="1:1" s="333" customFormat="1">
      <c r="A1738" s="1141"/>
    </row>
    <row r="1739" spans="1:1" s="333" customFormat="1">
      <c r="A1739" s="1141"/>
    </row>
    <row r="1740" spans="1:1" s="333" customFormat="1">
      <c r="A1740" s="1141"/>
    </row>
    <row r="1741" spans="1:1" s="333" customFormat="1">
      <c r="A1741" s="1141"/>
    </row>
    <row r="1742" spans="1:1" s="333" customFormat="1">
      <c r="A1742" s="1141"/>
    </row>
    <row r="1743" spans="1:1" s="333" customFormat="1">
      <c r="A1743" s="1141"/>
    </row>
    <row r="1744" spans="1:1" s="333" customFormat="1">
      <c r="A1744" s="1141"/>
    </row>
    <row r="1745" spans="1:1" s="333" customFormat="1">
      <c r="A1745" s="1141"/>
    </row>
    <row r="1746" spans="1:1" s="333" customFormat="1">
      <c r="A1746" s="1141"/>
    </row>
    <row r="1747" spans="1:1" s="333" customFormat="1">
      <c r="A1747" s="1141"/>
    </row>
    <row r="1748" spans="1:1" s="333" customFormat="1">
      <c r="A1748" s="1141"/>
    </row>
    <row r="1749" spans="1:1" s="333" customFormat="1">
      <c r="A1749" s="1141"/>
    </row>
    <row r="1750" spans="1:1" s="333" customFormat="1">
      <c r="A1750" s="1141"/>
    </row>
    <row r="1751" spans="1:1" s="333" customFormat="1">
      <c r="A1751" s="1141"/>
    </row>
    <row r="1752" spans="1:1" s="333" customFormat="1">
      <c r="A1752" s="1141"/>
    </row>
    <row r="1753" spans="1:1" s="333" customFormat="1">
      <c r="A1753" s="1141"/>
    </row>
    <row r="1754" spans="1:1" s="333" customFormat="1">
      <c r="A1754" s="1141"/>
    </row>
    <row r="1755" spans="1:1" s="333" customFormat="1">
      <c r="A1755" s="1141"/>
    </row>
    <row r="1756" spans="1:1" s="333" customFormat="1">
      <c r="A1756" s="1141"/>
    </row>
    <row r="1757" spans="1:1" s="333" customFormat="1">
      <c r="A1757" s="1141"/>
    </row>
    <row r="1758" spans="1:1" s="333" customFormat="1">
      <c r="A1758" s="1141"/>
    </row>
    <row r="1759" spans="1:1" s="333" customFormat="1">
      <c r="A1759" s="1141"/>
    </row>
    <row r="1760" spans="1:1" s="333" customFormat="1">
      <c r="A1760" s="1141"/>
    </row>
    <row r="1761" spans="1:1" s="333" customFormat="1">
      <c r="A1761" s="1141"/>
    </row>
    <row r="1762" spans="1:1" s="333" customFormat="1">
      <c r="A1762" s="1141"/>
    </row>
    <row r="1763" spans="1:1" s="333" customFormat="1">
      <c r="A1763" s="1141"/>
    </row>
    <row r="1764" spans="1:1" s="333" customFormat="1">
      <c r="A1764" s="1141"/>
    </row>
    <row r="1765" spans="1:1" s="333" customFormat="1">
      <c r="A1765" s="1141"/>
    </row>
    <row r="1766" spans="1:1" s="333" customFormat="1">
      <c r="A1766" s="1141"/>
    </row>
    <row r="1767" spans="1:1" s="333" customFormat="1">
      <c r="A1767" s="1141"/>
    </row>
    <row r="1768" spans="1:1" s="333" customFormat="1">
      <c r="A1768" s="1141"/>
    </row>
    <row r="1769" spans="1:1" s="333" customFormat="1">
      <c r="A1769" s="1141"/>
    </row>
    <row r="1770" spans="1:1" s="333" customFormat="1">
      <c r="A1770" s="1141"/>
    </row>
    <row r="1771" spans="1:1" s="333" customFormat="1">
      <c r="A1771" s="1141"/>
    </row>
    <row r="1772" spans="1:1" s="333" customFormat="1">
      <c r="A1772" s="1141"/>
    </row>
    <row r="1773" spans="1:1" s="333" customFormat="1">
      <c r="A1773" s="1141"/>
    </row>
    <row r="1774" spans="1:1" s="333" customFormat="1">
      <c r="A1774" s="1141"/>
    </row>
    <row r="1775" spans="1:1" s="333" customFormat="1">
      <c r="A1775" s="1141"/>
    </row>
    <row r="1776" spans="1:1" s="333" customFormat="1">
      <c r="A1776" s="1141"/>
    </row>
    <row r="1777" spans="1:1" s="333" customFormat="1">
      <c r="A1777" s="1141"/>
    </row>
    <row r="1778" spans="1:1" s="333" customFormat="1">
      <c r="A1778" s="1141"/>
    </row>
    <row r="1779" spans="1:1" s="333" customFormat="1">
      <c r="A1779" s="1141"/>
    </row>
    <row r="1780" spans="1:1" s="333" customFormat="1">
      <c r="A1780" s="1141"/>
    </row>
    <row r="1781" spans="1:1" s="333" customFormat="1">
      <c r="A1781" s="1141"/>
    </row>
    <row r="1782" spans="1:1" s="333" customFormat="1">
      <c r="A1782" s="1141"/>
    </row>
    <row r="1783" spans="1:1" s="333" customFormat="1">
      <c r="A1783" s="1141"/>
    </row>
    <row r="1784" spans="1:1" s="333" customFormat="1">
      <c r="A1784" s="1141"/>
    </row>
    <row r="1785" spans="1:1" s="333" customFormat="1">
      <c r="A1785" s="1141"/>
    </row>
    <row r="1786" spans="1:1" s="333" customFormat="1">
      <c r="A1786" s="1141"/>
    </row>
    <row r="1787" spans="1:1" s="333" customFormat="1">
      <c r="A1787" s="1141"/>
    </row>
    <row r="1788" spans="1:1" s="333" customFormat="1">
      <c r="A1788" s="1141"/>
    </row>
    <row r="1789" spans="1:1" s="333" customFormat="1">
      <c r="A1789" s="1141"/>
    </row>
    <row r="1790" spans="1:1" s="333" customFormat="1">
      <c r="A1790" s="1141"/>
    </row>
    <row r="1791" spans="1:1" s="333" customFormat="1">
      <c r="A1791" s="1141"/>
    </row>
    <row r="1792" spans="1:1" s="333" customFormat="1">
      <c r="A1792" s="1141"/>
    </row>
    <row r="1793" spans="1:1" s="333" customFormat="1">
      <c r="A1793" s="1141"/>
    </row>
    <row r="1794" spans="1:1" s="333" customFormat="1">
      <c r="A1794" s="1141"/>
    </row>
    <row r="1795" spans="1:1" s="333" customFormat="1">
      <c r="A1795" s="1141"/>
    </row>
    <row r="1796" spans="1:1" s="333" customFormat="1">
      <c r="A1796" s="1141"/>
    </row>
    <row r="1797" spans="1:1" s="333" customFormat="1">
      <c r="A1797" s="1141"/>
    </row>
    <row r="1798" spans="1:1" s="333" customFormat="1">
      <c r="A1798" s="1141"/>
    </row>
    <row r="1799" spans="1:1" s="333" customFormat="1">
      <c r="A1799" s="1141"/>
    </row>
    <row r="1800" spans="1:1" s="333" customFormat="1">
      <c r="A1800" s="1141"/>
    </row>
    <row r="1801" spans="1:1" s="333" customFormat="1">
      <c r="A1801" s="1141"/>
    </row>
    <row r="1802" spans="1:1" s="333" customFormat="1">
      <c r="A1802" s="1141"/>
    </row>
    <row r="1803" spans="1:1" s="333" customFormat="1">
      <c r="A1803" s="1141"/>
    </row>
    <row r="1804" spans="1:1" s="333" customFormat="1">
      <c r="A1804" s="1141"/>
    </row>
    <row r="1805" spans="1:1" s="333" customFormat="1">
      <c r="A1805" s="1141"/>
    </row>
    <row r="1806" spans="1:1" s="333" customFormat="1">
      <c r="A1806" s="1141"/>
    </row>
    <row r="1807" spans="1:1" s="333" customFormat="1">
      <c r="A1807" s="1141"/>
    </row>
    <row r="1808" spans="1:1" s="333" customFormat="1">
      <c r="A1808" s="1141"/>
    </row>
    <row r="1809" spans="1:1" s="333" customFormat="1">
      <c r="A1809" s="1141"/>
    </row>
    <row r="1810" spans="1:1" s="333" customFormat="1">
      <c r="A1810" s="1141"/>
    </row>
    <row r="1811" spans="1:1" s="333" customFormat="1">
      <c r="A1811" s="1141"/>
    </row>
    <row r="1812" spans="1:1" s="333" customFormat="1">
      <c r="A1812" s="1141"/>
    </row>
    <row r="1813" spans="1:1" s="333" customFormat="1">
      <c r="A1813" s="1141"/>
    </row>
    <row r="1814" spans="1:1" s="333" customFormat="1">
      <c r="A1814" s="1141"/>
    </row>
    <row r="1815" spans="1:1" s="333" customFormat="1">
      <c r="A1815" s="1141"/>
    </row>
    <row r="1816" spans="1:1" s="333" customFormat="1">
      <c r="A1816" s="1141"/>
    </row>
    <row r="1817" spans="1:1" s="333" customFormat="1">
      <c r="A1817" s="1141"/>
    </row>
    <row r="1818" spans="1:1" s="333" customFormat="1">
      <c r="A1818" s="1141"/>
    </row>
    <row r="1819" spans="1:1" s="333" customFormat="1">
      <c r="A1819" s="1141"/>
    </row>
    <row r="1820" spans="1:1" s="333" customFormat="1">
      <c r="A1820" s="1141"/>
    </row>
    <row r="1821" spans="1:1" s="333" customFormat="1">
      <c r="A1821" s="1141"/>
    </row>
    <row r="1822" spans="1:1" s="333" customFormat="1">
      <c r="A1822" s="1141"/>
    </row>
    <row r="1823" spans="1:1" s="333" customFormat="1">
      <c r="A1823" s="1141"/>
    </row>
    <row r="1824" spans="1:1" s="333" customFormat="1">
      <c r="A1824" s="1141"/>
    </row>
    <row r="1825" spans="1:1" s="333" customFormat="1">
      <c r="A1825" s="1141"/>
    </row>
    <row r="1826" spans="1:1" s="333" customFormat="1">
      <c r="A1826" s="1141"/>
    </row>
    <row r="1827" spans="1:1" s="333" customFormat="1">
      <c r="A1827" s="1141"/>
    </row>
    <row r="1828" spans="1:1" s="333" customFormat="1">
      <c r="A1828" s="1141"/>
    </row>
    <row r="1829" spans="1:1" s="333" customFormat="1">
      <c r="A1829" s="1141"/>
    </row>
    <row r="1830" spans="1:1" s="333" customFormat="1">
      <c r="A1830" s="1141"/>
    </row>
    <row r="1831" spans="1:1" s="333" customFormat="1">
      <c r="A1831" s="1141"/>
    </row>
    <row r="1832" spans="1:1" s="333" customFormat="1">
      <c r="A1832" s="1141"/>
    </row>
    <row r="1833" spans="1:1" s="333" customFormat="1">
      <c r="A1833" s="1141"/>
    </row>
    <row r="1834" spans="1:1" s="333" customFormat="1">
      <c r="A1834" s="1141"/>
    </row>
    <row r="1835" spans="1:1" s="333" customFormat="1">
      <c r="A1835" s="1141"/>
    </row>
    <row r="1836" spans="1:1" s="333" customFormat="1">
      <c r="A1836" s="1141"/>
    </row>
    <row r="1837" spans="1:1" s="333" customFormat="1">
      <c r="A1837" s="1141"/>
    </row>
    <row r="1838" spans="1:1" s="333" customFormat="1">
      <c r="A1838" s="1141"/>
    </row>
    <row r="1839" spans="1:1" s="333" customFormat="1">
      <c r="A1839" s="1141"/>
    </row>
    <row r="1840" spans="1:1" s="333" customFormat="1">
      <c r="A1840" s="1141"/>
    </row>
    <row r="1841" spans="1:1" s="333" customFormat="1">
      <c r="A1841" s="1141"/>
    </row>
    <row r="1842" spans="1:1" s="333" customFormat="1">
      <c r="A1842" s="1141"/>
    </row>
    <row r="1843" spans="1:1" s="333" customFormat="1">
      <c r="A1843" s="1141"/>
    </row>
    <row r="1844" spans="1:1" s="333" customFormat="1">
      <c r="A1844" s="1141"/>
    </row>
    <row r="1845" spans="1:1" s="333" customFormat="1">
      <c r="A1845" s="1141"/>
    </row>
    <row r="1846" spans="1:1" s="333" customFormat="1">
      <c r="A1846" s="1141"/>
    </row>
    <row r="1847" spans="1:1" s="333" customFormat="1">
      <c r="A1847" s="1141"/>
    </row>
    <row r="1848" spans="1:1" s="333" customFormat="1">
      <c r="A1848" s="1141"/>
    </row>
    <row r="1849" spans="1:1" s="333" customFormat="1">
      <c r="A1849" s="1141"/>
    </row>
    <row r="1850" spans="1:1" s="333" customFormat="1">
      <c r="A1850" s="1141"/>
    </row>
    <row r="1851" spans="1:1" s="333" customFormat="1">
      <c r="A1851" s="1141"/>
    </row>
    <row r="1852" spans="1:1" s="333" customFormat="1">
      <c r="A1852" s="1141"/>
    </row>
    <row r="1853" spans="1:1" s="333" customFormat="1">
      <c r="A1853" s="1141"/>
    </row>
    <row r="1854" spans="1:1" s="333" customFormat="1">
      <c r="A1854" s="1141"/>
    </row>
    <row r="1855" spans="1:1" s="333" customFormat="1">
      <c r="A1855" s="1141"/>
    </row>
    <row r="1856" spans="1:1" s="333" customFormat="1">
      <c r="A1856" s="1141"/>
    </row>
    <row r="1857" spans="1:1" s="333" customFormat="1">
      <c r="A1857" s="1141"/>
    </row>
    <row r="1858" spans="1:1" s="333" customFormat="1">
      <c r="A1858" s="1141"/>
    </row>
    <row r="1859" spans="1:1" s="333" customFormat="1">
      <c r="A1859" s="1141"/>
    </row>
    <row r="1860" spans="1:1" s="333" customFormat="1">
      <c r="A1860" s="1141"/>
    </row>
    <row r="1861" spans="1:1" s="333" customFormat="1">
      <c r="A1861" s="1141"/>
    </row>
    <row r="1862" spans="1:1" s="333" customFormat="1">
      <c r="A1862" s="1141"/>
    </row>
    <row r="1863" spans="1:1" s="333" customFormat="1">
      <c r="A1863" s="1141"/>
    </row>
    <row r="1864" spans="1:1" s="333" customFormat="1">
      <c r="A1864" s="1141"/>
    </row>
    <row r="1865" spans="1:1" s="333" customFormat="1">
      <c r="A1865" s="1141"/>
    </row>
    <row r="1866" spans="1:1" s="333" customFormat="1">
      <c r="A1866" s="1141"/>
    </row>
    <row r="1867" spans="1:1" s="333" customFormat="1">
      <c r="A1867" s="1141"/>
    </row>
    <row r="1868" spans="1:1" s="333" customFormat="1">
      <c r="A1868" s="1141"/>
    </row>
    <row r="1869" spans="1:1" s="333" customFormat="1">
      <c r="A1869" s="1141"/>
    </row>
    <row r="1870" spans="1:1" s="333" customFormat="1">
      <c r="A1870" s="1141"/>
    </row>
    <row r="1871" spans="1:1" s="333" customFormat="1">
      <c r="A1871" s="1141"/>
    </row>
    <row r="1872" spans="1:1" s="333" customFormat="1">
      <c r="A1872" s="1141"/>
    </row>
    <row r="1873" spans="1:1" s="333" customFormat="1">
      <c r="A1873" s="1141"/>
    </row>
    <row r="1874" spans="1:1" s="333" customFormat="1">
      <c r="A1874" s="1141"/>
    </row>
    <row r="1875" spans="1:1" s="333" customFormat="1">
      <c r="A1875" s="1141"/>
    </row>
    <row r="1876" spans="1:1" s="333" customFormat="1">
      <c r="A1876" s="1141"/>
    </row>
    <row r="1877" spans="1:1" s="333" customFormat="1">
      <c r="A1877" s="1141"/>
    </row>
    <row r="1878" spans="1:1" s="333" customFormat="1">
      <c r="A1878" s="1141"/>
    </row>
    <row r="1879" spans="1:1" s="333" customFormat="1">
      <c r="A1879" s="1141"/>
    </row>
    <row r="1880" spans="1:1" s="333" customFormat="1">
      <c r="A1880" s="1141"/>
    </row>
    <row r="1881" spans="1:1" s="333" customFormat="1">
      <c r="A1881" s="1141"/>
    </row>
    <row r="1882" spans="1:1" s="333" customFormat="1">
      <c r="A1882" s="1141"/>
    </row>
    <row r="1883" spans="1:1" s="333" customFormat="1">
      <c r="A1883" s="1141"/>
    </row>
    <row r="1884" spans="1:1" s="333" customFormat="1">
      <c r="A1884" s="1141"/>
    </row>
    <row r="1885" spans="1:1" s="333" customFormat="1">
      <c r="A1885" s="1141"/>
    </row>
    <row r="1886" spans="1:1" s="333" customFormat="1">
      <c r="A1886" s="1141"/>
    </row>
    <row r="1887" spans="1:1" s="333" customFormat="1">
      <c r="A1887" s="1141"/>
    </row>
    <row r="1888" spans="1:1" s="333" customFormat="1">
      <c r="A1888" s="1141"/>
    </row>
    <row r="1889" spans="1:1" s="333" customFormat="1">
      <c r="A1889" s="1141"/>
    </row>
    <row r="1890" spans="1:1" s="333" customFormat="1">
      <c r="A1890" s="1141"/>
    </row>
    <row r="1891" spans="1:1" s="333" customFormat="1">
      <c r="A1891" s="1141"/>
    </row>
    <row r="1892" spans="1:1" s="333" customFormat="1">
      <c r="A1892" s="1141"/>
    </row>
    <row r="1893" spans="1:1" s="333" customFormat="1">
      <c r="A1893" s="1141"/>
    </row>
    <row r="1894" spans="1:1" s="333" customFormat="1">
      <c r="A1894" s="1141"/>
    </row>
    <row r="1895" spans="1:1" s="333" customFormat="1">
      <c r="A1895" s="1141"/>
    </row>
    <row r="1896" spans="1:1" s="333" customFormat="1">
      <c r="A1896" s="1141"/>
    </row>
    <row r="1897" spans="1:1" s="333" customFormat="1">
      <c r="A1897" s="1141"/>
    </row>
    <row r="1898" spans="1:1" s="333" customFormat="1">
      <c r="A1898" s="1141"/>
    </row>
    <row r="1899" spans="1:1" s="333" customFormat="1">
      <c r="A1899" s="1141"/>
    </row>
    <row r="1900" spans="1:1" s="333" customFormat="1">
      <c r="A1900" s="1141"/>
    </row>
    <row r="1901" spans="1:1" s="333" customFormat="1">
      <c r="A1901" s="1141"/>
    </row>
    <row r="1902" spans="1:1" s="333" customFormat="1">
      <c r="A1902" s="1141"/>
    </row>
    <row r="1903" spans="1:1" s="333" customFormat="1">
      <c r="A1903" s="1141"/>
    </row>
    <row r="1904" spans="1:1" s="333" customFormat="1">
      <c r="A1904" s="1141"/>
    </row>
    <row r="1905" spans="1:1" s="333" customFormat="1">
      <c r="A1905" s="1141"/>
    </row>
    <row r="1906" spans="1:1" s="333" customFormat="1">
      <c r="A1906" s="1141"/>
    </row>
    <row r="1907" spans="1:1" s="333" customFormat="1">
      <c r="A1907" s="1141"/>
    </row>
    <row r="1908" spans="1:1" s="333" customFormat="1">
      <c r="A1908" s="1141"/>
    </row>
    <row r="1909" spans="1:1" s="333" customFormat="1">
      <c r="A1909" s="1141"/>
    </row>
    <row r="1910" spans="1:1" s="333" customFormat="1">
      <c r="A1910" s="1141"/>
    </row>
    <row r="1911" spans="1:1" s="333" customFormat="1">
      <c r="A1911" s="1141"/>
    </row>
    <row r="1912" spans="1:1" s="333" customFormat="1">
      <c r="A1912" s="1141"/>
    </row>
    <row r="1913" spans="1:1" s="333" customFormat="1">
      <c r="A1913" s="1141"/>
    </row>
    <row r="1914" spans="1:1" s="333" customFormat="1">
      <c r="A1914" s="1141"/>
    </row>
    <row r="1915" spans="1:1" s="333" customFormat="1">
      <c r="A1915" s="1141"/>
    </row>
    <row r="1916" spans="1:1" s="333" customFormat="1">
      <c r="A1916" s="1141"/>
    </row>
    <row r="1917" spans="1:1" s="333" customFormat="1">
      <c r="A1917" s="1141"/>
    </row>
    <row r="1918" spans="1:1" s="333" customFormat="1">
      <c r="A1918" s="1141"/>
    </row>
    <row r="1919" spans="1:1" s="333" customFormat="1">
      <c r="A1919" s="1141"/>
    </row>
    <row r="1920" spans="1:1" s="333" customFormat="1">
      <c r="A1920" s="1141"/>
    </row>
    <row r="1921" spans="1:1" s="333" customFormat="1">
      <c r="A1921" s="1141"/>
    </row>
    <row r="1922" spans="1:1" s="333" customFormat="1">
      <c r="A1922" s="1141"/>
    </row>
    <row r="1923" spans="1:1" s="333" customFormat="1">
      <c r="A1923" s="1141"/>
    </row>
    <row r="1924" spans="1:1" s="333" customFormat="1">
      <c r="A1924" s="1141"/>
    </row>
    <row r="1925" spans="1:1" s="333" customFormat="1">
      <c r="A1925" s="1141"/>
    </row>
    <row r="1926" spans="1:1" s="333" customFormat="1">
      <c r="A1926" s="1141"/>
    </row>
    <row r="1927" spans="1:1" s="333" customFormat="1">
      <c r="A1927" s="1141"/>
    </row>
    <row r="1928" spans="1:1" s="333" customFormat="1">
      <c r="A1928" s="1141"/>
    </row>
    <row r="1929" spans="1:1" s="333" customFormat="1">
      <c r="A1929" s="1141"/>
    </row>
    <row r="1930" spans="1:1" s="333" customFormat="1">
      <c r="A1930" s="1141"/>
    </row>
    <row r="1931" spans="1:1" s="333" customFormat="1">
      <c r="A1931" s="1141"/>
    </row>
    <row r="1932" spans="1:1" s="333" customFormat="1">
      <c r="A1932" s="1141"/>
    </row>
    <row r="1933" spans="1:1" s="333" customFormat="1">
      <c r="A1933" s="1141"/>
    </row>
    <row r="1934" spans="1:1" s="333" customFormat="1">
      <c r="A1934" s="1141"/>
    </row>
    <row r="1935" spans="1:1" s="333" customFormat="1">
      <c r="A1935" s="1141"/>
    </row>
    <row r="1936" spans="1:1" s="333" customFormat="1">
      <c r="A1936" s="1141"/>
    </row>
    <row r="1937" spans="1:1" s="333" customFormat="1">
      <c r="A1937" s="1141"/>
    </row>
    <row r="1938" spans="1:1" s="333" customFormat="1">
      <c r="A1938" s="1141"/>
    </row>
    <row r="1939" spans="1:1" s="333" customFormat="1">
      <c r="A1939" s="1141"/>
    </row>
    <row r="1940" spans="1:1" s="333" customFormat="1">
      <c r="A1940" s="1141"/>
    </row>
    <row r="1941" spans="1:1" s="333" customFormat="1">
      <c r="A1941" s="1141"/>
    </row>
    <row r="1942" spans="1:1" s="333" customFormat="1">
      <c r="A1942" s="1141"/>
    </row>
    <row r="1943" spans="1:1" s="333" customFormat="1">
      <c r="A1943" s="1141"/>
    </row>
    <row r="1944" spans="1:1" s="333" customFormat="1">
      <c r="A1944" s="1141"/>
    </row>
    <row r="1945" spans="1:1" s="333" customFormat="1">
      <c r="A1945" s="1141"/>
    </row>
    <row r="1946" spans="1:1" s="333" customFormat="1">
      <c r="A1946" s="1141"/>
    </row>
    <row r="1947" spans="1:1" s="333" customFormat="1">
      <c r="A1947" s="1141"/>
    </row>
    <row r="1948" spans="1:1" s="333" customFormat="1">
      <c r="A1948" s="1141"/>
    </row>
    <row r="1949" spans="1:1" s="333" customFormat="1">
      <c r="A1949" s="1141"/>
    </row>
    <row r="1950" spans="1:1" s="333" customFormat="1">
      <c r="A1950" s="1141"/>
    </row>
    <row r="1951" spans="1:1" s="333" customFormat="1">
      <c r="A1951" s="1141"/>
    </row>
    <row r="1952" spans="1:1" s="333" customFormat="1">
      <c r="A1952" s="1141"/>
    </row>
    <row r="1953" spans="1:1" s="333" customFormat="1">
      <c r="A1953" s="1141"/>
    </row>
    <row r="1954" spans="1:1" s="333" customFormat="1">
      <c r="A1954" s="1141"/>
    </row>
    <row r="1955" spans="1:1" s="333" customFormat="1">
      <c r="A1955" s="1141"/>
    </row>
    <row r="1956" spans="1:1" s="333" customFormat="1">
      <c r="A1956" s="1141"/>
    </row>
    <row r="1957" spans="1:1" s="333" customFormat="1">
      <c r="A1957" s="1141"/>
    </row>
    <row r="1958" spans="1:1" s="333" customFormat="1">
      <c r="A1958" s="1141"/>
    </row>
    <row r="1959" spans="1:1" s="333" customFormat="1">
      <c r="A1959" s="1141"/>
    </row>
    <row r="1960" spans="1:1" s="333" customFormat="1">
      <c r="A1960" s="1141"/>
    </row>
    <row r="1961" spans="1:1" s="333" customFormat="1">
      <c r="A1961" s="1141"/>
    </row>
    <row r="1962" spans="1:1" s="333" customFormat="1">
      <c r="A1962" s="1141"/>
    </row>
    <row r="1963" spans="1:1" s="333" customFormat="1">
      <c r="A1963" s="1141"/>
    </row>
    <row r="1964" spans="1:1" s="333" customFormat="1">
      <c r="A1964" s="1141"/>
    </row>
    <row r="1965" spans="1:1" s="333" customFormat="1">
      <c r="A1965" s="1141"/>
    </row>
    <row r="1966" spans="1:1" s="333" customFormat="1">
      <c r="A1966" s="1141"/>
    </row>
    <row r="1967" spans="1:1" s="333" customFormat="1">
      <c r="A1967" s="1141"/>
    </row>
    <row r="1968" spans="1:1" s="333" customFormat="1">
      <c r="A1968" s="1141"/>
    </row>
    <row r="1969" spans="1:1" s="333" customFormat="1">
      <c r="A1969" s="1141"/>
    </row>
    <row r="1970" spans="1:1" s="333" customFormat="1">
      <c r="A1970" s="1141"/>
    </row>
    <row r="1971" spans="1:1" s="333" customFormat="1">
      <c r="A1971" s="1141"/>
    </row>
    <row r="1972" spans="1:1" s="333" customFormat="1">
      <c r="A1972" s="1141"/>
    </row>
    <row r="1973" spans="1:1" s="333" customFormat="1">
      <c r="A1973" s="1141"/>
    </row>
    <row r="1974" spans="1:1" s="333" customFormat="1">
      <c r="A1974" s="1141"/>
    </row>
    <row r="1975" spans="1:1" s="333" customFormat="1">
      <c r="A1975" s="1141"/>
    </row>
    <row r="1976" spans="1:1" s="333" customFormat="1">
      <c r="A1976" s="1141"/>
    </row>
    <row r="1977" spans="1:1" s="333" customFormat="1">
      <c r="A1977" s="1141"/>
    </row>
    <row r="1978" spans="1:1" s="333" customFormat="1">
      <c r="A1978" s="1141"/>
    </row>
    <row r="1979" spans="1:1" s="333" customFormat="1">
      <c r="A1979" s="1141"/>
    </row>
    <row r="1980" spans="1:1" s="333" customFormat="1">
      <c r="A1980" s="1141"/>
    </row>
    <row r="1981" spans="1:1" s="333" customFormat="1">
      <c r="A1981" s="1141"/>
    </row>
    <row r="1982" spans="1:1" s="333" customFormat="1">
      <c r="A1982" s="1141"/>
    </row>
    <row r="1983" spans="1:1" s="333" customFormat="1">
      <c r="A1983" s="1141"/>
    </row>
    <row r="1984" spans="1:1" s="333" customFormat="1">
      <c r="A1984" s="1141"/>
    </row>
    <row r="1985" spans="1:1" s="333" customFormat="1">
      <c r="A1985" s="1141"/>
    </row>
    <row r="1986" spans="1:1" s="333" customFormat="1">
      <c r="A1986" s="1141"/>
    </row>
    <row r="1987" spans="1:1" s="333" customFormat="1">
      <c r="A1987" s="1141"/>
    </row>
    <row r="1988" spans="1:1" s="333" customFormat="1">
      <c r="A1988" s="1141"/>
    </row>
    <row r="1989" spans="1:1" s="333" customFormat="1">
      <c r="A1989" s="1141"/>
    </row>
    <row r="1990" spans="1:1" s="333" customFormat="1">
      <c r="A1990" s="1141"/>
    </row>
    <row r="1991" spans="1:1" s="333" customFormat="1">
      <c r="A1991" s="1141"/>
    </row>
    <row r="1992" spans="1:1" s="333" customFormat="1">
      <c r="A1992" s="1141"/>
    </row>
    <row r="1993" spans="1:1" s="333" customFormat="1">
      <c r="A1993" s="1141"/>
    </row>
    <row r="1994" spans="1:1" s="333" customFormat="1">
      <c r="A1994" s="1141"/>
    </row>
    <row r="1995" spans="1:1" s="333" customFormat="1">
      <c r="A1995" s="1141"/>
    </row>
  </sheetData>
  <mergeCells count="659">
    <mergeCell ref="E603:G603"/>
    <mergeCell ref="D15:G15"/>
    <mergeCell ref="D16:G16"/>
    <mergeCell ref="D17:G17"/>
    <mergeCell ref="D18:G18"/>
    <mergeCell ref="D19:G19"/>
    <mergeCell ref="C20:G20"/>
    <mergeCell ref="G1:L6"/>
    <mergeCell ref="B8:G8"/>
    <mergeCell ref="B9:L9"/>
    <mergeCell ref="B10:B142"/>
    <mergeCell ref="C10:G10"/>
    <mergeCell ref="C11:C19"/>
    <mergeCell ref="D11:G11"/>
    <mergeCell ref="D12:G12"/>
    <mergeCell ref="D13:G13"/>
    <mergeCell ref="D14:G14"/>
    <mergeCell ref="D31:G31"/>
    <mergeCell ref="D32:G32"/>
    <mergeCell ref="D33:G33"/>
    <mergeCell ref="D34:G34"/>
    <mergeCell ref="C21:C24"/>
    <mergeCell ref="D21:G21"/>
    <mergeCell ref="D22:G22"/>
    <mergeCell ref="D23:G23"/>
    <mergeCell ref="D24:G24"/>
    <mergeCell ref="C25:G25"/>
    <mergeCell ref="F52:G52"/>
    <mergeCell ref="F53:G53"/>
    <mergeCell ref="F54:G54"/>
    <mergeCell ref="E55:G55"/>
    <mergeCell ref="E56:E58"/>
    <mergeCell ref="F56:G56"/>
    <mergeCell ref="F57:G57"/>
    <mergeCell ref="F58:G58"/>
    <mergeCell ref="D35:G35"/>
    <mergeCell ref="D36:G36"/>
    <mergeCell ref="C37:G37"/>
    <mergeCell ref="C38:C127"/>
    <mergeCell ref="D38:G38"/>
    <mergeCell ref="D39:D58"/>
    <mergeCell ref="E39:G39"/>
    <mergeCell ref="E40:E54"/>
    <mergeCell ref="F40:F45"/>
    <mergeCell ref="F46:F51"/>
    <mergeCell ref="C26:C36"/>
    <mergeCell ref="D26:G26"/>
    <mergeCell ref="D27:G27"/>
    <mergeCell ref="D28:G28"/>
    <mergeCell ref="D29:G29"/>
    <mergeCell ref="D30:G30"/>
    <mergeCell ref="D62:G62"/>
    <mergeCell ref="D63:D67"/>
    <mergeCell ref="E63:G63"/>
    <mergeCell ref="E64:G64"/>
    <mergeCell ref="E65:G65"/>
    <mergeCell ref="E66:G66"/>
    <mergeCell ref="E67:G67"/>
    <mergeCell ref="D59:G59"/>
    <mergeCell ref="D60:D61"/>
    <mergeCell ref="E60:G60"/>
    <mergeCell ref="E61:G61"/>
    <mergeCell ref="D68:G68"/>
    <mergeCell ref="D69:D77"/>
    <mergeCell ref="E69:G69"/>
    <mergeCell ref="E70:G70"/>
    <mergeCell ref="E71:G71"/>
    <mergeCell ref="E72:G72"/>
    <mergeCell ref="E73:G73"/>
    <mergeCell ref="E74:G74"/>
    <mergeCell ref="E75:G75"/>
    <mergeCell ref="E76:G76"/>
    <mergeCell ref="E77:G77"/>
    <mergeCell ref="D78:G78"/>
    <mergeCell ref="D79:D87"/>
    <mergeCell ref="E79:G79"/>
    <mergeCell ref="E80:G80"/>
    <mergeCell ref="E81:G81"/>
    <mergeCell ref="E82:G82"/>
    <mergeCell ref="E83:G83"/>
    <mergeCell ref="E84:G84"/>
    <mergeCell ref="E85:G85"/>
    <mergeCell ref="E95:G95"/>
    <mergeCell ref="E96:G96"/>
    <mergeCell ref="E97:G97"/>
    <mergeCell ref="E98:G98"/>
    <mergeCell ref="E99:G99"/>
    <mergeCell ref="E100:G100"/>
    <mergeCell ref="E86:G86"/>
    <mergeCell ref="E87:G87"/>
    <mergeCell ref="D88:G88"/>
    <mergeCell ref="D89:D100"/>
    <mergeCell ref="E89:G89"/>
    <mergeCell ref="E90:G90"/>
    <mergeCell ref="E91:G91"/>
    <mergeCell ref="E92:G92"/>
    <mergeCell ref="E93:G93"/>
    <mergeCell ref="E94:G94"/>
    <mergeCell ref="D108:G108"/>
    <mergeCell ref="D109:D112"/>
    <mergeCell ref="E109:G109"/>
    <mergeCell ref="E110:G110"/>
    <mergeCell ref="E111:G111"/>
    <mergeCell ref="E112:G112"/>
    <mergeCell ref="D101:G101"/>
    <mergeCell ref="D102:D107"/>
    <mergeCell ref="E102:G102"/>
    <mergeCell ref="E103:G103"/>
    <mergeCell ref="E104:G104"/>
    <mergeCell ref="E105:G105"/>
    <mergeCell ref="E106:G106"/>
    <mergeCell ref="E107:G107"/>
    <mergeCell ref="D113:G113"/>
    <mergeCell ref="D114:D123"/>
    <mergeCell ref="E114:G114"/>
    <mergeCell ref="E115:G115"/>
    <mergeCell ref="E116:G116"/>
    <mergeCell ref="E117:G117"/>
    <mergeCell ref="E118:G118"/>
    <mergeCell ref="E119:G119"/>
    <mergeCell ref="E120:G120"/>
    <mergeCell ref="E121:G121"/>
    <mergeCell ref="E123:G123"/>
    <mergeCell ref="C128:G128"/>
    <mergeCell ref="C129:C140"/>
    <mergeCell ref="D129:G129"/>
    <mergeCell ref="D130:G130"/>
    <mergeCell ref="D131:F132"/>
    <mergeCell ref="D133:G133"/>
    <mergeCell ref="E122:G122"/>
    <mergeCell ref="D124:G124"/>
    <mergeCell ref="D125:G125"/>
    <mergeCell ref="D126:D127"/>
    <mergeCell ref="E126:G126"/>
    <mergeCell ref="E127:G127"/>
    <mergeCell ref="D134:F135"/>
    <mergeCell ref="D136:F137"/>
    <mergeCell ref="D138:F140"/>
    <mergeCell ref="D156:F157"/>
    <mergeCell ref="D158:G158"/>
    <mergeCell ref="D159:G159"/>
    <mergeCell ref="D160:G160"/>
    <mergeCell ref="C161:G161"/>
    <mergeCell ref="C162:C165"/>
    <mergeCell ref="D162:F165"/>
    <mergeCell ref="C141:G141"/>
    <mergeCell ref="C142:G142"/>
    <mergeCell ref="B143:L143"/>
    <mergeCell ref="B144:B205"/>
    <mergeCell ref="C144:G144"/>
    <mergeCell ref="C145:C160"/>
    <mergeCell ref="D145:G145"/>
    <mergeCell ref="D146:F149"/>
    <mergeCell ref="D150:F153"/>
    <mergeCell ref="D154:F155"/>
    <mergeCell ref="C166:G166"/>
    <mergeCell ref="C167:C190"/>
    <mergeCell ref="D167:F168"/>
    <mergeCell ref="D169:F170"/>
    <mergeCell ref="D171:F172"/>
    <mergeCell ref="D173:F174"/>
    <mergeCell ref="D175:G175"/>
    <mergeCell ref="D176:F177"/>
    <mergeCell ref="D178:E190"/>
    <mergeCell ref="F178:G178"/>
    <mergeCell ref="F185:G185"/>
    <mergeCell ref="F186:G186"/>
    <mergeCell ref="F187:G187"/>
    <mergeCell ref="F188:G188"/>
    <mergeCell ref="F189:G189"/>
    <mergeCell ref="F190:G190"/>
    <mergeCell ref="F179:G179"/>
    <mergeCell ref="F180:G180"/>
    <mergeCell ref="F181:G181"/>
    <mergeCell ref="F182:G182"/>
    <mergeCell ref="F183:G183"/>
    <mergeCell ref="F184:G184"/>
    <mergeCell ref="D199:E201"/>
    <mergeCell ref="F199:G199"/>
    <mergeCell ref="F200:G200"/>
    <mergeCell ref="F201:G201"/>
    <mergeCell ref="D202:G202"/>
    <mergeCell ref="D203:G203"/>
    <mergeCell ref="C191:G191"/>
    <mergeCell ref="C192:C203"/>
    <mergeCell ref="D192:G192"/>
    <mergeCell ref="D193:G193"/>
    <mergeCell ref="D194:G194"/>
    <mergeCell ref="D195:G195"/>
    <mergeCell ref="D196:E198"/>
    <mergeCell ref="F196:G196"/>
    <mergeCell ref="F197:G197"/>
    <mergeCell ref="F198:G198"/>
    <mergeCell ref="C204:G204"/>
    <mergeCell ref="C205:G205"/>
    <mergeCell ref="B206:L206"/>
    <mergeCell ref="B207:B361"/>
    <mergeCell ref="C207:G207"/>
    <mergeCell ref="C208:C212"/>
    <mergeCell ref="D208:G208"/>
    <mergeCell ref="D209:G209"/>
    <mergeCell ref="D210:G210"/>
    <mergeCell ref="D211:G211"/>
    <mergeCell ref="D212:G212"/>
    <mergeCell ref="C213:G213"/>
    <mergeCell ref="C214:C264"/>
    <mergeCell ref="D214:G214"/>
    <mergeCell ref="D215:D218"/>
    <mergeCell ref="E215:F218"/>
    <mergeCell ref="D219:G219"/>
    <mergeCell ref="D220:D239"/>
    <mergeCell ref="E220:G220"/>
    <mergeCell ref="E221:G221"/>
    <mergeCell ref="E234:G234"/>
    <mergeCell ref="E235:G235"/>
    <mergeCell ref="E236:G236"/>
    <mergeCell ref="E237:G237"/>
    <mergeCell ref="E238:G238"/>
    <mergeCell ref="E239:G239"/>
    <mergeCell ref="E222:G222"/>
    <mergeCell ref="E223:G223"/>
    <mergeCell ref="E224:G224"/>
    <mergeCell ref="E225:F227"/>
    <mergeCell ref="E228:F230"/>
    <mergeCell ref="E231:F233"/>
    <mergeCell ref="D240:G240"/>
    <mergeCell ref="D241:D264"/>
    <mergeCell ref="E241:F242"/>
    <mergeCell ref="E243:F244"/>
    <mergeCell ref="E245:G245"/>
    <mergeCell ref="E246:F247"/>
    <mergeCell ref="E248:F249"/>
    <mergeCell ref="E250:F251"/>
    <mergeCell ref="E252:E264"/>
    <mergeCell ref="F252:G252"/>
    <mergeCell ref="F259:G259"/>
    <mergeCell ref="F260:G260"/>
    <mergeCell ref="F261:G261"/>
    <mergeCell ref="F262:G262"/>
    <mergeCell ref="F263:G263"/>
    <mergeCell ref="F264:G264"/>
    <mergeCell ref="F253:G253"/>
    <mergeCell ref="F254:G254"/>
    <mergeCell ref="F255:G255"/>
    <mergeCell ref="F256:G256"/>
    <mergeCell ref="F257:G257"/>
    <mergeCell ref="F258:G258"/>
    <mergeCell ref="C265:G265"/>
    <mergeCell ref="C266:C316"/>
    <mergeCell ref="D266:G266"/>
    <mergeCell ref="D267:D270"/>
    <mergeCell ref="E267:F270"/>
    <mergeCell ref="D271:G271"/>
    <mergeCell ref="D272:D291"/>
    <mergeCell ref="E272:G272"/>
    <mergeCell ref="E273:G273"/>
    <mergeCell ref="E274:G274"/>
    <mergeCell ref="E287:G287"/>
    <mergeCell ref="E288:G288"/>
    <mergeCell ref="E289:G289"/>
    <mergeCell ref="E290:G290"/>
    <mergeCell ref="E291:G291"/>
    <mergeCell ref="D292:G292"/>
    <mergeCell ref="E275:G275"/>
    <mergeCell ref="E276:G276"/>
    <mergeCell ref="E277:F279"/>
    <mergeCell ref="E280:F282"/>
    <mergeCell ref="E283:F285"/>
    <mergeCell ref="E286:G286"/>
    <mergeCell ref="F316:G316"/>
    <mergeCell ref="C317:G317"/>
    <mergeCell ref="D293:D316"/>
    <mergeCell ref="E293:F294"/>
    <mergeCell ref="E295:F296"/>
    <mergeCell ref="E297:F298"/>
    <mergeCell ref="F310:G310"/>
    <mergeCell ref="F311:G311"/>
    <mergeCell ref="F312:G312"/>
    <mergeCell ref="F313:G313"/>
    <mergeCell ref="F314:G314"/>
    <mergeCell ref="F315:G315"/>
    <mergeCell ref="E299:F300"/>
    <mergeCell ref="E301:G301"/>
    <mergeCell ref="E302:F303"/>
    <mergeCell ref="E304:E316"/>
    <mergeCell ref="F304:G304"/>
    <mergeCell ref="F305:G305"/>
    <mergeCell ref="F306:G306"/>
    <mergeCell ref="F307:G307"/>
    <mergeCell ref="F308:G308"/>
    <mergeCell ref="F309:G309"/>
    <mergeCell ref="C318:C326"/>
    <mergeCell ref="D318:F319"/>
    <mergeCell ref="D320:G320"/>
    <mergeCell ref="D321:G321"/>
    <mergeCell ref="D322:G322"/>
    <mergeCell ref="D323:G323"/>
    <mergeCell ref="D324:G324"/>
    <mergeCell ref="D325:G325"/>
    <mergeCell ref="D326:G326"/>
    <mergeCell ref="C327:G327"/>
    <mergeCell ref="C328:C329"/>
    <mergeCell ref="D328:G328"/>
    <mergeCell ref="D329:G329"/>
    <mergeCell ref="C330:G330"/>
    <mergeCell ref="C331:C335"/>
    <mergeCell ref="D331:G331"/>
    <mergeCell ref="D332:G332"/>
    <mergeCell ref="D333:G333"/>
    <mergeCell ref="D334:G334"/>
    <mergeCell ref="D335:G335"/>
    <mergeCell ref="C336:G336"/>
    <mergeCell ref="C337:C345"/>
    <mergeCell ref="D337:G337"/>
    <mergeCell ref="D338:G338"/>
    <mergeCell ref="D339:G339"/>
    <mergeCell ref="D340:G340"/>
    <mergeCell ref="D341:G341"/>
    <mergeCell ref="D342:G342"/>
    <mergeCell ref="D343:G343"/>
    <mergeCell ref="D353:G353"/>
    <mergeCell ref="C354:G354"/>
    <mergeCell ref="C355:C358"/>
    <mergeCell ref="D355:G355"/>
    <mergeCell ref="D356:G356"/>
    <mergeCell ref="D357:G357"/>
    <mergeCell ref="D358:G358"/>
    <mergeCell ref="D344:G344"/>
    <mergeCell ref="D345:G345"/>
    <mergeCell ref="C346:G346"/>
    <mergeCell ref="C347:C353"/>
    <mergeCell ref="D347:G347"/>
    <mergeCell ref="D348:G348"/>
    <mergeCell ref="D349:G349"/>
    <mergeCell ref="D350:G350"/>
    <mergeCell ref="D351:G351"/>
    <mergeCell ref="D352:G352"/>
    <mergeCell ref="E368:G368"/>
    <mergeCell ref="E369:G369"/>
    <mergeCell ref="E370:G370"/>
    <mergeCell ref="E371:G371"/>
    <mergeCell ref="E372:G372"/>
    <mergeCell ref="C373:G373"/>
    <mergeCell ref="C359:G359"/>
    <mergeCell ref="C360:G360"/>
    <mergeCell ref="C361:G361"/>
    <mergeCell ref="B362:G362"/>
    <mergeCell ref="B363:G363"/>
    <mergeCell ref="B364:B375"/>
    <mergeCell ref="C364:D372"/>
    <mergeCell ref="E366:G366"/>
    <mergeCell ref="E367:G367"/>
    <mergeCell ref="C374:G374"/>
    <mergeCell ref="C375:G375"/>
    <mergeCell ref="E364:F365"/>
    <mergeCell ref="B377:B457"/>
    <mergeCell ref="C377:G377"/>
    <mergeCell ref="C378:C457"/>
    <mergeCell ref="D378:G378"/>
    <mergeCell ref="D379:E381"/>
    <mergeCell ref="F379:G379"/>
    <mergeCell ref="F380:G380"/>
    <mergeCell ref="E390:G390"/>
    <mergeCell ref="E391:G391"/>
    <mergeCell ref="E392:G392"/>
    <mergeCell ref="E393:G393"/>
    <mergeCell ref="E394:G394"/>
    <mergeCell ref="D395:G395"/>
    <mergeCell ref="F381:G381"/>
    <mergeCell ref="D382:G382"/>
    <mergeCell ref="D383:D394"/>
    <mergeCell ref="E383:G383"/>
    <mergeCell ref="E384:G384"/>
    <mergeCell ref="E385:G385"/>
    <mergeCell ref="E386:G386"/>
    <mergeCell ref="E387:G387"/>
    <mergeCell ref="E388:G388"/>
    <mergeCell ref="E389:G389"/>
    <mergeCell ref="D396:G396"/>
    <mergeCell ref="D397:G397"/>
    <mergeCell ref="D398:G398"/>
    <mergeCell ref="D399:G399"/>
    <mergeCell ref="D400:D409"/>
    <mergeCell ref="E400:E407"/>
    <mergeCell ref="F400:G400"/>
    <mergeCell ref="F401:G401"/>
    <mergeCell ref="F402:G402"/>
    <mergeCell ref="F403:G403"/>
    <mergeCell ref="D410:G410"/>
    <mergeCell ref="D411:D419"/>
    <mergeCell ref="E411:G411"/>
    <mergeCell ref="E413:G413"/>
    <mergeCell ref="E414:G414"/>
    <mergeCell ref="E415:G415"/>
    <mergeCell ref="E416:G416"/>
    <mergeCell ref="E419:G419"/>
    <mergeCell ref="F404:G404"/>
    <mergeCell ref="F405:G405"/>
    <mergeCell ref="F406:G406"/>
    <mergeCell ref="F407:G407"/>
    <mergeCell ref="E408:G408"/>
    <mergeCell ref="E409:G409"/>
    <mergeCell ref="E417:G417"/>
    <mergeCell ref="E412:G412"/>
    <mergeCell ref="E418:G418"/>
    <mergeCell ref="D420:G420"/>
    <mergeCell ref="E421:G421"/>
    <mergeCell ref="E422:G422"/>
    <mergeCell ref="E423:G423"/>
    <mergeCell ref="E424:G424"/>
    <mergeCell ref="E425:G425"/>
    <mergeCell ref="E426:G426"/>
    <mergeCell ref="E427:G427"/>
    <mergeCell ref="E428:G428"/>
    <mergeCell ref="D447:G447"/>
    <mergeCell ref="E429:G429"/>
    <mergeCell ref="E430:G430"/>
    <mergeCell ref="E431:G431"/>
    <mergeCell ref="E432:G432"/>
    <mergeCell ref="E433:G433"/>
    <mergeCell ref="E437:G437"/>
    <mergeCell ref="E440:G440"/>
    <mergeCell ref="D448:F449"/>
    <mergeCell ref="E438:F439"/>
    <mergeCell ref="E434:G434"/>
    <mergeCell ref="E435:G435"/>
    <mergeCell ref="E436:G436"/>
    <mergeCell ref="D421:D440"/>
    <mergeCell ref="D443:G443"/>
    <mergeCell ref="D444:G444"/>
    <mergeCell ref="D445:G445"/>
    <mergeCell ref="D446:G446"/>
    <mergeCell ref="D450:G450"/>
    <mergeCell ref="D451:D456"/>
    <mergeCell ref="E451:G451"/>
    <mergeCell ref="E452:G452"/>
    <mergeCell ref="E453:G453"/>
    <mergeCell ref="E454:G454"/>
    <mergeCell ref="E455:G455"/>
    <mergeCell ref="E456:G456"/>
    <mergeCell ref="D457:G457"/>
    <mergeCell ref="B458:L458"/>
    <mergeCell ref="B459:L459"/>
    <mergeCell ref="B460:B504"/>
    <mergeCell ref="C460:J460"/>
    <mergeCell ref="C461:G461"/>
    <mergeCell ref="C462:C473"/>
    <mergeCell ref="D462:G462"/>
    <mergeCell ref="D463:G463"/>
    <mergeCell ref="D464:G464"/>
    <mergeCell ref="D465:G465"/>
    <mergeCell ref="D466:G466"/>
    <mergeCell ref="D467:E473"/>
    <mergeCell ref="F467:G467"/>
    <mergeCell ref="F468:G468"/>
    <mergeCell ref="F469:G469"/>
    <mergeCell ref="F470:G470"/>
    <mergeCell ref="F471:G471"/>
    <mergeCell ref="F472:G472"/>
    <mergeCell ref="F473:G473"/>
    <mergeCell ref="C474:G474"/>
    <mergeCell ref="C475:C503"/>
    <mergeCell ref="D475:E498"/>
    <mergeCell ref="F475:G475"/>
    <mergeCell ref="F476:G476"/>
    <mergeCell ref="F477:G477"/>
    <mergeCell ref="F478:G478"/>
    <mergeCell ref="F479:G479"/>
    <mergeCell ref="F480:G480"/>
    <mergeCell ref="F481:G481"/>
    <mergeCell ref="F488:G488"/>
    <mergeCell ref="F489:G489"/>
    <mergeCell ref="F490:G490"/>
    <mergeCell ref="F491:G491"/>
    <mergeCell ref="F492:G492"/>
    <mergeCell ref="F493:G493"/>
    <mergeCell ref="F482:G482"/>
    <mergeCell ref="F483:G483"/>
    <mergeCell ref="F484:G484"/>
    <mergeCell ref="F485:G485"/>
    <mergeCell ref="F486:G486"/>
    <mergeCell ref="F487:G487"/>
    <mergeCell ref="F494:G494"/>
    <mergeCell ref="F495:G495"/>
    <mergeCell ref="F496:G496"/>
    <mergeCell ref="F497:G497"/>
    <mergeCell ref="F498:G498"/>
    <mergeCell ref="D499:E503"/>
    <mergeCell ref="F499:G499"/>
    <mergeCell ref="F500:G500"/>
    <mergeCell ref="F501:G501"/>
    <mergeCell ref="F502:G502"/>
    <mergeCell ref="F503:G503"/>
    <mergeCell ref="C504:G504"/>
    <mergeCell ref="B505:L505"/>
    <mergeCell ref="B506:B571"/>
    <mergeCell ref="C506:G506"/>
    <mergeCell ref="C507:C542"/>
    <mergeCell ref="D507:E518"/>
    <mergeCell ref="F507:G507"/>
    <mergeCell ref="F508:G508"/>
    <mergeCell ref="F509:G509"/>
    <mergeCell ref="F516:G516"/>
    <mergeCell ref="F517:G517"/>
    <mergeCell ref="F518:G518"/>
    <mergeCell ref="D519:F523"/>
    <mergeCell ref="D524:G524"/>
    <mergeCell ref="D525:F527"/>
    <mergeCell ref="F510:G510"/>
    <mergeCell ref="F511:G511"/>
    <mergeCell ref="F512:G512"/>
    <mergeCell ref="F513:G513"/>
    <mergeCell ref="F514:G514"/>
    <mergeCell ref="F515:G515"/>
    <mergeCell ref="D534:G534"/>
    <mergeCell ref="D535:G535"/>
    <mergeCell ref="D536:G536"/>
    <mergeCell ref="D537:G537"/>
    <mergeCell ref="D538:G538"/>
    <mergeCell ref="D539:G539"/>
    <mergeCell ref="D528:G528"/>
    <mergeCell ref="D529:G529"/>
    <mergeCell ref="D530:G530"/>
    <mergeCell ref="D531:G531"/>
    <mergeCell ref="D532:G532"/>
    <mergeCell ref="D533:G533"/>
    <mergeCell ref="D540:G540"/>
    <mergeCell ref="D541:G541"/>
    <mergeCell ref="D542:G542"/>
    <mergeCell ref="C543:G543"/>
    <mergeCell ref="C544:C560"/>
    <mergeCell ref="D544:F547"/>
    <mergeCell ref="D548:F551"/>
    <mergeCell ref="D552:F554"/>
    <mergeCell ref="D555:G555"/>
    <mergeCell ref="D556:G556"/>
    <mergeCell ref="K561:L561"/>
    <mergeCell ref="C563:C571"/>
    <mergeCell ref="D563:F565"/>
    <mergeCell ref="D566:F567"/>
    <mergeCell ref="D568:G568"/>
    <mergeCell ref="D569:G569"/>
    <mergeCell ref="D570:G570"/>
    <mergeCell ref="D571:G571"/>
    <mergeCell ref="D557:G557"/>
    <mergeCell ref="D558:G558"/>
    <mergeCell ref="D559:G559"/>
    <mergeCell ref="D560:G560"/>
    <mergeCell ref="C561:G562"/>
    <mergeCell ref="H561:J561"/>
    <mergeCell ref="C583:G583"/>
    <mergeCell ref="C584:G584"/>
    <mergeCell ref="C585:G585"/>
    <mergeCell ref="B572:G572"/>
    <mergeCell ref="B573:G573"/>
    <mergeCell ref="B574:G574"/>
    <mergeCell ref="B575:G575"/>
    <mergeCell ref="B576:G576"/>
    <mergeCell ref="C577:G577"/>
    <mergeCell ref="C578:E582"/>
    <mergeCell ref="F578:G578"/>
    <mergeCell ref="F579:G579"/>
    <mergeCell ref="C595:G595"/>
    <mergeCell ref="C596:G596"/>
    <mergeCell ref="C597:G597"/>
    <mergeCell ref="B601:D605"/>
    <mergeCell ref="E601:G601"/>
    <mergeCell ref="E602:G602"/>
    <mergeCell ref="E604:G604"/>
    <mergeCell ref="E605:G605"/>
    <mergeCell ref="C586:G586"/>
    <mergeCell ref="C587:G587"/>
    <mergeCell ref="C588:G588"/>
    <mergeCell ref="B589:G589"/>
    <mergeCell ref="C590:G590"/>
    <mergeCell ref="C591:G591"/>
    <mergeCell ref="C592:G592"/>
    <mergeCell ref="C593:G593"/>
    <mergeCell ref="C594:G594"/>
    <mergeCell ref="B577:B588"/>
    <mergeCell ref="C598:G598"/>
    <mergeCell ref="B590:B598"/>
    <mergeCell ref="C599:G599"/>
    <mergeCell ref="F580:G580"/>
    <mergeCell ref="F581:G581"/>
    <mergeCell ref="F582:G582"/>
    <mergeCell ref="F614:G614"/>
    <mergeCell ref="F616:G616"/>
    <mergeCell ref="F617:G617"/>
    <mergeCell ref="B618:G618"/>
    <mergeCell ref="B620:G620"/>
    <mergeCell ref="B621:G622"/>
    <mergeCell ref="B606:G606"/>
    <mergeCell ref="B607:G607"/>
    <mergeCell ref="B608:G608"/>
    <mergeCell ref="B609:E617"/>
    <mergeCell ref="F609:G609"/>
    <mergeCell ref="F610:G610"/>
    <mergeCell ref="F611:G611"/>
    <mergeCell ref="F612:G612"/>
    <mergeCell ref="F613:G613"/>
    <mergeCell ref="F615:G615"/>
    <mergeCell ref="E629:G629"/>
    <mergeCell ref="E630:G630"/>
    <mergeCell ref="E631:G631"/>
    <mergeCell ref="E632:G632"/>
    <mergeCell ref="E633:G633"/>
    <mergeCell ref="E634:G634"/>
    <mergeCell ref="H621:J621"/>
    <mergeCell ref="B623:B635"/>
    <mergeCell ref="C623:D628"/>
    <mergeCell ref="E623:G623"/>
    <mergeCell ref="E624:G624"/>
    <mergeCell ref="E625:G625"/>
    <mergeCell ref="E626:G626"/>
    <mergeCell ref="E627:G627"/>
    <mergeCell ref="E628:G628"/>
    <mergeCell ref="C629:D634"/>
    <mergeCell ref="C635:G635"/>
    <mergeCell ref="E652:G652"/>
    <mergeCell ref="C642:G642"/>
    <mergeCell ref="C643:G643"/>
    <mergeCell ref="C644:G644"/>
    <mergeCell ref="B645:G645"/>
    <mergeCell ref="B646:B671"/>
    <mergeCell ref="C646:D656"/>
    <mergeCell ref="E646:G646"/>
    <mergeCell ref="E647:G647"/>
    <mergeCell ref="E648:G648"/>
    <mergeCell ref="E649:G649"/>
    <mergeCell ref="C663:D671"/>
    <mergeCell ref="E663:G663"/>
    <mergeCell ref="E664:G664"/>
    <mergeCell ref="E665:G665"/>
    <mergeCell ref="E666:G666"/>
    <mergeCell ref="B376:N376"/>
    <mergeCell ref="C600:G600"/>
    <mergeCell ref="B619:G619"/>
    <mergeCell ref="E667:F671"/>
    <mergeCell ref="C657:D662"/>
    <mergeCell ref="E657:G657"/>
    <mergeCell ref="E658:G658"/>
    <mergeCell ref="E659:G659"/>
    <mergeCell ref="E660:G660"/>
    <mergeCell ref="E661:G661"/>
    <mergeCell ref="E662:G662"/>
    <mergeCell ref="E650:G650"/>
    <mergeCell ref="E653:G653"/>
    <mergeCell ref="E654:G654"/>
    <mergeCell ref="E656:G656"/>
    <mergeCell ref="E655:G655"/>
    <mergeCell ref="B636:G636"/>
    <mergeCell ref="B637:G637"/>
    <mergeCell ref="C638:E641"/>
    <mergeCell ref="F638:G638"/>
    <mergeCell ref="F639:G639"/>
    <mergeCell ref="F640:G640"/>
    <mergeCell ref="F641:G641"/>
    <mergeCell ref="E651:G651"/>
  </mergeCells>
  <dataValidations count="6">
    <dataValidation type="decimal" operator="greaterThanOrEqual" allowBlank="1" showInputMessage="1" showErrorMessage="1" error="Valor debe ser mayor o igual que 0" sqref="L142 L128 I113:I125 K318:K323 J331:J335 L125 L658 J161:L161 J159:K160 J215:K218 J241:K251 J330:L330 L585:L588 K382:K387 I635:I637 L653:L656 J178:J190 J267:K270 L59 L62 L68 L113 L78 L88 L101 L108 I361:J363 J327:L327 K326 J328:J329 K437:K439 H635:H636 J355:K357 I88:I108 J144:L144 K203:K204 J413:K414 L573:L574 L576 K372:L372 J364:J372 I644 J337:K345 L361:L363 I373:K374 I128:I140 I59 I62:I78 J220:K239 J426:J429 J272:K291 J252:J264 I347:J353 J304:J316 J293:K303 J318:J326 H359:J359 I346:L346 H361:H375 K360:K371 I354:L354 K358 L451:L456 N375 K389 H382:H390 H421:H423 H426 N68 K426 H430:H432 J145:K157 H213:H357 J446:K448 J382:J386 J407:J409 L395 J404 J401 K402:K403 I213:L214 I219:L219 I240:L240 I265:L266 I271:L271 I292:L292 I317:L317 I327:I330 I336:L336 N59 H428 L447 N62 H407:I407 K428 K405:K409 L443 M439 J438:J439 J443:K444 K433 N78 I372 I375:L375 N142 N128 N125 N161 N330 N113 N88 N101 N108 N327 N144 N372 N361:N363 N346 N354 M386:N386 L382:N382 L407:N407 M384:N384 N213:N214 N219 N240 N265:N266 N271 N292 N317 N336 M443:N444 M394:N395 M428:N428 N439:N442 M446:N447 K391:K392 H399:N399 J394:K395 H394:H395 J388 H446:I447 I382 I395 I443 H411:H418 L418 J416:K417 J418 H439:H444" xr:uid="{00000000-0002-0000-0800-000000000000}">
      <formula1>0</formula1>
    </dataValidation>
    <dataValidation type="whole" operator="greaterThanOrEqual" allowBlank="1" showInputMessage="1" showErrorMessage="1" error="Valor debe ser mayor o igual que 0" sqref="K358 J359 L577:L584 H638:H671 H361:L361 I191:L191 I162:K165 I354:L354 K336:K346 I208:K212 I192:K202 K265:K303 K317:K323 K326:K327 K330 K360 I347:I353 H205:L205 H359 L646:L648 L653:L658 K474:L474 I167:K177 I178:I190 H144:H202 K213:K251 H207:H357 J158:K158 J207:K207 J213:J353 I166:L166 L461 L663:L671 I215:I218 I220:I239 I241:I264 I267:I270 I272:I291 I293:I316 I318:I326 I331:I335 I337:I345 I355:K357 I364:I371 K461:K473 K475:K503 N361 N191 N354 N205 N166" xr:uid="{00000000-0002-0000-0800-000001000000}">
      <formula1>0</formula1>
    </dataValidation>
    <dataValidation type="whole" operator="greaterThanOrEqual" allowBlank="1" showInputMessage="1" showErrorMessage="1" sqref="I109:I112 H623:J634 J563:L570 H10:H17 J128:J140 J10:J17 J25:J34 H20:H23 H142:J142 H25:H34 J20:J23 K10:K26 K125:K128 H128:H140 I60:I61 I41:I53 K68:K88 I79:I87 K101:K123 H563:H570 I37:L37 J507:K560 I57:I58 J38:J125 H37:H125 K131:K142 K28:K36 K38:K62 L590:L620" xr:uid="{00000000-0002-0000-0800-000002000000}">
      <formula1>0</formula1>
    </dataValidation>
    <dataValidation allowBlank="1" showErrorMessage="1" sqref="L55 I55 N55" xr:uid="{00000000-0002-0000-0800-000003000000}"/>
    <dataValidation operator="greaterThanOrEqual" allowBlank="1" showInputMessage="1" showErrorMessage="1" error="Valor debe ser mayor o igual que 0" sqref="J506:K506 L460:L461 L562 H571:L572 K561:K562 J562 L589 K474:L474 L504 K461:K465 H450:N450" xr:uid="{00000000-0002-0000-0800-000004000000}"/>
    <dataValidation type="decimal" operator="greaterThanOrEqual" allowBlank="1" showInputMessage="1" showErrorMessage="1" error="Valor debe ser mayor o igual 0" sqref="H18:J19 H24:J24 K27 H35:J36 K63:K67 K124:L124 H126:J127 K129:K130 H141:J141 K89:K100 H203:J204 L649:L652 K178:K190 L659:L662 K252:K264 K304:K316 K328:K329 K324:K325 K331:K335 H358:J358 K359:L359 H360:J360 K434:K436 J646:K671 K347:K353 J387 J389:J393 H424:H425 H427 K427 H433:H438 K429:K432 H461:J503 H506:I560 L507:L560 I563:I570 H576:K588 K623:L634 I638:L643 J400:K400 J405:J406 J402:J403 K404 K401 J415:K415 J411:K412 M408:N409 H448:H449 H429 M440:M442 H408:I409 M400:N406 H400:I406 H391:H393 K393 J421:K425 J440:K442 M387:N393 M421:N423 J430:J437 N124 M429:N438 N359 M379:N381 M396:N397 M426:N427 M383:N383 M385:N385 J449 M451:N456 M448:N449 L449 M411:N419 J451:J456 H451:H456 H590:K620" xr:uid="{00000000-0002-0000-0800-000005000000}">
      <formula1>0</formula1>
    </dataValidation>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T1271"/>
  <sheetViews>
    <sheetView zoomScaleNormal="100" workbookViewId="0">
      <selection activeCell="F1" sqref="F1:K6"/>
    </sheetView>
  </sheetViews>
  <sheetFormatPr baseColWidth="10" defaultColWidth="10.85546875" defaultRowHeight="15"/>
  <cols>
    <col min="1" max="2" width="8.5703125" style="131" customWidth="1"/>
    <col min="3" max="3" width="43.85546875" style="131" customWidth="1"/>
    <col min="4" max="4" width="22.85546875" style="132" customWidth="1"/>
    <col min="5" max="5" width="19" style="132" customWidth="1"/>
    <col min="6" max="6" width="20.7109375" style="132" customWidth="1"/>
    <col min="7" max="7" width="24.28515625" style="132" customWidth="1"/>
    <col min="8" max="8" width="27.7109375" style="132" customWidth="1"/>
    <col min="9" max="9" width="26.85546875" style="132" customWidth="1"/>
    <col min="10" max="10" width="24.85546875" style="131" customWidth="1"/>
    <col min="11" max="11" width="21.28515625" style="131" customWidth="1"/>
    <col min="12" max="12" width="27.7109375" style="1089" customWidth="1"/>
    <col min="13" max="13" width="26.28515625" style="1089" customWidth="1"/>
    <col min="14" max="15" width="24" style="1089" customWidth="1"/>
    <col min="16" max="16" width="27.42578125" style="1089" customWidth="1"/>
    <col min="17" max="17" width="24.85546875" style="1089" customWidth="1"/>
    <col min="18" max="124" width="10.85546875" style="1089"/>
    <col min="125" max="16384" width="10.85546875" style="131"/>
  </cols>
  <sheetData>
    <row r="1" spans="1:124" s="119" customFormat="1" ht="15.95" customHeight="1">
      <c r="A1" s="259"/>
      <c r="B1" s="249"/>
      <c r="C1" s="249"/>
      <c r="D1" s="227"/>
      <c r="E1" s="228"/>
      <c r="F1" s="4161" t="s">
        <v>1413</v>
      </c>
      <c r="G1" s="4509"/>
      <c r="H1" s="4509"/>
      <c r="I1" s="4509"/>
      <c r="J1" s="4509"/>
      <c r="K1" s="4510"/>
      <c r="L1" s="1087"/>
      <c r="M1" s="1087"/>
      <c r="N1" s="1087"/>
      <c r="O1" s="1087"/>
      <c r="P1" s="1088"/>
      <c r="Q1" s="1088"/>
      <c r="R1" s="1088"/>
      <c r="S1" s="1088"/>
      <c r="T1" s="1088"/>
      <c r="U1" s="1088"/>
      <c r="V1" s="1088"/>
      <c r="W1" s="1088"/>
      <c r="X1" s="1088"/>
      <c r="Y1" s="1088"/>
      <c r="Z1" s="1088"/>
      <c r="AA1" s="1088"/>
      <c r="AB1" s="1088"/>
      <c r="AC1" s="1088"/>
      <c r="AD1" s="1088"/>
      <c r="AE1" s="1088"/>
      <c r="AF1" s="1088"/>
      <c r="AG1" s="1088"/>
      <c r="AH1" s="1088"/>
      <c r="AI1" s="1088"/>
      <c r="AJ1" s="1088"/>
      <c r="AK1" s="1088"/>
      <c r="AL1" s="1088"/>
      <c r="AM1" s="1088"/>
      <c r="AN1" s="1088"/>
      <c r="AO1" s="1088"/>
      <c r="AP1" s="1088"/>
      <c r="AQ1" s="1088"/>
      <c r="AR1" s="1088"/>
      <c r="AS1" s="1088"/>
      <c r="AT1" s="1088"/>
      <c r="AU1" s="1088"/>
      <c r="AV1" s="1088"/>
      <c r="AW1" s="1088"/>
      <c r="AX1" s="1088"/>
      <c r="AY1" s="1088"/>
      <c r="AZ1" s="1088"/>
      <c r="BA1" s="1088"/>
      <c r="BB1" s="1088"/>
      <c r="BC1" s="1088"/>
      <c r="BD1" s="1088"/>
      <c r="BE1" s="1088"/>
      <c r="BF1" s="1088"/>
      <c r="BG1" s="1088"/>
      <c r="BH1" s="1088"/>
      <c r="BI1" s="1088"/>
      <c r="BJ1" s="1088"/>
      <c r="BK1" s="1088"/>
      <c r="BL1" s="1088"/>
      <c r="BM1" s="1088"/>
      <c r="BN1" s="1088"/>
      <c r="BO1" s="1088"/>
      <c r="BP1" s="1088"/>
      <c r="BQ1" s="1088"/>
      <c r="BR1" s="1088"/>
      <c r="BS1" s="1088"/>
      <c r="BT1" s="1088"/>
      <c r="BU1" s="1088"/>
      <c r="BV1" s="1088"/>
      <c r="BW1" s="1088"/>
      <c r="BX1" s="1088"/>
      <c r="BY1" s="1088"/>
      <c r="BZ1" s="1088"/>
      <c r="CA1" s="1088"/>
      <c r="CB1" s="1088"/>
      <c r="CC1" s="1088"/>
      <c r="CD1" s="1088"/>
      <c r="CE1" s="1088"/>
      <c r="CF1" s="1088"/>
      <c r="CG1" s="1088"/>
      <c r="CH1" s="1088"/>
      <c r="CI1" s="1088"/>
      <c r="CJ1" s="1088"/>
      <c r="CK1" s="1088"/>
      <c r="CL1" s="1088"/>
      <c r="CM1" s="1088"/>
      <c r="CN1" s="1088"/>
      <c r="CO1" s="1088"/>
      <c r="CP1" s="1088"/>
      <c r="CQ1" s="1088"/>
      <c r="CR1" s="1088"/>
      <c r="CS1" s="1088"/>
      <c r="CT1" s="1088"/>
      <c r="CU1" s="1088"/>
      <c r="CV1" s="1088"/>
      <c r="CW1" s="1088"/>
      <c r="CX1" s="1088"/>
      <c r="CY1" s="1088"/>
      <c r="CZ1" s="1088"/>
      <c r="DA1" s="1088"/>
      <c r="DB1" s="1088"/>
      <c r="DC1" s="1088"/>
      <c r="DD1" s="1088"/>
      <c r="DE1" s="1088"/>
      <c r="DF1" s="1088"/>
      <c r="DG1" s="1088"/>
      <c r="DH1" s="1088"/>
      <c r="DI1" s="1088"/>
      <c r="DJ1" s="1088"/>
      <c r="DK1" s="1088"/>
      <c r="DL1" s="1088"/>
      <c r="DM1" s="1088"/>
      <c r="DN1" s="1088"/>
      <c r="DO1" s="1088"/>
      <c r="DP1" s="1088"/>
      <c r="DQ1" s="1088"/>
      <c r="DR1" s="1088"/>
      <c r="DS1" s="1088"/>
      <c r="DT1" s="1088"/>
    </row>
    <row r="2" spans="1:124" s="119" customFormat="1" ht="15.75">
      <c r="A2" s="260"/>
      <c r="D2" s="120"/>
      <c r="E2" s="230"/>
      <c r="F2" s="4511"/>
      <c r="G2" s="4512"/>
      <c r="H2" s="4512"/>
      <c r="I2" s="4512"/>
      <c r="J2" s="4512"/>
      <c r="K2" s="4513"/>
      <c r="L2" s="1087"/>
      <c r="M2" s="1087"/>
      <c r="N2" s="1087"/>
      <c r="O2" s="1087"/>
      <c r="P2" s="1088"/>
      <c r="Q2" s="1088"/>
      <c r="R2" s="1088"/>
      <c r="S2" s="1088"/>
      <c r="T2" s="1088"/>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088"/>
      <c r="AT2" s="1088"/>
      <c r="AU2" s="1088"/>
      <c r="AV2" s="1088"/>
      <c r="AW2" s="1088"/>
      <c r="AX2" s="1088"/>
      <c r="AY2" s="1088"/>
      <c r="AZ2" s="1088"/>
      <c r="BA2" s="1088"/>
      <c r="BB2" s="1088"/>
      <c r="BC2" s="1088"/>
      <c r="BD2" s="1088"/>
      <c r="BE2" s="1088"/>
      <c r="BF2" s="1088"/>
      <c r="BG2" s="1088"/>
      <c r="BH2" s="1088"/>
      <c r="BI2" s="1088"/>
      <c r="BJ2" s="1088"/>
      <c r="BK2" s="1088"/>
      <c r="BL2" s="1088"/>
      <c r="BM2" s="1088"/>
      <c r="BN2" s="1088"/>
      <c r="BO2" s="1088"/>
      <c r="BP2" s="1088"/>
      <c r="BQ2" s="1088"/>
      <c r="BR2" s="1088"/>
      <c r="BS2" s="1088"/>
      <c r="BT2" s="1088"/>
      <c r="BU2" s="1088"/>
      <c r="BV2" s="1088"/>
      <c r="BW2" s="1088"/>
      <c r="BX2" s="1088"/>
      <c r="BY2" s="1088"/>
      <c r="BZ2" s="1088"/>
      <c r="CA2" s="1088"/>
      <c r="CB2" s="1088"/>
      <c r="CC2" s="1088"/>
      <c r="CD2" s="1088"/>
      <c r="CE2" s="1088"/>
      <c r="CF2" s="1088"/>
      <c r="CG2" s="1088"/>
      <c r="CH2" s="1088"/>
      <c r="CI2" s="1088"/>
      <c r="CJ2" s="1088"/>
      <c r="CK2" s="1088"/>
      <c r="CL2" s="1088"/>
      <c r="CM2" s="1088"/>
      <c r="CN2" s="1088"/>
      <c r="CO2" s="1088"/>
      <c r="CP2" s="1088"/>
      <c r="CQ2" s="1088"/>
      <c r="CR2" s="1088"/>
      <c r="CS2" s="1088"/>
      <c r="CT2" s="1088"/>
      <c r="CU2" s="1088"/>
      <c r="CV2" s="1088"/>
      <c r="CW2" s="1088"/>
      <c r="CX2" s="1088"/>
      <c r="CY2" s="1088"/>
      <c r="CZ2" s="1088"/>
      <c r="DA2" s="1088"/>
      <c r="DB2" s="1088"/>
      <c r="DC2" s="1088"/>
      <c r="DD2" s="1088"/>
      <c r="DE2" s="1088"/>
      <c r="DF2" s="1088"/>
      <c r="DG2" s="1088"/>
      <c r="DH2" s="1088"/>
      <c r="DI2" s="1088"/>
      <c r="DJ2" s="1088"/>
      <c r="DK2" s="1088"/>
      <c r="DL2" s="1088"/>
      <c r="DM2" s="1088"/>
      <c r="DN2" s="1088"/>
      <c r="DO2" s="1088"/>
      <c r="DP2" s="1088"/>
      <c r="DQ2" s="1088"/>
      <c r="DR2" s="1088"/>
      <c r="DS2" s="1088"/>
      <c r="DT2" s="1088"/>
    </row>
    <row r="3" spans="1:124" s="119" customFormat="1" ht="15.75">
      <c r="A3" s="260"/>
      <c r="D3" s="120"/>
      <c r="E3" s="230"/>
      <c r="F3" s="4511"/>
      <c r="G3" s="4512"/>
      <c r="H3" s="4512"/>
      <c r="I3" s="4512"/>
      <c r="J3" s="4512"/>
      <c r="K3" s="4513"/>
      <c r="L3" s="1087"/>
      <c r="M3" s="1087"/>
      <c r="N3" s="1087"/>
      <c r="O3" s="1087"/>
      <c r="P3" s="1088"/>
      <c r="Q3" s="1088"/>
      <c r="R3" s="1088"/>
      <c r="S3" s="1088"/>
      <c r="T3" s="1088"/>
      <c r="U3" s="1088"/>
      <c r="V3" s="1088"/>
      <c r="W3" s="1088"/>
      <c r="X3" s="1088"/>
      <c r="Y3" s="1088"/>
      <c r="Z3" s="1088"/>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1088"/>
      <c r="AZ3" s="1088"/>
      <c r="BA3" s="1088"/>
      <c r="BB3" s="1088"/>
      <c r="BC3" s="1088"/>
      <c r="BD3" s="1088"/>
      <c r="BE3" s="1088"/>
      <c r="BF3" s="1088"/>
      <c r="BG3" s="1088"/>
      <c r="BH3" s="1088"/>
      <c r="BI3" s="1088"/>
      <c r="BJ3" s="1088"/>
      <c r="BK3" s="1088"/>
      <c r="BL3" s="1088"/>
      <c r="BM3" s="1088"/>
      <c r="BN3" s="1088"/>
      <c r="BO3" s="1088"/>
      <c r="BP3" s="1088"/>
      <c r="BQ3" s="1088"/>
      <c r="BR3" s="1088"/>
      <c r="BS3" s="1088"/>
      <c r="BT3" s="1088"/>
      <c r="BU3" s="1088"/>
      <c r="BV3" s="1088"/>
      <c r="BW3" s="1088"/>
      <c r="BX3" s="1088"/>
      <c r="BY3" s="1088"/>
      <c r="BZ3" s="1088"/>
      <c r="CA3" s="1088"/>
      <c r="CB3" s="1088"/>
      <c r="CC3" s="1088"/>
      <c r="CD3" s="1088"/>
      <c r="CE3" s="1088"/>
      <c r="CF3" s="1088"/>
      <c r="CG3" s="1088"/>
      <c r="CH3" s="1088"/>
      <c r="CI3" s="1088"/>
      <c r="CJ3" s="1088"/>
      <c r="CK3" s="1088"/>
      <c r="CL3" s="1088"/>
      <c r="CM3" s="1088"/>
      <c r="CN3" s="1088"/>
      <c r="CO3" s="1088"/>
      <c r="CP3" s="1088"/>
      <c r="CQ3" s="1088"/>
      <c r="CR3" s="1088"/>
      <c r="CS3" s="1088"/>
      <c r="CT3" s="1088"/>
      <c r="CU3" s="1088"/>
      <c r="CV3" s="1088"/>
      <c r="CW3" s="1088"/>
      <c r="CX3" s="1088"/>
      <c r="CY3" s="1088"/>
      <c r="CZ3" s="1088"/>
      <c r="DA3" s="1088"/>
      <c r="DB3" s="1088"/>
      <c r="DC3" s="1088"/>
      <c r="DD3" s="1088"/>
      <c r="DE3" s="1088"/>
      <c r="DF3" s="1088"/>
      <c r="DG3" s="1088"/>
      <c r="DH3" s="1088"/>
      <c r="DI3" s="1088"/>
      <c r="DJ3" s="1088"/>
      <c r="DK3" s="1088"/>
      <c r="DL3" s="1088"/>
      <c r="DM3" s="1088"/>
      <c r="DN3" s="1088"/>
      <c r="DO3" s="1088"/>
      <c r="DP3" s="1088"/>
      <c r="DQ3" s="1088"/>
      <c r="DR3" s="1088"/>
      <c r="DS3" s="1088"/>
      <c r="DT3" s="1088"/>
    </row>
    <row r="4" spans="1:124" s="119" customFormat="1" ht="15.75">
      <c r="A4" s="260"/>
      <c r="D4" s="120"/>
      <c r="E4" s="230"/>
      <c r="F4" s="4511"/>
      <c r="G4" s="4512"/>
      <c r="H4" s="4512"/>
      <c r="I4" s="4512"/>
      <c r="J4" s="4512"/>
      <c r="K4" s="4513"/>
      <c r="L4" s="1087"/>
      <c r="M4" s="1087"/>
      <c r="N4" s="1087"/>
      <c r="O4" s="1087"/>
      <c r="P4" s="1088"/>
      <c r="Q4" s="1088"/>
      <c r="R4" s="1088"/>
      <c r="S4" s="1088"/>
      <c r="T4" s="1088"/>
      <c r="U4" s="1088"/>
      <c r="V4" s="1088"/>
      <c r="W4" s="1088"/>
      <c r="X4" s="1088"/>
      <c r="Y4" s="1088"/>
      <c r="Z4" s="1088"/>
      <c r="AA4" s="1088"/>
      <c r="AB4" s="1088"/>
      <c r="AC4" s="1088"/>
      <c r="AD4" s="1088"/>
      <c r="AE4" s="1088"/>
      <c r="AF4" s="1088"/>
      <c r="AG4" s="1088"/>
      <c r="AH4" s="1088"/>
      <c r="AI4" s="1088"/>
      <c r="AJ4" s="1088"/>
      <c r="AK4" s="1088"/>
      <c r="AL4" s="1088"/>
      <c r="AM4" s="1088"/>
      <c r="AN4" s="1088"/>
      <c r="AO4" s="1088"/>
      <c r="AP4" s="1088"/>
      <c r="AQ4" s="1088"/>
      <c r="AR4" s="1088"/>
      <c r="AS4" s="1088"/>
      <c r="AT4" s="1088"/>
      <c r="AU4" s="1088"/>
      <c r="AV4" s="1088"/>
      <c r="AW4" s="1088"/>
      <c r="AX4" s="1088"/>
      <c r="AY4" s="1088"/>
      <c r="AZ4" s="1088"/>
      <c r="BA4" s="1088"/>
      <c r="BB4" s="1088"/>
      <c r="BC4" s="1088"/>
      <c r="BD4" s="1088"/>
      <c r="BE4" s="1088"/>
      <c r="BF4" s="1088"/>
      <c r="BG4" s="1088"/>
      <c r="BH4" s="1088"/>
      <c r="BI4" s="1088"/>
      <c r="BJ4" s="1088"/>
      <c r="BK4" s="1088"/>
      <c r="BL4" s="1088"/>
      <c r="BM4" s="1088"/>
      <c r="BN4" s="1088"/>
      <c r="BO4" s="1088"/>
      <c r="BP4" s="1088"/>
      <c r="BQ4" s="1088"/>
      <c r="BR4" s="1088"/>
      <c r="BS4" s="1088"/>
      <c r="BT4" s="1088"/>
      <c r="BU4" s="1088"/>
      <c r="BV4" s="1088"/>
      <c r="BW4" s="1088"/>
      <c r="BX4" s="1088"/>
      <c r="BY4" s="1088"/>
      <c r="BZ4" s="1088"/>
      <c r="CA4" s="1088"/>
      <c r="CB4" s="1088"/>
      <c r="CC4" s="1088"/>
      <c r="CD4" s="1088"/>
      <c r="CE4" s="1088"/>
      <c r="CF4" s="1088"/>
      <c r="CG4" s="1088"/>
      <c r="CH4" s="1088"/>
      <c r="CI4" s="1088"/>
      <c r="CJ4" s="1088"/>
      <c r="CK4" s="1088"/>
      <c r="CL4" s="1088"/>
      <c r="CM4" s="1088"/>
      <c r="CN4" s="1088"/>
      <c r="CO4" s="1088"/>
      <c r="CP4" s="1088"/>
      <c r="CQ4" s="1088"/>
      <c r="CR4" s="1088"/>
      <c r="CS4" s="1088"/>
      <c r="CT4" s="1088"/>
      <c r="CU4" s="1088"/>
      <c r="CV4" s="1088"/>
      <c r="CW4" s="1088"/>
      <c r="CX4" s="1088"/>
      <c r="CY4" s="1088"/>
      <c r="CZ4" s="1088"/>
      <c r="DA4" s="1088"/>
      <c r="DB4" s="1088"/>
      <c r="DC4" s="1088"/>
      <c r="DD4" s="1088"/>
      <c r="DE4" s="1088"/>
      <c r="DF4" s="1088"/>
      <c r="DG4" s="1088"/>
      <c r="DH4" s="1088"/>
      <c r="DI4" s="1088"/>
      <c r="DJ4" s="1088"/>
      <c r="DK4" s="1088"/>
      <c r="DL4" s="1088"/>
      <c r="DM4" s="1088"/>
      <c r="DN4" s="1088"/>
      <c r="DO4" s="1088"/>
      <c r="DP4" s="1088"/>
      <c r="DQ4" s="1088"/>
      <c r="DR4" s="1088"/>
      <c r="DS4" s="1088"/>
      <c r="DT4" s="1088"/>
    </row>
    <row r="5" spans="1:124" s="121" customFormat="1" ht="18">
      <c r="A5" s="231"/>
      <c r="E5" s="232"/>
      <c r="F5" s="4511"/>
      <c r="G5" s="4512"/>
      <c r="H5" s="4512"/>
      <c r="I5" s="4512"/>
      <c r="J5" s="4512"/>
      <c r="K5" s="4513"/>
      <c r="L5" s="1087"/>
      <c r="M5" s="1087"/>
      <c r="N5" s="1087"/>
      <c r="O5" s="1087"/>
      <c r="P5" s="611"/>
      <c r="Q5" s="611"/>
      <c r="R5" s="611"/>
      <c r="S5" s="611"/>
      <c r="T5" s="611"/>
      <c r="U5" s="611"/>
      <c r="V5" s="611"/>
      <c r="W5" s="611"/>
      <c r="X5" s="611"/>
      <c r="Y5" s="611"/>
      <c r="Z5" s="611"/>
      <c r="AA5" s="611"/>
      <c r="AB5" s="611"/>
      <c r="AC5" s="611"/>
      <c r="AD5" s="611"/>
      <c r="AE5" s="611"/>
      <c r="AF5" s="611"/>
      <c r="AG5" s="611"/>
      <c r="AH5" s="611"/>
      <c r="AI5" s="611"/>
      <c r="AJ5" s="611"/>
      <c r="AK5" s="611"/>
      <c r="AL5" s="611"/>
      <c r="AM5" s="611"/>
      <c r="AN5" s="611"/>
      <c r="AO5" s="611"/>
      <c r="AP5" s="611"/>
      <c r="AQ5" s="611"/>
      <c r="AR5" s="611"/>
      <c r="AS5" s="611"/>
      <c r="AT5" s="611"/>
      <c r="AU5" s="611"/>
      <c r="AV5" s="611"/>
      <c r="AW5" s="611"/>
      <c r="AX5" s="611"/>
      <c r="AY5" s="611"/>
      <c r="AZ5" s="611"/>
      <c r="BA5" s="611"/>
      <c r="BB5" s="611"/>
      <c r="BC5" s="611"/>
      <c r="BD5" s="611"/>
      <c r="BE5" s="611"/>
      <c r="BF5" s="611"/>
      <c r="BG5" s="611"/>
      <c r="BH5" s="611"/>
      <c r="BI5" s="611"/>
      <c r="BJ5" s="611"/>
      <c r="BK5" s="611"/>
      <c r="BL5" s="611"/>
      <c r="BM5" s="611"/>
      <c r="BN5" s="611"/>
      <c r="BO5" s="611"/>
      <c r="BP5" s="611"/>
      <c r="BQ5" s="611"/>
      <c r="BR5" s="611"/>
      <c r="BS5" s="611"/>
      <c r="BT5" s="611"/>
      <c r="BU5" s="611"/>
      <c r="BV5" s="611"/>
      <c r="BW5" s="611"/>
      <c r="BX5" s="611"/>
      <c r="BY5" s="611"/>
      <c r="BZ5" s="611"/>
      <c r="CA5" s="611"/>
      <c r="CB5" s="611"/>
      <c r="CC5" s="611"/>
      <c r="CD5" s="611"/>
      <c r="CE5" s="611"/>
      <c r="CF5" s="611"/>
      <c r="CG5" s="611"/>
      <c r="CH5" s="611"/>
      <c r="CI5" s="611"/>
      <c r="CJ5" s="611"/>
      <c r="CK5" s="611"/>
      <c r="CL5" s="611"/>
      <c r="CM5" s="611"/>
      <c r="CN5" s="611"/>
      <c r="CO5" s="611"/>
      <c r="CP5" s="611"/>
      <c r="CQ5" s="611"/>
      <c r="CR5" s="611"/>
      <c r="CS5" s="611"/>
      <c r="CT5" s="611"/>
      <c r="CU5" s="611"/>
      <c r="CV5" s="611"/>
      <c r="CW5" s="611"/>
      <c r="CX5" s="611"/>
      <c r="CY5" s="611"/>
      <c r="CZ5" s="611"/>
      <c r="DA5" s="611"/>
      <c r="DB5" s="611"/>
      <c r="DC5" s="611"/>
      <c r="DD5" s="611"/>
      <c r="DE5" s="611"/>
      <c r="DF5" s="611"/>
      <c r="DG5" s="611"/>
      <c r="DH5" s="611"/>
      <c r="DI5" s="611"/>
      <c r="DJ5" s="611"/>
      <c r="DK5" s="611"/>
      <c r="DL5" s="611"/>
      <c r="DM5" s="611"/>
      <c r="DN5" s="611"/>
      <c r="DO5" s="611"/>
      <c r="DP5" s="611"/>
      <c r="DQ5" s="611"/>
      <c r="DR5" s="611"/>
      <c r="DS5" s="611"/>
      <c r="DT5" s="611"/>
    </row>
    <row r="6" spans="1:124" s="119" customFormat="1" ht="16.5" thickBot="1">
      <c r="A6" s="261"/>
      <c r="B6" s="262"/>
      <c r="C6" s="262"/>
      <c r="D6" s="234"/>
      <c r="E6" s="235"/>
      <c r="F6" s="4514"/>
      <c r="G6" s="4515"/>
      <c r="H6" s="4515"/>
      <c r="I6" s="4515"/>
      <c r="J6" s="4515"/>
      <c r="K6" s="4516"/>
      <c r="L6" s="1087"/>
      <c r="M6" s="1087"/>
      <c r="N6" s="1087"/>
      <c r="O6" s="1087"/>
      <c r="P6" s="1088"/>
      <c r="Q6" s="1088"/>
      <c r="R6" s="1088"/>
      <c r="S6" s="1088"/>
      <c r="T6" s="1088"/>
      <c r="U6" s="1088"/>
      <c r="V6" s="1088"/>
      <c r="W6" s="1088"/>
      <c r="X6" s="1088"/>
      <c r="Y6" s="1088"/>
      <c r="Z6" s="1088"/>
      <c r="AA6" s="1088"/>
      <c r="AB6" s="1088"/>
      <c r="AC6" s="1088"/>
      <c r="AD6" s="1088"/>
      <c r="AE6" s="1088"/>
      <c r="AF6" s="1088"/>
      <c r="AG6" s="1088"/>
      <c r="AH6" s="1088"/>
      <c r="AI6" s="1088"/>
      <c r="AJ6" s="1088"/>
      <c r="AK6" s="1088"/>
      <c r="AL6" s="1088"/>
      <c r="AM6" s="1088"/>
      <c r="AN6" s="1088"/>
      <c r="AO6" s="1088"/>
      <c r="AP6" s="1088"/>
      <c r="AQ6" s="1088"/>
      <c r="AR6" s="1088"/>
      <c r="AS6" s="1088"/>
      <c r="AT6" s="1088"/>
      <c r="AU6" s="1088"/>
      <c r="AV6" s="1088"/>
      <c r="AW6" s="1088"/>
      <c r="AX6" s="1088"/>
      <c r="AY6" s="1088"/>
      <c r="AZ6" s="1088"/>
      <c r="BA6" s="1088"/>
      <c r="BB6" s="1088"/>
      <c r="BC6" s="1088"/>
      <c r="BD6" s="1088"/>
      <c r="BE6" s="1088"/>
      <c r="BF6" s="1088"/>
      <c r="BG6" s="1088"/>
      <c r="BH6" s="1088"/>
      <c r="BI6" s="1088"/>
      <c r="BJ6" s="1088"/>
      <c r="BK6" s="1088"/>
      <c r="BL6" s="1088"/>
      <c r="BM6" s="1088"/>
      <c r="BN6" s="1088"/>
      <c r="BO6" s="1088"/>
      <c r="BP6" s="1088"/>
      <c r="BQ6" s="1088"/>
      <c r="BR6" s="1088"/>
      <c r="BS6" s="1088"/>
      <c r="BT6" s="1088"/>
      <c r="BU6" s="1088"/>
      <c r="BV6" s="1088"/>
      <c r="BW6" s="1088"/>
      <c r="BX6" s="1088"/>
      <c r="BY6" s="1088"/>
      <c r="BZ6" s="1088"/>
      <c r="CA6" s="1088"/>
      <c r="CB6" s="1088"/>
      <c r="CC6" s="1088"/>
      <c r="CD6" s="1088"/>
      <c r="CE6" s="1088"/>
      <c r="CF6" s="1088"/>
      <c r="CG6" s="1088"/>
      <c r="CH6" s="1088"/>
      <c r="CI6" s="1088"/>
      <c r="CJ6" s="1088"/>
      <c r="CK6" s="1088"/>
      <c r="CL6" s="1088"/>
      <c r="CM6" s="1088"/>
      <c r="CN6" s="1088"/>
      <c r="CO6" s="1088"/>
      <c r="CP6" s="1088"/>
      <c r="CQ6" s="1088"/>
      <c r="CR6" s="1088"/>
      <c r="CS6" s="1088"/>
      <c r="CT6" s="1088"/>
      <c r="CU6" s="1088"/>
      <c r="CV6" s="1088"/>
      <c r="CW6" s="1088"/>
      <c r="CX6" s="1088"/>
      <c r="CY6" s="1088"/>
      <c r="CZ6" s="1088"/>
      <c r="DA6" s="1088"/>
      <c r="DB6" s="1088"/>
      <c r="DC6" s="1088"/>
      <c r="DD6" s="1088"/>
      <c r="DE6" s="1088"/>
      <c r="DF6" s="1088"/>
      <c r="DG6" s="1088"/>
      <c r="DH6" s="1088"/>
      <c r="DI6" s="1088"/>
      <c r="DJ6" s="1088"/>
      <c r="DK6" s="1088"/>
      <c r="DL6" s="1088"/>
      <c r="DM6" s="1088"/>
      <c r="DN6" s="1088"/>
      <c r="DO6" s="1088"/>
      <c r="DP6" s="1088"/>
      <c r="DQ6" s="1088"/>
      <c r="DR6" s="1088"/>
      <c r="DS6" s="1088"/>
      <c r="DT6" s="1088"/>
    </row>
    <row r="7" spans="1:124" s="122" customFormat="1">
      <c r="E7" s="123"/>
      <c r="F7" s="123"/>
      <c r="G7" s="123"/>
      <c r="H7" s="123"/>
      <c r="I7" s="123"/>
      <c r="J7" s="123"/>
      <c r="L7" s="1089"/>
      <c r="M7" s="1089"/>
      <c r="N7" s="1089"/>
      <c r="O7" s="1089"/>
      <c r="P7" s="1089"/>
      <c r="Q7" s="1089"/>
      <c r="R7" s="1089"/>
      <c r="S7" s="1089"/>
      <c r="T7" s="1089"/>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c r="AT7" s="1089"/>
      <c r="AU7" s="1089"/>
      <c r="AV7" s="1089"/>
      <c r="AW7" s="1089"/>
      <c r="AX7" s="1089"/>
      <c r="AY7" s="1089"/>
      <c r="AZ7" s="1089"/>
      <c r="BA7" s="1089"/>
      <c r="BB7" s="1089"/>
      <c r="BC7" s="1089"/>
      <c r="BD7" s="1089"/>
      <c r="BE7" s="1089"/>
      <c r="BF7" s="1089"/>
      <c r="BG7" s="1089"/>
      <c r="BH7" s="1089"/>
      <c r="BI7" s="1089"/>
      <c r="BJ7" s="1089"/>
      <c r="BK7" s="1089"/>
      <c r="BL7" s="1089"/>
      <c r="BM7" s="1089"/>
      <c r="BN7" s="1089"/>
      <c r="BO7" s="1089"/>
      <c r="BP7" s="1089"/>
      <c r="BQ7" s="1089"/>
      <c r="BR7" s="1089"/>
      <c r="BS7" s="1089"/>
      <c r="BT7" s="1089"/>
      <c r="BU7" s="1089"/>
      <c r="BV7" s="1089"/>
      <c r="BW7" s="1089"/>
      <c r="BX7" s="1089"/>
      <c r="BY7" s="1089"/>
      <c r="BZ7" s="1089"/>
      <c r="CA7" s="1089"/>
      <c r="CB7" s="1089"/>
      <c r="CC7" s="1089"/>
      <c r="CD7" s="1089"/>
      <c r="CE7" s="1089"/>
      <c r="CF7" s="1089"/>
      <c r="CG7" s="1089"/>
      <c r="CH7" s="1089"/>
      <c r="CI7" s="1089"/>
      <c r="CJ7" s="1089"/>
      <c r="CK7" s="1089"/>
      <c r="CL7" s="1089"/>
      <c r="CM7" s="1089"/>
      <c r="CN7" s="1089"/>
      <c r="CO7" s="1089"/>
      <c r="CP7" s="1089"/>
      <c r="CQ7" s="1089"/>
      <c r="CR7" s="1089"/>
      <c r="CS7" s="1089"/>
      <c r="CT7" s="1089"/>
      <c r="CU7" s="1089"/>
      <c r="CV7" s="1089"/>
      <c r="CW7" s="1089"/>
      <c r="CX7" s="1089"/>
      <c r="CY7" s="1089"/>
      <c r="CZ7" s="1089"/>
      <c r="DA7" s="1089"/>
      <c r="DB7" s="1089"/>
      <c r="DC7" s="1089"/>
      <c r="DD7" s="1089"/>
      <c r="DE7" s="1089"/>
      <c r="DF7" s="1089"/>
      <c r="DG7" s="1089"/>
      <c r="DH7" s="1089"/>
      <c r="DI7" s="1089"/>
      <c r="DJ7" s="1089"/>
      <c r="DK7" s="1089"/>
      <c r="DL7" s="1089"/>
      <c r="DM7" s="1089"/>
      <c r="DN7" s="1089"/>
      <c r="DO7" s="1089"/>
      <c r="DP7" s="1089"/>
      <c r="DQ7" s="1089"/>
      <c r="DR7" s="1089"/>
      <c r="DS7" s="1089"/>
      <c r="DT7" s="1089"/>
    </row>
    <row r="8" spans="1:124" s="119" customFormat="1" ht="20.25">
      <c r="A8" s="303" t="s">
        <v>1305</v>
      </c>
      <c r="B8" s="124"/>
      <c r="C8" s="124"/>
      <c r="D8" s="125"/>
      <c r="E8" s="125"/>
      <c r="F8" s="125"/>
      <c r="G8" s="125"/>
      <c r="H8" s="125"/>
      <c r="I8" s="125"/>
      <c r="L8" s="1088"/>
      <c r="M8" s="1088"/>
      <c r="N8" s="1088"/>
      <c r="O8" s="1088"/>
      <c r="P8" s="1088"/>
      <c r="Q8" s="1088"/>
      <c r="R8" s="1088"/>
      <c r="S8" s="1088"/>
      <c r="T8" s="1088"/>
      <c r="U8" s="1088"/>
      <c r="V8" s="1088"/>
      <c r="W8" s="1088"/>
      <c r="X8" s="1088"/>
      <c r="Y8" s="1088"/>
      <c r="Z8" s="1088"/>
      <c r="AA8" s="1088"/>
      <c r="AB8" s="1088"/>
      <c r="AC8" s="1088"/>
      <c r="AD8" s="1088"/>
      <c r="AE8" s="1088"/>
      <c r="AF8" s="1088"/>
      <c r="AG8" s="1088"/>
      <c r="AH8" s="1088"/>
      <c r="AI8" s="1088"/>
      <c r="AJ8" s="1088"/>
      <c r="AK8" s="1088"/>
      <c r="AL8" s="1088"/>
      <c r="AM8" s="1088"/>
      <c r="AN8" s="1088"/>
      <c r="AO8" s="1088"/>
      <c r="AP8" s="1088"/>
      <c r="AQ8" s="1088"/>
      <c r="AR8" s="1088"/>
      <c r="AS8" s="1088"/>
      <c r="AT8" s="1088"/>
      <c r="AU8" s="1088"/>
      <c r="AV8" s="1088"/>
      <c r="AW8" s="1088"/>
      <c r="AX8" s="1088"/>
      <c r="AY8" s="1088"/>
      <c r="AZ8" s="1088"/>
      <c r="BA8" s="1088"/>
      <c r="BB8" s="1088"/>
      <c r="BC8" s="1088"/>
      <c r="BD8" s="1088"/>
      <c r="BE8" s="1088"/>
      <c r="BF8" s="1088"/>
      <c r="BG8" s="1088"/>
      <c r="BH8" s="1088"/>
      <c r="BI8" s="1088"/>
      <c r="BJ8" s="1088"/>
      <c r="BK8" s="1088"/>
      <c r="BL8" s="1088"/>
      <c r="BM8" s="1088"/>
      <c r="BN8" s="1088"/>
      <c r="BO8" s="1088"/>
      <c r="BP8" s="1088"/>
      <c r="BQ8" s="1088"/>
      <c r="BR8" s="1088"/>
      <c r="BS8" s="1088"/>
      <c r="BT8" s="1088"/>
      <c r="BU8" s="1088"/>
      <c r="BV8" s="1088"/>
      <c r="BW8" s="1088"/>
      <c r="BX8" s="1088"/>
      <c r="BY8" s="1088"/>
      <c r="BZ8" s="1088"/>
      <c r="CA8" s="1088"/>
      <c r="CB8" s="1088"/>
      <c r="CC8" s="1088"/>
      <c r="CD8" s="1088"/>
      <c r="CE8" s="1088"/>
      <c r="CF8" s="1088"/>
      <c r="CG8" s="1088"/>
      <c r="CH8" s="1088"/>
      <c r="CI8" s="1088"/>
      <c r="CJ8" s="1088"/>
      <c r="CK8" s="1088"/>
      <c r="CL8" s="1088"/>
      <c r="CM8" s="1088"/>
      <c r="CN8" s="1088"/>
      <c r="CO8" s="1088"/>
      <c r="CP8" s="1088"/>
      <c r="CQ8" s="1088"/>
      <c r="CR8" s="1088"/>
      <c r="CS8" s="1088"/>
      <c r="CT8" s="1088"/>
      <c r="CU8" s="1088"/>
      <c r="CV8" s="1088"/>
      <c r="CW8" s="1088"/>
      <c r="CX8" s="1088"/>
      <c r="CY8" s="1088"/>
      <c r="CZ8" s="1088"/>
      <c r="DA8" s="1088"/>
      <c r="DB8" s="1088"/>
      <c r="DC8" s="1088"/>
      <c r="DD8" s="1088"/>
      <c r="DE8" s="1088"/>
      <c r="DF8" s="1088"/>
      <c r="DG8" s="1088"/>
      <c r="DH8" s="1088"/>
      <c r="DI8" s="1088"/>
      <c r="DJ8" s="1088"/>
      <c r="DK8" s="1088"/>
      <c r="DL8" s="1088"/>
      <c r="DM8" s="1088"/>
      <c r="DN8" s="1088"/>
      <c r="DO8" s="1088"/>
      <c r="DP8" s="1088"/>
      <c r="DQ8" s="1088"/>
      <c r="DR8" s="1088"/>
      <c r="DS8" s="1088"/>
      <c r="DT8" s="1088"/>
    </row>
    <row r="9" spans="1:124" s="119" customFormat="1" ht="15.75">
      <c r="D9" s="126"/>
      <c r="E9" s="125"/>
      <c r="F9" s="125"/>
      <c r="G9" s="125"/>
      <c r="H9" s="125"/>
      <c r="I9" s="125"/>
      <c r="J9" s="125"/>
      <c r="L9" s="1088"/>
      <c r="M9" s="1088"/>
      <c r="N9" s="1088"/>
      <c r="O9" s="1088"/>
      <c r="P9" s="1088"/>
      <c r="Q9" s="1088"/>
      <c r="R9" s="1088"/>
      <c r="S9" s="1088"/>
      <c r="T9" s="1088"/>
      <c r="U9" s="1088"/>
      <c r="V9" s="1088"/>
      <c r="W9" s="1088"/>
      <c r="X9" s="1088"/>
      <c r="Y9" s="1088"/>
      <c r="Z9" s="1088"/>
      <c r="AA9" s="1088"/>
      <c r="AB9" s="1088"/>
      <c r="AC9" s="1088"/>
      <c r="AD9" s="1088"/>
      <c r="AE9" s="1088"/>
      <c r="AF9" s="1088"/>
      <c r="AG9" s="1088"/>
      <c r="AH9" s="1088"/>
      <c r="AI9" s="1088"/>
      <c r="AJ9" s="1088"/>
      <c r="AK9" s="1088"/>
      <c r="AL9" s="1088"/>
      <c r="AM9" s="1088"/>
      <c r="AN9" s="1088"/>
      <c r="AO9" s="1088"/>
      <c r="AP9" s="1088"/>
      <c r="AQ9" s="1088"/>
      <c r="AR9" s="1088"/>
      <c r="AS9" s="1088"/>
      <c r="AT9" s="1088"/>
      <c r="AU9" s="1088"/>
      <c r="AV9" s="1088"/>
      <c r="AW9" s="1088"/>
      <c r="AX9" s="1088"/>
      <c r="AY9" s="1088"/>
      <c r="AZ9" s="1088"/>
      <c r="BA9" s="1088"/>
      <c r="BB9" s="1088"/>
      <c r="BC9" s="1088"/>
      <c r="BD9" s="1088"/>
      <c r="BE9" s="1088"/>
      <c r="BF9" s="1088"/>
      <c r="BG9" s="1088"/>
      <c r="BH9" s="1088"/>
      <c r="BI9" s="1088"/>
      <c r="BJ9" s="1088"/>
      <c r="BK9" s="1088"/>
      <c r="BL9" s="1088"/>
      <c r="BM9" s="1088"/>
      <c r="BN9" s="1088"/>
      <c r="BO9" s="1088"/>
      <c r="BP9" s="1088"/>
      <c r="BQ9" s="1088"/>
      <c r="BR9" s="1088"/>
      <c r="BS9" s="1088"/>
      <c r="BT9" s="1088"/>
      <c r="BU9" s="1088"/>
      <c r="BV9" s="1088"/>
      <c r="BW9" s="1088"/>
      <c r="BX9" s="1088"/>
      <c r="BY9" s="1088"/>
      <c r="BZ9" s="1088"/>
      <c r="CA9" s="1088"/>
      <c r="CB9" s="1088"/>
      <c r="CC9" s="1088"/>
      <c r="CD9" s="1088"/>
      <c r="CE9" s="1088"/>
      <c r="CF9" s="1088"/>
      <c r="CG9" s="1088"/>
      <c r="CH9" s="1088"/>
      <c r="CI9" s="1088"/>
      <c r="CJ9" s="1088"/>
      <c r="CK9" s="1088"/>
      <c r="CL9" s="1088"/>
      <c r="CM9" s="1088"/>
      <c r="CN9" s="1088"/>
      <c r="CO9" s="1088"/>
      <c r="CP9" s="1088"/>
      <c r="CQ9" s="1088"/>
      <c r="CR9" s="1088"/>
      <c r="CS9" s="1088"/>
      <c r="CT9" s="1088"/>
      <c r="CU9" s="1088"/>
      <c r="CV9" s="1088"/>
      <c r="CW9" s="1088"/>
      <c r="CX9" s="1088"/>
      <c r="CY9" s="1088"/>
      <c r="CZ9" s="1088"/>
      <c r="DA9" s="1088"/>
      <c r="DB9" s="1088"/>
      <c r="DC9" s="1088"/>
      <c r="DD9" s="1088"/>
      <c r="DE9" s="1088"/>
      <c r="DF9" s="1088"/>
      <c r="DG9" s="1088"/>
      <c r="DH9" s="1088"/>
      <c r="DI9" s="1088"/>
      <c r="DJ9" s="1088"/>
      <c r="DK9" s="1088"/>
      <c r="DL9" s="1088"/>
      <c r="DM9" s="1088"/>
      <c r="DN9" s="1088"/>
      <c r="DO9" s="1088"/>
      <c r="DP9" s="1088"/>
      <c r="DQ9" s="1088"/>
      <c r="DR9" s="1088"/>
      <c r="DS9" s="1088"/>
      <c r="DT9" s="1088"/>
    </row>
    <row r="10" spans="1:124" s="119" customFormat="1" ht="15.95" customHeight="1">
      <c r="A10" s="4502" t="s">
        <v>490</v>
      </c>
      <c r="B10" s="4498" t="s">
        <v>491</v>
      </c>
      <c r="C10" s="4537"/>
      <c r="D10" s="4502" t="s">
        <v>492</v>
      </c>
      <c r="E10" s="4502" t="s">
        <v>4275</v>
      </c>
      <c r="F10" s="4502" t="s">
        <v>4274</v>
      </c>
      <c r="G10" s="4502" t="s">
        <v>4276</v>
      </c>
      <c r="H10" s="4502" t="s">
        <v>493</v>
      </c>
      <c r="I10" s="4502" t="s">
        <v>494</v>
      </c>
      <c r="J10" s="4502" t="s">
        <v>495</v>
      </c>
      <c r="K10" s="4502" t="s">
        <v>496</v>
      </c>
      <c r="L10" s="4540"/>
      <c r="M10" s="4533"/>
      <c r="N10" s="4533"/>
      <c r="O10" s="4533"/>
      <c r="P10" s="4532"/>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8"/>
      <c r="AM10" s="1088"/>
      <c r="AN10" s="1088"/>
      <c r="AO10" s="1088"/>
      <c r="AP10" s="1088"/>
      <c r="AQ10" s="1088"/>
      <c r="AR10" s="1088"/>
      <c r="AS10" s="1088"/>
      <c r="AT10" s="1088"/>
      <c r="AU10" s="1088"/>
      <c r="AV10" s="1088"/>
      <c r="AW10" s="1088"/>
      <c r="AX10" s="1088"/>
      <c r="AY10" s="1088"/>
      <c r="AZ10" s="1088"/>
      <c r="BA10" s="1088"/>
      <c r="BB10" s="1088"/>
      <c r="BC10" s="1088"/>
      <c r="BD10" s="1088"/>
      <c r="BE10" s="1088"/>
      <c r="BF10" s="1088"/>
      <c r="BG10" s="1088"/>
      <c r="BH10" s="1088"/>
      <c r="BI10" s="1088"/>
      <c r="BJ10" s="1088"/>
      <c r="BK10" s="1088"/>
      <c r="BL10" s="1088"/>
      <c r="BM10" s="1088"/>
      <c r="BN10" s="1088"/>
      <c r="BO10" s="1088"/>
      <c r="BP10" s="1088"/>
      <c r="BQ10" s="1088"/>
      <c r="BR10" s="1088"/>
      <c r="BS10" s="1088"/>
      <c r="BT10" s="1088"/>
      <c r="BU10" s="1088"/>
      <c r="BV10" s="1088"/>
      <c r="BW10" s="1088"/>
      <c r="BX10" s="1088"/>
      <c r="BY10" s="1088"/>
      <c r="BZ10" s="1088"/>
      <c r="CA10" s="1088"/>
      <c r="CB10" s="1088"/>
      <c r="CC10" s="1088"/>
      <c r="CD10" s="1088"/>
      <c r="CE10" s="1088"/>
      <c r="CF10" s="1088"/>
      <c r="CG10" s="1088"/>
      <c r="CH10" s="1088"/>
      <c r="CI10" s="1088"/>
      <c r="CJ10" s="1088"/>
      <c r="CK10" s="1088"/>
      <c r="CL10" s="1088"/>
      <c r="CM10" s="1088"/>
      <c r="CN10" s="1088"/>
      <c r="CO10" s="1088"/>
      <c r="CP10" s="1088"/>
      <c r="CQ10" s="1088"/>
      <c r="CR10" s="1088"/>
      <c r="CS10" s="1088"/>
      <c r="CT10" s="1088"/>
      <c r="CU10" s="1088"/>
      <c r="CV10" s="1088"/>
      <c r="CW10" s="1088"/>
      <c r="CX10" s="1088"/>
      <c r="CY10" s="1088"/>
      <c r="CZ10" s="1088"/>
      <c r="DA10" s="1088"/>
      <c r="DB10" s="1088"/>
      <c r="DC10" s="1088"/>
      <c r="DD10" s="1088"/>
      <c r="DE10" s="1088"/>
      <c r="DF10" s="1088"/>
      <c r="DG10" s="1088"/>
      <c r="DH10" s="1088"/>
      <c r="DI10" s="1088"/>
      <c r="DJ10" s="1088"/>
      <c r="DK10" s="1088"/>
      <c r="DL10" s="1088"/>
      <c r="DM10" s="1088"/>
      <c r="DN10" s="1088"/>
      <c r="DO10" s="1088"/>
      <c r="DP10" s="1088"/>
      <c r="DQ10" s="1088"/>
      <c r="DR10" s="1088"/>
      <c r="DS10" s="1088"/>
      <c r="DT10" s="1088"/>
    </row>
    <row r="11" spans="1:124" s="127" customFormat="1" ht="33.950000000000003" customHeight="1">
      <c r="A11" s="4508"/>
      <c r="B11" s="4538"/>
      <c r="C11" s="4539"/>
      <c r="D11" s="4508"/>
      <c r="E11" s="4508"/>
      <c r="F11" s="4508"/>
      <c r="G11" s="4508"/>
      <c r="H11" s="4508"/>
      <c r="I11" s="4508"/>
      <c r="J11" s="4508"/>
      <c r="K11" s="4508"/>
      <c r="L11" s="1090"/>
      <c r="M11" s="1091"/>
      <c r="N11" s="1091"/>
      <c r="O11" s="4533"/>
      <c r="P11" s="4533"/>
      <c r="Q11" s="1088"/>
      <c r="R11" s="1088"/>
      <c r="S11" s="1088"/>
      <c r="T11" s="1088"/>
      <c r="U11" s="1088"/>
      <c r="V11" s="1088"/>
      <c r="W11" s="1088"/>
      <c r="X11" s="1088"/>
      <c r="Y11" s="1088"/>
      <c r="Z11" s="1088"/>
      <c r="AA11" s="1088"/>
      <c r="AB11" s="1088"/>
      <c r="AC11" s="1088"/>
      <c r="AD11" s="1088"/>
      <c r="AE11" s="1088"/>
      <c r="AF11" s="1088"/>
      <c r="AG11" s="1088"/>
      <c r="AH11" s="1088"/>
      <c r="AI11" s="1088"/>
      <c r="AJ11" s="1088"/>
      <c r="AK11" s="1088"/>
      <c r="AL11" s="1088"/>
      <c r="AM11" s="1088"/>
      <c r="AN11" s="1088"/>
      <c r="AO11" s="1088"/>
      <c r="AP11" s="1088"/>
      <c r="AQ11" s="1088"/>
      <c r="AR11" s="1088"/>
      <c r="AS11" s="1088"/>
      <c r="AT11" s="1088"/>
      <c r="AU11" s="1088"/>
      <c r="AV11" s="1088"/>
      <c r="AW11" s="1088"/>
      <c r="AX11" s="1088"/>
      <c r="AY11" s="1088"/>
      <c r="AZ11" s="1088"/>
      <c r="BA11" s="1088"/>
      <c r="BB11" s="1088"/>
      <c r="BC11" s="1088"/>
      <c r="BD11" s="1088"/>
      <c r="BE11" s="1088"/>
      <c r="BF11" s="1088"/>
      <c r="BG11" s="1088"/>
      <c r="BH11" s="1088"/>
      <c r="BI11" s="1088"/>
      <c r="BJ11" s="1088"/>
      <c r="BK11" s="1088"/>
      <c r="BL11" s="1088"/>
      <c r="BM11" s="1088"/>
      <c r="BN11" s="1088"/>
      <c r="BO11" s="1088"/>
      <c r="BP11" s="1088"/>
      <c r="BQ11" s="1088"/>
      <c r="BR11" s="1088"/>
      <c r="BS11" s="1088"/>
      <c r="BT11" s="1088"/>
      <c r="BU11" s="1088"/>
      <c r="BV11" s="1088"/>
      <c r="BW11" s="1088"/>
      <c r="BX11" s="1088"/>
      <c r="BY11" s="1088"/>
      <c r="BZ11" s="1088"/>
      <c r="CA11" s="1088"/>
      <c r="CB11" s="1088"/>
      <c r="CC11" s="1088"/>
      <c r="CD11" s="1088"/>
      <c r="CE11" s="1088"/>
      <c r="CF11" s="1088"/>
      <c r="CG11" s="1088"/>
      <c r="CH11" s="1088"/>
      <c r="CI11" s="1088"/>
      <c r="CJ11" s="1088"/>
      <c r="CK11" s="1088"/>
      <c r="CL11" s="1088"/>
      <c r="CM11" s="1088"/>
      <c r="CN11" s="1088"/>
      <c r="CO11" s="1088"/>
      <c r="CP11" s="1088"/>
      <c r="CQ11" s="1088"/>
      <c r="CR11" s="1088"/>
      <c r="CS11" s="1088"/>
      <c r="CT11" s="1088"/>
      <c r="CU11" s="1088"/>
      <c r="CV11" s="1088"/>
      <c r="CW11" s="1088"/>
      <c r="CX11" s="1088"/>
      <c r="CY11" s="1088"/>
      <c r="CZ11" s="1088"/>
      <c r="DA11" s="1088"/>
      <c r="DB11" s="1088"/>
      <c r="DC11" s="1088"/>
      <c r="DD11" s="1088"/>
      <c r="DE11" s="1088"/>
      <c r="DF11" s="1088"/>
      <c r="DG11" s="1088"/>
      <c r="DH11" s="1088"/>
      <c r="DI11" s="1088"/>
      <c r="DJ11" s="1088"/>
      <c r="DK11" s="1088"/>
      <c r="DL11" s="1088"/>
      <c r="DM11" s="1088"/>
      <c r="DN11" s="1088"/>
      <c r="DO11" s="1088"/>
      <c r="DP11" s="1088"/>
      <c r="DQ11" s="1088"/>
      <c r="DR11" s="1088"/>
      <c r="DS11" s="1088"/>
      <c r="DT11" s="1088"/>
    </row>
    <row r="12" spans="1:124" s="127" customFormat="1">
      <c r="A12" s="1193">
        <v>12</v>
      </c>
      <c r="B12" s="4534" t="s">
        <v>497</v>
      </c>
      <c r="C12" s="4535"/>
      <c r="D12" s="4535"/>
      <c r="E12" s="4535"/>
      <c r="F12" s="4535"/>
      <c r="G12" s="4535"/>
      <c r="H12" s="4535"/>
      <c r="I12" s="4535"/>
      <c r="J12" s="4535"/>
      <c r="K12" s="4536"/>
      <c r="L12" s="1092"/>
      <c r="M12" s="1092"/>
      <c r="N12" s="1092"/>
      <c r="O12" s="1092"/>
      <c r="P12" s="1092"/>
      <c r="Q12" s="1088"/>
      <c r="R12" s="1088"/>
      <c r="S12" s="1088"/>
      <c r="T12" s="1088"/>
      <c r="U12" s="1088"/>
      <c r="V12" s="1088"/>
      <c r="W12" s="1088"/>
      <c r="X12" s="1088"/>
      <c r="Y12" s="1088"/>
      <c r="Z12" s="1088"/>
      <c r="AA12" s="1088"/>
      <c r="AB12" s="1088"/>
      <c r="AC12" s="1088"/>
      <c r="AD12" s="1088"/>
      <c r="AE12" s="1088"/>
      <c r="AF12" s="1088"/>
      <c r="AG12" s="1088"/>
      <c r="AH12" s="1088"/>
      <c r="AI12" s="1088"/>
      <c r="AJ12" s="1088"/>
      <c r="AK12" s="1088"/>
      <c r="AL12" s="1088"/>
      <c r="AM12" s="1088"/>
      <c r="AN12" s="1088"/>
      <c r="AO12" s="1088"/>
      <c r="AP12" s="1088"/>
      <c r="AQ12" s="1088"/>
      <c r="AR12" s="1088"/>
      <c r="AS12" s="1088"/>
      <c r="AT12" s="1088"/>
      <c r="AU12" s="1088"/>
      <c r="AV12" s="1088"/>
      <c r="AW12" s="1088"/>
      <c r="AX12" s="1088"/>
      <c r="AY12" s="1088"/>
      <c r="AZ12" s="1088"/>
      <c r="BA12" s="1088"/>
      <c r="BB12" s="1088"/>
      <c r="BC12" s="1088"/>
      <c r="BD12" s="1088"/>
      <c r="BE12" s="1088"/>
      <c r="BF12" s="1088"/>
      <c r="BG12" s="1088"/>
      <c r="BH12" s="1088"/>
      <c r="BI12" s="1088"/>
      <c r="BJ12" s="1088"/>
      <c r="BK12" s="1088"/>
      <c r="BL12" s="1088"/>
      <c r="BM12" s="1088"/>
      <c r="BN12" s="1088"/>
      <c r="BO12" s="1088"/>
      <c r="BP12" s="1088"/>
      <c r="BQ12" s="1088"/>
      <c r="BR12" s="1088"/>
      <c r="BS12" s="1088"/>
      <c r="BT12" s="1088"/>
      <c r="BU12" s="1088"/>
      <c r="BV12" s="1088"/>
      <c r="BW12" s="1088"/>
      <c r="BX12" s="1088"/>
      <c r="BY12" s="1088"/>
      <c r="BZ12" s="1088"/>
      <c r="CA12" s="1088"/>
      <c r="CB12" s="1088"/>
      <c r="CC12" s="1088"/>
      <c r="CD12" s="1088"/>
      <c r="CE12" s="1088"/>
      <c r="CF12" s="1088"/>
      <c r="CG12" s="1088"/>
      <c r="CH12" s="1088"/>
      <c r="CI12" s="1088"/>
      <c r="CJ12" s="1088"/>
      <c r="CK12" s="1088"/>
      <c r="CL12" s="1088"/>
      <c r="CM12" s="1088"/>
      <c r="CN12" s="1088"/>
      <c r="CO12" s="1088"/>
      <c r="CP12" s="1088"/>
      <c r="CQ12" s="1088"/>
      <c r="CR12" s="1088"/>
      <c r="CS12" s="1088"/>
      <c r="CT12" s="1088"/>
      <c r="CU12" s="1088"/>
      <c r="CV12" s="1088"/>
      <c r="CW12" s="1088"/>
      <c r="CX12" s="1088"/>
      <c r="CY12" s="1088"/>
      <c r="CZ12" s="1088"/>
      <c r="DA12" s="1088"/>
      <c r="DB12" s="1088"/>
      <c r="DC12" s="1088"/>
      <c r="DD12" s="1088"/>
      <c r="DE12" s="1088"/>
      <c r="DF12" s="1088"/>
      <c r="DG12" s="1088"/>
      <c r="DH12" s="1088"/>
      <c r="DI12" s="1088"/>
      <c r="DJ12" s="1088"/>
      <c r="DK12" s="1088"/>
      <c r="DL12" s="1088"/>
      <c r="DM12" s="1088"/>
      <c r="DN12" s="1088"/>
      <c r="DO12" s="1088"/>
      <c r="DP12" s="1088"/>
      <c r="DQ12" s="1088"/>
      <c r="DR12" s="1088"/>
      <c r="DS12" s="1088"/>
      <c r="DT12" s="1088"/>
    </row>
    <row r="13" spans="1:124" s="127" customFormat="1" ht="15.75">
      <c r="A13" s="1193">
        <f>A12+1</f>
        <v>13</v>
      </c>
      <c r="B13" s="1194"/>
      <c r="C13" s="1195" t="s">
        <v>498</v>
      </c>
      <c r="D13" s="1196">
        <f>IF('Detalle renglón 210'!I44-'Detalle renglón 210'!N44&lt;0,'Detalle renglón 210'!I44,0)</f>
        <v>0</v>
      </c>
      <c r="E13" s="1196">
        <f>+IF(D13&gt;0,'Detalle renglón 210'!N44,0)</f>
        <v>0</v>
      </c>
      <c r="F13" s="1197">
        <f>-(+D13-E13)</f>
        <v>0</v>
      </c>
      <c r="G13" s="1197"/>
      <c r="H13" s="1197">
        <f>+F13*27.28%</f>
        <v>0</v>
      </c>
      <c r="I13" s="1196">
        <v>0</v>
      </c>
      <c r="J13" s="1198">
        <f>+H13-I13</f>
        <v>0</v>
      </c>
      <c r="K13" s="1199">
        <f>IF(F13&gt;0,H13/F13,0)</f>
        <v>0</v>
      </c>
      <c r="L13" s="1093"/>
      <c r="M13" s="1094"/>
      <c r="N13" s="1094"/>
      <c r="O13" s="1095"/>
      <c r="P13" s="1096"/>
      <c r="Q13" s="1088"/>
      <c r="R13" s="1088"/>
      <c r="S13" s="1088"/>
      <c r="T13" s="1088"/>
      <c r="U13" s="1088"/>
      <c r="V13" s="1088"/>
      <c r="W13" s="1088"/>
      <c r="X13" s="1088"/>
      <c r="Y13" s="1088"/>
      <c r="Z13" s="1088"/>
      <c r="AA13" s="1088"/>
      <c r="AB13" s="1088"/>
      <c r="AC13" s="1088"/>
      <c r="AD13" s="1088"/>
      <c r="AE13" s="1088"/>
      <c r="AF13" s="1088"/>
      <c r="AG13" s="1088"/>
      <c r="AH13" s="1088"/>
      <c r="AI13" s="1088"/>
      <c r="AJ13" s="1088"/>
      <c r="AK13" s="1088"/>
      <c r="AL13" s="1088"/>
      <c r="AM13" s="1088"/>
      <c r="AN13" s="1088"/>
      <c r="AO13" s="1088"/>
      <c r="AP13" s="1088"/>
      <c r="AQ13" s="1088"/>
      <c r="AR13" s="1088"/>
      <c r="AS13" s="1088"/>
      <c r="AT13" s="1088"/>
      <c r="AU13" s="1088"/>
      <c r="AV13" s="1088"/>
      <c r="AW13" s="1088"/>
      <c r="AX13" s="1088"/>
      <c r="AY13" s="1088"/>
      <c r="AZ13" s="1088"/>
      <c r="BA13" s="1088"/>
      <c r="BB13" s="1088"/>
      <c r="BC13" s="1088"/>
      <c r="BD13" s="1088"/>
      <c r="BE13" s="1088"/>
      <c r="BF13" s="1088"/>
      <c r="BG13" s="1088"/>
      <c r="BH13" s="1088"/>
      <c r="BI13" s="1088"/>
      <c r="BJ13" s="1088"/>
      <c r="BK13" s="1088"/>
      <c r="BL13" s="1088"/>
      <c r="BM13" s="1088"/>
      <c r="BN13" s="1088"/>
      <c r="BO13" s="1088"/>
      <c r="BP13" s="1088"/>
      <c r="BQ13" s="1088"/>
      <c r="BR13" s="1088"/>
      <c r="BS13" s="1088"/>
      <c r="BT13" s="1088"/>
      <c r="BU13" s="1088"/>
      <c r="BV13" s="1088"/>
      <c r="BW13" s="1088"/>
      <c r="BX13" s="1088"/>
      <c r="BY13" s="1088"/>
      <c r="BZ13" s="1088"/>
      <c r="CA13" s="1088"/>
      <c r="CB13" s="1088"/>
      <c r="CC13" s="1088"/>
      <c r="CD13" s="1088"/>
      <c r="CE13" s="1088"/>
      <c r="CF13" s="1088"/>
      <c r="CG13" s="1088"/>
      <c r="CH13" s="1088"/>
      <c r="CI13" s="1088"/>
      <c r="CJ13" s="1088"/>
      <c r="CK13" s="1088"/>
      <c r="CL13" s="1088"/>
      <c r="CM13" s="1088"/>
      <c r="CN13" s="1088"/>
      <c r="CO13" s="1088"/>
      <c r="CP13" s="1088"/>
      <c r="CQ13" s="1088"/>
      <c r="CR13" s="1088"/>
      <c r="CS13" s="1088"/>
      <c r="CT13" s="1088"/>
      <c r="CU13" s="1088"/>
      <c r="CV13" s="1088"/>
      <c r="CW13" s="1088"/>
      <c r="CX13" s="1088"/>
      <c r="CY13" s="1088"/>
      <c r="CZ13" s="1088"/>
      <c r="DA13" s="1088"/>
      <c r="DB13" s="1088"/>
      <c r="DC13" s="1088"/>
      <c r="DD13" s="1088"/>
      <c r="DE13" s="1088"/>
      <c r="DF13" s="1088"/>
      <c r="DG13" s="1088"/>
      <c r="DH13" s="1088"/>
      <c r="DI13" s="1088"/>
      <c r="DJ13" s="1088"/>
      <c r="DK13" s="1088"/>
      <c r="DL13" s="1088"/>
      <c r="DM13" s="1088"/>
      <c r="DN13" s="1088"/>
      <c r="DO13" s="1088"/>
      <c r="DP13" s="1088"/>
      <c r="DQ13" s="1088"/>
      <c r="DR13" s="1088"/>
      <c r="DS13" s="1088"/>
      <c r="DT13" s="1088"/>
    </row>
    <row r="14" spans="1:124" s="127" customFormat="1" ht="15.75">
      <c r="A14" s="1193">
        <f t="shared" ref="A14:A39" si="0">A13+1</f>
        <v>14</v>
      </c>
      <c r="B14" s="1194"/>
      <c r="C14" s="1195" t="s">
        <v>499</v>
      </c>
      <c r="D14" s="1196">
        <f>IF('Detalle renglón 210'!I57-'Detalle renglón 210'!N57&lt;0,'Detalle renglón 210'!I57,0)</f>
        <v>0</v>
      </c>
      <c r="E14" s="1196">
        <f>IF(D14&gt;0,'Detalle renglón 210'!N57,0)</f>
        <v>0</v>
      </c>
      <c r="F14" s="1197">
        <f t="shared" ref="F14:F21" si="1">-(+D14-E14)</f>
        <v>0</v>
      </c>
      <c r="G14" s="1197"/>
      <c r="H14" s="1197">
        <f t="shared" ref="H14:H30" si="2">+F14*27.28%</f>
        <v>0</v>
      </c>
      <c r="I14" s="1196">
        <v>0</v>
      </c>
      <c r="J14" s="1198">
        <f t="shared" ref="J14:J30" si="3">+H14-I14</f>
        <v>0</v>
      </c>
      <c r="K14" s="1199">
        <f t="shared" ref="K14:K20" si="4">IF(F14&gt;0,H14/F14,0)</f>
        <v>0</v>
      </c>
      <c r="L14" s="1093"/>
      <c r="M14" s="1094"/>
      <c r="N14" s="1094"/>
      <c r="O14" s="1095"/>
      <c r="P14" s="1096"/>
      <c r="Q14" s="1088"/>
      <c r="R14" s="1088"/>
      <c r="S14" s="1088"/>
      <c r="T14" s="1088"/>
      <c r="U14" s="1088"/>
      <c r="V14" s="1088"/>
      <c r="W14" s="1088"/>
      <c r="X14" s="1088"/>
      <c r="Y14" s="1088"/>
      <c r="Z14" s="1088"/>
      <c r="AA14" s="1088"/>
      <c r="AB14" s="1088"/>
      <c r="AC14" s="1088"/>
      <c r="AD14" s="1088"/>
      <c r="AE14" s="1088"/>
      <c r="AF14" s="1088"/>
      <c r="AG14" s="1088"/>
      <c r="AH14" s="1088"/>
      <c r="AI14" s="1088"/>
      <c r="AJ14" s="1088"/>
      <c r="AK14" s="1088"/>
      <c r="AL14" s="1088"/>
      <c r="AM14" s="1088"/>
      <c r="AN14" s="1088"/>
      <c r="AO14" s="1088"/>
      <c r="AP14" s="1088"/>
      <c r="AQ14" s="1088"/>
      <c r="AR14" s="1088"/>
      <c r="AS14" s="1088"/>
      <c r="AT14" s="1088"/>
      <c r="AU14" s="1088"/>
      <c r="AV14" s="1088"/>
      <c r="AW14" s="1088"/>
      <c r="AX14" s="1088"/>
      <c r="AY14" s="1088"/>
      <c r="AZ14" s="1088"/>
      <c r="BA14" s="1088"/>
      <c r="BB14" s="1088"/>
      <c r="BC14" s="1088"/>
      <c r="BD14" s="1088"/>
      <c r="BE14" s="1088"/>
      <c r="BF14" s="1088"/>
      <c r="BG14" s="1088"/>
      <c r="BH14" s="1088"/>
      <c r="BI14" s="1088"/>
      <c r="BJ14" s="1088"/>
      <c r="BK14" s="1088"/>
      <c r="BL14" s="1088"/>
      <c r="BM14" s="1088"/>
      <c r="BN14" s="1088"/>
      <c r="BO14" s="1088"/>
      <c r="BP14" s="1088"/>
      <c r="BQ14" s="1088"/>
      <c r="BR14" s="1088"/>
      <c r="BS14" s="1088"/>
      <c r="BT14" s="1088"/>
      <c r="BU14" s="1088"/>
      <c r="BV14" s="1088"/>
      <c r="BW14" s="1088"/>
      <c r="BX14" s="1088"/>
      <c r="BY14" s="1088"/>
      <c r="BZ14" s="1088"/>
      <c r="CA14" s="1088"/>
      <c r="CB14" s="1088"/>
      <c r="CC14" s="1088"/>
      <c r="CD14" s="1088"/>
      <c r="CE14" s="1088"/>
      <c r="CF14" s="1088"/>
      <c r="CG14" s="1088"/>
      <c r="CH14" s="1088"/>
      <c r="CI14" s="1088"/>
      <c r="CJ14" s="1088"/>
      <c r="CK14" s="1088"/>
      <c r="CL14" s="1088"/>
      <c r="CM14" s="1088"/>
      <c r="CN14" s="1088"/>
      <c r="CO14" s="1088"/>
      <c r="CP14" s="1088"/>
      <c r="CQ14" s="1088"/>
      <c r="CR14" s="1088"/>
      <c r="CS14" s="1088"/>
      <c r="CT14" s="1088"/>
      <c r="CU14" s="1088"/>
      <c r="CV14" s="1088"/>
      <c r="CW14" s="1088"/>
      <c r="CX14" s="1088"/>
      <c r="CY14" s="1088"/>
      <c r="CZ14" s="1088"/>
      <c r="DA14" s="1088"/>
      <c r="DB14" s="1088"/>
      <c r="DC14" s="1088"/>
      <c r="DD14" s="1088"/>
      <c r="DE14" s="1088"/>
      <c r="DF14" s="1088"/>
      <c r="DG14" s="1088"/>
      <c r="DH14" s="1088"/>
      <c r="DI14" s="1088"/>
      <c r="DJ14" s="1088"/>
      <c r="DK14" s="1088"/>
      <c r="DL14" s="1088"/>
      <c r="DM14" s="1088"/>
      <c r="DN14" s="1088"/>
      <c r="DO14" s="1088"/>
      <c r="DP14" s="1088"/>
      <c r="DQ14" s="1088"/>
      <c r="DR14" s="1088"/>
      <c r="DS14" s="1088"/>
      <c r="DT14" s="1088"/>
    </row>
    <row r="15" spans="1:124" s="127" customFormat="1" ht="15.75">
      <c r="A15" s="1193">
        <f t="shared" si="0"/>
        <v>15</v>
      </c>
      <c r="B15" s="1194"/>
      <c r="C15" s="1195" t="s">
        <v>500</v>
      </c>
      <c r="D15" s="1196">
        <f>IF('Detalle renglón 210'!I109-'Detalle renglón 210'!N109&lt;0,'Detalle renglón 210'!I109,0)</f>
        <v>0</v>
      </c>
      <c r="E15" s="1196">
        <f>IF(D15&gt;0,'Detalle renglón 210'!N109,0)</f>
        <v>0</v>
      </c>
      <c r="F15" s="1197">
        <f t="shared" si="1"/>
        <v>0</v>
      </c>
      <c r="G15" s="1197"/>
      <c r="H15" s="1197">
        <f t="shared" si="2"/>
        <v>0</v>
      </c>
      <c r="I15" s="1196">
        <v>0</v>
      </c>
      <c r="J15" s="1198">
        <f t="shared" si="3"/>
        <v>0</v>
      </c>
      <c r="K15" s="1199">
        <f t="shared" si="4"/>
        <v>0</v>
      </c>
      <c r="L15" s="1093"/>
      <c r="M15" s="1094"/>
      <c r="N15" s="1094"/>
      <c r="O15" s="1095"/>
      <c r="P15" s="1096"/>
      <c r="Q15" s="1088"/>
      <c r="R15" s="1088"/>
      <c r="S15" s="1088"/>
      <c r="T15" s="1088"/>
      <c r="U15" s="1088"/>
      <c r="V15" s="1088"/>
      <c r="W15" s="1088"/>
      <c r="X15" s="1088"/>
      <c r="Y15" s="1088"/>
      <c r="Z15" s="1088"/>
      <c r="AA15" s="1088"/>
      <c r="AB15" s="1088"/>
      <c r="AC15" s="1088"/>
      <c r="AD15" s="1088"/>
      <c r="AE15" s="1088"/>
      <c r="AF15" s="1088"/>
      <c r="AG15" s="1088"/>
      <c r="AH15" s="1088"/>
      <c r="AI15" s="1088"/>
      <c r="AJ15" s="1088"/>
      <c r="AK15" s="1088"/>
      <c r="AL15" s="1088"/>
      <c r="AM15" s="1088"/>
      <c r="AN15" s="1088"/>
      <c r="AO15" s="1088"/>
      <c r="AP15" s="1088"/>
      <c r="AQ15" s="1088"/>
      <c r="AR15" s="1088"/>
      <c r="AS15" s="1088"/>
      <c r="AT15" s="1088"/>
      <c r="AU15" s="1088"/>
      <c r="AV15" s="1088"/>
      <c r="AW15" s="1088"/>
      <c r="AX15" s="1088"/>
      <c r="AY15" s="1088"/>
      <c r="AZ15" s="1088"/>
      <c r="BA15" s="1088"/>
      <c r="BB15" s="1088"/>
      <c r="BC15" s="1088"/>
      <c r="BD15" s="1088"/>
      <c r="BE15" s="1088"/>
      <c r="BF15" s="1088"/>
      <c r="BG15" s="1088"/>
      <c r="BH15" s="1088"/>
      <c r="BI15" s="1088"/>
      <c r="BJ15" s="1088"/>
      <c r="BK15" s="1088"/>
      <c r="BL15" s="1088"/>
      <c r="BM15" s="1088"/>
      <c r="BN15" s="1088"/>
      <c r="BO15" s="1088"/>
      <c r="BP15" s="1088"/>
      <c r="BQ15" s="1088"/>
      <c r="BR15" s="1088"/>
      <c r="BS15" s="1088"/>
      <c r="BT15" s="1088"/>
      <c r="BU15" s="1088"/>
      <c r="BV15" s="1088"/>
      <c r="BW15" s="1088"/>
      <c r="BX15" s="1088"/>
      <c r="BY15" s="1088"/>
      <c r="BZ15" s="1088"/>
      <c r="CA15" s="1088"/>
      <c r="CB15" s="1088"/>
      <c r="CC15" s="1088"/>
      <c r="CD15" s="1088"/>
      <c r="CE15" s="1088"/>
      <c r="CF15" s="1088"/>
      <c r="CG15" s="1088"/>
      <c r="CH15" s="1088"/>
      <c r="CI15" s="1088"/>
      <c r="CJ15" s="1088"/>
      <c r="CK15" s="1088"/>
      <c r="CL15" s="1088"/>
      <c r="CM15" s="1088"/>
      <c r="CN15" s="1088"/>
      <c r="CO15" s="1088"/>
      <c r="CP15" s="1088"/>
      <c r="CQ15" s="1088"/>
      <c r="CR15" s="1088"/>
      <c r="CS15" s="1088"/>
      <c r="CT15" s="1088"/>
      <c r="CU15" s="1088"/>
      <c r="CV15" s="1088"/>
      <c r="CW15" s="1088"/>
      <c r="CX15" s="1088"/>
      <c r="CY15" s="1088"/>
      <c r="CZ15" s="1088"/>
      <c r="DA15" s="1088"/>
      <c r="DB15" s="1088"/>
      <c r="DC15" s="1088"/>
      <c r="DD15" s="1088"/>
      <c r="DE15" s="1088"/>
      <c r="DF15" s="1088"/>
      <c r="DG15" s="1088"/>
      <c r="DH15" s="1088"/>
      <c r="DI15" s="1088"/>
      <c r="DJ15" s="1088"/>
      <c r="DK15" s="1088"/>
      <c r="DL15" s="1088"/>
      <c r="DM15" s="1088"/>
      <c r="DN15" s="1088"/>
      <c r="DO15" s="1088"/>
      <c r="DP15" s="1088"/>
      <c r="DQ15" s="1088"/>
      <c r="DR15" s="1088"/>
      <c r="DS15" s="1088"/>
      <c r="DT15" s="1088"/>
    </row>
    <row r="16" spans="1:124" s="127" customFormat="1" ht="15.75">
      <c r="A16" s="1193">
        <f t="shared" si="0"/>
        <v>16</v>
      </c>
      <c r="B16" s="1194"/>
      <c r="C16" s="1195" t="s">
        <v>20</v>
      </c>
      <c r="D16" s="1196">
        <f>IF('Detalle renglón 210'!I123-'Detalle renglón 210'!N123&lt;0,'Detalle renglón 210'!I123,0)</f>
        <v>0</v>
      </c>
      <c r="E16" s="1196">
        <f>IF(D16&gt;0,'Detalle renglón 210'!N123,0)</f>
        <v>0</v>
      </c>
      <c r="F16" s="1197">
        <f t="shared" si="1"/>
        <v>0</v>
      </c>
      <c r="G16" s="1197"/>
      <c r="H16" s="1197">
        <f t="shared" si="2"/>
        <v>0</v>
      </c>
      <c r="I16" s="1196">
        <v>0</v>
      </c>
      <c r="J16" s="1198">
        <f t="shared" si="3"/>
        <v>0</v>
      </c>
      <c r="K16" s="1199">
        <f t="shared" si="4"/>
        <v>0</v>
      </c>
      <c r="L16" s="1093"/>
      <c r="M16" s="1094"/>
      <c r="N16" s="1094"/>
      <c r="O16" s="1095"/>
      <c r="P16" s="1096"/>
      <c r="Q16" s="1088"/>
      <c r="R16" s="1088"/>
      <c r="S16" s="1088"/>
      <c r="T16" s="1088"/>
      <c r="U16" s="1088"/>
      <c r="V16" s="1088"/>
      <c r="W16" s="1088"/>
      <c r="X16" s="1088"/>
      <c r="Y16" s="1088"/>
      <c r="Z16" s="1088"/>
      <c r="AA16" s="1088"/>
      <c r="AB16" s="1088"/>
      <c r="AC16" s="1088"/>
      <c r="AD16" s="1088"/>
      <c r="AE16" s="1088"/>
      <c r="AF16" s="1088"/>
      <c r="AG16" s="1088"/>
      <c r="AH16" s="1088"/>
      <c r="AI16" s="1088"/>
      <c r="AJ16" s="1088"/>
      <c r="AK16" s="1088"/>
      <c r="AL16" s="1088"/>
      <c r="AM16" s="1088"/>
      <c r="AN16" s="1088"/>
      <c r="AO16" s="1088"/>
      <c r="AP16" s="1088"/>
      <c r="AQ16" s="1088"/>
      <c r="AR16" s="1088"/>
      <c r="AS16" s="1088"/>
      <c r="AT16" s="1088"/>
      <c r="AU16" s="1088"/>
      <c r="AV16" s="1088"/>
      <c r="AW16" s="1088"/>
      <c r="AX16" s="1088"/>
      <c r="AY16" s="1088"/>
      <c r="AZ16" s="1088"/>
      <c r="BA16" s="1088"/>
      <c r="BB16" s="1088"/>
      <c r="BC16" s="1088"/>
      <c r="BD16" s="1088"/>
      <c r="BE16" s="1088"/>
      <c r="BF16" s="1088"/>
      <c r="BG16" s="1088"/>
      <c r="BH16" s="1088"/>
      <c r="BI16" s="1088"/>
      <c r="BJ16" s="1088"/>
      <c r="BK16" s="1088"/>
      <c r="BL16" s="1088"/>
      <c r="BM16" s="1088"/>
      <c r="BN16" s="1088"/>
      <c r="BO16" s="1088"/>
      <c r="BP16" s="1088"/>
      <c r="BQ16" s="1088"/>
      <c r="BR16" s="1088"/>
      <c r="BS16" s="1088"/>
      <c r="BT16" s="1088"/>
      <c r="BU16" s="1088"/>
      <c r="BV16" s="1088"/>
      <c r="BW16" s="1088"/>
      <c r="BX16" s="1088"/>
      <c r="BY16" s="1088"/>
      <c r="BZ16" s="1088"/>
      <c r="CA16" s="1088"/>
      <c r="CB16" s="1088"/>
      <c r="CC16" s="1088"/>
      <c r="CD16" s="1088"/>
      <c r="CE16" s="1088"/>
      <c r="CF16" s="1088"/>
      <c r="CG16" s="1088"/>
      <c r="CH16" s="1088"/>
      <c r="CI16" s="1088"/>
      <c r="CJ16" s="1088"/>
      <c r="CK16" s="1088"/>
      <c r="CL16" s="1088"/>
      <c r="CM16" s="1088"/>
      <c r="CN16" s="1088"/>
      <c r="CO16" s="1088"/>
      <c r="CP16" s="1088"/>
      <c r="CQ16" s="1088"/>
      <c r="CR16" s="1088"/>
      <c r="CS16" s="1088"/>
      <c r="CT16" s="1088"/>
      <c r="CU16" s="1088"/>
      <c r="CV16" s="1088"/>
      <c r="CW16" s="1088"/>
      <c r="CX16" s="1088"/>
      <c r="CY16" s="1088"/>
      <c r="CZ16" s="1088"/>
      <c r="DA16" s="1088"/>
      <c r="DB16" s="1088"/>
      <c r="DC16" s="1088"/>
      <c r="DD16" s="1088"/>
      <c r="DE16" s="1088"/>
      <c r="DF16" s="1088"/>
      <c r="DG16" s="1088"/>
      <c r="DH16" s="1088"/>
      <c r="DI16" s="1088"/>
      <c r="DJ16" s="1088"/>
      <c r="DK16" s="1088"/>
      <c r="DL16" s="1088"/>
      <c r="DM16" s="1088"/>
      <c r="DN16" s="1088"/>
      <c r="DO16" s="1088"/>
      <c r="DP16" s="1088"/>
      <c r="DQ16" s="1088"/>
      <c r="DR16" s="1088"/>
      <c r="DS16" s="1088"/>
      <c r="DT16" s="1088"/>
    </row>
    <row r="17" spans="1:124" s="127" customFormat="1" ht="15.75">
      <c r="A17" s="1193">
        <f t="shared" si="0"/>
        <v>17</v>
      </c>
      <c r="B17" s="1194"/>
      <c r="C17" s="1195" t="s">
        <v>501</v>
      </c>
      <c r="D17" s="1196">
        <f>IF(SUM('Detalle renglón 210'!H187:H198)-SUM('Detalle renglón 210'!N187:N198)&lt;0,SUM('Detalle renglón 210'!H187:H198),0)</f>
        <v>0</v>
      </c>
      <c r="E17" s="1196">
        <f>IF(D17&gt;0,SUM('Detalle renglón 210'!N187:N198),0)</f>
        <v>0</v>
      </c>
      <c r="F17" s="1197">
        <f t="shared" si="1"/>
        <v>0</v>
      </c>
      <c r="G17" s="1197"/>
      <c r="H17" s="1197">
        <f t="shared" si="2"/>
        <v>0</v>
      </c>
      <c r="I17" s="1196">
        <v>0</v>
      </c>
      <c r="J17" s="1198">
        <f t="shared" si="3"/>
        <v>0</v>
      </c>
      <c r="K17" s="1199">
        <f t="shared" si="4"/>
        <v>0</v>
      </c>
      <c r="L17" s="1093"/>
      <c r="M17" s="1094"/>
      <c r="N17" s="1094"/>
      <c r="O17" s="1095"/>
      <c r="P17" s="1096"/>
      <c r="Q17" s="1088"/>
      <c r="R17" s="1088"/>
      <c r="S17" s="1088"/>
      <c r="T17" s="1088"/>
      <c r="U17" s="1088"/>
      <c r="V17" s="1088"/>
      <c r="W17" s="1088"/>
      <c r="X17" s="1088"/>
      <c r="Y17" s="1088"/>
      <c r="Z17" s="1088"/>
      <c r="AA17" s="1088"/>
      <c r="AB17" s="1088"/>
      <c r="AC17" s="1088"/>
      <c r="AD17" s="1088"/>
      <c r="AE17" s="1088"/>
      <c r="AF17" s="1088"/>
      <c r="AG17" s="1088"/>
      <c r="AH17" s="1088"/>
      <c r="AI17" s="1088"/>
      <c r="AJ17" s="1088"/>
      <c r="AK17" s="1088"/>
      <c r="AL17" s="1088"/>
      <c r="AM17" s="1088"/>
      <c r="AN17" s="1088"/>
      <c r="AO17" s="1088"/>
      <c r="AP17" s="1088"/>
      <c r="AQ17" s="1088"/>
      <c r="AR17" s="1088"/>
      <c r="AS17" s="1088"/>
      <c r="AT17" s="1088"/>
      <c r="AU17" s="1088"/>
      <c r="AV17" s="1088"/>
      <c r="AW17" s="1088"/>
      <c r="AX17" s="1088"/>
      <c r="AY17" s="1088"/>
      <c r="AZ17" s="1088"/>
      <c r="BA17" s="1088"/>
      <c r="BB17" s="1088"/>
      <c r="BC17" s="1088"/>
      <c r="BD17" s="1088"/>
      <c r="BE17" s="1088"/>
      <c r="BF17" s="1088"/>
      <c r="BG17" s="1088"/>
      <c r="BH17" s="1088"/>
      <c r="BI17" s="1088"/>
      <c r="BJ17" s="1088"/>
      <c r="BK17" s="1088"/>
      <c r="BL17" s="1088"/>
      <c r="BM17" s="1088"/>
      <c r="BN17" s="1088"/>
      <c r="BO17" s="1088"/>
      <c r="BP17" s="1088"/>
      <c r="BQ17" s="1088"/>
      <c r="BR17" s="1088"/>
      <c r="BS17" s="1088"/>
      <c r="BT17" s="1088"/>
      <c r="BU17" s="1088"/>
      <c r="BV17" s="1088"/>
      <c r="BW17" s="1088"/>
      <c r="BX17" s="1088"/>
      <c r="BY17" s="1088"/>
      <c r="BZ17" s="1088"/>
      <c r="CA17" s="1088"/>
      <c r="CB17" s="1088"/>
      <c r="CC17" s="1088"/>
      <c r="CD17" s="1088"/>
      <c r="CE17" s="1088"/>
      <c r="CF17" s="1088"/>
      <c r="CG17" s="1088"/>
      <c r="CH17" s="1088"/>
      <c r="CI17" s="1088"/>
      <c r="CJ17" s="1088"/>
      <c r="CK17" s="1088"/>
      <c r="CL17" s="1088"/>
      <c r="CM17" s="1088"/>
      <c r="CN17" s="1088"/>
      <c r="CO17" s="1088"/>
      <c r="CP17" s="1088"/>
      <c r="CQ17" s="1088"/>
      <c r="CR17" s="1088"/>
      <c r="CS17" s="1088"/>
      <c r="CT17" s="1088"/>
      <c r="CU17" s="1088"/>
      <c r="CV17" s="1088"/>
      <c r="CW17" s="1088"/>
      <c r="CX17" s="1088"/>
      <c r="CY17" s="1088"/>
      <c r="CZ17" s="1088"/>
      <c r="DA17" s="1088"/>
      <c r="DB17" s="1088"/>
      <c r="DC17" s="1088"/>
      <c r="DD17" s="1088"/>
      <c r="DE17" s="1088"/>
      <c r="DF17" s="1088"/>
      <c r="DG17" s="1088"/>
      <c r="DH17" s="1088"/>
      <c r="DI17" s="1088"/>
      <c r="DJ17" s="1088"/>
      <c r="DK17" s="1088"/>
      <c r="DL17" s="1088"/>
      <c r="DM17" s="1088"/>
      <c r="DN17" s="1088"/>
      <c r="DO17" s="1088"/>
      <c r="DP17" s="1088"/>
      <c r="DQ17" s="1088"/>
      <c r="DR17" s="1088"/>
      <c r="DS17" s="1088"/>
      <c r="DT17" s="1088"/>
    </row>
    <row r="18" spans="1:124" s="127" customFormat="1" ht="15.75">
      <c r="A18" s="1193">
        <f t="shared" si="0"/>
        <v>18</v>
      </c>
      <c r="B18" s="1194"/>
      <c r="C18" s="1195" t="s">
        <v>312</v>
      </c>
      <c r="D18" s="1196">
        <f>IF('Detalle renglón 210'!I135-'Detalle renglón 210'!N135&lt;0,'Detalle renglón 210'!I135,0)</f>
        <v>0</v>
      </c>
      <c r="E18" s="1196">
        <f>IF(D18&gt;0,'Detalle renglón 210'!N135,0)</f>
        <v>0</v>
      </c>
      <c r="F18" s="1197">
        <f t="shared" si="1"/>
        <v>0</v>
      </c>
      <c r="G18" s="1197"/>
      <c r="H18" s="1197">
        <f t="shared" si="2"/>
        <v>0</v>
      </c>
      <c r="I18" s="1196">
        <v>0</v>
      </c>
      <c r="J18" s="1198">
        <f t="shared" si="3"/>
        <v>0</v>
      </c>
      <c r="K18" s="1199">
        <f t="shared" si="4"/>
        <v>0</v>
      </c>
      <c r="L18" s="1093"/>
      <c r="M18" s="1094"/>
      <c r="N18" s="1094"/>
      <c r="O18" s="1095"/>
      <c r="P18" s="1096"/>
      <c r="Q18" s="1088"/>
      <c r="R18" s="1088"/>
      <c r="S18" s="1088"/>
      <c r="T18" s="1088"/>
      <c r="U18" s="1088"/>
      <c r="V18" s="1088"/>
      <c r="W18" s="1088"/>
      <c r="X18" s="1088"/>
      <c r="Y18" s="1088"/>
      <c r="Z18" s="1088"/>
      <c r="AA18" s="1088"/>
      <c r="AB18" s="1088"/>
      <c r="AC18" s="1088"/>
      <c r="AD18" s="1088"/>
      <c r="AE18" s="1088"/>
      <c r="AF18" s="1088"/>
      <c r="AG18" s="1088"/>
      <c r="AH18" s="1088"/>
      <c r="AI18" s="1088"/>
      <c r="AJ18" s="1088"/>
      <c r="AK18" s="1088"/>
      <c r="AL18" s="1088"/>
      <c r="AM18" s="1088"/>
      <c r="AN18" s="1088"/>
      <c r="AO18" s="1088"/>
      <c r="AP18" s="1088"/>
      <c r="AQ18" s="1088"/>
      <c r="AR18" s="1088"/>
      <c r="AS18" s="1088"/>
      <c r="AT18" s="1088"/>
      <c r="AU18" s="1088"/>
      <c r="AV18" s="1088"/>
      <c r="AW18" s="1088"/>
      <c r="AX18" s="1088"/>
      <c r="AY18" s="1088"/>
      <c r="AZ18" s="1088"/>
      <c r="BA18" s="1088"/>
      <c r="BB18" s="1088"/>
      <c r="BC18" s="1088"/>
      <c r="BD18" s="1088"/>
      <c r="BE18" s="1088"/>
      <c r="BF18" s="1088"/>
      <c r="BG18" s="1088"/>
      <c r="BH18" s="1088"/>
      <c r="BI18" s="1088"/>
      <c r="BJ18" s="1088"/>
      <c r="BK18" s="1088"/>
      <c r="BL18" s="1088"/>
      <c r="BM18" s="1088"/>
      <c r="BN18" s="1088"/>
      <c r="BO18" s="1088"/>
      <c r="BP18" s="1088"/>
      <c r="BQ18" s="1088"/>
      <c r="BR18" s="1088"/>
      <c r="BS18" s="1088"/>
      <c r="BT18" s="1088"/>
      <c r="BU18" s="1088"/>
      <c r="BV18" s="1088"/>
      <c r="BW18" s="1088"/>
      <c r="BX18" s="1088"/>
      <c r="BY18" s="1088"/>
      <c r="BZ18" s="1088"/>
      <c r="CA18" s="1088"/>
      <c r="CB18" s="1088"/>
      <c r="CC18" s="1088"/>
      <c r="CD18" s="1088"/>
      <c r="CE18" s="1088"/>
      <c r="CF18" s="1088"/>
      <c r="CG18" s="1088"/>
      <c r="CH18" s="1088"/>
      <c r="CI18" s="1088"/>
      <c r="CJ18" s="1088"/>
      <c r="CK18" s="1088"/>
      <c r="CL18" s="1088"/>
      <c r="CM18" s="1088"/>
      <c r="CN18" s="1088"/>
      <c r="CO18" s="1088"/>
      <c r="CP18" s="1088"/>
      <c r="CQ18" s="1088"/>
      <c r="CR18" s="1088"/>
      <c r="CS18" s="1088"/>
      <c r="CT18" s="1088"/>
      <c r="CU18" s="1088"/>
      <c r="CV18" s="1088"/>
      <c r="CW18" s="1088"/>
      <c r="CX18" s="1088"/>
      <c r="CY18" s="1088"/>
      <c r="CZ18" s="1088"/>
      <c r="DA18" s="1088"/>
      <c r="DB18" s="1088"/>
      <c r="DC18" s="1088"/>
      <c r="DD18" s="1088"/>
      <c r="DE18" s="1088"/>
      <c r="DF18" s="1088"/>
      <c r="DG18" s="1088"/>
      <c r="DH18" s="1088"/>
      <c r="DI18" s="1088"/>
      <c r="DJ18" s="1088"/>
      <c r="DK18" s="1088"/>
      <c r="DL18" s="1088"/>
      <c r="DM18" s="1088"/>
      <c r="DN18" s="1088"/>
      <c r="DO18" s="1088"/>
      <c r="DP18" s="1088"/>
      <c r="DQ18" s="1088"/>
      <c r="DR18" s="1088"/>
      <c r="DS18" s="1088"/>
      <c r="DT18" s="1088"/>
    </row>
    <row r="19" spans="1:124" s="127" customFormat="1" ht="15.75">
      <c r="A19" s="1193">
        <f t="shared" si="0"/>
        <v>19</v>
      </c>
      <c r="B19" s="1194"/>
      <c r="C19" s="1195" t="s">
        <v>502</v>
      </c>
      <c r="D19" s="1196">
        <f>IF(SUM('Detalle renglón 210'!H201:H211)-SUM('Detalle renglón 210'!N201:N211)&lt;0,SUM('Detalle renglón 210'!H201:H211),0)</f>
        <v>0</v>
      </c>
      <c r="E19" s="1196">
        <f>IF(D17&gt;0,SUM('Detalle renglón 210'!N201:N211),0)</f>
        <v>0</v>
      </c>
      <c r="F19" s="1197">
        <f t="shared" si="1"/>
        <v>0</v>
      </c>
      <c r="G19" s="1197"/>
      <c r="H19" s="1197">
        <f t="shared" si="2"/>
        <v>0</v>
      </c>
      <c r="I19" s="1196">
        <v>0</v>
      </c>
      <c r="J19" s="1198">
        <f t="shared" si="3"/>
        <v>0</v>
      </c>
      <c r="K19" s="1199">
        <f t="shared" si="4"/>
        <v>0</v>
      </c>
      <c r="L19" s="1093"/>
      <c r="M19" s="1094"/>
      <c r="N19" s="1094"/>
      <c r="O19" s="1095"/>
      <c r="P19" s="1096"/>
      <c r="Q19" s="1088"/>
      <c r="R19" s="1088"/>
      <c r="S19" s="1088"/>
      <c r="T19" s="1088"/>
      <c r="U19" s="1088"/>
      <c r="V19" s="1088"/>
      <c r="W19" s="1088"/>
      <c r="X19" s="1088"/>
      <c r="Y19" s="1088"/>
      <c r="Z19" s="1088"/>
      <c r="AA19" s="1088"/>
      <c r="AB19" s="1088"/>
      <c r="AC19" s="1088"/>
      <c r="AD19" s="1088"/>
      <c r="AE19" s="1088"/>
      <c r="AF19" s="1088"/>
      <c r="AG19" s="1088"/>
      <c r="AH19" s="1088"/>
      <c r="AI19" s="1088"/>
      <c r="AJ19" s="1088"/>
      <c r="AK19" s="1088"/>
      <c r="AL19" s="1088"/>
      <c r="AM19" s="1088"/>
      <c r="AN19" s="1088"/>
      <c r="AO19" s="1088"/>
      <c r="AP19" s="1088"/>
      <c r="AQ19" s="1088"/>
      <c r="AR19" s="1088"/>
      <c r="AS19" s="1088"/>
      <c r="AT19" s="1088"/>
      <c r="AU19" s="1088"/>
      <c r="AV19" s="1088"/>
      <c r="AW19" s="1088"/>
      <c r="AX19" s="1088"/>
      <c r="AY19" s="1088"/>
      <c r="AZ19" s="1088"/>
      <c r="BA19" s="1088"/>
      <c r="BB19" s="1088"/>
      <c r="BC19" s="1088"/>
      <c r="BD19" s="1088"/>
      <c r="BE19" s="1088"/>
      <c r="BF19" s="1088"/>
      <c r="BG19" s="1088"/>
      <c r="BH19" s="1088"/>
      <c r="BI19" s="1088"/>
      <c r="BJ19" s="1088"/>
      <c r="BK19" s="1088"/>
      <c r="BL19" s="1088"/>
      <c r="BM19" s="1088"/>
      <c r="BN19" s="1088"/>
      <c r="BO19" s="1088"/>
      <c r="BP19" s="1088"/>
      <c r="BQ19" s="1088"/>
      <c r="BR19" s="1088"/>
      <c r="BS19" s="1088"/>
      <c r="BT19" s="1088"/>
      <c r="BU19" s="1088"/>
      <c r="BV19" s="1088"/>
      <c r="BW19" s="1088"/>
      <c r="BX19" s="1088"/>
      <c r="BY19" s="1088"/>
      <c r="BZ19" s="1088"/>
      <c r="CA19" s="1088"/>
      <c r="CB19" s="1088"/>
      <c r="CC19" s="1088"/>
      <c r="CD19" s="1088"/>
      <c r="CE19" s="1088"/>
      <c r="CF19" s="1088"/>
      <c r="CG19" s="1088"/>
      <c r="CH19" s="1088"/>
      <c r="CI19" s="1088"/>
      <c r="CJ19" s="1088"/>
      <c r="CK19" s="1088"/>
      <c r="CL19" s="1088"/>
      <c r="CM19" s="1088"/>
      <c r="CN19" s="1088"/>
      <c r="CO19" s="1088"/>
      <c r="CP19" s="1088"/>
      <c r="CQ19" s="1088"/>
      <c r="CR19" s="1088"/>
      <c r="CS19" s="1088"/>
      <c r="CT19" s="1088"/>
      <c r="CU19" s="1088"/>
      <c r="CV19" s="1088"/>
      <c r="CW19" s="1088"/>
      <c r="CX19" s="1088"/>
      <c r="CY19" s="1088"/>
      <c r="CZ19" s="1088"/>
      <c r="DA19" s="1088"/>
      <c r="DB19" s="1088"/>
      <c r="DC19" s="1088"/>
      <c r="DD19" s="1088"/>
      <c r="DE19" s="1088"/>
      <c r="DF19" s="1088"/>
      <c r="DG19" s="1088"/>
      <c r="DH19" s="1088"/>
      <c r="DI19" s="1088"/>
      <c r="DJ19" s="1088"/>
      <c r="DK19" s="1088"/>
      <c r="DL19" s="1088"/>
      <c r="DM19" s="1088"/>
      <c r="DN19" s="1088"/>
      <c r="DO19" s="1088"/>
      <c r="DP19" s="1088"/>
      <c r="DQ19" s="1088"/>
      <c r="DR19" s="1088"/>
      <c r="DS19" s="1088"/>
      <c r="DT19" s="1088"/>
    </row>
    <row r="20" spans="1:124" s="127" customFormat="1" ht="15.75">
      <c r="A20" s="1193">
        <f t="shared" si="0"/>
        <v>20</v>
      </c>
      <c r="B20" s="1194"/>
      <c r="C20" s="1195" t="s">
        <v>321</v>
      </c>
      <c r="D20" s="1196">
        <f>IF('Detalle renglón 210'!I151-'Detalle renglón 210'!N151&lt;0,'Detalle renglón 210'!I151,0)</f>
        <v>0</v>
      </c>
      <c r="E20" s="1196">
        <f>IF(D20&gt;0,'Detalle renglón 210'!N151,0)</f>
        <v>0</v>
      </c>
      <c r="F20" s="1197">
        <f t="shared" si="1"/>
        <v>0</v>
      </c>
      <c r="G20" s="1197"/>
      <c r="H20" s="1197">
        <f t="shared" si="2"/>
        <v>0</v>
      </c>
      <c r="I20" s="1196">
        <v>0</v>
      </c>
      <c r="J20" s="1198">
        <f t="shared" si="3"/>
        <v>0</v>
      </c>
      <c r="K20" s="1199">
        <f t="shared" si="4"/>
        <v>0</v>
      </c>
      <c r="L20" s="1093"/>
      <c r="M20" s="1094"/>
      <c r="N20" s="1094"/>
      <c r="O20" s="1095"/>
      <c r="P20" s="1096"/>
      <c r="Q20" s="1088"/>
      <c r="R20" s="1088"/>
      <c r="S20" s="1088"/>
      <c r="T20" s="1088"/>
      <c r="U20" s="1088"/>
      <c r="V20" s="1088"/>
      <c r="W20" s="1088"/>
      <c r="X20" s="1088"/>
      <c r="Y20" s="1088"/>
      <c r="Z20" s="1088"/>
      <c r="AA20" s="1088"/>
      <c r="AB20" s="1088"/>
      <c r="AC20" s="1088"/>
      <c r="AD20" s="1088"/>
      <c r="AE20" s="1088"/>
      <c r="AF20" s="1088"/>
      <c r="AG20" s="1088"/>
      <c r="AH20" s="1088"/>
      <c r="AI20" s="1088"/>
      <c r="AJ20" s="1088"/>
      <c r="AK20" s="1088"/>
      <c r="AL20" s="1088"/>
      <c r="AM20" s="1088"/>
      <c r="AN20" s="1088"/>
      <c r="AO20" s="1088"/>
      <c r="AP20" s="1088"/>
      <c r="AQ20" s="1088"/>
      <c r="AR20" s="1088"/>
      <c r="AS20" s="1088"/>
      <c r="AT20" s="1088"/>
      <c r="AU20" s="1088"/>
      <c r="AV20" s="1088"/>
      <c r="AW20" s="1088"/>
      <c r="AX20" s="1088"/>
      <c r="AY20" s="1088"/>
      <c r="AZ20" s="1088"/>
      <c r="BA20" s="1088"/>
      <c r="BB20" s="1088"/>
      <c r="BC20" s="1088"/>
      <c r="BD20" s="1088"/>
      <c r="BE20" s="1088"/>
      <c r="BF20" s="1088"/>
      <c r="BG20" s="1088"/>
      <c r="BH20" s="1088"/>
      <c r="BI20" s="1088"/>
      <c r="BJ20" s="1088"/>
      <c r="BK20" s="1088"/>
      <c r="BL20" s="1088"/>
      <c r="BM20" s="1088"/>
      <c r="BN20" s="1088"/>
      <c r="BO20" s="1088"/>
      <c r="BP20" s="1088"/>
      <c r="BQ20" s="1088"/>
      <c r="BR20" s="1088"/>
      <c r="BS20" s="1088"/>
      <c r="BT20" s="1088"/>
      <c r="BU20" s="1088"/>
      <c r="BV20" s="1088"/>
      <c r="BW20" s="1088"/>
      <c r="BX20" s="1088"/>
      <c r="BY20" s="1088"/>
      <c r="BZ20" s="1088"/>
      <c r="CA20" s="1088"/>
      <c r="CB20" s="1088"/>
      <c r="CC20" s="1088"/>
      <c r="CD20" s="1088"/>
      <c r="CE20" s="1088"/>
      <c r="CF20" s="1088"/>
      <c r="CG20" s="1088"/>
      <c r="CH20" s="1088"/>
      <c r="CI20" s="1088"/>
      <c r="CJ20" s="1088"/>
      <c r="CK20" s="1088"/>
      <c r="CL20" s="1088"/>
      <c r="CM20" s="1088"/>
      <c r="CN20" s="1088"/>
      <c r="CO20" s="1088"/>
      <c r="CP20" s="1088"/>
      <c r="CQ20" s="1088"/>
      <c r="CR20" s="1088"/>
      <c r="CS20" s="1088"/>
      <c r="CT20" s="1088"/>
      <c r="CU20" s="1088"/>
      <c r="CV20" s="1088"/>
      <c r="CW20" s="1088"/>
      <c r="CX20" s="1088"/>
      <c r="CY20" s="1088"/>
      <c r="CZ20" s="1088"/>
      <c r="DA20" s="1088"/>
      <c r="DB20" s="1088"/>
      <c r="DC20" s="1088"/>
      <c r="DD20" s="1088"/>
      <c r="DE20" s="1088"/>
      <c r="DF20" s="1088"/>
      <c r="DG20" s="1088"/>
      <c r="DH20" s="1088"/>
      <c r="DI20" s="1088"/>
      <c r="DJ20" s="1088"/>
      <c r="DK20" s="1088"/>
      <c r="DL20" s="1088"/>
      <c r="DM20" s="1088"/>
      <c r="DN20" s="1088"/>
      <c r="DO20" s="1088"/>
      <c r="DP20" s="1088"/>
      <c r="DQ20" s="1088"/>
      <c r="DR20" s="1088"/>
      <c r="DS20" s="1088"/>
      <c r="DT20" s="1088"/>
    </row>
    <row r="21" spans="1:124" s="127" customFormat="1" ht="15.75">
      <c r="A21" s="1193">
        <f t="shared" si="0"/>
        <v>21</v>
      </c>
      <c r="B21" s="1194"/>
      <c r="C21" s="1200" t="s">
        <v>1547</v>
      </c>
      <c r="D21" s="1196">
        <f>IF(SUM('Detalle renglón 210'!H214:H216)-SUM('Detalle renglón 210'!N214:N216)&lt;0,SUM('Detalle renglón 210'!H214:H216),0)</f>
        <v>0</v>
      </c>
      <c r="E21" s="1196">
        <f>IF(D17&gt;0,SUM('Detalle renglón 210'!N214:N216),0)</f>
        <v>0</v>
      </c>
      <c r="F21" s="1197">
        <f t="shared" si="1"/>
        <v>0</v>
      </c>
      <c r="G21" s="1197"/>
      <c r="H21" s="1197">
        <f t="shared" si="2"/>
        <v>0</v>
      </c>
      <c r="I21" s="1196">
        <v>0</v>
      </c>
      <c r="J21" s="1198">
        <f t="shared" si="3"/>
        <v>0</v>
      </c>
      <c r="K21" s="1199">
        <f t="shared" ref="K21:K30" si="5">IF(F21&gt;0,H21/F21,0)</f>
        <v>0</v>
      </c>
      <c r="L21" s="1093"/>
      <c r="M21" s="1094"/>
      <c r="N21" s="1094"/>
      <c r="O21" s="1095"/>
      <c r="P21" s="1096"/>
      <c r="Q21" s="1088"/>
      <c r="R21" s="1088"/>
      <c r="S21" s="1088"/>
      <c r="T21" s="1088"/>
      <c r="U21" s="1088"/>
      <c r="V21" s="1088"/>
      <c r="W21" s="1088"/>
      <c r="X21" s="1088"/>
      <c r="Y21" s="1088"/>
      <c r="Z21" s="1088"/>
      <c r="AA21" s="1088"/>
      <c r="AB21" s="1088"/>
      <c r="AC21" s="1088"/>
      <c r="AD21" s="1088"/>
      <c r="AE21" s="1088"/>
      <c r="AF21" s="1088"/>
      <c r="AG21" s="1088"/>
      <c r="AH21" s="1088"/>
      <c r="AI21" s="1088"/>
      <c r="AJ21" s="1088"/>
      <c r="AK21" s="1088"/>
      <c r="AL21" s="1088"/>
      <c r="AM21" s="1088"/>
      <c r="AN21" s="1088"/>
      <c r="AO21" s="1088"/>
      <c r="AP21" s="1088"/>
      <c r="AQ21" s="1088"/>
      <c r="AR21" s="1088"/>
      <c r="AS21" s="1088"/>
      <c r="AT21" s="1088"/>
      <c r="AU21" s="1088"/>
      <c r="AV21" s="1088"/>
      <c r="AW21" s="1088"/>
      <c r="AX21" s="1088"/>
      <c r="AY21" s="1088"/>
      <c r="AZ21" s="1088"/>
      <c r="BA21" s="1088"/>
      <c r="BB21" s="1088"/>
      <c r="BC21" s="1088"/>
      <c r="BD21" s="1088"/>
      <c r="BE21" s="1088"/>
      <c r="BF21" s="1088"/>
      <c r="BG21" s="1088"/>
      <c r="BH21" s="1088"/>
      <c r="BI21" s="1088"/>
      <c r="BJ21" s="1088"/>
      <c r="BK21" s="1088"/>
      <c r="BL21" s="1088"/>
      <c r="BM21" s="1088"/>
      <c r="BN21" s="1088"/>
      <c r="BO21" s="1088"/>
      <c r="BP21" s="1088"/>
      <c r="BQ21" s="1088"/>
      <c r="BR21" s="1088"/>
      <c r="BS21" s="1088"/>
      <c r="BT21" s="1088"/>
      <c r="BU21" s="1088"/>
      <c r="BV21" s="1088"/>
      <c r="BW21" s="1088"/>
      <c r="BX21" s="1088"/>
      <c r="BY21" s="1088"/>
      <c r="BZ21" s="1088"/>
      <c r="CA21" s="1088"/>
      <c r="CB21" s="1088"/>
      <c r="CC21" s="1088"/>
      <c r="CD21" s="1088"/>
      <c r="CE21" s="1088"/>
      <c r="CF21" s="1088"/>
      <c r="CG21" s="1088"/>
      <c r="CH21" s="1088"/>
      <c r="CI21" s="1088"/>
      <c r="CJ21" s="1088"/>
      <c r="CK21" s="1088"/>
      <c r="CL21" s="1088"/>
      <c r="CM21" s="1088"/>
      <c r="CN21" s="1088"/>
      <c r="CO21" s="1088"/>
      <c r="CP21" s="1088"/>
      <c r="CQ21" s="1088"/>
      <c r="CR21" s="1088"/>
      <c r="CS21" s="1088"/>
      <c r="CT21" s="1088"/>
      <c r="CU21" s="1088"/>
      <c r="CV21" s="1088"/>
      <c r="CW21" s="1088"/>
      <c r="CX21" s="1088"/>
      <c r="CY21" s="1088"/>
      <c r="CZ21" s="1088"/>
      <c r="DA21" s="1088"/>
      <c r="DB21" s="1088"/>
      <c r="DC21" s="1088"/>
      <c r="DD21" s="1088"/>
      <c r="DE21" s="1088"/>
      <c r="DF21" s="1088"/>
      <c r="DG21" s="1088"/>
      <c r="DH21" s="1088"/>
      <c r="DI21" s="1088"/>
      <c r="DJ21" s="1088"/>
      <c r="DK21" s="1088"/>
      <c r="DL21" s="1088"/>
      <c r="DM21" s="1088"/>
      <c r="DN21" s="1088"/>
      <c r="DO21" s="1088"/>
      <c r="DP21" s="1088"/>
      <c r="DQ21" s="1088"/>
      <c r="DR21" s="1088"/>
      <c r="DS21" s="1088"/>
      <c r="DT21" s="1088"/>
    </row>
    <row r="22" spans="1:124" s="127" customFormat="1" ht="15.75">
      <c r="A22" s="1193">
        <f>+A21+1</f>
        <v>22</v>
      </c>
      <c r="B22" s="1194"/>
      <c r="C22" s="1195" t="s">
        <v>503</v>
      </c>
      <c r="D22" s="1196">
        <f>IF(SUM('Detalle renglón 210'!I244:I248)-SUM('Detalle renglón 210'!N244:N248)&gt;0,SUM('Detalle renglón 210'!I244:I248),0)</f>
        <v>0</v>
      </c>
      <c r="E22" s="1196">
        <f>IF(D22&gt;0,SUM('Detalle renglón 210'!N244:N248),0)</f>
        <v>0</v>
      </c>
      <c r="F22" s="1197">
        <f>(+D22-E22)</f>
        <v>0</v>
      </c>
      <c r="G22" s="1197"/>
      <c r="H22" s="1197">
        <f t="shared" si="2"/>
        <v>0</v>
      </c>
      <c r="I22" s="1196">
        <v>0</v>
      </c>
      <c r="J22" s="1198">
        <f t="shared" si="3"/>
        <v>0</v>
      </c>
      <c r="K22" s="1199">
        <f t="shared" si="5"/>
        <v>0</v>
      </c>
      <c r="L22" s="1093"/>
      <c r="M22" s="1094"/>
      <c r="N22" s="1094"/>
      <c r="O22" s="1095"/>
      <c r="P22" s="1096"/>
      <c r="Q22" s="1088"/>
      <c r="R22" s="1088"/>
      <c r="S22" s="1088"/>
      <c r="T22" s="1088"/>
      <c r="U22" s="1088"/>
      <c r="V22" s="1088"/>
      <c r="W22" s="1088"/>
      <c r="X22" s="1088"/>
      <c r="Y22" s="1088"/>
      <c r="Z22" s="1088"/>
      <c r="AA22" s="1088"/>
      <c r="AB22" s="1088"/>
      <c r="AC22" s="1088"/>
      <c r="AD22" s="1088"/>
      <c r="AE22" s="1088"/>
      <c r="AF22" s="1088"/>
      <c r="AG22" s="1088"/>
      <c r="AH22" s="1088"/>
      <c r="AI22" s="1088"/>
      <c r="AJ22" s="1088"/>
      <c r="AK22" s="1088"/>
      <c r="AL22" s="1088"/>
      <c r="AM22" s="1088"/>
      <c r="AN22" s="1088"/>
      <c r="AO22" s="1088"/>
      <c r="AP22" s="1088"/>
      <c r="AQ22" s="1088"/>
      <c r="AR22" s="1088"/>
      <c r="AS22" s="1088"/>
      <c r="AT22" s="1088"/>
      <c r="AU22" s="1088"/>
      <c r="AV22" s="1088"/>
      <c r="AW22" s="1088"/>
      <c r="AX22" s="1088"/>
      <c r="AY22" s="1088"/>
      <c r="AZ22" s="1088"/>
      <c r="BA22" s="1088"/>
      <c r="BB22" s="1088"/>
      <c r="BC22" s="1088"/>
      <c r="BD22" s="1088"/>
      <c r="BE22" s="1088"/>
      <c r="BF22" s="1088"/>
      <c r="BG22" s="1088"/>
      <c r="BH22" s="1088"/>
      <c r="BI22" s="1088"/>
      <c r="BJ22" s="1088"/>
      <c r="BK22" s="1088"/>
      <c r="BL22" s="1088"/>
      <c r="BM22" s="1088"/>
      <c r="BN22" s="1088"/>
      <c r="BO22" s="1088"/>
      <c r="BP22" s="1088"/>
      <c r="BQ22" s="1088"/>
      <c r="BR22" s="1088"/>
      <c r="BS22" s="1088"/>
      <c r="BT22" s="1088"/>
      <c r="BU22" s="1088"/>
      <c r="BV22" s="1088"/>
      <c r="BW22" s="1088"/>
      <c r="BX22" s="1088"/>
      <c r="BY22" s="1088"/>
      <c r="BZ22" s="1088"/>
      <c r="CA22" s="1088"/>
      <c r="CB22" s="1088"/>
      <c r="CC22" s="1088"/>
      <c r="CD22" s="1088"/>
      <c r="CE22" s="1088"/>
      <c r="CF22" s="1088"/>
      <c r="CG22" s="1088"/>
      <c r="CH22" s="1088"/>
      <c r="CI22" s="1088"/>
      <c r="CJ22" s="1088"/>
      <c r="CK22" s="1088"/>
      <c r="CL22" s="1088"/>
      <c r="CM22" s="1088"/>
      <c r="CN22" s="1088"/>
      <c r="CO22" s="1088"/>
      <c r="CP22" s="1088"/>
      <c r="CQ22" s="1088"/>
      <c r="CR22" s="1088"/>
      <c r="CS22" s="1088"/>
      <c r="CT22" s="1088"/>
      <c r="CU22" s="1088"/>
      <c r="CV22" s="1088"/>
      <c r="CW22" s="1088"/>
      <c r="CX22" s="1088"/>
      <c r="CY22" s="1088"/>
      <c r="CZ22" s="1088"/>
      <c r="DA22" s="1088"/>
      <c r="DB22" s="1088"/>
      <c r="DC22" s="1088"/>
      <c r="DD22" s="1088"/>
      <c r="DE22" s="1088"/>
      <c r="DF22" s="1088"/>
      <c r="DG22" s="1088"/>
      <c r="DH22" s="1088"/>
      <c r="DI22" s="1088"/>
      <c r="DJ22" s="1088"/>
      <c r="DK22" s="1088"/>
      <c r="DL22" s="1088"/>
      <c r="DM22" s="1088"/>
      <c r="DN22" s="1088"/>
      <c r="DO22" s="1088"/>
      <c r="DP22" s="1088"/>
      <c r="DQ22" s="1088"/>
      <c r="DR22" s="1088"/>
      <c r="DS22" s="1088"/>
      <c r="DT22" s="1088"/>
    </row>
    <row r="23" spans="1:124" s="127" customFormat="1" ht="15.75">
      <c r="A23" s="1193">
        <f t="shared" si="0"/>
        <v>23</v>
      </c>
      <c r="B23" s="1194"/>
      <c r="C23" s="1195" t="s">
        <v>504</v>
      </c>
      <c r="D23" s="1196">
        <f>IF(SUM('Detalle renglón 210'!I257:I259)-SUM('Detalle renglón 210'!N257:N259)&gt;0,SUM('Detalle renglón 210'!I257:I259),0)</f>
        <v>0</v>
      </c>
      <c r="E23" s="1196">
        <f>IF(D23&gt;0,SUM('Detalle renglón 210'!N257:N259),0)</f>
        <v>0</v>
      </c>
      <c r="F23" s="1197">
        <f t="shared" ref="F23:F30" si="6">(+D23-E23)</f>
        <v>0</v>
      </c>
      <c r="G23" s="1197"/>
      <c r="H23" s="1197">
        <f t="shared" si="2"/>
        <v>0</v>
      </c>
      <c r="I23" s="1196">
        <v>0</v>
      </c>
      <c r="J23" s="1198">
        <f t="shared" si="3"/>
        <v>0</v>
      </c>
      <c r="K23" s="1199">
        <f t="shared" si="5"/>
        <v>0</v>
      </c>
      <c r="L23" s="1093"/>
      <c r="M23" s="1094"/>
      <c r="N23" s="1094"/>
      <c r="O23" s="1095"/>
      <c r="P23" s="1096"/>
      <c r="Q23" s="1088"/>
      <c r="R23" s="1088"/>
      <c r="S23" s="1088"/>
      <c r="T23" s="1088"/>
      <c r="U23" s="1088"/>
      <c r="V23" s="1088"/>
      <c r="W23" s="1088"/>
      <c r="X23" s="1088"/>
      <c r="Y23" s="1088"/>
      <c r="Z23" s="1088"/>
      <c r="AA23" s="1088"/>
      <c r="AB23" s="1088"/>
      <c r="AC23" s="1088"/>
      <c r="AD23" s="1088"/>
      <c r="AE23" s="1088"/>
      <c r="AF23" s="1088"/>
      <c r="AG23" s="1088"/>
      <c r="AH23" s="1088"/>
      <c r="AI23" s="1088"/>
      <c r="AJ23" s="1088"/>
      <c r="AK23" s="1088"/>
      <c r="AL23" s="1088"/>
      <c r="AM23" s="1088"/>
      <c r="AN23" s="1088"/>
      <c r="AO23" s="1088"/>
      <c r="AP23" s="1088"/>
      <c r="AQ23" s="1088"/>
      <c r="AR23" s="1088"/>
      <c r="AS23" s="1088"/>
      <c r="AT23" s="1088"/>
      <c r="AU23" s="1088"/>
      <c r="AV23" s="1088"/>
      <c r="AW23" s="1088"/>
      <c r="AX23" s="1088"/>
      <c r="AY23" s="1088"/>
      <c r="AZ23" s="1088"/>
      <c r="BA23" s="1088"/>
      <c r="BB23" s="1088"/>
      <c r="BC23" s="1088"/>
      <c r="BD23" s="1088"/>
      <c r="BE23" s="1088"/>
      <c r="BF23" s="1088"/>
      <c r="BG23" s="1088"/>
      <c r="BH23" s="1088"/>
      <c r="BI23" s="1088"/>
      <c r="BJ23" s="1088"/>
      <c r="BK23" s="1088"/>
      <c r="BL23" s="1088"/>
      <c r="BM23" s="1088"/>
      <c r="BN23" s="1088"/>
      <c r="BO23" s="1088"/>
      <c r="BP23" s="1088"/>
      <c r="BQ23" s="1088"/>
      <c r="BR23" s="1088"/>
      <c r="BS23" s="1088"/>
      <c r="BT23" s="1088"/>
      <c r="BU23" s="1088"/>
      <c r="BV23" s="1088"/>
      <c r="BW23" s="1088"/>
      <c r="BX23" s="1088"/>
      <c r="BY23" s="1088"/>
      <c r="BZ23" s="1088"/>
      <c r="CA23" s="1088"/>
      <c r="CB23" s="1088"/>
      <c r="CC23" s="1088"/>
      <c r="CD23" s="1088"/>
      <c r="CE23" s="1088"/>
      <c r="CF23" s="1088"/>
      <c r="CG23" s="1088"/>
      <c r="CH23" s="1088"/>
      <c r="CI23" s="1088"/>
      <c r="CJ23" s="1088"/>
      <c r="CK23" s="1088"/>
      <c r="CL23" s="1088"/>
      <c r="CM23" s="1088"/>
      <c r="CN23" s="1088"/>
      <c r="CO23" s="1088"/>
      <c r="CP23" s="1088"/>
      <c r="CQ23" s="1088"/>
      <c r="CR23" s="1088"/>
      <c r="CS23" s="1088"/>
      <c r="CT23" s="1088"/>
      <c r="CU23" s="1088"/>
      <c r="CV23" s="1088"/>
      <c r="CW23" s="1088"/>
      <c r="CX23" s="1088"/>
      <c r="CY23" s="1088"/>
      <c r="CZ23" s="1088"/>
      <c r="DA23" s="1088"/>
      <c r="DB23" s="1088"/>
      <c r="DC23" s="1088"/>
      <c r="DD23" s="1088"/>
      <c r="DE23" s="1088"/>
      <c r="DF23" s="1088"/>
      <c r="DG23" s="1088"/>
      <c r="DH23" s="1088"/>
      <c r="DI23" s="1088"/>
      <c r="DJ23" s="1088"/>
      <c r="DK23" s="1088"/>
      <c r="DL23" s="1088"/>
      <c r="DM23" s="1088"/>
      <c r="DN23" s="1088"/>
      <c r="DO23" s="1088"/>
      <c r="DP23" s="1088"/>
      <c r="DQ23" s="1088"/>
      <c r="DR23" s="1088"/>
      <c r="DS23" s="1088"/>
      <c r="DT23" s="1088"/>
    </row>
    <row r="24" spans="1:124" s="127" customFormat="1" ht="15.75">
      <c r="A24" s="1193">
        <f t="shared" si="0"/>
        <v>24</v>
      </c>
      <c r="B24" s="1194"/>
      <c r="C24" s="1195" t="s">
        <v>505</v>
      </c>
      <c r="D24" s="1196">
        <f>IF(SUM('Detalle renglón 210'!I261:I265)-SUM('Detalle renglón 210'!N261:N265)&gt;0,SUM('Detalle renglón 210'!I261:I265),0)</f>
        <v>0</v>
      </c>
      <c r="E24" s="1196">
        <f>IF(D24&gt;0,SUM('Detalle renglón 210'!N261:N265),0)</f>
        <v>0</v>
      </c>
      <c r="F24" s="1197">
        <f t="shared" si="6"/>
        <v>0</v>
      </c>
      <c r="G24" s="1197"/>
      <c r="H24" s="1197">
        <f t="shared" si="2"/>
        <v>0</v>
      </c>
      <c r="I24" s="1196">
        <v>0</v>
      </c>
      <c r="J24" s="1198">
        <f t="shared" si="3"/>
        <v>0</v>
      </c>
      <c r="K24" s="1199">
        <f t="shared" si="5"/>
        <v>0</v>
      </c>
      <c r="L24" s="1093"/>
      <c r="M24" s="1094"/>
      <c r="N24" s="1094"/>
      <c r="O24" s="1095"/>
      <c r="P24" s="1096"/>
      <c r="Q24" s="1088"/>
      <c r="R24" s="1088"/>
      <c r="S24" s="1088"/>
      <c r="T24" s="1088"/>
      <c r="U24" s="1088"/>
      <c r="V24" s="1088"/>
      <c r="W24" s="1088"/>
      <c r="X24" s="1088"/>
      <c r="Y24" s="1088"/>
      <c r="Z24" s="1088"/>
      <c r="AA24" s="1088"/>
      <c r="AB24" s="1088"/>
      <c r="AC24" s="1088"/>
      <c r="AD24" s="1088"/>
      <c r="AE24" s="1088"/>
      <c r="AF24" s="1088"/>
      <c r="AG24" s="1088"/>
      <c r="AH24" s="1088"/>
      <c r="AI24" s="1088"/>
      <c r="AJ24" s="1088"/>
      <c r="AK24" s="1088"/>
      <c r="AL24" s="1088"/>
      <c r="AM24" s="1088"/>
      <c r="AN24" s="1088"/>
      <c r="AO24" s="1088"/>
      <c r="AP24" s="1088"/>
      <c r="AQ24" s="1088"/>
      <c r="AR24" s="1088"/>
      <c r="AS24" s="1088"/>
      <c r="AT24" s="1088"/>
      <c r="AU24" s="1088"/>
      <c r="AV24" s="1088"/>
      <c r="AW24" s="1088"/>
      <c r="AX24" s="1088"/>
      <c r="AY24" s="1088"/>
      <c r="AZ24" s="1088"/>
      <c r="BA24" s="1088"/>
      <c r="BB24" s="1088"/>
      <c r="BC24" s="1088"/>
      <c r="BD24" s="1088"/>
      <c r="BE24" s="1088"/>
      <c r="BF24" s="1088"/>
      <c r="BG24" s="1088"/>
      <c r="BH24" s="1088"/>
      <c r="BI24" s="1088"/>
      <c r="BJ24" s="1088"/>
      <c r="BK24" s="1088"/>
      <c r="BL24" s="1088"/>
      <c r="BM24" s="1088"/>
      <c r="BN24" s="1088"/>
      <c r="BO24" s="1088"/>
      <c r="BP24" s="1088"/>
      <c r="BQ24" s="1088"/>
      <c r="BR24" s="1088"/>
      <c r="BS24" s="1088"/>
      <c r="BT24" s="1088"/>
      <c r="BU24" s="1088"/>
      <c r="BV24" s="1088"/>
      <c r="BW24" s="1088"/>
      <c r="BX24" s="1088"/>
      <c r="BY24" s="1088"/>
      <c r="BZ24" s="1088"/>
      <c r="CA24" s="1088"/>
      <c r="CB24" s="1088"/>
      <c r="CC24" s="1088"/>
      <c r="CD24" s="1088"/>
      <c r="CE24" s="1088"/>
      <c r="CF24" s="1088"/>
      <c r="CG24" s="1088"/>
      <c r="CH24" s="1088"/>
      <c r="CI24" s="1088"/>
      <c r="CJ24" s="1088"/>
      <c r="CK24" s="1088"/>
      <c r="CL24" s="1088"/>
      <c r="CM24" s="1088"/>
      <c r="CN24" s="1088"/>
      <c r="CO24" s="1088"/>
      <c r="CP24" s="1088"/>
      <c r="CQ24" s="1088"/>
      <c r="CR24" s="1088"/>
      <c r="CS24" s="1088"/>
      <c r="CT24" s="1088"/>
      <c r="CU24" s="1088"/>
      <c r="CV24" s="1088"/>
      <c r="CW24" s="1088"/>
      <c r="CX24" s="1088"/>
      <c r="CY24" s="1088"/>
      <c r="CZ24" s="1088"/>
      <c r="DA24" s="1088"/>
      <c r="DB24" s="1088"/>
      <c r="DC24" s="1088"/>
      <c r="DD24" s="1088"/>
      <c r="DE24" s="1088"/>
      <c r="DF24" s="1088"/>
      <c r="DG24" s="1088"/>
      <c r="DH24" s="1088"/>
      <c r="DI24" s="1088"/>
      <c r="DJ24" s="1088"/>
      <c r="DK24" s="1088"/>
      <c r="DL24" s="1088"/>
      <c r="DM24" s="1088"/>
      <c r="DN24" s="1088"/>
      <c r="DO24" s="1088"/>
      <c r="DP24" s="1088"/>
      <c r="DQ24" s="1088"/>
      <c r="DR24" s="1088"/>
      <c r="DS24" s="1088"/>
      <c r="DT24" s="1088"/>
    </row>
    <row r="25" spans="1:124" s="127" customFormat="1" ht="15.75">
      <c r="A25" s="1193">
        <f t="shared" si="0"/>
        <v>25</v>
      </c>
      <c r="B25" s="1194"/>
      <c r="C25" s="1195" t="s">
        <v>506</v>
      </c>
      <c r="D25" s="1196">
        <f>IF('Detalle renglón 210'!I267-'Detalle renglón 210'!N267&gt;0,'Detalle renglón 210'!I267,0)</f>
        <v>0</v>
      </c>
      <c r="E25" s="1196">
        <f>IF(D25&gt;0,'Detalle renglón 210'!N267,0)</f>
        <v>0</v>
      </c>
      <c r="F25" s="1197">
        <f t="shared" si="6"/>
        <v>0</v>
      </c>
      <c r="G25" s="1197"/>
      <c r="H25" s="1197">
        <f t="shared" si="2"/>
        <v>0</v>
      </c>
      <c r="I25" s="1196">
        <v>0</v>
      </c>
      <c r="J25" s="1198">
        <f t="shared" si="3"/>
        <v>0</v>
      </c>
      <c r="K25" s="1199">
        <f t="shared" si="5"/>
        <v>0</v>
      </c>
      <c r="L25" s="1093"/>
      <c r="M25" s="1094"/>
      <c r="N25" s="1094"/>
      <c r="O25" s="1095"/>
      <c r="P25" s="1096"/>
      <c r="Q25" s="1088"/>
      <c r="R25" s="1088"/>
      <c r="S25" s="1088"/>
      <c r="T25" s="1088"/>
      <c r="U25" s="1088"/>
      <c r="V25" s="1088"/>
      <c r="W25" s="1088"/>
      <c r="X25" s="1088"/>
      <c r="Y25" s="1088"/>
      <c r="Z25" s="1088"/>
      <c r="AA25" s="1088"/>
      <c r="AB25" s="1088"/>
      <c r="AC25" s="1088"/>
      <c r="AD25" s="1088"/>
      <c r="AE25" s="1088"/>
      <c r="AF25" s="1088"/>
      <c r="AG25" s="1088"/>
      <c r="AH25" s="1088"/>
      <c r="AI25" s="1088"/>
      <c r="AJ25" s="1088"/>
      <c r="AK25" s="1088"/>
      <c r="AL25" s="1088"/>
      <c r="AM25" s="1088"/>
      <c r="AN25" s="1088"/>
      <c r="AO25" s="1088"/>
      <c r="AP25" s="1088"/>
      <c r="AQ25" s="1088"/>
      <c r="AR25" s="1088"/>
      <c r="AS25" s="1088"/>
      <c r="AT25" s="1088"/>
      <c r="AU25" s="1088"/>
      <c r="AV25" s="1088"/>
      <c r="AW25" s="1088"/>
      <c r="AX25" s="1088"/>
      <c r="AY25" s="1088"/>
      <c r="AZ25" s="1088"/>
      <c r="BA25" s="1088"/>
      <c r="BB25" s="1088"/>
      <c r="BC25" s="1088"/>
      <c r="BD25" s="1088"/>
      <c r="BE25" s="1088"/>
      <c r="BF25" s="1088"/>
      <c r="BG25" s="1088"/>
      <c r="BH25" s="1088"/>
      <c r="BI25" s="1088"/>
      <c r="BJ25" s="1088"/>
      <c r="BK25" s="1088"/>
      <c r="BL25" s="1088"/>
      <c r="BM25" s="1088"/>
      <c r="BN25" s="1088"/>
      <c r="BO25" s="1088"/>
      <c r="BP25" s="1088"/>
      <c r="BQ25" s="1088"/>
      <c r="BR25" s="1088"/>
      <c r="BS25" s="1088"/>
      <c r="BT25" s="1088"/>
      <c r="BU25" s="1088"/>
      <c r="BV25" s="1088"/>
      <c r="BW25" s="1088"/>
      <c r="BX25" s="1088"/>
      <c r="BY25" s="1088"/>
      <c r="BZ25" s="1088"/>
      <c r="CA25" s="1088"/>
      <c r="CB25" s="1088"/>
      <c r="CC25" s="1088"/>
      <c r="CD25" s="1088"/>
      <c r="CE25" s="1088"/>
      <c r="CF25" s="1088"/>
      <c r="CG25" s="1088"/>
      <c r="CH25" s="1088"/>
      <c r="CI25" s="1088"/>
      <c r="CJ25" s="1088"/>
      <c r="CK25" s="1088"/>
      <c r="CL25" s="1088"/>
      <c r="CM25" s="1088"/>
      <c r="CN25" s="1088"/>
      <c r="CO25" s="1088"/>
      <c r="CP25" s="1088"/>
      <c r="CQ25" s="1088"/>
      <c r="CR25" s="1088"/>
      <c r="CS25" s="1088"/>
      <c r="CT25" s="1088"/>
      <c r="CU25" s="1088"/>
      <c r="CV25" s="1088"/>
      <c r="CW25" s="1088"/>
      <c r="CX25" s="1088"/>
      <c r="CY25" s="1088"/>
      <c r="CZ25" s="1088"/>
      <c r="DA25" s="1088"/>
      <c r="DB25" s="1088"/>
      <c r="DC25" s="1088"/>
      <c r="DD25" s="1088"/>
      <c r="DE25" s="1088"/>
      <c r="DF25" s="1088"/>
      <c r="DG25" s="1088"/>
      <c r="DH25" s="1088"/>
      <c r="DI25" s="1088"/>
      <c r="DJ25" s="1088"/>
      <c r="DK25" s="1088"/>
      <c r="DL25" s="1088"/>
      <c r="DM25" s="1088"/>
      <c r="DN25" s="1088"/>
      <c r="DO25" s="1088"/>
      <c r="DP25" s="1088"/>
      <c r="DQ25" s="1088"/>
      <c r="DR25" s="1088"/>
      <c r="DS25" s="1088"/>
      <c r="DT25" s="1088"/>
    </row>
    <row r="26" spans="1:124" s="127" customFormat="1" ht="15.75">
      <c r="A26" s="1193">
        <f t="shared" si="0"/>
        <v>26</v>
      </c>
      <c r="B26" s="1194"/>
      <c r="C26" s="1195" t="s">
        <v>507</v>
      </c>
      <c r="D26" s="1196">
        <f>IF('Detalle renglón 210'!R249-'Detalle renglón 210'!R250&gt;0,+'Detalle renglón 210'!R249,0)</f>
        <v>0</v>
      </c>
      <c r="E26" s="1196">
        <f>IF(D26&gt;0,'Detalle renglón 210'!R250,0)</f>
        <v>0</v>
      </c>
      <c r="F26" s="1197">
        <f t="shared" si="6"/>
        <v>0</v>
      </c>
      <c r="G26" s="1197"/>
      <c r="H26" s="1197">
        <f t="shared" si="2"/>
        <v>0</v>
      </c>
      <c r="I26" s="1196">
        <v>0</v>
      </c>
      <c r="J26" s="1198">
        <f t="shared" si="3"/>
        <v>0</v>
      </c>
      <c r="K26" s="1199">
        <f t="shared" si="5"/>
        <v>0</v>
      </c>
      <c r="L26" s="1093"/>
      <c r="M26" s="1097">
        <v>1223427743.29</v>
      </c>
      <c r="N26" s="1097">
        <v>1223427824.5799999</v>
      </c>
      <c r="O26" s="1098">
        <f>+M26-N26</f>
        <v>-81.289999961853027</v>
      </c>
      <c r="P26" s="1096"/>
      <c r="Q26" s="1088"/>
      <c r="R26" s="1088"/>
      <c r="S26" s="1088"/>
      <c r="T26" s="1088"/>
      <c r="U26" s="1088"/>
      <c r="V26" s="1088"/>
      <c r="W26" s="1088"/>
      <c r="X26" s="1088"/>
      <c r="Y26" s="1088"/>
      <c r="Z26" s="1088"/>
      <c r="AA26" s="1088"/>
      <c r="AB26" s="1088"/>
      <c r="AC26" s="1088"/>
      <c r="AD26" s="1088"/>
      <c r="AE26" s="1088"/>
      <c r="AF26" s="1088"/>
      <c r="AG26" s="1088"/>
      <c r="AH26" s="1088"/>
      <c r="AI26" s="1088"/>
      <c r="AJ26" s="1088"/>
      <c r="AK26" s="1088"/>
      <c r="AL26" s="1088"/>
      <c r="AM26" s="1088"/>
      <c r="AN26" s="1088"/>
      <c r="AO26" s="1088"/>
      <c r="AP26" s="1088"/>
      <c r="AQ26" s="1088"/>
      <c r="AR26" s="1088"/>
      <c r="AS26" s="1088"/>
      <c r="AT26" s="1088"/>
      <c r="AU26" s="1088"/>
      <c r="AV26" s="1088"/>
      <c r="AW26" s="1088"/>
      <c r="AX26" s="1088"/>
      <c r="AY26" s="1088"/>
      <c r="AZ26" s="1088"/>
      <c r="BA26" s="1088"/>
      <c r="BB26" s="1088"/>
      <c r="BC26" s="1088"/>
      <c r="BD26" s="1088"/>
      <c r="BE26" s="1088"/>
      <c r="BF26" s="1088"/>
      <c r="BG26" s="1088"/>
      <c r="BH26" s="1088"/>
      <c r="BI26" s="1088"/>
      <c r="BJ26" s="1088"/>
      <c r="BK26" s="1088"/>
      <c r="BL26" s="1088"/>
      <c r="BM26" s="1088"/>
      <c r="BN26" s="1088"/>
      <c r="BO26" s="1088"/>
      <c r="BP26" s="1088"/>
      <c r="BQ26" s="1088"/>
      <c r="BR26" s="1088"/>
      <c r="BS26" s="1088"/>
      <c r="BT26" s="1088"/>
      <c r="BU26" s="1088"/>
      <c r="BV26" s="1088"/>
      <c r="BW26" s="1088"/>
      <c r="BX26" s="1088"/>
      <c r="BY26" s="1088"/>
      <c r="BZ26" s="1088"/>
      <c r="CA26" s="1088"/>
      <c r="CB26" s="1088"/>
      <c r="CC26" s="1088"/>
      <c r="CD26" s="1088"/>
      <c r="CE26" s="1088"/>
      <c r="CF26" s="1088"/>
      <c r="CG26" s="1088"/>
      <c r="CH26" s="1088"/>
      <c r="CI26" s="1088"/>
      <c r="CJ26" s="1088"/>
      <c r="CK26" s="1088"/>
      <c r="CL26" s="1088"/>
      <c r="CM26" s="1088"/>
      <c r="CN26" s="1088"/>
      <c r="CO26" s="1088"/>
      <c r="CP26" s="1088"/>
      <c r="CQ26" s="1088"/>
      <c r="CR26" s="1088"/>
      <c r="CS26" s="1088"/>
      <c r="CT26" s="1088"/>
      <c r="CU26" s="1088"/>
      <c r="CV26" s="1088"/>
      <c r="CW26" s="1088"/>
      <c r="CX26" s="1088"/>
      <c r="CY26" s="1088"/>
      <c r="CZ26" s="1088"/>
      <c r="DA26" s="1088"/>
      <c r="DB26" s="1088"/>
      <c r="DC26" s="1088"/>
      <c r="DD26" s="1088"/>
      <c r="DE26" s="1088"/>
      <c r="DF26" s="1088"/>
      <c r="DG26" s="1088"/>
      <c r="DH26" s="1088"/>
      <c r="DI26" s="1088"/>
      <c r="DJ26" s="1088"/>
      <c r="DK26" s="1088"/>
      <c r="DL26" s="1088"/>
      <c r="DM26" s="1088"/>
      <c r="DN26" s="1088"/>
      <c r="DO26" s="1088"/>
      <c r="DP26" s="1088"/>
      <c r="DQ26" s="1088"/>
      <c r="DR26" s="1088"/>
      <c r="DS26" s="1088"/>
      <c r="DT26" s="1088"/>
    </row>
    <row r="27" spans="1:124" s="127" customFormat="1" ht="15.75">
      <c r="A27" s="1193">
        <f t="shared" si="0"/>
        <v>27</v>
      </c>
      <c r="B27" s="1194"/>
      <c r="C27" s="1195" t="s">
        <v>508</v>
      </c>
      <c r="D27" s="1196">
        <v>0</v>
      </c>
      <c r="E27" s="1196">
        <v>0</v>
      </c>
      <c r="F27" s="1197">
        <f t="shared" si="6"/>
        <v>0</v>
      </c>
      <c r="G27" s="1197"/>
      <c r="H27" s="1197">
        <f t="shared" si="2"/>
        <v>0</v>
      </c>
      <c r="I27" s="1196">
        <v>0</v>
      </c>
      <c r="J27" s="1198">
        <f t="shared" si="3"/>
        <v>0</v>
      </c>
      <c r="K27" s="1199">
        <f t="shared" si="5"/>
        <v>0</v>
      </c>
      <c r="L27" s="1093"/>
      <c r="M27" s="1094"/>
      <c r="N27" s="1094"/>
      <c r="O27" s="1096"/>
      <c r="P27" s="1096"/>
      <c r="Q27" s="1088"/>
      <c r="R27" s="1088"/>
      <c r="S27" s="1088"/>
      <c r="T27" s="1088"/>
      <c r="U27" s="1088"/>
      <c r="V27" s="1088"/>
      <c r="W27" s="1088"/>
      <c r="X27" s="1088"/>
      <c r="Y27" s="1088"/>
      <c r="Z27" s="1088"/>
      <c r="AA27" s="1088"/>
      <c r="AB27" s="1088"/>
      <c r="AC27" s="1088"/>
      <c r="AD27" s="1088"/>
      <c r="AE27" s="1088"/>
      <c r="AF27" s="1088"/>
      <c r="AG27" s="1088"/>
      <c r="AH27" s="1088"/>
      <c r="AI27" s="1088"/>
      <c r="AJ27" s="1088"/>
      <c r="AK27" s="1088"/>
      <c r="AL27" s="1088"/>
      <c r="AM27" s="1088"/>
      <c r="AN27" s="1088"/>
      <c r="AO27" s="1088"/>
      <c r="AP27" s="1088"/>
      <c r="AQ27" s="1088"/>
      <c r="AR27" s="1088"/>
      <c r="AS27" s="1088"/>
      <c r="AT27" s="1088"/>
      <c r="AU27" s="1088"/>
      <c r="AV27" s="1088"/>
      <c r="AW27" s="1088"/>
      <c r="AX27" s="1088"/>
      <c r="AY27" s="1088"/>
      <c r="AZ27" s="1088"/>
      <c r="BA27" s="1088"/>
      <c r="BB27" s="1088"/>
      <c r="BC27" s="1088"/>
      <c r="BD27" s="1088"/>
      <c r="BE27" s="1088"/>
      <c r="BF27" s="1088"/>
      <c r="BG27" s="1088"/>
      <c r="BH27" s="1088"/>
      <c r="BI27" s="1088"/>
      <c r="BJ27" s="1088"/>
      <c r="BK27" s="1088"/>
      <c r="BL27" s="1088"/>
      <c r="BM27" s="1088"/>
      <c r="BN27" s="1088"/>
      <c r="BO27" s="1088"/>
      <c r="BP27" s="1088"/>
      <c r="BQ27" s="1088"/>
      <c r="BR27" s="1088"/>
      <c r="BS27" s="1088"/>
      <c r="BT27" s="1088"/>
      <c r="BU27" s="1088"/>
      <c r="BV27" s="1088"/>
      <c r="BW27" s="1088"/>
      <c r="BX27" s="1088"/>
      <c r="BY27" s="1088"/>
      <c r="BZ27" s="1088"/>
      <c r="CA27" s="1088"/>
      <c r="CB27" s="1088"/>
      <c r="CC27" s="1088"/>
      <c r="CD27" s="1088"/>
      <c r="CE27" s="1088"/>
      <c r="CF27" s="1088"/>
      <c r="CG27" s="1088"/>
      <c r="CH27" s="1088"/>
      <c r="CI27" s="1088"/>
      <c r="CJ27" s="1088"/>
      <c r="CK27" s="1088"/>
      <c r="CL27" s="1088"/>
      <c r="CM27" s="1088"/>
      <c r="CN27" s="1088"/>
      <c r="CO27" s="1088"/>
      <c r="CP27" s="1088"/>
      <c r="CQ27" s="1088"/>
      <c r="CR27" s="1088"/>
      <c r="CS27" s="1088"/>
      <c r="CT27" s="1088"/>
      <c r="CU27" s="1088"/>
      <c r="CV27" s="1088"/>
      <c r="CW27" s="1088"/>
      <c r="CX27" s="1088"/>
      <c r="CY27" s="1088"/>
      <c r="CZ27" s="1088"/>
      <c r="DA27" s="1088"/>
      <c r="DB27" s="1088"/>
      <c r="DC27" s="1088"/>
      <c r="DD27" s="1088"/>
      <c r="DE27" s="1088"/>
      <c r="DF27" s="1088"/>
      <c r="DG27" s="1088"/>
      <c r="DH27" s="1088"/>
      <c r="DI27" s="1088"/>
      <c r="DJ27" s="1088"/>
      <c r="DK27" s="1088"/>
      <c r="DL27" s="1088"/>
      <c r="DM27" s="1088"/>
      <c r="DN27" s="1088"/>
      <c r="DO27" s="1088"/>
      <c r="DP27" s="1088"/>
      <c r="DQ27" s="1088"/>
      <c r="DR27" s="1088"/>
      <c r="DS27" s="1088"/>
      <c r="DT27" s="1088"/>
    </row>
    <row r="28" spans="1:124" s="127" customFormat="1" ht="30">
      <c r="A28" s="1193">
        <f>+A27+1</f>
        <v>28</v>
      </c>
      <c r="B28" s="1194"/>
      <c r="C28" s="1195" t="s">
        <v>509</v>
      </c>
      <c r="D28" s="1201">
        <v>0</v>
      </c>
      <c r="E28" s="1197">
        <f>+J83+J84+J110</f>
        <v>0</v>
      </c>
      <c r="F28" s="1197">
        <f>+E28</f>
        <v>0</v>
      </c>
      <c r="G28" s="1197"/>
      <c r="H28" s="1197">
        <f t="shared" si="2"/>
        <v>0</v>
      </c>
      <c r="I28" s="1197">
        <f>+K81+K82+K109</f>
        <v>0</v>
      </c>
      <c r="J28" s="1198">
        <f t="shared" si="3"/>
        <v>0</v>
      </c>
      <c r="K28" s="1199">
        <f t="shared" si="5"/>
        <v>0</v>
      </c>
      <c r="L28" s="1099"/>
      <c r="M28" s="1094"/>
      <c r="N28" s="1094"/>
      <c r="O28" s="1096"/>
      <c r="P28" s="1096"/>
      <c r="Q28" s="1088"/>
      <c r="R28" s="1088"/>
      <c r="S28" s="1088"/>
      <c r="T28" s="1088"/>
      <c r="U28" s="1088"/>
      <c r="V28" s="1088"/>
      <c r="W28" s="1088"/>
      <c r="X28" s="1088"/>
      <c r="Y28" s="1088"/>
      <c r="Z28" s="1088"/>
      <c r="AA28" s="1088"/>
      <c r="AB28" s="1088"/>
      <c r="AC28" s="1088"/>
      <c r="AD28" s="1088"/>
      <c r="AE28" s="1088"/>
      <c r="AF28" s="1088"/>
      <c r="AG28" s="1088"/>
      <c r="AH28" s="1088"/>
      <c r="AI28" s="1088"/>
      <c r="AJ28" s="1088"/>
      <c r="AK28" s="1088"/>
      <c r="AL28" s="1088"/>
      <c r="AM28" s="1088"/>
      <c r="AN28" s="1088"/>
      <c r="AO28" s="1088"/>
      <c r="AP28" s="1088"/>
      <c r="AQ28" s="1088"/>
      <c r="AR28" s="1088"/>
      <c r="AS28" s="1088"/>
      <c r="AT28" s="1088"/>
      <c r="AU28" s="1088"/>
      <c r="AV28" s="1088"/>
      <c r="AW28" s="1088"/>
      <c r="AX28" s="1088"/>
      <c r="AY28" s="1088"/>
      <c r="AZ28" s="1088"/>
      <c r="BA28" s="1088"/>
      <c r="BB28" s="1088"/>
      <c r="BC28" s="1088"/>
      <c r="BD28" s="1088"/>
      <c r="BE28" s="1088"/>
      <c r="BF28" s="1088"/>
      <c r="BG28" s="1088"/>
      <c r="BH28" s="1088"/>
      <c r="BI28" s="1088"/>
      <c r="BJ28" s="1088"/>
      <c r="BK28" s="1088"/>
      <c r="BL28" s="1088"/>
      <c r="BM28" s="1088"/>
      <c r="BN28" s="1088"/>
      <c r="BO28" s="1088"/>
      <c r="BP28" s="1088"/>
      <c r="BQ28" s="1088"/>
      <c r="BR28" s="1088"/>
      <c r="BS28" s="1088"/>
      <c r="BT28" s="1088"/>
      <c r="BU28" s="1088"/>
      <c r="BV28" s="1088"/>
      <c r="BW28" s="1088"/>
      <c r="BX28" s="1088"/>
      <c r="BY28" s="1088"/>
      <c r="BZ28" s="1088"/>
      <c r="CA28" s="1088"/>
      <c r="CB28" s="1088"/>
      <c r="CC28" s="1088"/>
      <c r="CD28" s="1088"/>
      <c r="CE28" s="1088"/>
      <c r="CF28" s="1088"/>
      <c r="CG28" s="1088"/>
      <c r="CH28" s="1088"/>
      <c r="CI28" s="1088"/>
      <c r="CJ28" s="1088"/>
      <c r="CK28" s="1088"/>
      <c r="CL28" s="1088"/>
      <c r="CM28" s="1088"/>
      <c r="CN28" s="1088"/>
      <c r="CO28" s="1088"/>
      <c r="CP28" s="1088"/>
      <c r="CQ28" s="1088"/>
      <c r="CR28" s="1088"/>
      <c r="CS28" s="1088"/>
      <c r="CT28" s="1088"/>
      <c r="CU28" s="1088"/>
      <c r="CV28" s="1088"/>
      <c r="CW28" s="1088"/>
      <c r="CX28" s="1088"/>
      <c r="CY28" s="1088"/>
      <c r="CZ28" s="1088"/>
      <c r="DA28" s="1088"/>
      <c r="DB28" s="1088"/>
      <c r="DC28" s="1088"/>
      <c r="DD28" s="1088"/>
      <c r="DE28" s="1088"/>
      <c r="DF28" s="1088"/>
      <c r="DG28" s="1088"/>
      <c r="DH28" s="1088"/>
      <c r="DI28" s="1088"/>
      <c r="DJ28" s="1088"/>
      <c r="DK28" s="1088"/>
      <c r="DL28" s="1088"/>
      <c r="DM28" s="1088"/>
      <c r="DN28" s="1088"/>
      <c r="DO28" s="1088"/>
      <c r="DP28" s="1088"/>
      <c r="DQ28" s="1088"/>
      <c r="DR28" s="1088"/>
      <c r="DS28" s="1088"/>
      <c r="DT28" s="1088"/>
    </row>
    <row r="29" spans="1:124" s="127" customFormat="1" ht="30">
      <c r="A29" s="1193">
        <f t="shared" si="0"/>
        <v>29</v>
      </c>
      <c r="B29" s="1194"/>
      <c r="C29" s="1195" t="s">
        <v>510</v>
      </c>
      <c r="D29" s="1201">
        <v>0</v>
      </c>
      <c r="E29" s="1202">
        <f>+'Detalle renglón 210'!N239+'Detalle renglón 210'!N240</f>
        <v>0</v>
      </c>
      <c r="F29" s="1197">
        <f t="shared" si="6"/>
        <v>0</v>
      </c>
      <c r="G29" s="1197"/>
      <c r="H29" s="1197">
        <f t="shared" si="2"/>
        <v>0</v>
      </c>
      <c r="I29" s="1197">
        <v>0</v>
      </c>
      <c r="J29" s="1198">
        <f t="shared" si="3"/>
        <v>0</v>
      </c>
      <c r="K29" s="1199">
        <f t="shared" si="5"/>
        <v>0</v>
      </c>
      <c r="L29" s="1099"/>
      <c r="M29" s="1094"/>
      <c r="N29" s="1094"/>
      <c r="O29" s="1096"/>
      <c r="P29" s="1096"/>
      <c r="Q29" s="1088"/>
      <c r="R29" s="1088"/>
      <c r="S29" s="1088"/>
      <c r="T29" s="1088"/>
      <c r="U29" s="1088"/>
      <c r="V29" s="1088"/>
      <c r="W29" s="1088"/>
      <c r="X29" s="1088"/>
      <c r="Y29" s="1088"/>
      <c r="Z29" s="1088"/>
      <c r="AA29" s="1088"/>
      <c r="AB29" s="1088"/>
      <c r="AC29" s="1088"/>
      <c r="AD29" s="1088"/>
      <c r="AE29" s="1088"/>
      <c r="AF29" s="1088"/>
      <c r="AG29" s="1088"/>
      <c r="AH29" s="1088"/>
      <c r="AI29" s="1088"/>
      <c r="AJ29" s="1088"/>
      <c r="AK29" s="1088"/>
      <c r="AL29" s="1088"/>
      <c r="AM29" s="1088"/>
      <c r="AN29" s="1088"/>
      <c r="AO29" s="1088"/>
      <c r="AP29" s="1088"/>
      <c r="AQ29" s="1088"/>
      <c r="AR29" s="1088"/>
      <c r="AS29" s="1088"/>
      <c r="AT29" s="1088"/>
      <c r="AU29" s="1088"/>
      <c r="AV29" s="1088"/>
      <c r="AW29" s="1088"/>
      <c r="AX29" s="1088"/>
      <c r="AY29" s="1088"/>
      <c r="AZ29" s="1088"/>
      <c r="BA29" s="1088"/>
      <c r="BB29" s="1088"/>
      <c r="BC29" s="1088"/>
      <c r="BD29" s="1088"/>
      <c r="BE29" s="1088"/>
      <c r="BF29" s="1088"/>
      <c r="BG29" s="1088"/>
      <c r="BH29" s="1088"/>
      <c r="BI29" s="1088"/>
      <c r="BJ29" s="1088"/>
      <c r="BK29" s="1088"/>
      <c r="BL29" s="1088"/>
      <c r="BM29" s="1088"/>
      <c r="BN29" s="1088"/>
      <c r="BO29" s="1088"/>
      <c r="BP29" s="1088"/>
      <c r="BQ29" s="1088"/>
      <c r="BR29" s="1088"/>
      <c r="BS29" s="1088"/>
      <c r="BT29" s="1088"/>
      <c r="BU29" s="1088"/>
      <c r="BV29" s="1088"/>
      <c r="BW29" s="1088"/>
      <c r="BX29" s="1088"/>
      <c r="BY29" s="1088"/>
      <c r="BZ29" s="1088"/>
      <c r="CA29" s="1088"/>
      <c r="CB29" s="1088"/>
      <c r="CC29" s="1088"/>
      <c r="CD29" s="1088"/>
      <c r="CE29" s="1088"/>
      <c r="CF29" s="1088"/>
      <c r="CG29" s="1088"/>
      <c r="CH29" s="1088"/>
      <c r="CI29" s="1088"/>
      <c r="CJ29" s="1088"/>
      <c r="CK29" s="1088"/>
      <c r="CL29" s="1088"/>
      <c r="CM29" s="1088"/>
      <c r="CN29" s="1088"/>
      <c r="CO29" s="1088"/>
      <c r="CP29" s="1088"/>
      <c r="CQ29" s="1088"/>
      <c r="CR29" s="1088"/>
      <c r="CS29" s="1088"/>
      <c r="CT29" s="1088"/>
      <c r="CU29" s="1088"/>
      <c r="CV29" s="1088"/>
      <c r="CW29" s="1088"/>
      <c r="CX29" s="1088"/>
      <c r="CY29" s="1088"/>
      <c r="CZ29" s="1088"/>
      <c r="DA29" s="1088"/>
      <c r="DB29" s="1088"/>
      <c r="DC29" s="1088"/>
      <c r="DD29" s="1088"/>
      <c r="DE29" s="1088"/>
      <c r="DF29" s="1088"/>
      <c r="DG29" s="1088"/>
      <c r="DH29" s="1088"/>
      <c r="DI29" s="1088"/>
      <c r="DJ29" s="1088"/>
      <c r="DK29" s="1088"/>
      <c r="DL29" s="1088"/>
      <c r="DM29" s="1088"/>
      <c r="DN29" s="1088"/>
      <c r="DO29" s="1088"/>
      <c r="DP29" s="1088"/>
      <c r="DQ29" s="1088"/>
      <c r="DR29" s="1088"/>
      <c r="DS29" s="1088"/>
      <c r="DT29" s="1088"/>
    </row>
    <row r="30" spans="1:124" s="127" customFormat="1" ht="15.75">
      <c r="A30" s="1193">
        <f t="shared" si="0"/>
        <v>30</v>
      </c>
      <c r="B30" s="1194"/>
      <c r="C30" s="1195" t="s">
        <v>365</v>
      </c>
      <c r="D30" s="1196">
        <f>IF('Detalle renglón 210'!P218-'Detalle renglón 210'!N218&lt;0,'Detalle renglón 210'!P218,0)</f>
        <v>0</v>
      </c>
      <c r="E30" s="1196">
        <f>IF(D30&gt;0,'Detalle renglón 210'!N218,0)</f>
        <v>0</v>
      </c>
      <c r="F30" s="1197">
        <f t="shared" si="6"/>
        <v>0</v>
      </c>
      <c r="G30" s="1197"/>
      <c r="H30" s="1197">
        <f t="shared" si="2"/>
        <v>0</v>
      </c>
      <c r="I30" s="1197">
        <v>0</v>
      </c>
      <c r="J30" s="1198">
        <f t="shared" si="3"/>
        <v>0</v>
      </c>
      <c r="K30" s="1199">
        <f t="shared" si="5"/>
        <v>0</v>
      </c>
      <c r="L30" s="1099"/>
      <c r="M30" s="1094"/>
      <c r="N30" s="1094"/>
      <c r="O30" s="1095"/>
      <c r="P30" s="1096"/>
      <c r="Q30" s="1088"/>
      <c r="R30" s="1088"/>
      <c r="S30" s="1088"/>
      <c r="T30" s="1088"/>
      <c r="U30" s="1088"/>
      <c r="V30" s="1088"/>
      <c r="W30" s="1088"/>
      <c r="X30" s="1088"/>
      <c r="Y30" s="1088"/>
      <c r="Z30" s="1088"/>
      <c r="AA30" s="1088"/>
      <c r="AB30" s="1088"/>
      <c r="AC30" s="1088"/>
      <c r="AD30" s="1088"/>
      <c r="AE30" s="1088"/>
      <c r="AF30" s="1088"/>
      <c r="AG30" s="1088"/>
      <c r="AH30" s="1088"/>
      <c r="AI30" s="1088"/>
      <c r="AJ30" s="1088"/>
      <c r="AK30" s="1088"/>
      <c r="AL30" s="1088"/>
      <c r="AM30" s="1088"/>
      <c r="AN30" s="1088"/>
      <c r="AO30" s="1088"/>
      <c r="AP30" s="1088"/>
      <c r="AQ30" s="1088"/>
      <c r="AR30" s="1088"/>
      <c r="AS30" s="1088"/>
      <c r="AT30" s="1088"/>
      <c r="AU30" s="1088"/>
      <c r="AV30" s="1088"/>
      <c r="AW30" s="1088"/>
      <c r="AX30" s="1088"/>
      <c r="AY30" s="1088"/>
      <c r="AZ30" s="1088"/>
      <c r="BA30" s="1088"/>
      <c r="BB30" s="1088"/>
      <c r="BC30" s="1088"/>
      <c r="BD30" s="1088"/>
      <c r="BE30" s="1088"/>
      <c r="BF30" s="1088"/>
      <c r="BG30" s="1088"/>
      <c r="BH30" s="1088"/>
      <c r="BI30" s="1088"/>
      <c r="BJ30" s="1088"/>
      <c r="BK30" s="1088"/>
      <c r="BL30" s="1088"/>
      <c r="BM30" s="1088"/>
      <c r="BN30" s="1088"/>
      <c r="BO30" s="1088"/>
      <c r="BP30" s="1088"/>
      <c r="BQ30" s="1088"/>
      <c r="BR30" s="1088"/>
      <c r="BS30" s="1088"/>
      <c r="BT30" s="1088"/>
      <c r="BU30" s="1088"/>
      <c r="BV30" s="1088"/>
      <c r="BW30" s="1088"/>
      <c r="BX30" s="1088"/>
      <c r="BY30" s="1088"/>
      <c r="BZ30" s="1088"/>
      <c r="CA30" s="1088"/>
      <c r="CB30" s="1088"/>
      <c r="CC30" s="1088"/>
      <c r="CD30" s="1088"/>
      <c r="CE30" s="1088"/>
      <c r="CF30" s="1088"/>
      <c r="CG30" s="1088"/>
      <c r="CH30" s="1088"/>
      <c r="CI30" s="1088"/>
      <c r="CJ30" s="1088"/>
      <c r="CK30" s="1088"/>
      <c r="CL30" s="1088"/>
      <c r="CM30" s="1088"/>
      <c r="CN30" s="1088"/>
      <c r="CO30" s="1088"/>
      <c r="CP30" s="1088"/>
      <c r="CQ30" s="1088"/>
      <c r="CR30" s="1088"/>
      <c r="CS30" s="1088"/>
      <c r="CT30" s="1088"/>
      <c r="CU30" s="1088"/>
      <c r="CV30" s="1088"/>
      <c r="CW30" s="1088"/>
      <c r="CX30" s="1088"/>
      <c r="CY30" s="1088"/>
      <c r="CZ30" s="1088"/>
      <c r="DA30" s="1088"/>
      <c r="DB30" s="1088"/>
      <c r="DC30" s="1088"/>
      <c r="DD30" s="1088"/>
      <c r="DE30" s="1088"/>
      <c r="DF30" s="1088"/>
      <c r="DG30" s="1088"/>
      <c r="DH30" s="1088"/>
      <c r="DI30" s="1088"/>
      <c r="DJ30" s="1088"/>
      <c r="DK30" s="1088"/>
      <c r="DL30" s="1088"/>
      <c r="DM30" s="1088"/>
      <c r="DN30" s="1088"/>
      <c r="DO30" s="1088"/>
      <c r="DP30" s="1088"/>
      <c r="DQ30" s="1088"/>
      <c r="DR30" s="1088"/>
      <c r="DS30" s="1088"/>
      <c r="DT30" s="1088"/>
    </row>
    <row r="31" spans="1:124" s="127" customFormat="1" ht="15.75">
      <c r="A31" s="1193">
        <f t="shared" si="0"/>
        <v>31</v>
      </c>
      <c r="B31" s="128"/>
      <c r="C31" s="1203" t="s">
        <v>511</v>
      </c>
      <c r="D31" s="1204"/>
      <c r="E31" s="1204"/>
      <c r="F31" s="1204"/>
      <c r="G31" s="1204"/>
      <c r="H31" s="1205">
        <f>SUM(H13:H30)</f>
        <v>0</v>
      </c>
      <c r="I31" s="1205">
        <f>SUM(I13:I30)</f>
        <v>0</v>
      </c>
      <c r="J31" s="1205">
        <f>SUM(J13:J30)</f>
        <v>0</v>
      </c>
      <c r="K31" s="1206"/>
      <c r="L31" s="1093"/>
      <c r="M31" s="1100"/>
      <c r="N31" s="1100"/>
      <c r="O31" s="1096"/>
      <c r="P31" s="1096"/>
      <c r="Q31" s="1088"/>
      <c r="R31" s="1088"/>
      <c r="S31" s="1088"/>
      <c r="T31" s="1088"/>
      <c r="U31" s="1088"/>
      <c r="V31" s="1088"/>
      <c r="W31" s="1088"/>
      <c r="X31" s="1088"/>
      <c r="Y31" s="1088"/>
      <c r="Z31" s="1088"/>
      <c r="AA31" s="1088"/>
      <c r="AB31" s="1088"/>
      <c r="AC31" s="1088"/>
      <c r="AD31" s="1088"/>
      <c r="AE31" s="1088"/>
      <c r="AF31" s="1088"/>
      <c r="AG31" s="1088"/>
      <c r="AH31" s="1088"/>
      <c r="AI31" s="1088"/>
      <c r="AJ31" s="1088"/>
      <c r="AK31" s="1088"/>
      <c r="AL31" s="1088"/>
      <c r="AM31" s="1088"/>
      <c r="AN31" s="1088"/>
      <c r="AO31" s="1088"/>
      <c r="AP31" s="1088"/>
      <c r="AQ31" s="1088"/>
      <c r="AR31" s="1088"/>
      <c r="AS31" s="1088"/>
      <c r="AT31" s="1088"/>
      <c r="AU31" s="1088"/>
      <c r="AV31" s="1088"/>
      <c r="AW31" s="1088"/>
      <c r="AX31" s="1088"/>
      <c r="AY31" s="1088"/>
      <c r="AZ31" s="1088"/>
      <c r="BA31" s="1088"/>
      <c r="BB31" s="1088"/>
      <c r="BC31" s="1088"/>
      <c r="BD31" s="1088"/>
      <c r="BE31" s="1088"/>
      <c r="BF31" s="1088"/>
      <c r="BG31" s="1088"/>
      <c r="BH31" s="1088"/>
      <c r="BI31" s="1088"/>
      <c r="BJ31" s="1088"/>
      <c r="BK31" s="1088"/>
      <c r="BL31" s="1088"/>
      <c r="BM31" s="1088"/>
      <c r="BN31" s="1088"/>
      <c r="BO31" s="1088"/>
      <c r="BP31" s="1088"/>
      <c r="BQ31" s="1088"/>
      <c r="BR31" s="1088"/>
      <c r="BS31" s="1088"/>
      <c r="BT31" s="1088"/>
      <c r="BU31" s="1088"/>
      <c r="BV31" s="1088"/>
      <c r="BW31" s="1088"/>
      <c r="BX31" s="1088"/>
      <c r="BY31" s="1088"/>
      <c r="BZ31" s="1088"/>
      <c r="CA31" s="1088"/>
      <c r="CB31" s="1088"/>
      <c r="CC31" s="1088"/>
      <c r="CD31" s="1088"/>
      <c r="CE31" s="1088"/>
      <c r="CF31" s="1088"/>
      <c r="CG31" s="1088"/>
      <c r="CH31" s="1088"/>
      <c r="CI31" s="1088"/>
      <c r="CJ31" s="1088"/>
      <c r="CK31" s="1088"/>
      <c r="CL31" s="1088"/>
      <c r="CM31" s="1088"/>
      <c r="CN31" s="1088"/>
      <c r="CO31" s="1088"/>
      <c r="CP31" s="1088"/>
      <c r="CQ31" s="1088"/>
      <c r="CR31" s="1088"/>
      <c r="CS31" s="1088"/>
      <c r="CT31" s="1088"/>
      <c r="CU31" s="1088"/>
      <c r="CV31" s="1088"/>
      <c r="CW31" s="1088"/>
      <c r="CX31" s="1088"/>
      <c r="CY31" s="1088"/>
      <c r="CZ31" s="1088"/>
      <c r="DA31" s="1088"/>
      <c r="DB31" s="1088"/>
      <c r="DC31" s="1088"/>
      <c r="DD31" s="1088"/>
      <c r="DE31" s="1088"/>
      <c r="DF31" s="1088"/>
      <c r="DG31" s="1088"/>
      <c r="DH31" s="1088"/>
      <c r="DI31" s="1088"/>
      <c r="DJ31" s="1088"/>
      <c r="DK31" s="1088"/>
      <c r="DL31" s="1088"/>
      <c r="DM31" s="1088"/>
      <c r="DN31" s="1088"/>
      <c r="DO31" s="1088"/>
      <c r="DP31" s="1088"/>
      <c r="DQ31" s="1088"/>
      <c r="DR31" s="1088"/>
      <c r="DS31" s="1088"/>
      <c r="DT31" s="1088"/>
    </row>
    <row r="32" spans="1:124" s="127" customFormat="1">
      <c r="A32" s="1193">
        <f t="shared" si="0"/>
        <v>32</v>
      </c>
      <c r="B32" s="4534" t="s">
        <v>512</v>
      </c>
      <c r="C32" s="4535"/>
      <c r="D32" s="4535"/>
      <c r="E32" s="4535"/>
      <c r="F32" s="4535"/>
      <c r="G32" s="4535"/>
      <c r="H32" s="4535"/>
      <c r="I32" s="4535"/>
      <c r="J32" s="4535"/>
      <c r="K32" s="4536"/>
      <c r="L32" s="1092"/>
      <c r="M32" s="1092"/>
      <c r="N32" s="1092"/>
      <c r="O32" s="1092"/>
      <c r="P32" s="1092"/>
      <c r="Q32" s="1088"/>
      <c r="R32" s="1088"/>
      <c r="S32" s="1088"/>
      <c r="T32" s="1088"/>
      <c r="U32" s="1088"/>
      <c r="V32" s="1088"/>
      <c r="W32" s="1088"/>
      <c r="X32" s="1088"/>
      <c r="Y32" s="1088"/>
      <c r="Z32" s="1088"/>
      <c r="AA32" s="1088"/>
      <c r="AB32" s="1088"/>
      <c r="AC32" s="1088"/>
      <c r="AD32" s="1088"/>
      <c r="AE32" s="1088"/>
      <c r="AF32" s="1088"/>
      <c r="AG32" s="1088"/>
      <c r="AH32" s="1088"/>
      <c r="AI32" s="1088"/>
      <c r="AJ32" s="1088"/>
      <c r="AK32" s="1088"/>
      <c r="AL32" s="1088"/>
      <c r="AM32" s="1088"/>
      <c r="AN32" s="1088"/>
      <c r="AO32" s="1088"/>
      <c r="AP32" s="1088"/>
      <c r="AQ32" s="1088"/>
      <c r="AR32" s="1088"/>
      <c r="AS32" s="1088"/>
      <c r="AT32" s="1088"/>
      <c r="AU32" s="1088"/>
      <c r="AV32" s="1088"/>
      <c r="AW32" s="1088"/>
      <c r="AX32" s="1088"/>
      <c r="AY32" s="1088"/>
      <c r="AZ32" s="1088"/>
      <c r="BA32" s="1088"/>
      <c r="BB32" s="1088"/>
      <c r="BC32" s="1088"/>
      <c r="BD32" s="1088"/>
      <c r="BE32" s="1088"/>
      <c r="BF32" s="1088"/>
      <c r="BG32" s="1088"/>
      <c r="BH32" s="1088"/>
      <c r="BI32" s="1088"/>
      <c r="BJ32" s="1088"/>
      <c r="BK32" s="1088"/>
      <c r="BL32" s="1088"/>
      <c r="BM32" s="1088"/>
      <c r="BN32" s="1088"/>
      <c r="BO32" s="1088"/>
      <c r="BP32" s="1088"/>
      <c r="BQ32" s="1088"/>
      <c r="BR32" s="1088"/>
      <c r="BS32" s="1088"/>
      <c r="BT32" s="1088"/>
      <c r="BU32" s="1088"/>
      <c r="BV32" s="1088"/>
      <c r="BW32" s="1088"/>
      <c r="BX32" s="1088"/>
      <c r="BY32" s="1088"/>
      <c r="BZ32" s="1088"/>
      <c r="CA32" s="1088"/>
      <c r="CB32" s="1088"/>
      <c r="CC32" s="1088"/>
      <c r="CD32" s="1088"/>
      <c r="CE32" s="1088"/>
      <c r="CF32" s="1088"/>
      <c r="CG32" s="1088"/>
      <c r="CH32" s="1088"/>
      <c r="CI32" s="1088"/>
      <c r="CJ32" s="1088"/>
      <c r="CK32" s="1088"/>
      <c r="CL32" s="1088"/>
      <c r="CM32" s="1088"/>
      <c r="CN32" s="1088"/>
      <c r="CO32" s="1088"/>
      <c r="CP32" s="1088"/>
      <c r="CQ32" s="1088"/>
      <c r="CR32" s="1088"/>
      <c r="CS32" s="1088"/>
      <c r="CT32" s="1088"/>
      <c r="CU32" s="1088"/>
      <c r="CV32" s="1088"/>
      <c r="CW32" s="1088"/>
      <c r="CX32" s="1088"/>
      <c r="CY32" s="1088"/>
      <c r="CZ32" s="1088"/>
      <c r="DA32" s="1088"/>
      <c r="DB32" s="1088"/>
      <c r="DC32" s="1088"/>
      <c r="DD32" s="1088"/>
      <c r="DE32" s="1088"/>
      <c r="DF32" s="1088"/>
      <c r="DG32" s="1088"/>
      <c r="DH32" s="1088"/>
      <c r="DI32" s="1088"/>
      <c r="DJ32" s="1088"/>
      <c r="DK32" s="1088"/>
      <c r="DL32" s="1088"/>
      <c r="DM32" s="1088"/>
      <c r="DN32" s="1088"/>
      <c r="DO32" s="1088"/>
      <c r="DP32" s="1088"/>
      <c r="DQ32" s="1088"/>
      <c r="DR32" s="1088"/>
      <c r="DS32" s="1088"/>
      <c r="DT32" s="1088"/>
    </row>
    <row r="33" spans="1:124" s="127" customFormat="1" ht="15.75">
      <c r="A33" s="1193">
        <f t="shared" si="0"/>
        <v>33</v>
      </c>
      <c r="B33" s="1194"/>
      <c r="C33" s="1195" t="s">
        <v>498</v>
      </c>
      <c r="D33" s="1197">
        <f>IF('Detalle renglón 210'!I44-'Detalle renglón 210'!N44&gt;0,'Detalle renglón 210'!I44,0)</f>
        <v>0</v>
      </c>
      <c r="E33" s="1197">
        <f>+IF(D33&gt;0,'Detalle renglón 210'!N44,0)</f>
        <v>0</v>
      </c>
      <c r="F33" s="1197">
        <f>+D33-E33</f>
        <v>0</v>
      </c>
      <c r="G33" s="1198"/>
      <c r="H33" s="1197">
        <f t="shared" ref="H33:H50" si="7">+F33*27.28%</f>
        <v>0</v>
      </c>
      <c r="I33" s="1198"/>
      <c r="J33" s="1198">
        <f>+H33-I33</f>
        <v>0</v>
      </c>
      <c r="K33" s="1207">
        <f>IF(F33=" ",0,IF(F33=0,0,H33/F33))</f>
        <v>0</v>
      </c>
      <c r="L33" s="1099"/>
      <c r="M33" s="1096"/>
      <c r="N33" s="1096"/>
      <c r="O33" s="1096"/>
      <c r="P33" s="1096"/>
      <c r="Q33" s="1088"/>
      <c r="R33" s="1088"/>
      <c r="S33" s="1088"/>
      <c r="T33" s="1088"/>
      <c r="U33" s="1088"/>
      <c r="V33" s="1088"/>
      <c r="W33" s="1088"/>
      <c r="X33" s="1088"/>
      <c r="Y33" s="1088"/>
      <c r="Z33" s="1088"/>
      <c r="AA33" s="1088"/>
      <c r="AB33" s="1088"/>
      <c r="AC33" s="1088"/>
      <c r="AD33" s="1088"/>
      <c r="AE33" s="1088"/>
      <c r="AF33" s="1088"/>
      <c r="AG33" s="1088"/>
      <c r="AH33" s="1088"/>
      <c r="AI33" s="1088"/>
      <c r="AJ33" s="1088"/>
      <c r="AK33" s="1088"/>
      <c r="AL33" s="1088"/>
      <c r="AM33" s="1088"/>
      <c r="AN33" s="1088"/>
      <c r="AO33" s="1088"/>
      <c r="AP33" s="1088"/>
      <c r="AQ33" s="1088"/>
      <c r="AR33" s="1088"/>
      <c r="AS33" s="1088"/>
      <c r="AT33" s="1088"/>
      <c r="AU33" s="1088"/>
      <c r="AV33" s="1088"/>
      <c r="AW33" s="1088"/>
      <c r="AX33" s="1088"/>
      <c r="AY33" s="1088"/>
      <c r="AZ33" s="1088"/>
      <c r="BA33" s="1088"/>
      <c r="BB33" s="1088"/>
      <c r="BC33" s="1088"/>
      <c r="BD33" s="1088"/>
      <c r="BE33" s="1088"/>
      <c r="BF33" s="1088"/>
      <c r="BG33" s="1088"/>
      <c r="BH33" s="1088"/>
      <c r="BI33" s="1088"/>
      <c r="BJ33" s="1088"/>
      <c r="BK33" s="1088"/>
      <c r="BL33" s="1088"/>
      <c r="BM33" s="1088"/>
      <c r="BN33" s="1088"/>
      <c r="BO33" s="1088"/>
      <c r="BP33" s="1088"/>
      <c r="BQ33" s="1088"/>
      <c r="BR33" s="1088"/>
      <c r="BS33" s="1088"/>
      <c r="BT33" s="1088"/>
      <c r="BU33" s="1088"/>
      <c r="BV33" s="1088"/>
      <c r="BW33" s="1088"/>
      <c r="BX33" s="1088"/>
      <c r="BY33" s="1088"/>
      <c r="BZ33" s="1088"/>
      <c r="CA33" s="1088"/>
      <c r="CB33" s="1088"/>
      <c r="CC33" s="1088"/>
      <c r="CD33" s="1088"/>
      <c r="CE33" s="1088"/>
      <c r="CF33" s="1088"/>
      <c r="CG33" s="1088"/>
      <c r="CH33" s="1088"/>
      <c r="CI33" s="1088"/>
      <c r="CJ33" s="1088"/>
      <c r="CK33" s="1088"/>
      <c r="CL33" s="1088"/>
      <c r="CM33" s="1088"/>
      <c r="CN33" s="1088"/>
      <c r="CO33" s="1088"/>
      <c r="CP33" s="1088"/>
      <c r="CQ33" s="1088"/>
      <c r="CR33" s="1088"/>
      <c r="CS33" s="1088"/>
      <c r="CT33" s="1088"/>
      <c r="CU33" s="1088"/>
      <c r="CV33" s="1088"/>
      <c r="CW33" s="1088"/>
      <c r="CX33" s="1088"/>
      <c r="CY33" s="1088"/>
      <c r="CZ33" s="1088"/>
      <c r="DA33" s="1088"/>
      <c r="DB33" s="1088"/>
      <c r="DC33" s="1088"/>
      <c r="DD33" s="1088"/>
      <c r="DE33" s="1088"/>
      <c r="DF33" s="1088"/>
      <c r="DG33" s="1088"/>
      <c r="DH33" s="1088"/>
      <c r="DI33" s="1088"/>
      <c r="DJ33" s="1088"/>
      <c r="DK33" s="1088"/>
      <c r="DL33" s="1088"/>
      <c r="DM33" s="1088"/>
      <c r="DN33" s="1088"/>
      <c r="DO33" s="1088"/>
      <c r="DP33" s="1088"/>
      <c r="DQ33" s="1088"/>
      <c r="DR33" s="1088"/>
      <c r="DS33" s="1088"/>
      <c r="DT33" s="1088"/>
    </row>
    <row r="34" spans="1:124" s="127" customFormat="1" ht="15.75">
      <c r="A34" s="1193">
        <f t="shared" si="0"/>
        <v>34</v>
      </c>
      <c r="B34" s="1194"/>
      <c r="C34" s="1195" t="s">
        <v>499</v>
      </c>
      <c r="D34" s="1197">
        <f>IF('Detalle renglón 210'!I57-'Detalle renglón 210'!N57&gt;0,'Detalle renglón 210'!I57,0)</f>
        <v>0</v>
      </c>
      <c r="E34" s="1197">
        <f>IF(D34&gt;0,'Detalle renglón 210'!N57,0)</f>
        <v>0</v>
      </c>
      <c r="F34" s="1197">
        <f t="shared" ref="F34:F41" si="8">+D34-E34</f>
        <v>0</v>
      </c>
      <c r="G34" s="1198"/>
      <c r="H34" s="1197">
        <f t="shared" si="7"/>
        <v>0</v>
      </c>
      <c r="I34" s="1198"/>
      <c r="J34" s="1198">
        <f t="shared" ref="J34:J50" si="9">+H34-I34</f>
        <v>0</v>
      </c>
      <c r="K34" s="1207">
        <f t="shared" ref="K34:K50" si="10">IF(F34=" ",0,IF(F34=0,0,H34/F34))</f>
        <v>0</v>
      </c>
      <c r="L34" s="1099"/>
      <c r="M34" s="1096"/>
      <c r="N34" s="1096"/>
      <c r="O34" s="1096"/>
      <c r="P34" s="1096"/>
      <c r="Q34" s="1088"/>
      <c r="R34" s="1088"/>
      <c r="S34" s="1088"/>
      <c r="T34" s="1088"/>
      <c r="U34" s="1088"/>
      <c r="V34" s="1088"/>
      <c r="W34" s="1088"/>
      <c r="X34" s="1088"/>
      <c r="Y34" s="1088"/>
      <c r="Z34" s="1088"/>
      <c r="AA34" s="1088"/>
      <c r="AB34" s="1088"/>
      <c r="AC34" s="1088"/>
      <c r="AD34" s="1088"/>
      <c r="AE34" s="1088"/>
      <c r="AF34" s="1088"/>
      <c r="AG34" s="1088"/>
      <c r="AH34" s="1088"/>
      <c r="AI34" s="1088"/>
      <c r="AJ34" s="1088"/>
      <c r="AK34" s="1088"/>
      <c r="AL34" s="1088"/>
      <c r="AM34" s="1088"/>
      <c r="AN34" s="1088"/>
      <c r="AO34" s="1088"/>
      <c r="AP34" s="1088"/>
      <c r="AQ34" s="1088"/>
      <c r="AR34" s="1088"/>
      <c r="AS34" s="1088"/>
      <c r="AT34" s="1088"/>
      <c r="AU34" s="1088"/>
      <c r="AV34" s="1088"/>
      <c r="AW34" s="1088"/>
      <c r="AX34" s="1088"/>
      <c r="AY34" s="1088"/>
      <c r="AZ34" s="1088"/>
      <c r="BA34" s="1088"/>
      <c r="BB34" s="1088"/>
      <c r="BC34" s="1088"/>
      <c r="BD34" s="1088"/>
      <c r="BE34" s="1088"/>
      <c r="BF34" s="1088"/>
      <c r="BG34" s="1088"/>
      <c r="BH34" s="1088"/>
      <c r="BI34" s="1088"/>
      <c r="BJ34" s="1088"/>
      <c r="BK34" s="1088"/>
      <c r="BL34" s="1088"/>
      <c r="BM34" s="1088"/>
      <c r="BN34" s="1088"/>
      <c r="BO34" s="1088"/>
      <c r="BP34" s="1088"/>
      <c r="BQ34" s="1088"/>
      <c r="BR34" s="1088"/>
      <c r="BS34" s="1088"/>
      <c r="BT34" s="1088"/>
      <c r="BU34" s="1088"/>
      <c r="BV34" s="1088"/>
      <c r="BW34" s="1088"/>
      <c r="BX34" s="1088"/>
      <c r="BY34" s="1088"/>
      <c r="BZ34" s="1088"/>
      <c r="CA34" s="1088"/>
      <c r="CB34" s="1088"/>
      <c r="CC34" s="1088"/>
      <c r="CD34" s="1088"/>
      <c r="CE34" s="1088"/>
      <c r="CF34" s="1088"/>
      <c r="CG34" s="1088"/>
      <c r="CH34" s="1088"/>
      <c r="CI34" s="1088"/>
      <c r="CJ34" s="1088"/>
      <c r="CK34" s="1088"/>
      <c r="CL34" s="1088"/>
      <c r="CM34" s="1088"/>
      <c r="CN34" s="1088"/>
      <c r="CO34" s="1088"/>
      <c r="CP34" s="1088"/>
      <c r="CQ34" s="1088"/>
      <c r="CR34" s="1088"/>
      <c r="CS34" s="1088"/>
      <c r="CT34" s="1088"/>
      <c r="CU34" s="1088"/>
      <c r="CV34" s="1088"/>
      <c r="CW34" s="1088"/>
      <c r="CX34" s="1088"/>
      <c r="CY34" s="1088"/>
      <c r="CZ34" s="1088"/>
      <c r="DA34" s="1088"/>
      <c r="DB34" s="1088"/>
      <c r="DC34" s="1088"/>
      <c r="DD34" s="1088"/>
      <c r="DE34" s="1088"/>
      <c r="DF34" s="1088"/>
      <c r="DG34" s="1088"/>
      <c r="DH34" s="1088"/>
      <c r="DI34" s="1088"/>
      <c r="DJ34" s="1088"/>
      <c r="DK34" s="1088"/>
      <c r="DL34" s="1088"/>
      <c r="DM34" s="1088"/>
      <c r="DN34" s="1088"/>
      <c r="DO34" s="1088"/>
      <c r="DP34" s="1088"/>
      <c r="DQ34" s="1088"/>
      <c r="DR34" s="1088"/>
      <c r="DS34" s="1088"/>
      <c r="DT34" s="1088"/>
    </row>
    <row r="35" spans="1:124" s="127" customFormat="1" ht="15.75">
      <c r="A35" s="1193">
        <f t="shared" si="0"/>
        <v>35</v>
      </c>
      <c r="B35" s="1194"/>
      <c r="C35" s="1195" t="s">
        <v>500</v>
      </c>
      <c r="D35" s="1197">
        <f>IF('Detalle renglón 210'!I109-'Detalle renglón 210'!N109&gt;0,'Detalle renglón 210'!I109,0)</f>
        <v>0</v>
      </c>
      <c r="E35" s="1197">
        <f>IF(D35&gt;0,'Detalle renglón 210'!N109,0)</f>
        <v>0</v>
      </c>
      <c r="F35" s="1197">
        <f t="shared" si="8"/>
        <v>0</v>
      </c>
      <c r="G35" s="1198"/>
      <c r="H35" s="1197">
        <f t="shared" si="7"/>
        <v>0</v>
      </c>
      <c r="I35" s="1198"/>
      <c r="J35" s="1198">
        <f t="shared" si="9"/>
        <v>0</v>
      </c>
      <c r="K35" s="1207">
        <f t="shared" si="10"/>
        <v>0</v>
      </c>
      <c r="L35" s="1099"/>
      <c r="M35" s="1096"/>
      <c r="N35" s="1096"/>
      <c r="O35" s="1096"/>
      <c r="P35" s="1096"/>
      <c r="Q35" s="1088"/>
      <c r="R35" s="1088"/>
      <c r="S35" s="1088"/>
      <c r="T35" s="1088"/>
      <c r="U35" s="1088"/>
      <c r="V35" s="1088"/>
      <c r="W35" s="1088"/>
      <c r="X35" s="1088"/>
      <c r="Y35" s="1088"/>
      <c r="Z35" s="1088"/>
      <c r="AA35" s="1088"/>
      <c r="AB35" s="1088"/>
      <c r="AC35" s="1088"/>
      <c r="AD35" s="1088"/>
      <c r="AE35" s="1088"/>
      <c r="AF35" s="1088"/>
      <c r="AG35" s="1088"/>
      <c r="AH35" s="1088"/>
      <c r="AI35" s="1088"/>
      <c r="AJ35" s="1088"/>
      <c r="AK35" s="1088"/>
      <c r="AL35" s="1088"/>
      <c r="AM35" s="1088"/>
      <c r="AN35" s="1088"/>
      <c r="AO35" s="1088"/>
      <c r="AP35" s="1088"/>
      <c r="AQ35" s="1088"/>
      <c r="AR35" s="1088"/>
      <c r="AS35" s="1088"/>
      <c r="AT35" s="1088"/>
      <c r="AU35" s="1088"/>
      <c r="AV35" s="1088"/>
      <c r="AW35" s="1088"/>
      <c r="AX35" s="1088"/>
      <c r="AY35" s="1088"/>
      <c r="AZ35" s="1088"/>
      <c r="BA35" s="1088"/>
      <c r="BB35" s="1088"/>
      <c r="BC35" s="1088"/>
      <c r="BD35" s="1088"/>
      <c r="BE35" s="1088"/>
      <c r="BF35" s="1088"/>
      <c r="BG35" s="1088"/>
      <c r="BH35" s="1088"/>
      <c r="BI35" s="1088"/>
      <c r="BJ35" s="1088"/>
      <c r="BK35" s="1088"/>
      <c r="BL35" s="1088"/>
      <c r="BM35" s="1088"/>
      <c r="BN35" s="1088"/>
      <c r="BO35" s="1088"/>
      <c r="BP35" s="1088"/>
      <c r="BQ35" s="1088"/>
      <c r="BR35" s="1088"/>
      <c r="BS35" s="1088"/>
      <c r="BT35" s="1088"/>
      <c r="BU35" s="1088"/>
      <c r="BV35" s="1088"/>
      <c r="BW35" s="1088"/>
      <c r="BX35" s="1088"/>
      <c r="BY35" s="1088"/>
      <c r="BZ35" s="1088"/>
      <c r="CA35" s="1088"/>
      <c r="CB35" s="1088"/>
      <c r="CC35" s="1088"/>
      <c r="CD35" s="1088"/>
      <c r="CE35" s="1088"/>
      <c r="CF35" s="1088"/>
      <c r="CG35" s="1088"/>
      <c r="CH35" s="1088"/>
      <c r="CI35" s="1088"/>
      <c r="CJ35" s="1088"/>
      <c r="CK35" s="1088"/>
      <c r="CL35" s="1088"/>
      <c r="CM35" s="1088"/>
      <c r="CN35" s="1088"/>
      <c r="CO35" s="1088"/>
      <c r="CP35" s="1088"/>
      <c r="CQ35" s="1088"/>
      <c r="CR35" s="1088"/>
      <c r="CS35" s="1088"/>
      <c r="CT35" s="1088"/>
      <c r="CU35" s="1088"/>
      <c r="CV35" s="1088"/>
      <c r="CW35" s="1088"/>
      <c r="CX35" s="1088"/>
      <c r="CY35" s="1088"/>
      <c r="CZ35" s="1088"/>
      <c r="DA35" s="1088"/>
      <c r="DB35" s="1088"/>
      <c r="DC35" s="1088"/>
      <c r="DD35" s="1088"/>
      <c r="DE35" s="1088"/>
      <c r="DF35" s="1088"/>
      <c r="DG35" s="1088"/>
      <c r="DH35" s="1088"/>
      <c r="DI35" s="1088"/>
      <c r="DJ35" s="1088"/>
      <c r="DK35" s="1088"/>
      <c r="DL35" s="1088"/>
      <c r="DM35" s="1088"/>
      <c r="DN35" s="1088"/>
      <c r="DO35" s="1088"/>
      <c r="DP35" s="1088"/>
      <c r="DQ35" s="1088"/>
      <c r="DR35" s="1088"/>
      <c r="DS35" s="1088"/>
      <c r="DT35" s="1088"/>
    </row>
    <row r="36" spans="1:124" s="127" customFormat="1" ht="15.75">
      <c r="A36" s="1193">
        <f t="shared" si="0"/>
        <v>36</v>
      </c>
      <c r="B36" s="1194"/>
      <c r="C36" s="1195" t="s">
        <v>20</v>
      </c>
      <c r="D36" s="1197">
        <f>IF('Detalle renglón 210'!I123-'Detalle renglón 210'!N123&gt;0,'Detalle renglón 210'!I123,0)</f>
        <v>0</v>
      </c>
      <c r="E36" s="1197">
        <f>IF(D36&gt;0,'Detalle renglón 210'!N123,0)</f>
        <v>0</v>
      </c>
      <c r="F36" s="1197">
        <f t="shared" si="8"/>
        <v>0</v>
      </c>
      <c r="G36" s="1198"/>
      <c r="H36" s="1197">
        <f t="shared" si="7"/>
        <v>0</v>
      </c>
      <c r="I36" s="1198"/>
      <c r="J36" s="1198">
        <f t="shared" si="9"/>
        <v>0</v>
      </c>
      <c r="K36" s="1207">
        <f t="shared" si="10"/>
        <v>0</v>
      </c>
      <c r="L36" s="1099"/>
      <c r="M36" s="1096"/>
      <c r="N36" s="1096"/>
      <c r="O36" s="1096"/>
      <c r="P36" s="1096"/>
      <c r="Q36" s="1088"/>
      <c r="R36" s="1088"/>
      <c r="S36" s="1088"/>
      <c r="T36" s="1088"/>
      <c r="U36" s="1088"/>
      <c r="V36" s="1088"/>
      <c r="W36" s="1088"/>
      <c r="X36" s="1088"/>
      <c r="Y36" s="1088"/>
      <c r="Z36" s="1088"/>
      <c r="AA36" s="1088"/>
      <c r="AB36" s="1088"/>
      <c r="AC36" s="1088"/>
      <c r="AD36" s="1088"/>
      <c r="AE36" s="1088"/>
      <c r="AF36" s="1088"/>
      <c r="AG36" s="1088"/>
      <c r="AH36" s="1088"/>
      <c r="AI36" s="1088"/>
      <c r="AJ36" s="1088"/>
      <c r="AK36" s="1088"/>
      <c r="AL36" s="1088"/>
      <c r="AM36" s="1088"/>
      <c r="AN36" s="1088"/>
      <c r="AO36" s="1088"/>
      <c r="AP36" s="1088"/>
      <c r="AQ36" s="1088"/>
      <c r="AR36" s="1088"/>
      <c r="AS36" s="1088"/>
      <c r="AT36" s="1088"/>
      <c r="AU36" s="1088"/>
      <c r="AV36" s="1088"/>
      <c r="AW36" s="1088"/>
      <c r="AX36" s="1088"/>
      <c r="AY36" s="1088"/>
      <c r="AZ36" s="1088"/>
      <c r="BA36" s="1088"/>
      <c r="BB36" s="1088"/>
      <c r="BC36" s="1088"/>
      <c r="BD36" s="1088"/>
      <c r="BE36" s="1088"/>
      <c r="BF36" s="1088"/>
      <c r="BG36" s="1088"/>
      <c r="BH36" s="1088"/>
      <c r="BI36" s="1088"/>
      <c r="BJ36" s="1088"/>
      <c r="BK36" s="1088"/>
      <c r="BL36" s="1088"/>
      <c r="BM36" s="1088"/>
      <c r="BN36" s="1088"/>
      <c r="BO36" s="1088"/>
      <c r="BP36" s="1088"/>
      <c r="BQ36" s="1088"/>
      <c r="BR36" s="1088"/>
      <c r="BS36" s="1088"/>
      <c r="BT36" s="1088"/>
      <c r="BU36" s="1088"/>
      <c r="BV36" s="1088"/>
      <c r="BW36" s="1088"/>
      <c r="BX36" s="1088"/>
      <c r="BY36" s="1088"/>
      <c r="BZ36" s="1088"/>
      <c r="CA36" s="1088"/>
      <c r="CB36" s="1088"/>
      <c r="CC36" s="1088"/>
      <c r="CD36" s="1088"/>
      <c r="CE36" s="1088"/>
      <c r="CF36" s="1088"/>
      <c r="CG36" s="1088"/>
      <c r="CH36" s="1088"/>
      <c r="CI36" s="1088"/>
      <c r="CJ36" s="1088"/>
      <c r="CK36" s="1088"/>
      <c r="CL36" s="1088"/>
      <c r="CM36" s="1088"/>
      <c r="CN36" s="1088"/>
      <c r="CO36" s="1088"/>
      <c r="CP36" s="1088"/>
      <c r="CQ36" s="1088"/>
      <c r="CR36" s="1088"/>
      <c r="CS36" s="1088"/>
      <c r="CT36" s="1088"/>
      <c r="CU36" s="1088"/>
      <c r="CV36" s="1088"/>
      <c r="CW36" s="1088"/>
      <c r="CX36" s="1088"/>
      <c r="CY36" s="1088"/>
      <c r="CZ36" s="1088"/>
      <c r="DA36" s="1088"/>
      <c r="DB36" s="1088"/>
      <c r="DC36" s="1088"/>
      <c r="DD36" s="1088"/>
      <c r="DE36" s="1088"/>
      <c r="DF36" s="1088"/>
      <c r="DG36" s="1088"/>
      <c r="DH36" s="1088"/>
      <c r="DI36" s="1088"/>
      <c r="DJ36" s="1088"/>
      <c r="DK36" s="1088"/>
      <c r="DL36" s="1088"/>
      <c r="DM36" s="1088"/>
      <c r="DN36" s="1088"/>
      <c r="DO36" s="1088"/>
      <c r="DP36" s="1088"/>
      <c r="DQ36" s="1088"/>
      <c r="DR36" s="1088"/>
      <c r="DS36" s="1088"/>
      <c r="DT36" s="1088"/>
    </row>
    <row r="37" spans="1:124" s="127" customFormat="1" ht="15.75">
      <c r="A37" s="1193">
        <f t="shared" si="0"/>
        <v>37</v>
      </c>
      <c r="B37" s="1194"/>
      <c r="C37" s="1195" t="s">
        <v>501</v>
      </c>
      <c r="D37" s="1197">
        <f>IF(SUM('Detalle renglón 210'!H187:H198)-SUM('Detalle renglón 210'!N187:N198)&gt;0,SUM('Detalle renglón 210'!H187:H198),0)</f>
        <v>0</v>
      </c>
      <c r="E37" s="1197">
        <f>IF(D37&gt;0,SUM('Detalle renglón 210'!N187:N198),0)</f>
        <v>0</v>
      </c>
      <c r="F37" s="1197">
        <f t="shared" si="8"/>
        <v>0</v>
      </c>
      <c r="G37" s="1198"/>
      <c r="H37" s="1197">
        <f t="shared" si="7"/>
        <v>0</v>
      </c>
      <c r="I37" s="1198"/>
      <c r="J37" s="1198">
        <f t="shared" si="9"/>
        <v>0</v>
      </c>
      <c r="K37" s="1207">
        <f t="shared" si="10"/>
        <v>0</v>
      </c>
      <c r="L37" s="1099"/>
      <c r="M37" s="1096"/>
      <c r="N37" s="1096"/>
      <c r="O37" s="1096"/>
      <c r="P37" s="1096"/>
      <c r="Q37" s="1088"/>
      <c r="R37" s="1088"/>
      <c r="S37" s="1088"/>
      <c r="T37" s="1088"/>
      <c r="U37" s="1088"/>
      <c r="V37" s="1088"/>
      <c r="W37" s="1088"/>
      <c r="X37" s="1088"/>
      <c r="Y37" s="1088"/>
      <c r="Z37" s="1088"/>
      <c r="AA37" s="1088"/>
      <c r="AB37" s="1088"/>
      <c r="AC37" s="1088"/>
      <c r="AD37" s="1088"/>
      <c r="AE37" s="1088"/>
      <c r="AF37" s="1088"/>
      <c r="AG37" s="1088"/>
      <c r="AH37" s="1088"/>
      <c r="AI37" s="1088"/>
      <c r="AJ37" s="1088"/>
      <c r="AK37" s="1088"/>
      <c r="AL37" s="1088"/>
      <c r="AM37" s="1088"/>
      <c r="AN37" s="1088"/>
      <c r="AO37" s="1088"/>
      <c r="AP37" s="1088"/>
      <c r="AQ37" s="1088"/>
      <c r="AR37" s="1088"/>
      <c r="AS37" s="1088"/>
      <c r="AT37" s="1088"/>
      <c r="AU37" s="1088"/>
      <c r="AV37" s="1088"/>
      <c r="AW37" s="1088"/>
      <c r="AX37" s="1088"/>
      <c r="AY37" s="1088"/>
      <c r="AZ37" s="1088"/>
      <c r="BA37" s="1088"/>
      <c r="BB37" s="1088"/>
      <c r="BC37" s="1088"/>
      <c r="BD37" s="1088"/>
      <c r="BE37" s="1088"/>
      <c r="BF37" s="1088"/>
      <c r="BG37" s="1088"/>
      <c r="BH37" s="1088"/>
      <c r="BI37" s="1088"/>
      <c r="BJ37" s="1088"/>
      <c r="BK37" s="1088"/>
      <c r="BL37" s="1088"/>
      <c r="BM37" s="1088"/>
      <c r="BN37" s="1088"/>
      <c r="BO37" s="1088"/>
      <c r="BP37" s="1088"/>
      <c r="BQ37" s="1088"/>
      <c r="BR37" s="1088"/>
      <c r="BS37" s="1088"/>
      <c r="BT37" s="1088"/>
      <c r="BU37" s="1088"/>
      <c r="BV37" s="1088"/>
      <c r="BW37" s="1088"/>
      <c r="BX37" s="1088"/>
      <c r="BY37" s="1088"/>
      <c r="BZ37" s="1088"/>
      <c r="CA37" s="1088"/>
      <c r="CB37" s="1088"/>
      <c r="CC37" s="1088"/>
      <c r="CD37" s="1088"/>
      <c r="CE37" s="1088"/>
      <c r="CF37" s="1088"/>
      <c r="CG37" s="1088"/>
      <c r="CH37" s="1088"/>
      <c r="CI37" s="1088"/>
      <c r="CJ37" s="1088"/>
      <c r="CK37" s="1088"/>
      <c r="CL37" s="1088"/>
      <c r="CM37" s="1088"/>
      <c r="CN37" s="1088"/>
      <c r="CO37" s="1088"/>
      <c r="CP37" s="1088"/>
      <c r="CQ37" s="1088"/>
      <c r="CR37" s="1088"/>
      <c r="CS37" s="1088"/>
      <c r="CT37" s="1088"/>
      <c r="CU37" s="1088"/>
      <c r="CV37" s="1088"/>
      <c r="CW37" s="1088"/>
      <c r="CX37" s="1088"/>
      <c r="CY37" s="1088"/>
      <c r="CZ37" s="1088"/>
      <c r="DA37" s="1088"/>
      <c r="DB37" s="1088"/>
      <c r="DC37" s="1088"/>
      <c r="DD37" s="1088"/>
      <c r="DE37" s="1088"/>
      <c r="DF37" s="1088"/>
      <c r="DG37" s="1088"/>
      <c r="DH37" s="1088"/>
      <c r="DI37" s="1088"/>
      <c r="DJ37" s="1088"/>
      <c r="DK37" s="1088"/>
      <c r="DL37" s="1088"/>
      <c r="DM37" s="1088"/>
      <c r="DN37" s="1088"/>
      <c r="DO37" s="1088"/>
      <c r="DP37" s="1088"/>
      <c r="DQ37" s="1088"/>
      <c r="DR37" s="1088"/>
      <c r="DS37" s="1088"/>
      <c r="DT37" s="1088"/>
    </row>
    <row r="38" spans="1:124" s="127" customFormat="1" ht="15.75">
      <c r="A38" s="1193">
        <f t="shared" si="0"/>
        <v>38</v>
      </c>
      <c r="B38" s="1194"/>
      <c r="C38" s="1195" t="s">
        <v>312</v>
      </c>
      <c r="D38" s="1197">
        <f>IF('Detalle renglón 210'!I135-'Detalle renglón 210'!N135&gt;0,'Detalle renglón 210'!I135,0)</f>
        <v>0</v>
      </c>
      <c r="E38" s="1197">
        <f>IF(D38&gt;0,'Detalle renglón 210'!N135,0)</f>
        <v>0</v>
      </c>
      <c r="F38" s="1197">
        <f t="shared" si="8"/>
        <v>0</v>
      </c>
      <c r="G38" s="1198"/>
      <c r="H38" s="1197">
        <f t="shared" si="7"/>
        <v>0</v>
      </c>
      <c r="I38" s="1198"/>
      <c r="J38" s="1198">
        <f t="shared" si="9"/>
        <v>0</v>
      </c>
      <c r="K38" s="1207">
        <f t="shared" si="10"/>
        <v>0</v>
      </c>
      <c r="L38" s="1099"/>
      <c r="M38" s="1096"/>
      <c r="N38" s="1096"/>
      <c r="O38" s="1096"/>
      <c r="P38" s="1096"/>
      <c r="Q38" s="1088"/>
      <c r="R38" s="1088"/>
      <c r="S38" s="1088"/>
      <c r="T38" s="1088"/>
      <c r="U38" s="1088"/>
      <c r="V38" s="1088"/>
      <c r="W38" s="1088"/>
      <c r="X38" s="1088"/>
      <c r="Y38" s="1088"/>
      <c r="Z38" s="1088"/>
      <c r="AA38" s="1088"/>
      <c r="AB38" s="1088"/>
      <c r="AC38" s="1088"/>
      <c r="AD38" s="1088"/>
      <c r="AE38" s="1088"/>
      <c r="AF38" s="1088"/>
      <c r="AG38" s="1088"/>
      <c r="AH38" s="1088"/>
      <c r="AI38" s="1088"/>
      <c r="AJ38" s="1088"/>
      <c r="AK38" s="1088"/>
      <c r="AL38" s="1088"/>
      <c r="AM38" s="1088"/>
      <c r="AN38" s="1088"/>
      <c r="AO38" s="1088"/>
      <c r="AP38" s="1088"/>
      <c r="AQ38" s="1088"/>
      <c r="AR38" s="1088"/>
      <c r="AS38" s="1088"/>
      <c r="AT38" s="1088"/>
      <c r="AU38" s="1088"/>
      <c r="AV38" s="1088"/>
      <c r="AW38" s="1088"/>
      <c r="AX38" s="1088"/>
      <c r="AY38" s="1088"/>
      <c r="AZ38" s="1088"/>
      <c r="BA38" s="1088"/>
      <c r="BB38" s="1088"/>
      <c r="BC38" s="1088"/>
      <c r="BD38" s="1088"/>
      <c r="BE38" s="1088"/>
      <c r="BF38" s="1088"/>
      <c r="BG38" s="1088"/>
      <c r="BH38" s="1088"/>
      <c r="BI38" s="1088"/>
      <c r="BJ38" s="1088"/>
      <c r="BK38" s="1088"/>
      <c r="BL38" s="1088"/>
      <c r="BM38" s="1088"/>
      <c r="BN38" s="1088"/>
      <c r="BO38" s="1088"/>
      <c r="BP38" s="1088"/>
      <c r="BQ38" s="1088"/>
      <c r="BR38" s="1088"/>
      <c r="BS38" s="1088"/>
      <c r="BT38" s="1088"/>
      <c r="BU38" s="1088"/>
      <c r="BV38" s="1088"/>
      <c r="BW38" s="1088"/>
      <c r="BX38" s="1088"/>
      <c r="BY38" s="1088"/>
      <c r="BZ38" s="1088"/>
      <c r="CA38" s="1088"/>
      <c r="CB38" s="1088"/>
      <c r="CC38" s="1088"/>
      <c r="CD38" s="1088"/>
      <c r="CE38" s="1088"/>
      <c r="CF38" s="1088"/>
      <c r="CG38" s="1088"/>
      <c r="CH38" s="1088"/>
      <c r="CI38" s="1088"/>
      <c r="CJ38" s="1088"/>
      <c r="CK38" s="1088"/>
      <c r="CL38" s="1088"/>
      <c r="CM38" s="1088"/>
      <c r="CN38" s="1088"/>
      <c r="CO38" s="1088"/>
      <c r="CP38" s="1088"/>
      <c r="CQ38" s="1088"/>
      <c r="CR38" s="1088"/>
      <c r="CS38" s="1088"/>
      <c r="CT38" s="1088"/>
      <c r="CU38" s="1088"/>
      <c r="CV38" s="1088"/>
      <c r="CW38" s="1088"/>
      <c r="CX38" s="1088"/>
      <c r="CY38" s="1088"/>
      <c r="CZ38" s="1088"/>
      <c r="DA38" s="1088"/>
      <c r="DB38" s="1088"/>
      <c r="DC38" s="1088"/>
      <c r="DD38" s="1088"/>
      <c r="DE38" s="1088"/>
      <c r="DF38" s="1088"/>
      <c r="DG38" s="1088"/>
      <c r="DH38" s="1088"/>
      <c r="DI38" s="1088"/>
      <c r="DJ38" s="1088"/>
      <c r="DK38" s="1088"/>
      <c r="DL38" s="1088"/>
      <c r="DM38" s="1088"/>
      <c r="DN38" s="1088"/>
      <c r="DO38" s="1088"/>
      <c r="DP38" s="1088"/>
      <c r="DQ38" s="1088"/>
      <c r="DR38" s="1088"/>
      <c r="DS38" s="1088"/>
      <c r="DT38" s="1088"/>
    </row>
    <row r="39" spans="1:124" s="127" customFormat="1" ht="15.75">
      <c r="A39" s="1193">
        <f t="shared" si="0"/>
        <v>39</v>
      </c>
      <c r="B39" s="1194"/>
      <c r="C39" s="1195" t="s">
        <v>502</v>
      </c>
      <c r="D39" s="1197">
        <f>IF(SUM('Detalle renglón 210'!H201:H211)-SUM('Detalle renglón 210'!N201:N211)&gt;0,SUM('Detalle renglón 210'!H201:H211),0)</f>
        <v>0</v>
      </c>
      <c r="E39" s="1197">
        <f>IF(D39&gt;0,SUM('Detalle renglón 210'!N201:N211),0)</f>
        <v>0</v>
      </c>
      <c r="F39" s="1197">
        <f t="shared" si="8"/>
        <v>0</v>
      </c>
      <c r="G39" s="1198"/>
      <c r="H39" s="1197">
        <f t="shared" si="7"/>
        <v>0</v>
      </c>
      <c r="I39" s="1198"/>
      <c r="J39" s="1198">
        <f t="shared" si="9"/>
        <v>0</v>
      </c>
      <c r="K39" s="1207">
        <f t="shared" si="10"/>
        <v>0</v>
      </c>
      <c r="L39" s="1099"/>
      <c r="M39" s="1096"/>
      <c r="N39" s="1096"/>
      <c r="O39" s="1096"/>
      <c r="P39" s="1096"/>
      <c r="Q39" s="1088"/>
      <c r="R39" s="1088"/>
      <c r="S39" s="1088"/>
      <c r="T39" s="1088"/>
      <c r="U39" s="1088"/>
      <c r="V39" s="1088"/>
      <c r="W39" s="1088"/>
      <c r="X39" s="1088"/>
      <c r="Y39" s="1088"/>
      <c r="Z39" s="1088"/>
      <c r="AA39" s="1088"/>
      <c r="AB39" s="1088"/>
      <c r="AC39" s="1088"/>
      <c r="AD39" s="1088"/>
      <c r="AE39" s="1088"/>
      <c r="AF39" s="1088"/>
      <c r="AG39" s="1088"/>
      <c r="AH39" s="1088"/>
      <c r="AI39" s="1088"/>
      <c r="AJ39" s="1088"/>
      <c r="AK39" s="1088"/>
      <c r="AL39" s="1088"/>
      <c r="AM39" s="1088"/>
      <c r="AN39" s="1088"/>
      <c r="AO39" s="1088"/>
      <c r="AP39" s="1088"/>
      <c r="AQ39" s="1088"/>
      <c r="AR39" s="1088"/>
      <c r="AS39" s="1088"/>
      <c r="AT39" s="1088"/>
      <c r="AU39" s="1088"/>
      <c r="AV39" s="1088"/>
      <c r="AW39" s="1088"/>
      <c r="AX39" s="1088"/>
      <c r="AY39" s="1088"/>
      <c r="AZ39" s="1088"/>
      <c r="BA39" s="1088"/>
      <c r="BB39" s="1088"/>
      <c r="BC39" s="1088"/>
      <c r="BD39" s="1088"/>
      <c r="BE39" s="1088"/>
      <c r="BF39" s="1088"/>
      <c r="BG39" s="1088"/>
      <c r="BH39" s="1088"/>
      <c r="BI39" s="1088"/>
      <c r="BJ39" s="1088"/>
      <c r="BK39" s="1088"/>
      <c r="BL39" s="1088"/>
      <c r="BM39" s="1088"/>
      <c r="BN39" s="1088"/>
      <c r="BO39" s="1088"/>
      <c r="BP39" s="1088"/>
      <c r="BQ39" s="1088"/>
      <c r="BR39" s="1088"/>
      <c r="BS39" s="1088"/>
      <c r="BT39" s="1088"/>
      <c r="BU39" s="1088"/>
      <c r="BV39" s="1088"/>
      <c r="BW39" s="1088"/>
      <c r="BX39" s="1088"/>
      <c r="BY39" s="1088"/>
      <c r="BZ39" s="1088"/>
      <c r="CA39" s="1088"/>
      <c r="CB39" s="1088"/>
      <c r="CC39" s="1088"/>
      <c r="CD39" s="1088"/>
      <c r="CE39" s="1088"/>
      <c r="CF39" s="1088"/>
      <c r="CG39" s="1088"/>
      <c r="CH39" s="1088"/>
      <c r="CI39" s="1088"/>
      <c r="CJ39" s="1088"/>
      <c r="CK39" s="1088"/>
      <c r="CL39" s="1088"/>
      <c r="CM39" s="1088"/>
      <c r="CN39" s="1088"/>
      <c r="CO39" s="1088"/>
      <c r="CP39" s="1088"/>
      <c r="CQ39" s="1088"/>
      <c r="CR39" s="1088"/>
      <c r="CS39" s="1088"/>
      <c r="CT39" s="1088"/>
      <c r="CU39" s="1088"/>
      <c r="CV39" s="1088"/>
      <c r="CW39" s="1088"/>
      <c r="CX39" s="1088"/>
      <c r="CY39" s="1088"/>
      <c r="CZ39" s="1088"/>
      <c r="DA39" s="1088"/>
      <c r="DB39" s="1088"/>
      <c r="DC39" s="1088"/>
      <c r="DD39" s="1088"/>
      <c r="DE39" s="1088"/>
      <c r="DF39" s="1088"/>
      <c r="DG39" s="1088"/>
      <c r="DH39" s="1088"/>
      <c r="DI39" s="1088"/>
      <c r="DJ39" s="1088"/>
      <c r="DK39" s="1088"/>
      <c r="DL39" s="1088"/>
      <c r="DM39" s="1088"/>
      <c r="DN39" s="1088"/>
      <c r="DO39" s="1088"/>
      <c r="DP39" s="1088"/>
      <c r="DQ39" s="1088"/>
      <c r="DR39" s="1088"/>
      <c r="DS39" s="1088"/>
      <c r="DT39" s="1088"/>
    </row>
    <row r="40" spans="1:124" s="127" customFormat="1" ht="15.75">
      <c r="A40" s="1193">
        <f>+A39+1</f>
        <v>40</v>
      </c>
      <c r="B40" s="1194"/>
      <c r="C40" s="1195" t="s">
        <v>321</v>
      </c>
      <c r="D40" s="1208">
        <f>IF('Detalle renglón 210'!I151-'Detalle renglón 210'!N151&gt;0,'Detalle renglón 210'!I151,0)</f>
        <v>0</v>
      </c>
      <c r="E40" s="1197">
        <f>IF(D40&gt;0,'Detalle renglón 210'!N151,0)</f>
        <v>0</v>
      </c>
      <c r="F40" s="1197">
        <f t="shared" si="8"/>
        <v>0</v>
      </c>
      <c r="G40" s="1198"/>
      <c r="H40" s="1197">
        <f t="shared" si="7"/>
        <v>0</v>
      </c>
      <c r="I40" s="1198"/>
      <c r="J40" s="1198">
        <f t="shared" si="9"/>
        <v>0</v>
      </c>
      <c r="K40" s="1207">
        <f t="shared" si="10"/>
        <v>0</v>
      </c>
      <c r="L40" s="1099"/>
      <c r="M40" s="1096"/>
      <c r="N40" s="1096"/>
      <c r="O40" s="1096"/>
      <c r="P40" s="1096"/>
      <c r="Q40" s="1088"/>
      <c r="R40" s="1088"/>
      <c r="S40" s="1088"/>
      <c r="T40" s="1088"/>
      <c r="U40" s="1088"/>
      <c r="V40" s="1088"/>
      <c r="W40" s="1088"/>
      <c r="X40" s="1088"/>
      <c r="Y40" s="1088"/>
      <c r="Z40" s="1088"/>
      <c r="AA40" s="1088"/>
      <c r="AB40" s="1088"/>
      <c r="AC40" s="1088"/>
      <c r="AD40" s="1088"/>
      <c r="AE40" s="1088"/>
      <c r="AF40" s="1088"/>
      <c r="AG40" s="1088"/>
      <c r="AH40" s="1088"/>
      <c r="AI40" s="1088"/>
      <c r="AJ40" s="1088"/>
      <c r="AK40" s="1088"/>
      <c r="AL40" s="1088"/>
      <c r="AM40" s="1088"/>
      <c r="AN40" s="1088"/>
      <c r="AO40" s="1088"/>
      <c r="AP40" s="1088"/>
      <c r="AQ40" s="1088"/>
      <c r="AR40" s="1088"/>
      <c r="AS40" s="1088"/>
      <c r="AT40" s="1088"/>
      <c r="AU40" s="1088"/>
      <c r="AV40" s="1088"/>
      <c r="AW40" s="1088"/>
      <c r="AX40" s="1088"/>
      <c r="AY40" s="1088"/>
      <c r="AZ40" s="1088"/>
      <c r="BA40" s="1088"/>
      <c r="BB40" s="1088"/>
      <c r="BC40" s="1088"/>
      <c r="BD40" s="1088"/>
      <c r="BE40" s="1088"/>
      <c r="BF40" s="1088"/>
      <c r="BG40" s="1088"/>
      <c r="BH40" s="1088"/>
      <c r="BI40" s="1088"/>
      <c r="BJ40" s="1088"/>
      <c r="BK40" s="1088"/>
      <c r="BL40" s="1088"/>
      <c r="BM40" s="1088"/>
      <c r="BN40" s="1088"/>
      <c r="BO40" s="1088"/>
      <c r="BP40" s="1088"/>
      <c r="BQ40" s="1088"/>
      <c r="BR40" s="1088"/>
      <c r="BS40" s="1088"/>
      <c r="BT40" s="1088"/>
      <c r="BU40" s="1088"/>
      <c r="BV40" s="1088"/>
      <c r="BW40" s="1088"/>
      <c r="BX40" s="1088"/>
      <c r="BY40" s="1088"/>
      <c r="BZ40" s="1088"/>
      <c r="CA40" s="1088"/>
      <c r="CB40" s="1088"/>
      <c r="CC40" s="1088"/>
      <c r="CD40" s="1088"/>
      <c r="CE40" s="1088"/>
      <c r="CF40" s="1088"/>
      <c r="CG40" s="1088"/>
      <c r="CH40" s="1088"/>
      <c r="CI40" s="1088"/>
      <c r="CJ40" s="1088"/>
      <c r="CK40" s="1088"/>
      <c r="CL40" s="1088"/>
      <c r="CM40" s="1088"/>
      <c r="CN40" s="1088"/>
      <c r="CO40" s="1088"/>
      <c r="CP40" s="1088"/>
      <c r="CQ40" s="1088"/>
      <c r="CR40" s="1088"/>
      <c r="CS40" s="1088"/>
      <c r="CT40" s="1088"/>
      <c r="CU40" s="1088"/>
      <c r="CV40" s="1088"/>
      <c r="CW40" s="1088"/>
      <c r="CX40" s="1088"/>
      <c r="CY40" s="1088"/>
      <c r="CZ40" s="1088"/>
      <c r="DA40" s="1088"/>
      <c r="DB40" s="1088"/>
      <c r="DC40" s="1088"/>
      <c r="DD40" s="1088"/>
      <c r="DE40" s="1088"/>
      <c r="DF40" s="1088"/>
      <c r="DG40" s="1088"/>
      <c r="DH40" s="1088"/>
      <c r="DI40" s="1088"/>
      <c r="DJ40" s="1088"/>
      <c r="DK40" s="1088"/>
      <c r="DL40" s="1088"/>
      <c r="DM40" s="1088"/>
      <c r="DN40" s="1088"/>
      <c r="DO40" s="1088"/>
      <c r="DP40" s="1088"/>
      <c r="DQ40" s="1088"/>
      <c r="DR40" s="1088"/>
      <c r="DS40" s="1088"/>
      <c r="DT40" s="1088"/>
    </row>
    <row r="41" spans="1:124" s="127" customFormat="1" ht="15.75">
      <c r="A41" s="1193">
        <f t="shared" ref="A41:A51" si="11">+A40+1</f>
        <v>41</v>
      </c>
      <c r="B41" s="1194"/>
      <c r="C41" s="1200" t="s">
        <v>1547</v>
      </c>
      <c r="D41" s="1197">
        <f>IF(SUM('Detalle renglón 210'!H214:H216)-SUM('Detalle renglón 210'!N214:N216)&gt;0,SUM('Detalle renglón 210'!H214:H216),0)</f>
        <v>0</v>
      </c>
      <c r="E41" s="1197">
        <f>IF(D41&gt;0,SUM('Detalle renglón 210'!N214:N216),0)</f>
        <v>0</v>
      </c>
      <c r="F41" s="1197">
        <f t="shared" si="8"/>
        <v>0</v>
      </c>
      <c r="G41" s="1198"/>
      <c r="H41" s="1197">
        <f t="shared" si="7"/>
        <v>0</v>
      </c>
      <c r="I41" s="1198"/>
      <c r="J41" s="1198">
        <f t="shared" si="9"/>
        <v>0</v>
      </c>
      <c r="K41" s="1207">
        <f t="shared" si="10"/>
        <v>0</v>
      </c>
      <c r="L41" s="1099"/>
      <c r="M41" s="1096"/>
      <c r="N41" s="1096"/>
      <c r="O41" s="1096"/>
      <c r="P41" s="1096"/>
      <c r="Q41" s="1088"/>
      <c r="R41" s="1088"/>
      <c r="S41" s="1088"/>
      <c r="T41" s="1088"/>
      <c r="U41" s="1088"/>
      <c r="V41" s="1088"/>
      <c r="W41" s="1088"/>
      <c r="X41" s="1088"/>
      <c r="Y41" s="1088"/>
      <c r="Z41" s="1088"/>
      <c r="AA41" s="1088"/>
      <c r="AB41" s="1088"/>
      <c r="AC41" s="1088"/>
      <c r="AD41" s="1088"/>
      <c r="AE41" s="1088"/>
      <c r="AF41" s="1088"/>
      <c r="AG41" s="1088"/>
      <c r="AH41" s="1088"/>
      <c r="AI41" s="1088"/>
      <c r="AJ41" s="1088"/>
      <c r="AK41" s="1088"/>
      <c r="AL41" s="1088"/>
      <c r="AM41" s="1088"/>
      <c r="AN41" s="1088"/>
      <c r="AO41" s="1088"/>
      <c r="AP41" s="1088"/>
      <c r="AQ41" s="1088"/>
      <c r="AR41" s="1088"/>
      <c r="AS41" s="1088"/>
      <c r="AT41" s="1088"/>
      <c r="AU41" s="1088"/>
      <c r="AV41" s="1088"/>
      <c r="AW41" s="1088"/>
      <c r="AX41" s="1088"/>
      <c r="AY41" s="1088"/>
      <c r="AZ41" s="1088"/>
      <c r="BA41" s="1088"/>
      <c r="BB41" s="1088"/>
      <c r="BC41" s="1088"/>
      <c r="BD41" s="1088"/>
      <c r="BE41" s="1088"/>
      <c r="BF41" s="1088"/>
      <c r="BG41" s="1088"/>
      <c r="BH41" s="1088"/>
      <c r="BI41" s="1088"/>
      <c r="BJ41" s="1088"/>
      <c r="BK41" s="1088"/>
      <c r="BL41" s="1088"/>
      <c r="BM41" s="1088"/>
      <c r="BN41" s="1088"/>
      <c r="BO41" s="1088"/>
      <c r="BP41" s="1088"/>
      <c r="BQ41" s="1088"/>
      <c r="BR41" s="1088"/>
      <c r="BS41" s="1088"/>
      <c r="BT41" s="1088"/>
      <c r="BU41" s="1088"/>
      <c r="BV41" s="1088"/>
      <c r="BW41" s="1088"/>
      <c r="BX41" s="1088"/>
      <c r="BY41" s="1088"/>
      <c r="BZ41" s="1088"/>
      <c r="CA41" s="1088"/>
      <c r="CB41" s="1088"/>
      <c r="CC41" s="1088"/>
      <c r="CD41" s="1088"/>
      <c r="CE41" s="1088"/>
      <c r="CF41" s="1088"/>
      <c r="CG41" s="1088"/>
      <c r="CH41" s="1088"/>
      <c r="CI41" s="1088"/>
      <c r="CJ41" s="1088"/>
      <c r="CK41" s="1088"/>
      <c r="CL41" s="1088"/>
      <c r="CM41" s="1088"/>
      <c r="CN41" s="1088"/>
      <c r="CO41" s="1088"/>
      <c r="CP41" s="1088"/>
      <c r="CQ41" s="1088"/>
      <c r="CR41" s="1088"/>
      <c r="CS41" s="1088"/>
      <c r="CT41" s="1088"/>
      <c r="CU41" s="1088"/>
      <c r="CV41" s="1088"/>
      <c r="CW41" s="1088"/>
      <c r="CX41" s="1088"/>
      <c r="CY41" s="1088"/>
      <c r="CZ41" s="1088"/>
      <c r="DA41" s="1088"/>
      <c r="DB41" s="1088"/>
      <c r="DC41" s="1088"/>
      <c r="DD41" s="1088"/>
      <c r="DE41" s="1088"/>
      <c r="DF41" s="1088"/>
      <c r="DG41" s="1088"/>
      <c r="DH41" s="1088"/>
      <c r="DI41" s="1088"/>
      <c r="DJ41" s="1088"/>
      <c r="DK41" s="1088"/>
      <c r="DL41" s="1088"/>
      <c r="DM41" s="1088"/>
      <c r="DN41" s="1088"/>
      <c r="DO41" s="1088"/>
      <c r="DP41" s="1088"/>
      <c r="DQ41" s="1088"/>
      <c r="DR41" s="1088"/>
      <c r="DS41" s="1088"/>
      <c r="DT41" s="1088"/>
    </row>
    <row r="42" spans="1:124" s="127" customFormat="1" ht="15.75">
      <c r="A42" s="1193">
        <f t="shared" si="11"/>
        <v>42</v>
      </c>
      <c r="B42" s="1194"/>
      <c r="C42" s="1195" t="s">
        <v>503</v>
      </c>
      <c r="D42" s="1197">
        <f>IF(SUM('Detalle renglón 210'!I244:I248)-SUM('Detalle renglón 210'!N244:N248)&lt;0,SUM('Detalle renglón 210'!I244:I248),0)</f>
        <v>0</v>
      </c>
      <c r="E42" s="1197">
        <f>IF(D42&gt;0,SUM('Detalle renglón 210'!N244:N248),0)</f>
        <v>0</v>
      </c>
      <c r="F42" s="1197">
        <f t="shared" ref="F42:F47" si="12">-(D42-E42)</f>
        <v>0</v>
      </c>
      <c r="G42" s="1198"/>
      <c r="H42" s="1197">
        <f t="shared" si="7"/>
        <v>0</v>
      </c>
      <c r="I42" s="1198"/>
      <c r="J42" s="1198">
        <f t="shared" si="9"/>
        <v>0</v>
      </c>
      <c r="K42" s="1207">
        <f t="shared" si="10"/>
        <v>0</v>
      </c>
      <c r="L42" s="1099"/>
      <c r="M42" s="1096"/>
      <c r="N42" s="1096"/>
      <c r="O42" s="1096"/>
      <c r="P42" s="1096"/>
      <c r="Q42" s="1088"/>
      <c r="R42" s="1088"/>
      <c r="S42" s="1088"/>
      <c r="T42" s="1088"/>
      <c r="U42" s="1088"/>
      <c r="V42" s="1088"/>
      <c r="W42" s="1088"/>
      <c r="X42" s="1088"/>
      <c r="Y42" s="1088"/>
      <c r="Z42" s="1088"/>
      <c r="AA42" s="1088"/>
      <c r="AB42" s="1088"/>
      <c r="AC42" s="1088"/>
      <c r="AD42" s="1088"/>
      <c r="AE42" s="1088"/>
      <c r="AF42" s="1088"/>
      <c r="AG42" s="1088"/>
      <c r="AH42" s="1088"/>
      <c r="AI42" s="1088"/>
      <c r="AJ42" s="1088"/>
      <c r="AK42" s="1088"/>
      <c r="AL42" s="1088"/>
      <c r="AM42" s="1088"/>
      <c r="AN42" s="1088"/>
      <c r="AO42" s="1088"/>
      <c r="AP42" s="1088"/>
      <c r="AQ42" s="1088"/>
      <c r="AR42" s="1088"/>
      <c r="AS42" s="1088"/>
      <c r="AT42" s="1088"/>
      <c r="AU42" s="1088"/>
      <c r="AV42" s="1088"/>
      <c r="AW42" s="1088"/>
      <c r="AX42" s="1088"/>
      <c r="AY42" s="1088"/>
      <c r="AZ42" s="1088"/>
      <c r="BA42" s="1088"/>
      <c r="BB42" s="1088"/>
      <c r="BC42" s="1088"/>
      <c r="BD42" s="1088"/>
      <c r="BE42" s="1088"/>
      <c r="BF42" s="1088"/>
      <c r="BG42" s="1088"/>
      <c r="BH42" s="1088"/>
      <c r="BI42" s="1088"/>
      <c r="BJ42" s="1088"/>
      <c r="BK42" s="1088"/>
      <c r="BL42" s="1088"/>
      <c r="BM42" s="1088"/>
      <c r="BN42" s="1088"/>
      <c r="BO42" s="1088"/>
      <c r="BP42" s="1088"/>
      <c r="BQ42" s="1088"/>
      <c r="BR42" s="1088"/>
      <c r="BS42" s="1088"/>
      <c r="BT42" s="1088"/>
      <c r="BU42" s="1088"/>
      <c r="BV42" s="1088"/>
      <c r="BW42" s="1088"/>
      <c r="BX42" s="1088"/>
      <c r="BY42" s="1088"/>
      <c r="BZ42" s="1088"/>
      <c r="CA42" s="1088"/>
      <c r="CB42" s="1088"/>
      <c r="CC42" s="1088"/>
      <c r="CD42" s="1088"/>
      <c r="CE42" s="1088"/>
      <c r="CF42" s="1088"/>
      <c r="CG42" s="1088"/>
      <c r="CH42" s="1088"/>
      <c r="CI42" s="1088"/>
      <c r="CJ42" s="1088"/>
      <c r="CK42" s="1088"/>
      <c r="CL42" s="1088"/>
      <c r="CM42" s="1088"/>
      <c r="CN42" s="1088"/>
      <c r="CO42" s="1088"/>
      <c r="CP42" s="1088"/>
      <c r="CQ42" s="1088"/>
      <c r="CR42" s="1088"/>
      <c r="CS42" s="1088"/>
      <c r="CT42" s="1088"/>
      <c r="CU42" s="1088"/>
      <c r="CV42" s="1088"/>
      <c r="CW42" s="1088"/>
      <c r="CX42" s="1088"/>
      <c r="CY42" s="1088"/>
      <c r="CZ42" s="1088"/>
      <c r="DA42" s="1088"/>
      <c r="DB42" s="1088"/>
      <c r="DC42" s="1088"/>
      <c r="DD42" s="1088"/>
      <c r="DE42" s="1088"/>
      <c r="DF42" s="1088"/>
      <c r="DG42" s="1088"/>
      <c r="DH42" s="1088"/>
      <c r="DI42" s="1088"/>
      <c r="DJ42" s="1088"/>
      <c r="DK42" s="1088"/>
      <c r="DL42" s="1088"/>
      <c r="DM42" s="1088"/>
      <c r="DN42" s="1088"/>
      <c r="DO42" s="1088"/>
      <c r="DP42" s="1088"/>
      <c r="DQ42" s="1088"/>
      <c r="DR42" s="1088"/>
      <c r="DS42" s="1088"/>
      <c r="DT42" s="1088"/>
    </row>
    <row r="43" spans="1:124" s="127" customFormat="1" ht="15.75">
      <c r="A43" s="1193">
        <f t="shared" si="11"/>
        <v>43</v>
      </c>
      <c r="B43" s="1194"/>
      <c r="C43" s="1195" t="s">
        <v>504</v>
      </c>
      <c r="D43" s="1197">
        <f>IF(SUM('Detalle renglón 210'!I257:I259)-SUM('Detalle renglón 210'!N257:N259)&lt;0,SUM('Detalle renglón 210'!I257:I259),0)</f>
        <v>0</v>
      </c>
      <c r="E43" s="1197">
        <f>IF(D43&gt;0,SUM('Detalle renglón 210'!N257:N259),0)</f>
        <v>0</v>
      </c>
      <c r="F43" s="1197">
        <f t="shared" si="12"/>
        <v>0</v>
      </c>
      <c r="G43" s="1198"/>
      <c r="H43" s="1197">
        <f t="shared" si="7"/>
        <v>0</v>
      </c>
      <c r="I43" s="1198"/>
      <c r="J43" s="1198">
        <f t="shared" si="9"/>
        <v>0</v>
      </c>
      <c r="K43" s="1207">
        <f t="shared" si="10"/>
        <v>0</v>
      </c>
      <c r="L43" s="1099"/>
      <c r="M43" s="1096"/>
      <c r="N43" s="1096"/>
      <c r="O43" s="1096"/>
      <c r="P43" s="1096"/>
      <c r="Q43" s="1088"/>
      <c r="R43" s="1088"/>
      <c r="S43" s="1088"/>
      <c r="T43" s="1088"/>
      <c r="U43" s="1088"/>
      <c r="V43" s="1088"/>
      <c r="W43" s="1088"/>
      <c r="X43" s="1088"/>
      <c r="Y43" s="1088"/>
      <c r="Z43" s="1088"/>
      <c r="AA43" s="1088"/>
      <c r="AB43" s="1088"/>
      <c r="AC43" s="1088"/>
      <c r="AD43" s="1088"/>
      <c r="AE43" s="1088"/>
      <c r="AF43" s="1088"/>
      <c r="AG43" s="1088"/>
      <c r="AH43" s="1088"/>
      <c r="AI43" s="1088"/>
      <c r="AJ43" s="1088"/>
      <c r="AK43" s="1088"/>
      <c r="AL43" s="1088"/>
      <c r="AM43" s="1088"/>
      <c r="AN43" s="1088"/>
      <c r="AO43" s="1088"/>
      <c r="AP43" s="1088"/>
      <c r="AQ43" s="1088"/>
      <c r="AR43" s="1088"/>
      <c r="AS43" s="1088"/>
      <c r="AT43" s="1088"/>
      <c r="AU43" s="1088"/>
      <c r="AV43" s="1088"/>
      <c r="AW43" s="1088"/>
      <c r="AX43" s="1088"/>
      <c r="AY43" s="1088"/>
      <c r="AZ43" s="1088"/>
      <c r="BA43" s="1088"/>
      <c r="BB43" s="1088"/>
      <c r="BC43" s="1088"/>
      <c r="BD43" s="1088"/>
      <c r="BE43" s="1088"/>
      <c r="BF43" s="1088"/>
      <c r="BG43" s="1088"/>
      <c r="BH43" s="1088"/>
      <c r="BI43" s="1088"/>
      <c r="BJ43" s="1088"/>
      <c r="BK43" s="1088"/>
      <c r="BL43" s="1088"/>
      <c r="BM43" s="1088"/>
      <c r="BN43" s="1088"/>
      <c r="BO43" s="1088"/>
      <c r="BP43" s="1088"/>
      <c r="BQ43" s="1088"/>
      <c r="BR43" s="1088"/>
      <c r="BS43" s="1088"/>
      <c r="BT43" s="1088"/>
      <c r="BU43" s="1088"/>
      <c r="BV43" s="1088"/>
      <c r="BW43" s="1088"/>
      <c r="BX43" s="1088"/>
      <c r="BY43" s="1088"/>
      <c r="BZ43" s="1088"/>
      <c r="CA43" s="1088"/>
      <c r="CB43" s="1088"/>
      <c r="CC43" s="1088"/>
      <c r="CD43" s="1088"/>
      <c r="CE43" s="1088"/>
      <c r="CF43" s="1088"/>
      <c r="CG43" s="1088"/>
      <c r="CH43" s="1088"/>
      <c r="CI43" s="1088"/>
      <c r="CJ43" s="1088"/>
      <c r="CK43" s="1088"/>
      <c r="CL43" s="1088"/>
      <c r="CM43" s="1088"/>
      <c r="CN43" s="1088"/>
      <c r="CO43" s="1088"/>
      <c r="CP43" s="1088"/>
      <c r="CQ43" s="1088"/>
      <c r="CR43" s="1088"/>
      <c r="CS43" s="1088"/>
      <c r="CT43" s="1088"/>
      <c r="CU43" s="1088"/>
      <c r="CV43" s="1088"/>
      <c r="CW43" s="1088"/>
      <c r="CX43" s="1088"/>
      <c r="CY43" s="1088"/>
      <c r="CZ43" s="1088"/>
      <c r="DA43" s="1088"/>
      <c r="DB43" s="1088"/>
      <c r="DC43" s="1088"/>
      <c r="DD43" s="1088"/>
      <c r="DE43" s="1088"/>
      <c r="DF43" s="1088"/>
      <c r="DG43" s="1088"/>
      <c r="DH43" s="1088"/>
      <c r="DI43" s="1088"/>
      <c r="DJ43" s="1088"/>
      <c r="DK43" s="1088"/>
      <c r="DL43" s="1088"/>
      <c r="DM43" s="1088"/>
      <c r="DN43" s="1088"/>
      <c r="DO43" s="1088"/>
      <c r="DP43" s="1088"/>
      <c r="DQ43" s="1088"/>
      <c r="DR43" s="1088"/>
      <c r="DS43" s="1088"/>
      <c r="DT43" s="1088"/>
    </row>
    <row r="44" spans="1:124" s="127" customFormat="1" ht="15.75">
      <c r="A44" s="1193">
        <f t="shared" si="11"/>
        <v>44</v>
      </c>
      <c r="B44" s="1194"/>
      <c r="C44" s="1195" t="s">
        <v>505</v>
      </c>
      <c r="D44" s="1197">
        <f>IF(SUM('Detalle renglón 210'!I261:I265)-SUM('Detalle renglón 210'!N261:N265)&lt;0,SUM('Detalle renglón 210'!I261:I265),0)</f>
        <v>0</v>
      </c>
      <c r="E44" s="1197">
        <f>IF(D44&gt;0,SUM('Detalle renglón 210'!N261:N265),0)</f>
        <v>0</v>
      </c>
      <c r="F44" s="1197">
        <f t="shared" si="12"/>
        <v>0</v>
      </c>
      <c r="G44" s="1198"/>
      <c r="H44" s="1197">
        <f t="shared" si="7"/>
        <v>0</v>
      </c>
      <c r="I44" s="1198"/>
      <c r="J44" s="1198">
        <f t="shared" si="9"/>
        <v>0</v>
      </c>
      <c r="K44" s="1207">
        <f t="shared" si="10"/>
        <v>0</v>
      </c>
      <c r="L44" s="1099"/>
      <c r="M44" s="1096"/>
      <c r="N44" s="1096"/>
      <c r="O44" s="1096"/>
      <c r="P44" s="1096"/>
      <c r="Q44" s="1088"/>
      <c r="R44" s="1088"/>
      <c r="S44" s="1088"/>
      <c r="T44" s="1088"/>
      <c r="U44" s="1088"/>
      <c r="V44" s="1088"/>
      <c r="W44" s="1088"/>
      <c r="X44" s="1088"/>
      <c r="Y44" s="1088"/>
      <c r="Z44" s="1088"/>
      <c r="AA44" s="1088"/>
      <c r="AB44" s="1088"/>
      <c r="AC44" s="1088"/>
      <c r="AD44" s="1088"/>
      <c r="AE44" s="1088"/>
      <c r="AF44" s="1088"/>
      <c r="AG44" s="1088"/>
      <c r="AH44" s="1088"/>
      <c r="AI44" s="1088"/>
      <c r="AJ44" s="1088"/>
      <c r="AK44" s="1088"/>
      <c r="AL44" s="1088"/>
      <c r="AM44" s="1088"/>
      <c r="AN44" s="1088"/>
      <c r="AO44" s="1088"/>
      <c r="AP44" s="1088"/>
      <c r="AQ44" s="1088"/>
      <c r="AR44" s="1088"/>
      <c r="AS44" s="1088"/>
      <c r="AT44" s="1088"/>
      <c r="AU44" s="1088"/>
      <c r="AV44" s="1088"/>
      <c r="AW44" s="1088"/>
      <c r="AX44" s="1088"/>
      <c r="AY44" s="1088"/>
      <c r="AZ44" s="1088"/>
      <c r="BA44" s="1088"/>
      <c r="BB44" s="1088"/>
      <c r="BC44" s="1088"/>
      <c r="BD44" s="1088"/>
      <c r="BE44" s="1088"/>
      <c r="BF44" s="1088"/>
      <c r="BG44" s="1088"/>
      <c r="BH44" s="1088"/>
      <c r="BI44" s="1088"/>
      <c r="BJ44" s="1088"/>
      <c r="BK44" s="1088"/>
      <c r="BL44" s="1088"/>
      <c r="BM44" s="1088"/>
      <c r="BN44" s="1088"/>
      <c r="BO44" s="1088"/>
      <c r="BP44" s="1088"/>
      <c r="BQ44" s="1088"/>
      <c r="BR44" s="1088"/>
      <c r="BS44" s="1088"/>
      <c r="BT44" s="1088"/>
      <c r="BU44" s="1088"/>
      <c r="BV44" s="1088"/>
      <c r="BW44" s="1088"/>
      <c r="BX44" s="1088"/>
      <c r="BY44" s="1088"/>
      <c r="BZ44" s="1088"/>
      <c r="CA44" s="1088"/>
      <c r="CB44" s="1088"/>
      <c r="CC44" s="1088"/>
      <c r="CD44" s="1088"/>
      <c r="CE44" s="1088"/>
      <c r="CF44" s="1088"/>
      <c r="CG44" s="1088"/>
      <c r="CH44" s="1088"/>
      <c r="CI44" s="1088"/>
      <c r="CJ44" s="1088"/>
      <c r="CK44" s="1088"/>
      <c r="CL44" s="1088"/>
      <c r="CM44" s="1088"/>
      <c r="CN44" s="1088"/>
      <c r="CO44" s="1088"/>
      <c r="CP44" s="1088"/>
      <c r="CQ44" s="1088"/>
      <c r="CR44" s="1088"/>
      <c r="CS44" s="1088"/>
      <c r="CT44" s="1088"/>
      <c r="CU44" s="1088"/>
      <c r="CV44" s="1088"/>
      <c r="CW44" s="1088"/>
      <c r="CX44" s="1088"/>
      <c r="CY44" s="1088"/>
      <c r="CZ44" s="1088"/>
      <c r="DA44" s="1088"/>
      <c r="DB44" s="1088"/>
      <c r="DC44" s="1088"/>
      <c r="DD44" s="1088"/>
      <c r="DE44" s="1088"/>
      <c r="DF44" s="1088"/>
      <c r="DG44" s="1088"/>
      <c r="DH44" s="1088"/>
      <c r="DI44" s="1088"/>
      <c r="DJ44" s="1088"/>
      <c r="DK44" s="1088"/>
      <c r="DL44" s="1088"/>
      <c r="DM44" s="1088"/>
      <c r="DN44" s="1088"/>
      <c r="DO44" s="1088"/>
      <c r="DP44" s="1088"/>
      <c r="DQ44" s="1088"/>
      <c r="DR44" s="1088"/>
      <c r="DS44" s="1088"/>
      <c r="DT44" s="1088"/>
    </row>
    <row r="45" spans="1:124" s="127" customFormat="1" ht="15.75">
      <c r="A45" s="1193">
        <f t="shared" si="11"/>
        <v>45</v>
      </c>
      <c r="B45" s="1194"/>
      <c r="C45" s="1195" t="s">
        <v>506</v>
      </c>
      <c r="D45" s="1197">
        <f>IF('Detalle renglón 210'!I267-'Detalle renglón 210'!N267&lt;0,'Detalle renglón 210'!I267,0)</f>
        <v>0</v>
      </c>
      <c r="E45" s="1197">
        <f>IF(D45&gt;0,'Detalle renglón 210'!N267,0)</f>
        <v>0</v>
      </c>
      <c r="F45" s="1197">
        <f t="shared" si="12"/>
        <v>0</v>
      </c>
      <c r="G45" s="1198"/>
      <c r="H45" s="1197">
        <f t="shared" si="7"/>
        <v>0</v>
      </c>
      <c r="I45" s="1198"/>
      <c r="J45" s="1198">
        <f t="shared" si="9"/>
        <v>0</v>
      </c>
      <c r="K45" s="1207">
        <f t="shared" si="10"/>
        <v>0</v>
      </c>
      <c r="L45" s="1099"/>
      <c r="M45" s="1096"/>
      <c r="N45" s="1096"/>
      <c r="O45" s="1096"/>
      <c r="P45" s="1096"/>
      <c r="Q45" s="1088"/>
      <c r="R45" s="1088"/>
      <c r="S45" s="1088"/>
      <c r="T45" s="1088"/>
      <c r="U45" s="1088"/>
      <c r="V45" s="1088"/>
      <c r="W45" s="1088"/>
      <c r="X45" s="1088"/>
      <c r="Y45" s="1088"/>
      <c r="Z45" s="1088"/>
      <c r="AA45" s="1088"/>
      <c r="AB45" s="1088"/>
      <c r="AC45" s="1088"/>
      <c r="AD45" s="1088"/>
      <c r="AE45" s="1088"/>
      <c r="AF45" s="1088"/>
      <c r="AG45" s="1088"/>
      <c r="AH45" s="1088"/>
      <c r="AI45" s="1088"/>
      <c r="AJ45" s="1088"/>
      <c r="AK45" s="1088"/>
      <c r="AL45" s="1088"/>
      <c r="AM45" s="1088"/>
      <c r="AN45" s="1088"/>
      <c r="AO45" s="1088"/>
      <c r="AP45" s="1088"/>
      <c r="AQ45" s="1088"/>
      <c r="AR45" s="1088"/>
      <c r="AS45" s="1088"/>
      <c r="AT45" s="1088"/>
      <c r="AU45" s="1088"/>
      <c r="AV45" s="1088"/>
      <c r="AW45" s="1088"/>
      <c r="AX45" s="1088"/>
      <c r="AY45" s="1088"/>
      <c r="AZ45" s="1088"/>
      <c r="BA45" s="1088"/>
      <c r="BB45" s="1088"/>
      <c r="BC45" s="1088"/>
      <c r="BD45" s="1088"/>
      <c r="BE45" s="1088"/>
      <c r="BF45" s="1088"/>
      <c r="BG45" s="1088"/>
      <c r="BH45" s="1088"/>
      <c r="BI45" s="1088"/>
      <c r="BJ45" s="1088"/>
      <c r="BK45" s="1088"/>
      <c r="BL45" s="1088"/>
      <c r="BM45" s="1088"/>
      <c r="BN45" s="1088"/>
      <c r="BO45" s="1088"/>
      <c r="BP45" s="1088"/>
      <c r="BQ45" s="1088"/>
      <c r="BR45" s="1088"/>
      <c r="BS45" s="1088"/>
      <c r="BT45" s="1088"/>
      <c r="BU45" s="1088"/>
      <c r="BV45" s="1088"/>
      <c r="BW45" s="1088"/>
      <c r="BX45" s="1088"/>
      <c r="BY45" s="1088"/>
      <c r="BZ45" s="1088"/>
      <c r="CA45" s="1088"/>
      <c r="CB45" s="1088"/>
      <c r="CC45" s="1088"/>
      <c r="CD45" s="1088"/>
      <c r="CE45" s="1088"/>
      <c r="CF45" s="1088"/>
      <c r="CG45" s="1088"/>
      <c r="CH45" s="1088"/>
      <c r="CI45" s="1088"/>
      <c r="CJ45" s="1088"/>
      <c r="CK45" s="1088"/>
      <c r="CL45" s="1088"/>
      <c r="CM45" s="1088"/>
      <c r="CN45" s="1088"/>
      <c r="CO45" s="1088"/>
      <c r="CP45" s="1088"/>
      <c r="CQ45" s="1088"/>
      <c r="CR45" s="1088"/>
      <c r="CS45" s="1088"/>
      <c r="CT45" s="1088"/>
      <c r="CU45" s="1088"/>
      <c r="CV45" s="1088"/>
      <c r="CW45" s="1088"/>
      <c r="CX45" s="1088"/>
      <c r="CY45" s="1088"/>
      <c r="CZ45" s="1088"/>
      <c r="DA45" s="1088"/>
      <c r="DB45" s="1088"/>
      <c r="DC45" s="1088"/>
      <c r="DD45" s="1088"/>
      <c r="DE45" s="1088"/>
      <c r="DF45" s="1088"/>
      <c r="DG45" s="1088"/>
      <c r="DH45" s="1088"/>
      <c r="DI45" s="1088"/>
      <c r="DJ45" s="1088"/>
      <c r="DK45" s="1088"/>
      <c r="DL45" s="1088"/>
      <c r="DM45" s="1088"/>
      <c r="DN45" s="1088"/>
      <c r="DO45" s="1088"/>
      <c r="DP45" s="1088"/>
      <c r="DQ45" s="1088"/>
      <c r="DR45" s="1088"/>
      <c r="DS45" s="1088"/>
      <c r="DT45" s="1088"/>
    </row>
    <row r="46" spans="1:124" s="127" customFormat="1" ht="15.75">
      <c r="A46" s="1193">
        <f t="shared" si="11"/>
        <v>46</v>
      </c>
      <c r="B46" s="1194"/>
      <c r="C46" s="1200" t="s">
        <v>4277</v>
      </c>
      <c r="D46" s="1197">
        <f>IF('Detalle renglón 210'!R249-'Detalle renglón 210'!R250&lt;0,+'Detalle renglón 210'!R249,0)</f>
        <v>0</v>
      </c>
      <c r="E46" s="1197">
        <f>IF(D46&gt;0,'Detalle renglón 210'!R250,0)</f>
        <v>0</v>
      </c>
      <c r="F46" s="1197">
        <f t="shared" si="12"/>
        <v>0</v>
      </c>
      <c r="G46" s="1198"/>
      <c r="H46" s="1197">
        <f t="shared" si="7"/>
        <v>0</v>
      </c>
      <c r="I46" s="1198"/>
      <c r="J46" s="1198">
        <f t="shared" si="9"/>
        <v>0</v>
      </c>
      <c r="K46" s="1207">
        <f t="shared" si="10"/>
        <v>0</v>
      </c>
      <c r="L46" s="1099"/>
      <c r="M46" s="1096"/>
      <c r="N46" s="1096"/>
      <c r="O46" s="1096"/>
      <c r="P46" s="1096"/>
      <c r="Q46" s="1088"/>
      <c r="R46" s="1088"/>
      <c r="S46" s="1088"/>
      <c r="T46" s="1088"/>
      <c r="U46" s="1088"/>
      <c r="V46" s="1088"/>
      <c r="W46" s="1088"/>
      <c r="X46" s="1088"/>
      <c r="Y46" s="1088"/>
      <c r="Z46" s="1088"/>
      <c r="AA46" s="1088"/>
      <c r="AB46" s="1088"/>
      <c r="AC46" s="1088"/>
      <c r="AD46" s="1088"/>
      <c r="AE46" s="1088"/>
      <c r="AF46" s="1088"/>
      <c r="AG46" s="1088"/>
      <c r="AH46" s="1088"/>
      <c r="AI46" s="1088"/>
      <c r="AJ46" s="1088"/>
      <c r="AK46" s="1088"/>
      <c r="AL46" s="1088"/>
      <c r="AM46" s="1088"/>
      <c r="AN46" s="1088"/>
      <c r="AO46" s="1088"/>
      <c r="AP46" s="1088"/>
      <c r="AQ46" s="1088"/>
      <c r="AR46" s="1088"/>
      <c r="AS46" s="1088"/>
      <c r="AT46" s="1088"/>
      <c r="AU46" s="1088"/>
      <c r="AV46" s="1088"/>
      <c r="AW46" s="1088"/>
      <c r="AX46" s="1088"/>
      <c r="AY46" s="1088"/>
      <c r="AZ46" s="1088"/>
      <c r="BA46" s="1088"/>
      <c r="BB46" s="1088"/>
      <c r="BC46" s="1088"/>
      <c r="BD46" s="1088"/>
      <c r="BE46" s="1088"/>
      <c r="BF46" s="1088"/>
      <c r="BG46" s="1088"/>
      <c r="BH46" s="1088"/>
      <c r="BI46" s="1088"/>
      <c r="BJ46" s="1088"/>
      <c r="BK46" s="1088"/>
      <c r="BL46" s="1088"/>
      <c r="BM46" s="1088"/>
      <c r="BN46" s="1088"/>
      <c r="BO46" s="1088"/>
      <c r="BP46" s="1088"/>
      <c r="BQ46" s="1088"/>
      <c r="BR46" s="1088"/>
      <c r="BS46" s="1088"/>
      <c r="BT46" s="1088"/>
      <c r="BU46" s="1088"/>
      <c r="BV46" s="1088"/>
      <c r="BW46" s="1088"/>
      <c r="BX46" s="1088"/>
      <c r="BY46" s="1088"/>
      <c r="BZ46" s="1088"/>
      <c r="CA46" s="1088"/>
      <c r="CB46" s="1088"/>
      <c r="CC46" s="1088"/>
      <c r="CD46" s="1088"/>
      <c r="CE46" s="1088"/>
      <c r="CF46" s="1088"/>
      <c r="CG46" s="1088"/>
      <c r="CH46" s="1088"/>
      <c r="CI46" s="1088"/>
      <c r="CJ46" s="1088"/>
      <c r="CK46" s="1088"/>
      <c r="CL46" s="1088"/>
      <c r="CM46" s="1088"/>
      <c r="CN46" s="1088"/>
      <c r="CO46" s="1088"/>
      <c r="CP46" s="1088"/>
      <c r="CQ46" s="1088"/>
      <c r="CR46" s="1088"/>
      <c r="CS46" s="1088"/>
      <c r="CT46" s="1088"/>
      <c r="CU46" s="1088"/>
      <c r="CV46" s="1088"/>
      <c r="CW46" s="1088"/>
      <c r="CX46" s="1088"/>
      <c r="CY46" s="1088"/>
      <c r="CZ46" s="1088"/>
      <c r="DA46" s="1088"/>
      <c r="DB46" s="1088"/>
      <c r="DC46" s="1088"/>
      <c r="DD46" s="1088"/>
      <c r="DE46" s="1088"/>
      <c r="DF46" s="1088"/>
      <c r="DG46" s="1088"/>
      <c r="DH46" s="1088"/>
      <c r="DI46" s="1088"/>
      <c r="DJ46" s="1088"/>
      <c r="DK46" s="1088"/>
      <c r="DL46" s="1088"/>
      <c r="DM46" s="1088"/>
      <c r="DN46" s="1088"/>
      <c r="DO46" s="1088"/>
      <c r="DP46" s="1088"/>
      <c r="DQ46" s="1088"/>
      <c r="DR46" s="1088"/>
      <c r="DS46" s="1088"/>
      <c r="DT46" s="1088"/>
    </row>
    <row r="47" spans="1:124" s="127" customFormat="1" ht="15.75">
      <c r="A47" s="1193">
        <f t="shared" si="11"/>
        <v>47</v>
      </c>
      <c r="B47" s="1194"/>
      <c r="C47" s="1195" t="s">
        <v>508</v>
      </c>
      <c r="D47" s="1197">
        <v>0</v>
      </c>
      <c r="E47" s="1197">
        <v>0</v>
      </c>
      <c r="F47" s="1197">
        <f t="shared" si="12"/>
        <v>0</v>
      </c>
      <c r="G47" s="1198"/>
      <c r="H47" s="1197">
        <f t="shared" si="7"/>
        <v>0</v>
      </c>
      <c r="I47" s="1198"/>
      <c r="J47" s="1198">
        <f t="shared" si="9"/>
        <v>0</v>
      </c>
      <c r="K47" s="1207">
        <f t="shared" si="10"/>
        <v>0</v>
      </c>
      <c r="L47" s="1099"/>
      <c r="M47" s="1096"/>
      <c r="N47" s="1096"/>
      <c r="O47" s="1096"/>
      <c r="P47" s="1096"/>
      <c r="Q47" s="1088"/>
      <c r="R47" s="1088"/>
      <c r="S47" s="1088"/>
      <c r="T47" s="1088"/>
      <c r="U47" s="1088"/>
      <c r="V47" s="1088"/>
      <c r="W47" s="1088"/>
      <c r="X47" s="1088"/>
      <c r="Y47" s="1088"/>
      <c r="Z47" s="1088"/>
      <c r="AA47" s="1088"/>
      <c r="AB47" s="1088"/>
      <c r="AC47" s="1088"/>
      <c r="AD47" s="1088"/>
      <c r="AE47" s="1088"/>
      <c r="AF47" s="1088"/>
      <c r="AG47" s="1088"/>
      <c r="AH47" s="1088"/>
      <c r="AI47" s="1088"/>
      <c r="AJ47" s="1088"/>
      <c r="AK47" s="1088"/>
      <c r="AL47" s="1088"/>
      <c r="AM47" s="1088"/>
      <c r="AN47" s="1088"/>
      <c r="AO47" s="1088"/>
      <c r="AP47" s="1088"/>
      <c r="AQ47" s="1088"/>
      <c r="AR47" s="1088"/>
      <c r="AS47" s="1088"/>
      <c r="AT47" s="1088"/>
      <c r="AU47" s="1088"/>
      <c r="AV47" s="1088"/>
      <c r="AW47" s="1088"/>
      <c r="AX47" s="1088"/>
      <c r="AY47" s="1088"/>
      <c r="AZ47" s="1088"/>
      <c r="BA47" s="1088"/>
      <c r="BB47" s="1088"/>
      <c r="BC47" s="1088"/>
      <c r="BD47" s="1088"/>
      <c r="BE47" s="1088"/>
      <c r="BF47" s="1088"/>
      <c r="BG47" s="1088"/>
      <c r="BH47" s="1088"/>
      <c r="BI47" s="1088"/>
      <c r="BJ47" s="1088"/>
      <c r="BK47" s="1088"/>
      <c r="BL47" s="1088"/>
      <c r="BM47" s="1088"/>
      <c r="BN47" s="1088"/>
      <c r="BO47" s="1088"/>
      <c r="BP47" s="1088"/>
      <c r="BQ47" s="1088"/>
      <c r="BR47" s="1088"/>
      <c r="BS47" s="1088"/>
      <c r="BT47" s="1088"/>
      <c r="BU47" s="1088"/>
      <c r="BV47" s="1088"/>
      <c r="BW47" s="1088"/>
      <c r="BX47" s="1088"/>
      <c r="BY47" s="1088"/>
      <c r="BZ47" s="1088"/>
      <c r="CA47" s="1088"/>
      <c r="CB47" s="1088"/>
      <c r="CC47" s="1088"/>
      <c r="CD47" s="1088"/>
      <c r="CE47" s="1088"/>
      <c r="CF47" s="1088"/>
      <c r="CG47" s="1088"/>
      <c r="CH47" s="1088"/>
      <c r="CI47" s="1088"/>
      <c r="CJ47" s="1088"/>
      <c r="CK47" s="1088"/>
      <c r="CL47" s="1088"/>
      <c r="CM47" s="1088"/>
      <c r="CN47" s="1088"/>
      <c r="CO47" s="1088"/>
      <c r="CP47" s="1088"/>
      <c r="CQ47" s="1088"/>
      <c r="CR47" s="1088"/>
      <c r="CS47" s="1088"/>
      <c r="CT47" s="1088"/>
      <c r="CU47" s="1088"/>
      <c r="CV47" s="1088"/>
      <c r="CW47" s="1088"/>
      <c r="CX47" s="1088"/>
      <c r="CY47" s="1088"/>
      <c r="CZ47" s="1088"/>
      <c r="DA47" s="1088"/>
      <c r="DB47" s="1088"/>
      <c r="DC47" s="1088"/>
      <c r="DD47" s="1088"/>
      <c r="DE47" s="1088"/>
      <c r="DF47" s="1088"/>
      <c r="DG47" s="1088"/>
      <c r="DH47" s="1088"/>
      <c r="DI47" s="1088"/>
      <c r="DJ47" s="1088"/>
      <c r="DK47" s="1088"/>
      <c r="DL47" s="1088"/>
      <c r="DM47" s="1088"/>
      <c r="DN47" s="1088"/>
      <c r="DO47" s="1088"/>
      <c r="DP47" s="1088"/>
      <c r="DQ47" s="1088"/>
      <c r="DR47" s="1088"/>
      <c r="DS47" s="1088"/>
      <c r="DT47" s="1088"/>
    </row>
    <row r="48" spans="1:124" s="127" customFormat="1" ht="30">
      <c r="A48" s="1193">
        <f t="shared" si="11"/>
        <v>48</v>
      </c>
      <c r="B48" s="1194"/>
      <c r="C48" s="1195" t="s">
        <v>509</v>
      </c>
      <c r="D48" s="1201">
        <v>0</v>
      </c>
      <c r="E48" s="1197">
        <v>0</v>
      </c>
      <c r="F48" s="1198">
        <v>0</v>
      </c>
      <c r="G48" s="1198"/>
      <c r="H48" s="1197">
        <f t="shared" si="7"/>
        <v>0</v>
      </c>
      <c r="I48" s="1198"/>
      <c r="J48" s="1198">
        <f t="shared" si="9"/>
        <v>0</v>
      </c>
      <c r="K48" s="1207">
        <f t="shared" si="10"/>
        <v>0</v>
      </c>
      <c r="L48" s="1099"/>
      <c r="M48" s="1096"/>
      <c r="N48" s="1096"/>
      <c r="O48" s="1096"/>
      <c r="P48" s="1096"/>
      <c r="Q48" s="1088"/>
      <c r="R48" s="1088"/>
      <c r="S48" s="1088"/>
      <c r="T48" s="1088"/>
      <c r="U48" s="1088"/>
      <c r="V48" s="1088"/>
      <c r="W48" s="1088"/>
      <c r="X48" s="1088"/>
      <c r="Y48" s="1088"/>
      <c r="Z48" s="1088"/>
      <c r="AA48" s="1088"/>
      <c r="AB48" s="1088"/>
      <c r="AC48" s="1088"/>
      <c r="AD48" s="1088"/>
      <c r="AE48" s="1088"/>
      <c r="AF48" s="1088"/>
      <c r="AG48" s="1088"/>
      <c r="AH48" s="1088"/>
      <c r="AI48" s="1088"/>
      <c r="AJ48" s="1088"/>
      <c r="AK48" s="1088"/>
      <c r="AL48" s="1088"/>
      <c r="AM48" s="1088"/>
      <c r="AN48" s="1088"/>
      <c r="AO48" s="1088"/>
      <c r="AP48" s="1088"/>
      <c r="AQ48" s="1088"/>
      <c r="AR48" s="1088"/>
      <c r="AS48" s="1088"/>
      <c r="AT48" s="1088"/>
      <c r="AU48" s="1088"/>
      <c r="AV48" s="1088"/>
      <c r="AW48" s="1088"/>
      <c r="AX48" s="1088"/>
      <c r="AY48" s="1088"/>
      <c r="AZ48" s="1088"/>
      <c r="BA48" s="1088"/>
      <c r="BB48" s="1088"/>
      <c r="BC48" s="1088"/>
      <c r="BD48" s="1088"/>
      <c r="BE48" s="1088"/>
      <c r="BF48" s="1088"/>
      <c r="BG48" s="1088"/>
      <c r="BH48" s="1088"/>
      <c r="BI48" s="1088"/>
      <c r="BJ48" s="1088"/>
      <c r="BK48" s="1088"/>
      <c r="BL48" s="1088"/>
      <c r="BM48" s="1088"/>
      <c r="BN48" s="1088"/>
      <c r="BO48" s="1088"/>
      <c r="BP48" s="1088"/>
      <c r="BQ48" s="1088"/>
      <c r="BR48" s="1088"/>
      <c r="BS48" s="1088"/>
      <c r="BT48" s="1088"/>
      <c r="BU48" s="1088"/>
      <c r="BV48" s="1088"/>
      <c r="BW48" s="1088"/>
      <c r="BX48" s="1088"/>
      <c r="BY48" s="1088"/>
      <c r="BZ48" s="1088"/>
      <c r="CA48" s="1088"/>
      <c r="CB48" s="1088"/>
      <c r="CC48" s="1088"/>
      <c r="CD48" s="1088"/>
      <c r="CE48" s="1088"/>
      <c r="CF48" s="1088"/>
      <c r="CG48" s="1088"/>
      <c r="CH48" s="1088"/>
      <c r="CI48" s="1088"/>
      <c r="CJ48" s="1088"/>
      <c r="CK48" s="1088"/>
      <c r="CL48" s="1088"/>
      <c r="CM48" s="1088"/>
      <c r="CN48" s="1088"/>
      <c r="CO48" s="1088"/>
      <c r="CP48" s="1088"/>
      <c r="CQ48" s="1088"/>
      <c r="CR48" s="1088"/>
      <c r="CS48" s="1088"/>
      <c r="CT48" s="1088"/>
      <c r="CU48" s="1088"/>
      <c r="CV48" s="1088"/>
      <c r="CW48" s="1088"/>
      <c r="CX48" s="1088"/>
      <c r="CY48" s="1088"/>
      <c r="CZ48" s="1088"/>
      <c r="DA48" s="1088"/>
      <c r="DB48" s="1088"/>
      <c r="DC48" s="1088"/>
      <c r="DD48" s="1088"/>
      <c r="DE48" s="1088"/>
      <c r="DF48" s="1088"/>
      <c r="DG48" s="1088"/>
      <c r="DH48" s="1088"/>
      <c r="DI48" s="1088"/>
      <c r="DJ48" s="1088"/>
      <c r="DK48" s="1088"/>
      <c r="DL48" s="1088"/>
      <c r="DM48" s="1088"/>
      <c r="DN48" s="1088"/>
      <c r="DO48" s="1088"/>
      <c r="DP48" s="1088"/>
      <c r="DQ48" s="1088"/>
      <c r="DR48" s="1088"/>
      <c r="DS48" s="1088"/>
      <c r="DT48" s="1088"/>
    </row>
    <row r="49" spans="1:124" s="127" customFormat="1" ht="30">
      <c r="A49" s="1193">
        <f t="shared" si="11"/>
        <v>49</v>
      </c>
      <c r="B49" s="1194"/>
      <c r="C49" s="1195" t="s">
        <v>510</v>
      </c>
      <c r="D49" s="1201">
        <v>0</v>
      </c>
      <c r="E49" s="1197">
        <v>0</v>
      </c>
      <c r="F49" s="1198">
        <v>0</v>
      </c>
      <c r="G49" s="1198"/>
      <c r="H49" s="1197">
        <f t="shared" si="7"/>
        <v>0</v>
      </c>
      <c r="I49" s="1198"/>
      <c r="J49" s="1198">
        <f t="shared" si="9"/>
        <v>0</v>
      </c>
      <c r="K49" s="1207">
        <f t="shared" si="10"/>
        <v>0</v>
      </c>
      <c r="L49" s="1099"/>
      <c r="M49" s="1096"/>
      <c r="N49" s="1096"/>
      <c r="O49" s="1096"/>
      <c r="P49" s="1096"/>
      <c r="Q49" s="1088"/>
      <c r="R49" s="1088"/>
      <c r="S49" s="1088"/>
      <c r="T49" s="1088"/>
      <c r="U49" s="1088"/>
      <c r="V49" s="1088"/>
      <c r="W49" s="1088"/>
      <c r="X49" s="1088"/>
      <c r="Y49" s="1088"/>
      <c r="Z49" s="1088"/>
      <c r="AA49" s="1088"/>
      <c r="AB49" s="1088"/>
      <c r="AC49" s="1088"/>
      <c r="AD49" s="1088"/>
      <c r="AE49" s="1088"/>
      <c r="AF49" s="1088"/>
      <c r="AG49" s="1088"/>
      <c r="AH49" s="1088"/>
      <c r="AI49" s="1088"/>
      <c r="AJ49" s="1088"/>
      <c r="AK49" s="1088"/>
      <c r="AL49" s="1088"/>
      <c r="AM49" s="1088"/>
      <c r="AN49" s="1088"/>
      <c r="AO49" s="1088"/>
      <c r="AP49" s="1088"/>
      <c r="AQ49" s="1088"/>
      <c r="AR49" s="1088"/>
      <c r="AS49" s="1088"/>
      <c r="AT49" s="1088"/>
      <c r="AU49" s="1088"/>
      <c r="AV49" s="1088"/>
      <c r="AW49" s="1088"/>
      <c r="AX49" s="1088"/>
      <c r="AY49" s="1088"/>
      <c r="AZ49" s="1088"/>
      <c r="BA49" s="1088"/>
      <c r="BB49" s="1088"/>
      <c r="BC49" s="1088"/>
      <c r="BD49" s="1088"/>
      <c r="BE49" s="1088"/>
      <c r="BF49" s="1088"/>
      <c r="BG49" s="1088"/>
      <c r="BH49" s="1088"/>
      <c r="BI49" s="1088"/>
      <c r="BJ49" s="1088"/>
      <c r="BK49" s="1088"/>
      <c r="BL49" s="1088"/>
      <c r="BM49" s="1088"/>
      <c r="BN49" s="1088"/>
      <c r="BO49" s="1088"/>
      <c r="BP49" s="1088"/>
      <c r="BQ49" s="1088"/>
      <c r="BR49" s="1088"/>
      <c r="BS49" s="1088"/>
      <c r="BT49" s="1088"/>
      <c r="BU49" s="1088"/>
      <c r="BV49" s="1088"/>
      <c r="BW49" s="1088"/>
      <c r="BX49" s="1088"/>
      <c r="BY49" s="1088"/>
      <c r="BZ49" s="1088"/>
      <c r="CA49" s="1088"/>
      <c r="CB49" s="1088"/>
      <c r="CC49" s="1088"/>
      <c r="CD49" s="1088"/>
      <c r="CE49" s="1088"/>
      <c r="CF49" s="1088"/>
      <c r="CG49" s="1088"/>
      <c r="CH49" s="1088"/>
      <c r="CI49" s="1088"/>
      <c r="CJ49" s="1088"/>
      <c r="CK49" s="1088"/>
      <c r="CL49" s="1088"/>
      <c r="CM49" s="1088"/>
      <c r="CN49" s="1088"/>
      <c r="CO49" s="1088"/>
      <c r="CP49" s="1088"/>
      <c r="CQ49" s="1088"/>
      <c r="CR49" s="1088"/>
      <c r="CS49" s="1088"/>
      <c r="CT49" s="1088"/>
      <c r="CU49" s="1088"/>
      <c r="CV49" s="1088"/>
      <c r="CW49" s="1088"/>
      <c r="CX49" s="1088"/>
      <c r="CY49" s="1088"/>
      <c r="CZ49" s="1088"/>
      <c r="DA49" s="1088"/>
      <c r="DB49" s="1088"/>
      <c r="DC49" s="1088"/>
      <c r="DD49" s="1088"/>
      <c r="DE49" s="1088"/>
      <c r="DF49" s="1088"/>
      <c r="DG49" s="1088"/>
      <c r="DH49" s="1088"/>
      <c r="DI49" s="1088"/>
      <c r="DJ49" s="1088"/>
      <c r="DK49" s="1088"/>
      <c r="DL49" s="1088"/>
      <c r="DM49" s="1088"/>
      <c r="DN49" s="1088"/>
      <c r="DO49" s="1088"/>
      <c r="DP49" s="1088"/>
      <c r="DQ49" s="1088"/>
      <c r="DR49" s="1088"/>
      <c r="DS49" s="1088"/>
      <c r="DT49" s="1088"/>
    </row>
    <row r="50" spans="1:124" s="127" customFormat="1" ht="15.75">
      <c r="A50" s="1193">
        <f t="shared" si="11"/>
        <v>50</v>
      </c>
      <c r="B50" s="1194"/>
      <c r="C50" s="1209" t="s">
        <v>365</v>
      </c>
      <c r="D50" s="1197">
        <f>IF('Detalle renglón 210'!P218-'Detalle renglón 210'!N218&gt;0,'Detalle renglón 210'!P218,0)</f>
        <v>0</v>
      </c>
      <c r="E50" s="1197">
        <f>IF(D50&gt;0,'Detalle renglón 210'!N218,0)</f>
        <v>0</v>
      </c>
      <c r="F50" s="1197">
        <f>+D50-E50</f>
        <v>0</v>
      </c>
      <c r="G50" s="1198"/>
      <c r="H50" s="1197">
        <f t="shared" si="7"/>
        <v>0</v>
      </c>
      <c r="I50" s="1198"/>
      <c r="J50" s="1198">
        <f t="shared" si="9"/>
        <v>0</v>
      </c>
      <c r="K50" s="1207">
        <f t="shared" si="10"/>
        <v>0</v>
      </c>
      <c r="L50" s="1099"/>
      <c r="M50" s="1096"/>
      <c r="N50" s="1096"/>
      <c r="O50" s="1096"/>
      <c r="P50" s="1096"/>
      <c r="Q50" s="1088"/>
      <c r="R50" s="1088"/>
      <c r="S50" s="1088"/>
      <c r="T50" s="1088"/>
      <c r="U50" s="1088"/>
      <c r="V50" s="1088"/>
      <c r="W50" s="1088"/>
      <c r="X50" s="1088"/>
      <c r="Y50" s="1088"/>
      <c r="Z50" s="1088"/>
      <c r="AA50" s="1088"/>
      <c r="AB50" s="1088"/>
      <c r="AC50" s="1088"/>
      <c r="AD50" s="1088"/>
      <c r="AE50" s="1088"/>
      <c r="AF50" s="1088"/>
      <c r="AG50" s="1088"/>
      <c r="AH50" s="1088"/>
      <c r="AI50" s="1088"/>
      <c r="AJ50" s="1088"/>
      <c r="AK50" s="1088"/>
      <c r="AL50" s="1088"/>
      <c r="AM50" s="1088"/>
      <c r="AN50" s="1088"/>
      <c r="AO50" s="1088"/>
      <c r="AP50" s="1088"/>
      <c r="AQ50" s="1088"/>
      <c r="AR50" s="1088"/>
      <c r="AS50" s="1088"/>
      <c r="AT50" s="1088"/>
      <c r="AU50" s="1088"/>
      <c r="AV50" s="1088"/>
      <c r="AW50" s="1088"/>
      <c r="AX50" s="1088"/>
      <c r="AY50" s="1088"/>
      <c r="AZ50" s="1088"/>
      <c r="BA50" s="1088"/>
      <c r="BB50" s="1088"/>
      <c r="BC50" s="1088"/>
      <c r="BD50" s="1088"/>
      <c r="BE50" s="1088"/>
      <c r="BF50" s="1088"/>
      <c r="BG50" s="1088"/>
      <c r="BH50" s="1088"/>
      <c r="BI50" s="1088"/>
      <c r="BJ50" s="1088"/>
      <c r="BK50" s="1088"/>
      <c r="BL50" s="1088"/>
      <c r="BM50" s="1088"/>
      <c r="BN50" s="1088"/>
      <c r="BO50" s="1088"/>
      <c r="BP50" s="1088"/>
      <c r="BQ50" s="1088"/>
      <c r="BR50" s="1088"/>
      <c r="BS50" s="1088"/>
      <c r="BT50" s="1088"/>
      <c r="BU50" s="1088"/>
      <c r="BV50" s="1088"/>
      <c r="BW50" s="1088"/>
      <c r="BX50" s="1088"/>
      <c r="BY50" s="1088"/>
      <c r="BZ50" s="1088"/>
      <c r="CA50" s="1088"/>
      <c r="CB50" s="1088"/>
      <c r="CC50" s="1088"/>
      <c r="CD50" s="1088"/>
      <c r="CE50" s="1088"/>
      <c r="CF50" s="1088"/>
      <c r="CG50" s="1088"/>
      <c r="CH50" s="1088"/>
      <c r="CI50" s="1088"/>
      <c r="CJ50" s="1088"/>
      <c r="CK50" s="1088"/>
      <c r="CL50" s="1088"/>
      <c r="CM50" s="1088"/>
      <c r="CN50" s="1088"/>
      <c r="CO50" s="1088"/>
      <c r="CP50" s="1088"/>
      <c r="CQ50" s="1088"/>
      <c r="CR50" s="1088"/>
      <c r="CS50" s="1088"/>
      <c r="CT50" s="1088"/>
      <c r="CU50" s="1088"/>
      <c r="CV50" s="1088"/>
      <c r="CW50" s="1088"/>
      <c r="CX50" s="1088"/>
      <c r="CY50" s="1088"/>
      <c r="CZ50" s="1088"/>
      <c r="DA50" s="1088"/>
      <c r="DB50" s="1088"/>
      <c r="DC50" s="1088"/>
      <c r="DD50" s="1088"/>
      <c r="DE50" s="1088"/>
      <c r="DF50" s="1088"/>
      <c r="DG50" s="1088"/>
      <c r="DH50" s="1088"/>
      <c r="DI50" s="1088"/>
      <c r="DJ50" s="1088"/>
      <c r="DK50" s="1088"/>
      <c r="DL50" s="1088"/>
      <c r="DM50" s="1088"/>
      <c r="DN50" s="1088"/>
      <c r="DO50" s="1088"/>
      <c r="DP50" s="1088"/>
      <c r="DQ50" s="1088"/>
      <c r="DR50" s="1088"/>
      <c r="DS50" s="1088"/>
      <c r="DT50" s="1088"/>
    </row>
    <row r="51" spans="1:124" s="127" customFormat="1" ht="15.75">
      <c r="A51" s="129">
        <f t="shared" si="11"/>
        <v>51</v>
      </c>
      <c r="B51" s="128"/>
      <c r="C51" s="1203" t="s">
        <v>511</v>
      </c>
      <c r="D51" s="1210"/>
      <c r="E51" s="1210"/>
      <c r="F51" s="1210"/>
      <c r="G51" s="1210"/>
      <c r="H51" s="1211">
        <f>SUM(H33:H50)</f>
        <v>0</v>
      </c>
      <c r="I51" s="1211">
        <f>SUM(I33:I50)</f>
        <v>0</v>
      </c>
      <c r="J51" s="1211">
        <f>SUM(J33:J50)</f>
        <v>0</v>
      </c>
      <c r="K51" s="1206"/>
      <c r="L51" s="1093"/>
      <c r="M51" s="1100"/>
      <c r="N51" s="1100"/>
      <c r="O51" s="1096"/>
      <c r="P51" s="1096"/>
      <c r="Q51" s="1088"/>
      <c r="R51" s="1088"/>
      <c r="S51" s="1088"/>
      <c r="T51" s="1088"/>
      <c r="U51" s="1088"/>
      <c r="V51" s="1088"/>
      <c r="W51" s="1088"/>
      <c r="X51" s="1088"/>
      <c r="Y51" s="1088"/>
      <c r="Z51" s="1088"/>
      <c r="AA51" s="1088"/>
      <c r="AB51" s="1088"/>
      <c r="AC51" s="1088"/>
      <c r="AD51" s="1088"/>
      <c r="AE51" s="1088"/>
      <c r="AF51" s="1088"/>
      <c r="AG51" s="1088"/>
      <c r="AH51" s="1088"/>
      <c r="AI51" s="1088"/>
      <c r="AJ51" s="1088"/>
      <c r="AK51" s="1088"/>
      <c r="AL51" s="1088"/>
      <c r="AM51" s="1088"/>
      <c r="AN51" s="1088"/>
      <c r="AO51" s="1088"/>
      <c r="AP51" s="1088"/>
      <c r="AQ51" s="1088"/>
      <c r="AR51" s="1088"/>
      <c r="AS51" s="1088"/>
      <c r="AT51" s="1088"/>
      <c r="AU51" s="1088"/>
      <c r="AV51" s="1088"/>
      <c r="AW51" s="1088"/>
      <c r="AX51" s="1088"/>
      <c r="AY51" s="1088"/>
      <c r="AZ51" s="1088"/>
      <c r="BA51" s="1088"/>
      <c r="BB51" s="1088"/>
      <c r="BC51" s="1088"/>
      <c r="BD51" s="1088"/>
      <c r="BE51" s="1088"/>
      <c r="BF51" s="1088"/>
      <c r="BG51" s="1088"/>
      <c r="BH51" s="1088"/>
      <c r="BI51" s="1088"/>
      <c r="BJ51" s="1088"/>
      <c r="BK51" s="1088"/>
      <c r="BL51" s="1088"/>
      <c r="BM51" s="1088"/>
      <c r="BN51" s="1088"/>
      <c r="BO51" s="1088"/>
      <c r="BP51" s="1088"/>
      <c r="BQ51" s="1088"/>
      <c r="BR51" s="1088"/>
      <c r="BS51" s="1088"/>
      <c r="BT51" s="1088"/>
      <c r="BU51" s="1088"/>
      <c r="BV51" s="1088"/>
      <c r="BW51" s="1088"/>
      <c r="BX51" s="1088"/>
      <c r="BY51" s="1088"/>
      <c r="BZ51" s="1088"/>
      <c r="CA51" s="1088"/>
      <c r="CB51" s="1088"/>
      <c r="CC51" s="1088"/>
      <c r="CD51" s="1088"/>
      <c r="CE51" s="1088"/>
      <c r="CF51" s="1088"/>
      <c r="CG51" s="1088"/>
      <c r="CH51" s="1088"/>
      <c r="CI51" s="1088"/>
      <c r="CJ51" s="1088"/>
      <c r="CK51" s="1088"/>
      <c r="CL51" s="1088"/>
      <c r="CM51" s="1088"/>
      <c r="CN51" s="1088"/>
      <c r="CO51" s="1088"/>
      <c r="CP51" s="1088"/>
      <c r="CQ51" s="1088"/>
      <c r="CR51" s="1088"/>
      <c r="CS51" s="1088"/>
      <c r="CT51" s="1088"/>
      <c r="CU51" s="1088"/>
      <c r="CV51" s="1088"/>
      <c r="CW51" s="1088"/>
      <c r="CX51" s="1088"/>
      <c r="CY51" s="1088"/>
      <c r="CZ51" s="1088"/>
      <c r="DA51" s="1088"/>
      <c r="DB51" s="1088"/>
      <c r="DC51" s="1088"/>
      <c r="DD51" s="1088"/>
      <c r="DE51" s="1088"/>
      <c r="DF51" s="1088"/>
      <c r="DG51" s="1088"/>
      <c r="DH51" s="1088"/>
      <c r="DI51" s="1088"/>
      <c r="DJ51" s="1088"/>
      <c r="DK51" s="1088"/>
      <c r="DL51" s="1088"/>
      <c r="DM51" s="1088"/>
      <c r="DN51" s="1088"/>
      <c r="DO51" s="1088"/>
      <c r="DP51" s="1088"/>
      <c r="DQ51" s="1088"/>
      <c r="DR51" s="1088"/>
      <c r="DS51" s="1088"/>
      <c r="DT51" s="1088"/>
    </row>
    <row r="52" spans="1:124" s="119" customFormat="1" ht="15.75">
      <c r="A52" s="1039"/>
      <c r="D52" s="125"/>
      <c r="E52" s="125"/>
      <c r="F52" s="125"/>
      <c r="G52" s="125"/>
      <c r="H52" s="125"/>
      <c r="I52" s="125"/>
      <c r="L52" s="1088"/>
      <c r="M52" s="1088"/>
      <c r="N52" s="1088"/>
      <c r="O52" s="1088"/>
      <c r="P52" s="1088"/>
      <c r="Q52" s="1088"/>
      <c r="R52" s="1088"/>
      <c r="S52" s="1088"/>
      <c r="T52" s="1088"/>
      <c r="U52" s="1088"/>
      <c r="V52" s="1088"/>
      <c r="W52" s="1088"/>
      <c r="X52" s="1088"/>
      <c r="Y52" s="1088"/>
      <c r="Z52" s="1088"/>
      <c r="AA52" s="1088"/>
      <c r="AB52" s="1088"/>
      <c r="AC52" s="1088"/>
      <c r="AD52" s="1088"/>
      <c r="AE52" s="1088"/>
      <c r="AF52" s="1088"/>
      <c r="AG52" s="1088"/>
      <c r="AH52" s="1088"/>
      <c r="AI52" s="1088"/>
      <c r="AJ52" s="1088"/>
      <c r="AK52" s="1088"/>
      <c r="AL52" s="1088"/>
      <c r="AM52" s="1088"/>
      <c r="AN52" s="1088"/>
      <c r="AO52" s="1088"/>
      <c r="AP52" s="1088"/>
      <c r="AQ52" s="1088"/>
      <c r="AR52" s="1088"/>
      <c r="AS52" s="1088"/>
      <c r="AT52" s="1088"/>
      <c r="AU52" s="1088"/>
      <c r="AV52" s="1088"/>
      <c r="AW52" s="1088"/>
      <c r="AX52" s="1088"/>
      <c r="AY52" s="1088"/>
      <c r="AZ52" s="1088"/>
      <c r="BA52" s="1088"/>
      <c r="BB52" s="1088"/>
      <c r="BC52" s="1088"/>
      <c r="BD52" s="1088"/>
      <c r="BE52" s="1088"/>
      <c r="BF52" s="1088"/>
      <c r="BG52" s="1088"/>
      <c r="BH52" s="1088"/>
      <c r="BI52" s="1088"/>
      <c r="BJ52" s="1088"/>
      <c r="BK52" s="1088"/>
      <c r="BL52" s="1088"/>
      <c r="BM52" s="1088"/>
      <c r="BN52" s="1088"/>
      <c r="BO52" s="1088"/>
      <c r="BP52" s="1088"/>
      <c r="BQ52" s="1088"/>
      <c r="BR52" s="1088"/>
      <c r="BS52" s="1088"/>
      <c r="BT52" s="1088"/>
      <c r="BU52" s="1088"/>
      <c r="BV52" s="1088"/>
      <c r="BW52" s="1088"/>
      <c r="BX52" s="1088"/>
      <c r="BY52" s="1088"/>
      <c r="BZ52" s="1088"/>
      <c r="CA52" s="1088"/>
      <c r="CB52" s="1088"/>
      <c r="CC52" s="1088"/>
      <c r="CD52" s="1088"/>
      <c r="CE52" s="1088"/>
      <c r="CF52" s="1088"/>
      <c r="CG52" s="1088"/>
      <c r="CH52" s="1088"/>
      <c r="CI52" s="1088"/>
      <c r="CJ52" s="1088"/>
      <c r="CK52" s="1088"/>
      <c r="CL52" s="1088"/>
      <c r="CM52" s="1088"/>
      <c r="CN52" s="1088"/>
      <c r="CO52" s="1088"/>
      <c r="CP52" s="1088"/>
      <c r="CQ52" s="1088"/>
      <c r="CR52" s="1088"/>
      <c r="CS52" s="1088"/>
      <c r="CT52" s="1088"/>
      <c r="CU52" s="1088"/>
      <c r="CV52" s="1088"/>
      <c r="CW52" s="1088"/>
      <c r="CX52" s="1088"/>
      <c r="CY52" s="1088"/>
      <c r="CZ52" s="1088"/>
      <c r="DA52" s="1088"/>
      <c r="DB52" s="1088"/>
      <c r="DC52" s="1088"/>
      <c r="DD52" s="1088"/>
      <c r="DE52" s="1088"/>
      <c r="DF52" s="1088"/>
      <c r="DG52" s="1088"/>
      <c r="DH52" s="1088"/>
      <c r="DI52" s="1088"/>
      <c r="DJ52" s="1088"/>
      <c r="DK52" s="1088"/>
      <c r="DL52" s="1088"/>
      <c r="DM52" s="1088"/>
      <c r="DN52" s="1088"/>
      <c r="DO52" s="1088"/>
      <c r="DP52" s="1088"/>
      <c r="DQ52" s="1088"/>
      <c r="DR52" s="1088"/>
      <c r="DS52" s="1088"/>
      <c r="DT52" s="1088"/>
    </row>
    <row r="53" spans="1:124" s="119" customFormat="1" ht="15.75">
      <c r="D53" s="125"/>
      <c r="E53" s="125"/>
      <c r="F53" s="125"/>
      <c r="G53" s="125"/>
      <c r="H53" s="125"/>
      <c r="I53" s="125"/>
      <c r="J53" s="130"/>
      <c r="K53" s="130"/>
      <c r="L53" s="1096"/>
      <c r="M53" s="1088"/>
      <c r="N53" s="1088"/>
      <c r="O53" s="1088"/>
      <c r="P53" s="1088"/>
      <c r="Q53" s="1088"/>
      <c r="R53" s="1088"/>
      <c r="S53" s="1088"/>
      <c r="T53" s="1088"/>
      <c r="U53" s="1088"/>
      <c r="V53" s="1088"/>
      <c r="W53" s="1088"/>
      <c r="X53" s="1088"/>
      <c r="Y53" s="1088"/>
      <c r="Z53" s="1088"/>
      <c r="AA53" s="1088"/>
      <c r="AB53" s="1088"/>
      <c r="AC53" s="1088"/>
      <c r="AD53" s="1088"/>
      <c r="AE53" s="1088"/>
      <c r="AF53" s="1088"/>
      <c r="AG53" s="1088"/>
      <c r="AH53" s="1088"/>
      <c r="AI53" s="1088"/>
      <c r="AJ53" s="1088"/>
      <c r="AK53" s="1088"/>
      <c r="AL53" s="1088"/>
      <c r="AM53" s="1088"/>
      <c r="AN53" s="1088"/>
      <c r="AO53" s="1088"/>
      <c r="AP53" s="1088"/>
      <c r="AQ53" s="1088"/>
      <c r="AR53" s="1088"/>
      <c r="AS53" s="1088"/>
      <c r="AT53" s="1088"/>
      <c r="AU53" s="1088"/>
      <c r="AV53" s="1088"/>
      <c r="AW53" s="1088"/>
      <c r="AX53" s="1088"/>
      <c r="AY53" s="1088"/>
      <c r="AZ53" s="1088"/>
      <c r="BA53" s="1088"/>
      <c r="BB53" s="1088"/>
      <c r="BC53" s="1088"/>
      <c r="BD53" s="1088"/>
      <c r="BE53" s="1088"/>
      <c r="BF53" s="1088"/>
      <c r="BG53" s="1088"/>
      <c r="BH53" s="1088"/>
      <c r="BI53" s="1088"/>
      <c r="BJ53" s="1088"/>
      <c r="BK53" s="1088"/>
      <c r="BL53" s="1088"/>
      <c r="BM53" s="1088"/>
      <c r="BN53" s="1088"/>
      <c r="BO53" s="1088"/>
      <c r="BP53" s="1088"/>
      <c r="BQ53" s="1088"/>
      <c r="BR53" s="1088"/>
      <c r="BS53" s="1088"/>
      <c r="BT53" s="1088"/>
      <c r="BU53" s="1088"/>
      <c r="BV53" s="1088"/>
      <c r="BW53" s="1088"/>
      <c r="BX53" s="1088"/>
      <c r="BY53" s="1088"/>
      <c r="BZ53" s="1088"/>
      <c r="CA53" s="1088"/>
      <c r="CB53" s="1088"/>
      <c r="CC53" s="1088"/>
      <c r="CD53" s="1088"/>
      <c r="CE53" s="1088"/>
      <c r="CF53" s="1088"/>
      <c r="CG53" s="1088"/>
      <c r="CH53" s="1088"/>
      <c r="CI53" s="1088"/>
      <c r="CJ53" s="1088"/>
      <c r="CK53" s="1088"/>
      <c r="CL53" s="1088"/>
      <c r="CM53" s="1088"/>
      <c r="CN53" s="1088"/>
      <c r="CO53" s="1088"/>
      <c r="CP53" s="1088"/>
      <c r="CQ53" s="1088"/>
      <c r="CR53" s="1088"/>
      <c r="CS53" s="1088"/>
      <c r="CT53" s="1088"/>
      <c r="CU53" s="1088"/>
      <c r="CV53" s="1088"/>
      <c r="CW53" s="1088"/>
      <c r="CX53" s="1088"/>
      <c r="CY53" s="1088"/>
      <c r="CZ53" s="1088"/>
      <c r="DA53" s="1088"/>
      <c r="DB53" s="1088"/>
      <c r="DC53" s="1088"/>
      <c r="DD53" s="1088"/>
      <c r="DE53" s="1088"/>
      <c r="DF53" s="1088"/>
      <c r="DG53" s="1088"/>
      <c r="DH53" s="1088"/>
      <c r="DI53" s="1088"/>
      <c r="DJ53" s="1088"/>
      <c r="DK53" s="1088"/>
      <c r="DL53" s="1088"/>
      <c r="DM53" s="1088"/>
      <c r="DN53" s="1088"/>
      <c r="DO53" s="1088"/>
      <c r="DP53" s="1088"/>
      <c r="DQ53" s="1088"/>
      <c r="DR53" s="1088"/>
      <c r="DS53" s="1088"/>
      <c r="DT53" s="1088"/>
    </row>
    <row r="54" spans="1:124" s="119" customFormat="1" ht="15.75">
      <c r="D54" s="125"/>
      <c r="E54" s="125"/>
      <c r="F54" s="125"/>
      <c r="G54" s="125"/>
      <c r="H54" s="125"/>
      <c r="I54" s="125"/>
      <c r="L54" s="1088"/>
      <c r="M54" s="1088"/>
      <c r="N54" s="1088"/>
      <c r="O54" s="1088"/>
      <c r="P54" s="1088"/>
      <c r="Q54" s="1088"/>
      <c r="R54" s="1088"/>
      <c r="S54" s="1088"/>
      <c r="T54" s="1088"/>
      <c r="U54" s="1088"/>
      <c r="V54" s="1088"/>
      <c r="W54" s="1088"/>
      <c r="X54" s="1088"/>
      <c r="Y54" s="1088"/>
      <c r="Z54" s="1088"/>
      <c r="AA54" s="1088"/>
      <c r="AB54" s="1088"/>
      <c r="AC54" s="1088"/>
      <c r="AD54" s="1088"/>
      <c r="AE54" s="1088"/>
      <c r="AF54" s="1088"/>
      <c r="AG54" s="1088"/>
      <c r="AH54" s="1088"/>
      <c r="AI54" s="1088"/>
      <c r="AJ54" s="1088"/>
      <c r="AK54" s="1088"/>
      <c r="AL54" s="1088"/>
      <c r="AM54" s="1088"/>
      <c r="AN54" s="1088"/>
      <c r="AO54" s="1088"/>
      <c r="AP54" s="1088"/>
      <c r="AQ54" s="1088"/>
      <c r="AR54" s="1088"/>
      <c r="AS54" s="1088"/>
      <c r="AT54" s="1088"/>
      <c r="AU54" s="1088"/>
      <c r="AV54" s="1088"/>
      <c r="AW54" s="1088"/>
      <c r="AX54" s="1088"/>
      <c r="AY54" s="1088"/>
      <c r="AZ54" s="1088"/>
      <c r="BA54" s="1088"/>
      <c r="BB54" s="1088"/>
      <c r="BC54" s="1088"/>
      <c r="BD54" s="1088"/>
      <c r="BE54" s="1088"/>
      <c r="BF54" s="1088"/>
      <c r="BG54" s="1088"/>
      <c r="BH54" s="1088"/>
      <c r="BI54" s="1088"/>
      <c r="BJ54" s="1088"/>
      <c r="BK54" s="1088"/>
      <c r="BL54" s="1088"/>
      <c r="BM54" s="1088"/>
      <c r="BN54" s="1088"/>
      <c r="BO54" s="1088"/>
      <c r="BP54" s="1088"/>
      <c r="BQ54" s="1088"/>
      <c r="BR54" s="1088"/>
      <c r="BS54" s="1088"/>
      <c r="BT54" s="1088"/>
      <c r="BU54" s="1088"/>
      <c r="BV54" s="1088"/>
      <c r="BW54" s="1088"/>
      <c r="BX54" s="1088"/>
      <c r="BY54" s="1088"/>
      <c r="BZ54" s="1088"/>
      <c r="CA54" s="1088"/>
      <c r="CB54" s="1088"/>
      <c r="CC54" s="1088"/>
      <c r="CD54" s="1088"/>
      <c r="CE54" s="1088"/>
      <c r="CF54" s="1088"/>
      <c r="CG54" s="1088"/>
      <c r="CH54" s="1088"/>
      <c r="CI54" s="1088"/>
      <c r="CJ54" s="1088"/>
      <c r="CK54" s="1088"/>
      <c r="CL54" s="1088"/>
      <c r="CM54" s="1088"/>
      <c r="CN54" s="1088"/>
      <c r="CO54" s="1088"/>
      <c r="CP54" s="1088"/>
      <c r="CQ54" s="1088"/>
      <c r="CR54" s="1088"/>
      <c r="CS54" s="1088"/>
      <c r="CT54" s="1088"/>
      <c r="CU54" s="1088"/>
      <c r="CV54" s="1088"/>
      <c r="CW54" s="1088"/>
      <c r="CX54" s="1088"/>
      <c r="CY54" s="1088"/>
      <c r="CZ54" s="1088"/>
      <c r="DA54" s="1088"/>
      <c r="DB54" s="1088"/>
      <c r="DC54" s="1088"/>
      <c r="DD54" s="1088"/>
      <c r="DE54" s="1088"/>
      <c r="DF54" s="1088"/>
      <c r="DG54" s="1088"/>
      <c r="DH54" s="1088"/>
      <c r="DI54" s="1088"/>
      <c r="DJ54" s="1088"/>
      <c r="DK54" s="1088"/>
      <c r="DL54" s="1088"/>
      <c r="DM54" s="1088"/>
      <c r="DN54" s="1088"/>
      <c r="DO54" s="1088"/>
      <c r="DP54" s="1088"/>
      <c r="DQ54" s="1088"/>
      <c r="DR54" s="1088"/>
      <c r="DS54" s="1088"/>
      <c r="DT54" s="1088"/>
    </row>
    <row r="55" spans="1:124" s="119" customFormat="1" ht="20.25">
      <c r="A55" s="303" t="s">
        <v>1307</v>
      </c>
      <c r="B55" s="125"/>
      <c r="C55" s="125"/>
      <c r="D55" s="125"/>
      <c r="E55" s="125"/>
      <c r="F55" s="125"/>
      <c r="G55" s="125"/>
      <c r="H55" s="125"/>
      <c r="L55" s="1088"/>
      <c r="M55" s="1088"/>
      <c r="N55" s="1088"/>
      <c r="O55" s="1088"/>
      <c r="P55" s="1088"/>
      <c r="Q55" s="1088"/>
      <c r="R55" s="1088"/>
      <c r="S55" s="1088"/>
      <c r="T55" s="1088"/>
      <c r="U55" s="1088"/>
      <c r="V55" s="1088"/>
      <c r="W55" s="1088"/>
      <c r="X55" s="1088"/>
      <c r="Y55" s="1088"/>
      <c r="Z55" s="1088"/>
      <c r="AA55" s="1088"/>
      <c r="AB55" s="1088"/>
      <c r="AC55" s="1088"/>
      <c r="AD55" s="1088"/>
      <c r="AE55" s="1088"/>
      <c r="AF55" s="1088"/>
      <c r="AG55" s="1088"/>
      <c r="AH55" s="1088"/>
      <c r="AI55" s="1088"/>
      <c r="AJ55" s="1088"/>
      <c r="AK55" s="1088"/>
      <c r="AL55" s="1088"/>
      <c r="AM55" s="1088"/>
      <c r="AN55" s="1088"/>
      <c r="AO55" s="1088"/>
      <c r="AP55" s="1088"/>
      <c r="AQ55" s="1088"/>
      <c r="AR55" s="1088"/>
      <c r="AS55" s="1088"/>
      <c r="AT55" s="1088"/>
      <c r="AU55" s="1088"/>
      <c r="AV55" s="1088"/>
      <c r="AW55" s="1088"/>
      <c r="AX55" s="1088"/>
      <c r="AY55" s="1088"/>
      <c r="AZ55" s="1088"/>
      <c r="BA55" s="1088"/>
      <c r="BB55" s="1088"/>
      <c r="BC55" s="1088"/>
      <c r="BD55" s="1088"/>
      <c r="BE55" s="1088"/>
      <c r="BF55" s="1088"/>
      <c r="BG55" s="1088"/>
      <c r="BH55" s="1088"/>
      <c r="BI55" s="1088"/>
      <c r="BJ55" s="1088"/>
      <c r="BK55" s="1088"/>
      <c r="BL55" s="1088"/>
      <c r="BM55" s="1088"/>
      <c r="BN55" s="1088"/>
      <c r="BO55" s="1088"/>
      <c r="BP55" s="1088"/>
      <c r="BQ55" s="1088"/>
      <c r="BR55" s="1088"/>
      <c r="BS55" s="1088"/>
      <c r="BT55" s="1088"/>
      <c r="BU55" s="1088"/>
      <c r="BV55" s="1088"/>
      <c r="BW55" s="1088"/>
      <c r="BX55" s="1088"/>
      <c r="BY55" s="1088"/>
      <c r="BZ55" s="1088"/>
      <c r="CA55" s="1088"/>
      <c r="CB55" s="1088"/>
      <c r="CC55" s="1088"/>
      <c r="CD55" s="1088"/>
      <c r="CE55" s="1088"/>
      <c r="CF55" s="1088"/>
      <c r="CG55" s="1088"/>
      <c r="CH55" s="1088"/>
      <c r="CI55" s="1088"/>
      <c r="CJ55" s="1088"/>
      <c r="CK55" s="1088"/>
      <c r="CL55" s="1088"/>
      <c r="CM55" s="1088"/>
      <c r="CN55" s="1088"/>
      <c r="CO55" s="1088"/>
      <c r="CP55" s="1088"/>
      <c r="CQ55" s="1088"/>
      <c r="CR55" s="1088"/>
      <c r="CS55" s="1088"/>
      <c r="CT55" s="1088"/>
      <c r="CU55" s="1088"/>
      <c r="CV55" s="1088"/>
      <c r="CW55" s="1088"/>
      <c r="CX55" s="1088"/>
      <c r="CY55" s="1088"/>
      <c r="CZ55" s="1088"/>
      <c r="DA55" s="1088"/>
      <c r="DB55" s="1088"/>
      <c r="DC55" s="1088"/>
      <c r="DD55" s="1088"/>
      <c r="DE55" s="1088"/>
      <c r="DF55" s="1088"/>
      <c r="DG55" s="1088"/>
      <c r="DH55" s="1088"/>
      <c r="DI55" s="1088"/>
      <c r="DJ55" s="1088"/>
      <c r="DK55" s="1088"/>
      <c r="DL55" s="1088"/>
      <c r="DM55" s="1088"/>
      <c r="DN55" s="1088"/>
      <c r="DO55" s="1088"/>
      <c r="DP55" s="1088"/>
      <c r="DQ55" s="1088"/>
      <c r="DR55" s="1088"/>
      <c r="DS55" s="1088"/>
      <c r="DT55" s="1088"/>
    </row>
    <row r="56" spans="1:124" ht="15.75">
      <c r="A56" s="119"/>
      <c r="B56" s="119"/>
      <c r="C56" s="119"/>
      <c r="D56" s="126"/>
      <c r="E56" s="125"/>
      <c r="F56" s="125"/>
      <c r="G56" s="125"/>
      <c r="H56" s="125"/>
      <c r="I56" s="125"/>
      <c r="J56" s="125"/>
      <c r="K56" s="119"/>
    </row>
    <row r="57" spans="1:124" ht="15" customHeight="1">
      <c r="A57" s="4517" t="s">
        <v>1306</v>
      </c>
      <c r="B57" s="4498" t="s">
        <v>1308</v>
      </c>
      <c r="C57" s="4520"/>
      <c r="D57" s="4517" t="s">
        <v>1309</v>
      </c>
      <c r="E57" s="4517" t="s">
        <v>1310</v>
      </c>
      <c r="F57" s="4517" t="s">
        <v>495</v>
      </c>
      <c r="G57" s="4530" t="s">
        <v>1311</v>
      </c>
      <c r="H57" s="4531"/>
      <c r="I57" s="4531"/>
      <c r="J57" s="4531"/>
      <c r="K57" s="4531"/>
      <c r="L57" s="4531"/>
    </row>
    <row r="58" spans="1:124" ht="63.95" customHeight="1">
      <c r="A58" s="4518"/>
      <c r="B58" s="4521"/>
      <c r="C58" s="4522"/>
      <c r="D58" s="4525"/>
      <c r="E58" s="4525"/>
      <c r="F58" s="4525"/>
      <c r="G58" s="4494" t="s">
        <v>1312</v>
      </c>
      <c r="H58" s="4494" t="s">
        <v>1313</v>
      </c>
      <c r="I58" s="4528" t="s">
        <v>1314</v>
      </c>
      <c r="J58" s="4529"/>
      <c r="K58" s="4530" t="s">
        <v>1315</v>
      </c>
      <c r="L58" s="4531"/>
    </row>
    <row r="59" spans="1:124" ht="15.75">
      <c r="A59" s="4519"/>
      <c r="B59" s="4523"/>
      <c r="C59" s="4524"/>
      <c r="D59" s="4526"/>
      <c r="E59" s="4526"/>
      <c r="F59" s="4526"/>
      <c r="G59" s="4527"/>
      <c r="H59" s="4495"/>
      <c r="I59" s="622" t="s">
        <v>513</v>
      </c>
      <c r="J59" s="622" t="s">
        <v>514</v>
      </c>
      <c r="K59" s="622" t="s">
        <v>513</v>
      </c>
      <c r="L59" s="622" t="s">
        <v>514</v>
      </c>
    </row>
    <row r="60" spans="1:124">
      <c r="A60" s="1110">
        <v>60</v>
      </c>
      <c r="B60" s="4505" t="s">
        <v>1316</v>
      </c>
      <c r="C60" s="4506"/>
      <c r="D60" s="252">
        <f>+'Detalle renglón 210'!O913</f>
        <v>0</v>
      </c>
      <c r="E60" s="252">
        <f>+'Detalle renglón 210'!O887</f>
        <v>0</v>
      </c>
      <c r="F60" s="242">
        <f>D60-E60</f>
        <v>0</v>
      </c>
      <c r="G60" s="252">
        <f>+E60</f>
        <v>0</v>
      </c>
      <c r="H60" s="252">
        <v>0</v>
      </c>
      <c r="I60" s="252">
        <v>0</v>
      </c>
      <c r="J60" s="252">
        <v>0</v>
      </c>
      <c r="K60" s="252">
        <v>0</v>
      </c>
      <c r="L60" s="1101">
        <v>0</v>
      </c>
    </row>
    <row r="61" spans="1:124">
      <c r="A61" s="1110">
        <f>A60+1</f>
        <v>61</v>
      </c>
      <c r="B61" s="4047" t="s">
        <v>204</v>
      </c>
      <c r="C61" s="4507"/>
      <c r="D61" s="252">
        <v>0</v>
      </c>
      <c r="E61" s="252">
        <v>0</v>
      </c>
      <c r="F61" s="242">
        <f>D61-E61</f>
        <v>0</v>
      </c>
      <c r="G61" s="252">
        <v>0</v>
      </c>
      <c r="H61" s="252">
        <v>0</v>
      </c>
      <c r="I61" s="252">
        <v>0</v>
      </c>
      <c r="J61" s="252">
        <v>0</v>
      </c>
      <c r="K61" s="252">
        <v>0</v>
      </c>
      <c r="L61" s="1101">
        <v>0</v>
      </c>
    </row>
    <row r="62" spans="1:124" ht="15.75">
      <c r="A62" s="119"/>
      <c r="B62" s="119"/>
      <c r="C62" s="119"/>
      <c r="D62" s="126"/>
      <c r="E62" s="125"/>
      <c r="F62" s="125"/>
      <c r="G62" s="125"/>
      <c r="H62" s="125"/>
      <c r="I62" s="125"/>
      <c r="J62" s="125"/>
      <c r="K62" s="119"/>
    </row>
    <row r="63" spans="1:124" ht="15.75">
      <c r="A63" s="119"/>
      <c r="B63" s="119"/>
      <c r="C63" s="119"/>
      <c r="D63" s="126"/>
      <c r="E63" s="125"/>
      <c r="F63" s="125"/>
      <c r="G63" s="125"/>
      <c r="H63" s="125"/>
      <c r="I63" s="125"/>
      <c r="J63" s="125"/>
      <c r="K63" s="119"/>
    </row>
    <row r="64" spans="1:124" ht="15.75">
      <c r="A64" s="119"/>
      <c r="B64" s="119"/>
      <c r="C64" s="119"/>
      <c r="D64" s="125"/>
      <c r="E64" s="125"/>
      <c r="F64" s="125"/>
      <c r="G64" s="125"/>
      <c r="H64" s="125"/>
      <c r="I64" s="125"/>
      <c r="J64" s="125"/>
      <c r="K64" s="119"/>
    </row>
    <row r="65" spans="1:11" ht="15.75">
      <c r="A65" s="119"/>
      <c r="B65" s="119"/>
      <c r="C65" s="119"/>
      <c r="D65" s="125"/>
      <c r="E65" s="125"/>
      <c r="F65" s="125"/>
      <c r="G65" s="125"/>
      <c r="H65" s="125"/>
      <c r="I65" s="125"/>
      <c r="J65" s="125"/>
      <c r="K65" s="119"/>
    </row>
    <row r="66" spans="1:11" ht="20.25">
      <c r="A66" s="304" t="s">
        <v>1317</v>
      </c>
      <c r="B66" s="125"/>
      <c r="C66" s="125"/>
      <c r="D66" s="125"/>
      <c r="E66" s="125"/>
      <c r="F66" s="125"/>
      <c r="G66" s="125"/>
      <c r="H66" s="125"/>
      <c r="I66" s="119"/>
      <c r="J66" s="119"/>
      <c r="K66" s="119"/>
    </row>
    <row r="67" spans="1:11" ht="15.75">
      <c r="A67" s="119"/>
      <c r="B67" s="119"/>
      <c r="C67" s="119"/>
      <c r="D67" s="125"/>
      <c r="E67" s="125"/>
      <c r="F67" s="125"/>
      <c r="G67" s="125"/>
      <c r="H67" s="125"/>
      <c r="I67" s="125"/>
      <c r="J67" s="125"/>
      <c r="K67" s="119"/>
    </row>
    <row r="68" spans="1:11" ht="15.75">
      <c r="A68" s="119"/>
      <c r="B68" s="119"/>
      <c r="C68" s="119"/>
      <c r="D68" s="125"/>
      <c r="E68" s="125"/>
      <c r="F68" s="125"/>
      <c r="G68" s="125"/>
      <c r="H68" s="125"/>
      <c r="I68" s="125"/>
      <c r="J68" s="125"/>
      <c r="K68" s="119"/>
    </row>
    <row r="69" spans="1:11">
      <c r="A69" s="4502" t="s">
        <v>1306</v>
      </c>
      <c r="B69" s="4498" t="s">
        <v>515</v>
      </c>
      <c r="C69" s="4499"/>
      <c r="D69" s="4502" t="s">
        <v>1318</v>
      </c>
      <c r="E69" s="4502" t="s">
        <v>516</v>
      </c>
      <c r="F69" s="4502" t="s">
        <v>4278</v>
      </c>
      <c r="G69" s="4502" t="s">
        <v>517</v>
      </c>
      <c r="H69" s="4502" t="s">
        <v>518</v>
      </c>
      <c r="I69" s="4503"/>
      <c r="J69" s="4502" t="s">
        <v>519</v>
      </c>
      <c r="K69" s="4502" t="s">
        <v>1319</v>
      </c>
    </row>
    <row r="70" spans="1:11" ht="60" customHeight="1">
      <c r="A70" s="4503"/>
      <c r="B70" s="4500"/>
      <c r="C70" s="4501"/>
      <c r="D70" s="4503"/>
      <c r="E70" s="4503"/>
      <c r="F70" s="4503"/>
      <c r="G70" s="4503"/>
      <c r="H70" s="1104" t="s">
        <v>513</v>
      </c>
      <c r="I70" s="1104" t="s">
        <v>514</v>
      </c>
      <c r="J70" s="4503"/>
      <c r="K70" s="4503"/>
    </row>
    <row r="71" spans="1:11">
      <c r="A71" s="1112">
        <v>71</v>
      </c>
      <c r="B71" s="4504">
        <v>2017</v>
      </c>
      <c r="C71" s="1105" t="s">
        <v>193</v>
      </c>
      <c r="D71" s="1106">
        <v>0</v>
      </c>
      <c r="E71" s="1106">
        <v>0</v>
      </c>
      <c r="F71" s="1106">
        <v>0</v>
      </c>
      <c r="G71" s="1106">
        <v>0</v>
      </c>
      <c r="H71" s="1106">
        <v>0</v>
      </c>
      <c r="I71" s="1106">
        <v>0</v>
      </c>
      <c r="J71" s="1107">
        <v>0</v>
      </c>
      <c r="K71" s="897"/>
    </row>
    <row r="72" spans="1:11">
      <c r="A72" s="1112">
        <f>A71+1</f>
        <v>72</v>
      </c>
      <c r="B72" s="4497"/>
      <c r="C72" s="1105" t="s">
        <v>200</v>
      </c>
      <c r="D72" s="1106">
        <v>0</v>
      </c>
      <c r="E72" s="1106">
        <v>0</v>
      </c>
      <c r="F72" s="1106">
        <v>0</v>
      </c>
      <c r="G72" s="1106">
        <v>0</v>
      </c>
      <c r="H72" s="1106">
        <v>0</v>
      </c>
      <c r="I72" s="1106">
        <v>0</v>
      </c>
      <c r="J72" s="1107">
        <f>D72+E72-F72-G72+H72-I72</f>
        <v>0</v>
      </c>
      <c r="K72" s="897"/>
    </row>
    <row r="73" spans="1:11">
      <c r="A73" s="1112">
        <f t="shared" ref="A73:A96" si="13">A72+1</f>
        <v>73</v>
      </c>
      <c r="B73" s="4504">
        <v>2018</v>
      </c>
      <c r="C73" s="1105" t="s">
        <v>193</v>
      </c>
      <c r="D73" s="1106">
        <f t="shared" ref="D73:D84" si="14">+J71</f>
        <v>0</v>
      </c>
      <c r="E73" s="1106">
        <v>0</v>
      </c>
      <c r="F73" s="1106">
        <v>0</v>
      </c>
      <c r="G73" s="1106">
        <v>0</v>
      </c>
      <c r="H73" s="1106">
        <v>0</v>
      </c>
      <c r="I73" s="1106">
        <v>0</v>
      </c>
      <c r="J73" s="1107">
        <f>D73+E73-F73-G73+H73-I73</f>
        <v>0</v>
      </c>
      <c r="K73" s="898"/>
    </row>
    <row r="74" spans="1:11">
      <c r="A74" s="1112">
        <f t="shared" si="13"/>
        <v>74</v>
      </c>
      <c r="B74" s="4497"/>
      <c r="C74" s="1105" t="s">
        <v>200</v>
      </c>
      <c r="D74" s="1106">
        <v>0</v>
      </c>
      <c r="E74" s="1106">
        <v>0</v>
      </c>
      <c r="F74" s="1106">
        <v>0</v>
      </c>
      <c r="G74" s="1106">
        <v>0</v>
      </c>
      <c r="H74" s="1106">
        <v>0</v>
      </c>
      <c r="I74" s="1106">
        <v>0</v>
      </c>
      <c r="J74" s="1107">
        <f>D74+E74-F74-G74+H74-I74</f>
        <v>0</v>
      </c>
      <c r="K74" s="898"/>
    </row>
    <row r="75" spans="1:11">
      <c r="A75" s="1112">
        <f t="shared" si="13"/>
        <v>75</v>
      </c>
      <c r="B75" s="4504">
        <v>2019</v>
      </c>
      <c r="C75" s="1105" t="s">
        <v>193</v>
      </c>
      <c r="D75" s="1106">
        <f t="shared" si="14"/>
        <v>0</v>
      </c>
      <c r="E75" s="1106">
        <v>0</v>
      </c>
      <c r="F75" s="1106">
        <v>0</v>
      </c>
      <c r="G75" s="1106">
        <v>0</v>
      </c>
      <c r="H75" s="1106">
        <v>0</v>
      </c>
      <c r="I75" s="1106">
        <v>0</v>
      </c>
      <c r="J75" s="1107">
        <f>D75+E75-F75-G75+H75-I75</f>
        <v>0</v>
      </c>
      <c r="K75" s="898"/>
    </row>
    <row r="76" spans="1:11">
      <c r="A76" s="1112">
        <f t="shared" si="13"/>
        <v>76</v>
      </c>
      <c r="B76" s="4497"/>
      <c r="C76" s="1105" t="s">
        <v>200</v>
      </c>
      <c r="D76" s="1106">
        <f t="shared" si="14"/>
        <v>0</v>
      </c>
      <c r="E76" s="1106">
        <v>0</v>
      </c>
      <c r="F76" s="1106">
        <v>0</v>
      </c>
      <c r="G76" s="1106">
        <v>0</v>
      </c>
      <c r="H76" s="1106">
        <v>0</v>
      </c>
      <c r="I76" s="1106">
        <v>0</v>
      </c>
      <c r="J76" s="1107">
        <f t="shared" ref="J76:J96" si="15">D76+E76-F76-G76+H76-I76</f>
        <v>0</v>
      </c>
      <c r="K76" s="898"/>
    </row>
    <row r="77" spans="1:11">
      <c r="A77" s="1112">
        <f t="shared" si="13"/>
        <v>77</v>
      </c>
      <c r="B77" s="4504">
        <v>2020</v>
      </c>
      <c r="C77" s="1105" t="s">
        <v>193</v>
      </c>
      <c r="D77" s="1106">
        <f t="shared" si="14"/>
        <v>0</v>
      </c>
      <c r="E77" s="1106">
        <v>0</v>
      </c>
      <c r="F77" s="1106">
        <v>0</v>
      </c>
      <c r="G77" s="1106">
        <v>0</v>
      </c>
      <c r="H77" s="1106">
        <v>0</v>
      </c>
      <c r="I77" s="1106">
        <v>0</v>
      </c>
      <c r="J77" s="1107">
        <f t="shared" si="15"/>
        <v>0</v>
      </c>
      <c r="K77" s="1108"/>
    </row>
    <row r="78" spans="1:11">
      <c r="A78" s="1112">
        <f t="shared" si="13"/>
        <v>78</v>
      </c>
      <c r="B78" s="4497"/>
      <c r="C78" s="1105" t="s">
        <v>200</v>
      </c>
      <c r="D78" s="1106">
        <f t="shared" si="14"/>
        <v>0</v>
      </c>
      <c r="E78" s="1106">
        <v>0</v>
      </c>
      <c r="F78" s="1106">
        <v>0</v>
      </c>
      <c r="G78" s="1106">
        <v>0</v>
      </c>
      <c r="H78" s="1106">
        <v>0</v>
      </c>
      <c r="I78" s="1106">
        <v>0</v>
      </c>
      <c r="J78" s="1107">
        <f t="shared" si="15"/>
        <v>0</v>
      </c>
      <c r="K78" s="1108"/>
    </row>
    <row r="79" spans="1:11">
      <c r="A79" s="1112">
        <f t="shared" si="13"/>
        <v>79</v>
      </c>
      <c r="B79" s="4496">
        <v>2021</v>
      </c>
      <c r="C79" s="1105" t="s">
        <v>193</v>
      </c>
      <c r="D79" s="1106">
        <f t="shared" si="14"/>
        <v>0</v>
      </c>
      <c r="E79" s="1086">
        <f>+'Detalle renglón 210'!O524</f>
        <v>0</v>
      </c>
      <c r="F79" s="1086">
        <f>+'Detalle renglón 210'!O526</f>
        <v>0</v>
      </c>
      <c r="G79" s="1086">
        <v>0</v>
      </c>
      <c r="H79" s="1086">
        <v>0</v>
      </c>
      <c r="I79" s="1086">
        <v>0</v>
      </c>
      <c r="J79" s="1107">
        <f t="shared" si="15"/>
        <v>0</v>
      </c>
      <c r="K79" s="1108"/>
    </row>
    <row r="80" spans="1:11">
      <c r="A80" s="1112">
        <f t="shared" si="13"/>
        <v>80</v>
      </c>
      <c r="B80" s="4497"/>
      <c r="C80" s="1105" t="s">
        <v>200</v>
      </c>
      <c r="D80" s="1106">
        <f t="shared" si="14"/>
        <v>0</v>
      </c>
      <c r="E80" s="1086">
        <f>+'Detalle renglón 210'!O656</f>
        <v>0</v>
      </c>
      <c r="F80" s="1086">
        <v>0</v>
      </c>
      <c r="G80" s="1086">
        <v>0</v>
      </c>
      <c r="H80" s="1086">
        <v>0</v>
      </c>
      <c r="I80" s="1086">
        <v>0</v>
      </c>
      <c r="J80" s="1107">
        <f t="shared" si="15"/>
        <v>0</v>
      </c>
      <c r="K80" s="1108"/>
    </row>
    <row r="81" spans="1:11">
      <c r="A81" s="1112">
        <f t="shared" si="13"/>
        <v>81</v>
      </c>
      <c r="B81" s="4496">
        <v>2022</v>
      </c>
      <c r="C81" s="1105" t="s">
        <v>193</v>
      </c>
      <c r="D81" s="1106">
        <f t="shared" si="14"/>
        <v>0</v>
      </c>
      <c r="E81" s="1086">
        <v>0</v>
      </c>
      <c r="F81" s="1086">
        <v>0</v>
      </c>
      <c r="G81" s="1086">
        <v>0</v>
      </c>
      <c r="H81" s="1086">
        <v>0</v>
      </c>
      <c r="I81" s="1086">
        <v>0</v>
      </c>
      <c r="J81" s="1107">
        <f t="shared" si="15"/>
        <v>0</v>
      </c>
      <c r="K81" s="1108"/>
    </row>
    <row r="82" spans="1:11">
      <c r="A82" s="1112">
        <f t="shared" si="13"/>
        <v>82</v>
      </c>
      <c r="B82" s="4497"/>
      <c r="C82" s="1105" t="s">
        <v>200</v>
      </c>
      <c r="D82" s="1106">
        <f t="shared" si="14"/>
        <v>0</v>
      </c>
      <c r="E82" s="1086">
        <v>0</v>
      </c>
      <c r="F82" s="1086">
        <v>0</v>
      </c>
      <c r="G82" s="1086">
        <v>0</v>
      </c>
      <c r="H82" s="1086">
        <v>0</v>
      </c>
      <c r="I82" s="1086">
        <v>0</v>
      </c>
      <c r="J82" s="1107">
        <f t="shared" si="15"/>
        <v>0</v>
      </c>
      <c r="K82" s="1108"/>
    </row>
    <row r="83" spans="1:11">
      <c r="A83" s="1112">
        <f t="shared" si="13"/>
        <v>83</v>
      </c>
      <c r="B83" s="4496">
        <v>2023</v>
      </c>
      <c r="C83" s="1105" t="s">
        <v>193</v>
      </c>
      <c r="D83" s="1106">
        <f t="shared" si="14"/>
        <v>0</v>
      </c>
      <c r="E83" s="1086">
        <v>0</v>
      </c>
      <c r="F83" s="1086">
        <v>0</v>
      </c>
      <c r="G83" s="1086">
        <v>0</v>
      </c>
      <c r="H83" s="1086">
        <v>0</v>
      </c>
      <c r="I83" s="1086">
        <v>0</v>
      </c>
      <c r="J83" s="1107">
        <f t="shared" si="15"/>
        <v>0</v>
      </c>
      <c r="K83" s="1108">
        <f>+J83*27.28%</f>
        <v>0</v>
      </c>
    </row>
    <row r="84" spans="1:11">
      <c r="A84" s="1112">
        <f t="shared" si="13"/>
        <v>84</v>
      </c>
      <c r="B84" s="4497"/>
      <c r="C84" s="1105" t="s">
        <v>200</v>
      </c>
      <c r="D84" s="1106">
        <f t="shared" si="14"/>
        <v>0</v>
      </c>
      <c r="E84" s="1086">
        <v>0</v>
      </c>
      <c r="F84" s="1086">
        <f>+'Detalle renglón 210'!O681</f>
        <v>0</v>
      </c>
      <c r="G84" s="1086">
        <v>0</v>
      </c>
      <c r="H84" s="1086">
        <v>0</v>
      </c>
      <c r="I84" s="1086">
        <v>0</v>
      </c>
      <c r="J84" s="1107">
        <f t="shared" si="15"/>
        <v>0</v>
      </c>
      <c r="K84" s="1108">
        <f>+J84*27.28%</f>
        <v>0</v>
      </c>
    </row>
    <row r="85" spans="1:11">
      <c r="A85" s="1112">
        <f t="shared" si="13"/>
        <v>85</v>
      </c>
      <c r="B85" s="4496">
        <v>2024</v>
      </c>
      <c r="C85" s="1105" t="s">
        <v>193</v>
      </c>
      <c r="D85" s="1086"/>
      <c r="E85" s="1086"/>
      <c r="F85" s="1086"/>
      <c r="G85" s="1086"/>
      <c r="H85" s="1086"/>
      <c r="I85" s="1086"/>
      <c r="J85" s="1107">
        <f t="shared" si="15"/>
        <v>0</v>
      </c>
      <c r="K85" s="1109"/>
    </row>
    <row r="86" spans="1:11">
      <c r="A86" s="1112">
        <f t="shared" si="13"/>
        <v>86</v>
      </c>
      <c r="B86" s="4497"/>
      <c r="C86" s="1105" t="s">
        <v>200</v>
      </c>
      <c r="D86" s="1086"/>
      <c r="E86" s="1086"/>
      <c r="F86" s="1086"/>
      <c r="G86" s="1086"/>
      <c r="H86" s="1086"/>
      <c r="I86" s="1086"/>
      <c r="J86" s="1107">
        <f t="shared" si="15"/>
        <v>0</v>
      </c>
      <c r="K86" s="1109"/>
    </row>
    <row r="87" spans="1:11">
      <c r="A87" s="1112">
        <f t="shared" si="13"/>
        <v>87</v>
      </c>
      <c r="B87" s="4496">
        <v>2025</v>
      </c>
      <c r="C87" s="1105" t="s">
        <v>193</v>
      </c>
      <c r="D87" s="1086"/>
      <c r="E87" s="1086"/>
      <c r="F87" s="1086"/>
      <c r="G87" s="1086"/>
      <c r="H87" s="1086"/>
      <c r="I87" s="1086"/>
      <c r="J87" s="1107">
        <f t="shared" si="15"/>
        <v>0</v>
      </c>
      <c r="K87" s="1109"/>
    </row>
    <row r="88" spans="1:11">
      <c r="A88" s="1112">
        <f t="shared" si="13"/>
        <v>88</v>
      </c>
      <c r="B88" s="4497"/>
      <c r="C88" s="1105" t="s">
        <v>200</v>
      </c>
      <c r="D88" s="1086"/>
      <c r="E88" s="1086"/>
      <c r="F88" s="1086"/>
      <c r="G88" s="1086"/>
      <c r="H88" s="1086"/>
      <c r="I88" s="1086"/>
      <c r="J88" s="1107">
        <f t="shared" si="15"/>
        <v>0</v>
      </c>
      <c r="K88" s="1109"/>
    </row>
    <row r="89" spans="1:11">
      <c r="A89" s="1112">
        <f t="shared" si="13"/>
        <v>89</v>
      </c>
      <c r="B89" s="4496">
        <v>2026</v>
      </c>
      <c r="C89" s="1105" t="s">
        <v>193</v>
      </c>
      <c r="D89" s="1086"/>
      <c r="E89" s="1086"/>
      <c r="F89" s="1086"/>
      <c r="G89" s="1086"/>
      <c r="H89" s="1086"/>
      <c r="I89" s="1086"/>
      <c r="J89" s="1107">
        <f t="shared" si="15"/>
        <v>0</v>
      </c>
      <c r="K89" s="1109"/>
    </row>
    <row r="90" spans="1:11">
      <c r="A90" s="1112">
        <f t="shared" si="13"/>
        <v>90</v>
      </c>
      <c r="B90" s="4497"/>
      <c r="C90" s="1105" t="s">
        <v>200</v>
      </c>
      <c r="D90" s="1086"/>
      <c r="E90" s="1086"/>
      <c r="F90" s="1086"/>
      <c r="G90" s="1086"/>
      <c r="H90" s="1086"/>
      <c r="I90" s="1086"/>
      <c r="J90" s="1107">
        <f t="shared" si="15"/>
        <v>0</v>
      </c>
      <c r="K90" s="1109"/>
    </row>
    <row r="91" spans="1:11">
      <c r="A91" s="1112">
        <f t="shared" si="13"/>
        <v>91</v>
      </c>
      <c r="B91" s="4496">
        <v>2027</v>
      </c>
      <c r="C91" s="1105" t="s">
        <v>193</v>
      </c>
      <c r="D91" s="1086"/>
      <c r="E91" s="1086"/>
      <c r="F91" s="1086"/>
      <c r="G91" s="1086"/>
      <c r="H91" s="1086"/>
      <c r="I91" s="1086"/>
      <c r="J91" s="1107">
        <f t="shared" si="15"/>
        <v>0</v>
      </c>
      <c r="K91" s="1109"/>
    </row>
    <row r="92" spans="1:11">
      <c r="A92" s="1112">
        <f t="shared" si="13"/>
        <v>92</v>
      </c>
      <c r="B92" s="4497"/>
      <c r="C92" s="1105" t="s">
        <v>200</v>
      </c>
      <c r="D92" s="1086"/>
      <c r="E92" s="1086"/>
      <c r="F92" s="1086"/>
      <c r="G92" s="1086"/>
      <c r="H92" s="1086"/>
      <c r="I92" s="1086"/>
      <c r="J92" s="1107">
        <f t="shared" si="15"/>
        <v>0</v>
      </c>
      <c r="K92" s="1109"/>
    </row>
    <row r="93" spans="1:11">
      <c r="A93" s="1112">
        <f t="shared" si="13"/>
        <v>93</v>
      </c>
      <c r="B93" s="4496">
        <v>2028</v>
      </c>
      <c r="C93" s="1105" t="s">
        <v>193</v>
      </c>
      <c r="D93" s="1086"/>
      <c r="E93" s="1086"/>
      <c r="F93" s="1086"/>
      <c r="G93" s="1086"/>
      <c r="H93" s="1086"/>
      <c r="I93" s="1086"/>
      <c r="J93" s="1107">
        <f t="shared" si="15"/>
        <v>0</v>
      </c>
      <c r="K93" s="1109"/>
    </row>
    <row r="94" spans="1:11">
      <c r="A94" s="1112">
        <f t="shared" si="13"/>
        <v>94</v>
      </c>
      <c r="B94" s="4497"/>
      <c r="C94" s="1105" t="s">
        <v>200</v>
      </c>
      <c r="D94" s="1086"/>
      <c r="E94" s="1086"/>
      <c r="F94" s="1086"/>
      <c r="G94" s="1086"/>
      <c r="H94" s="1086"/>
      <c r="I94" s="1086"/>
      <c r="J94" s="1107">
        <f t="shared" si="15"/>
        <v>0</v>
      </c>
      <c r="K94" s="1109"/>
    </row>
    <row r="95" spans="1:11">
      <c r="A95" s="1112">
        <f t="shared" si="13"/>
        <v>95</v>
      </c>
      <c r="B95" s="4496">
        <v>2029</v>
      </c>
      <c r="C95" s="1105" t="s">
        <v>193</v>
      </c>
      <c r="D95" s="1086"/>
      <c r="E95" s="1086"/>
      <c r="F95" s="1086"/>
      <c r="G95" s="1086"/>
      <c r="H95" s="1086"/>
      <c r="I95" s="1086"/>
      <c r="J95" s="1107">
        <f t="shared" si="15"/>
        <v>0</v>
      </c>
      <c r="K95" s="1109"/>
    </row>
    <row r="96" spans="1:11">
      <c r="A96" s="1112">
        <f t="shared" si="13"/>
        <v>96</v>
      </c>
      <c r="B96" s="4497"/>
      <c r="C96" s="1105" t="s">
        <v>200</v>
      </c>
      <c r="D96" s="1086"/>
      <c r="E96" s="1086"/>
      <c r="F96" s="1086"/>
      <c r="G96" s="1086"/>
      <c r="H96" s="1086"/>
      <c r="I96" s="1086"/>
      <c r="J96" s="1107">
        <f t="shared" si="15"/>
        <v>0</v>
      </c>
      <c r="K96" s="1109"/>
    </row>
    <row r="97" spans="1:11" s="1089" customFormat="1" ht="15.75">
      <c r="A97" s="1088"/>
      <c r="B97" s="1088"/>
      <c r="C97" s="1088"/>
      <c r="E97" s="1102"/>
      <c r="F97" s="1102"/>
      <c r="G97" s="1102"/>
      <c r="H97" s="1102"/>
      <c r="I97" s="1102"/>
      <c r="J97" s="1102"/>
    </row>
    <row r="98" spans="1:11" s="1089" customFormat="1" ht="15.75">
      <c r="A98" s="1088"/>
      <c r="B98" s="1088"/>
      <c r="C98" s="1088"/>
      <c r="E98" s="1102"/>
      <c r="F98" s="1102"/>
      <c r="G98" s="1102"/>
      <c r="H98" s="1102"/>
      <c r="I98" s="1102"/>
      <c r="J98" s="1102"/>
    </row>
    <row r="99" spans="1:11" s="1089" customFormat="1" ht="20.25">
      <c r="A99" s="1103" t="s">
        <v>1578</v>
      </c>
      <c r="B99" s="1088"/>
      <c r="C99" s="1088"/>
      <c r="E99" s="1102"/>
      <c r="F99" s="1102"/>
      <c r="G99" s="1102"/>
      <c r="H99" s="1102"/>
      <c r="I99" s="1102"/>
      <c r="J99" s="1102"/>
    </row>
    <row r="100" spans="1:11" s="1089" customFormat="1" ht="15.75">
      <c r="A100" s="1088"/>
      <c r="B100" s="1088"/>
      <c r="C100" s="1088"/>
      <c r="E100" s="1102"/>
      <c r="F100" s="1102"/>
      <c r="G100" s="1102"/>
      <c r="H100" s="1102"/>
      <c r="I100" s="1102"/>
      <c r="J100" s="1102"/>
    </row>
    <row r="101" spans="1:11" s="1089" customFormat="1" ht="15.75">
      <c r="A101" s="1088"/>
      <c r="B101" s="1088"/>
      <c r="C101" s="1088"/>
      <c r="E101" s="1102"/>
      <c r="F101" s="1102"/>
      <c r="G101" s="1102"/>
      <c r="H101" s="1102"/>
      <c r="I101" s="1102"/>
      <c r="J101" s="1102"/>
    </row>
    <row r="102" spans="1:11" ht="15" customHeight="1">
      <c r="A102" s="4494" t="s">
        <v>1306</v>
      </c>
      <c r="B102" s="4498" t="s">
        <v>1320</v>
      </c>
      <c r="C102" s="4499"/>
      <c r="D102" s="4494" t="s">
        <v>520</v>
      </c>
      <c r="E102" s="4494" t="s">
        <v>521</v>
      </c>
      <c r="F102" s="4489" t="s">
        <v>4118</v>
      </c>
      <c r="G102" s="4494" t="s">
        <v>517</v>
      </c>
      <c r="H102" s="4494" t="s">
        <v>518</v>
      </c>
      <c r="I102" s="4495"/>
      <c r="J102" s="4494" t="s">
        <v>522</v>
      </c>
      <c r="K102" s="4489" t="s">
        <v>1319</v>
      </c>
    </row>
    <row r="103" spans="1:11" ht="42" customHeight="1">
      <c r="A103" s="4495"/>
      <c r="B103" s="4500"/>
      <c r="C103" s="4501"/>
      <c r="D103" s="4495"/>
      <c r="E103" s="4495"/>
      <c r="F103" s="4490"/>
      <c r="G103" s="4495"/>
      <c r="H103" s="622" t="s">
        <v>513</v>
      </c>
      <c r="I103" s="622" t="s">
        <v>514</v>
      </c>
      <c r="J103" s="4495"/>
      <c r="K103" s="4490"/>
    </row>
    <row r="104" spans="1:11">
      <c r="A104" s="1110">
        <v>104</v>
      </c>
      <c r="B104" s="4493">
        <v>2017</v>
      </c>
      <c r="C104" s="4492"/>
      <c r="D104" s="263">
        <v>0</v>
      </c>
      <c r="E104" s="263">
        <v>0</v>
      </c>
      <c r="F104" s="263">
        <v>0</v>
      </c>
      <c r="G104" s="263">
        <v>0</v>
      </c>
      <c r="H104" s="263">
        <v>0</v>
      </c>
      <c r="I104" s="263">
        <v>0</v>
      </c>
      <c r="J104" s="257">
        <f t="shared" ref="J104:J110" si="16">D104+E104-F104-G104+H104-I104</f>
        <v>0</v>
      </c>
      <c r="K104" s="2943"/>
    </row>
    <row r="105" spans="1:11">
      <c r="A105" s="1111">
        <f t="shared" ref="A105:A116" si="17">A104+1</f>
        <v>105</v>
      </c>
      <c r="B105" s="4493">
        <v>2018</v>
      </c>
      <c r="C105" s="4492"/>
      <c r="D105" s="263">
        <f t="shared" ref="D105:D110" si="18">+J104</f>
        <v>0</v>
      </c>
      <c r="E105" s="263">
        <v>0</v>
      </c>
      <c r="F105" s="263">
        <v>0</v>
      </c>
      <c r="G105" s="263">
        <v>0</v>
      </c>
      <c r="H105" s="263">
        <v>0</v>
      </c>
      <c r="I105" s="263">
        <v>0</v>
      </c>
      <c r="J105" s="257">
        <f t="shared" si="16"/>
        <v>0</v>
      </c>
      <c r="K105" s="2944"/>
    </row>
    <row r="106" spans="1:11">
      <c r="A106" s="1111">
        <f t="shared" si="17"/>
        <v>106</v>
      </c>
      <c r="B106" s="4493">
        <v>2019</v>
      </c>
      <c r="C106" s="4492"/>
      <c r="D106" s="263">
        <f t="shared" si="18"/>
        <v>0</v>
      </c>
      <c r="E106" s="263">
        <v>0</v>
      </c>
      <c r="F106" s="263">
        <v>0</v>
      </c>
      <c r="G106" s="263">
        <v>0</v>
      </c>
      <c r="H106" s="263">
        <v>0</v>
      </c>
      <c r="I106" s="263">
        <v>0</v>
      </c>
      <c r="J106" s="257">
        <f t="shared" si="16"/>
        <v>0</v>
      </c>
      <c r="K106" s="2944"/>
    </row>
    <row r="107" spans="1:11">
      <c r="A107" s="1111">
        <f t="shared" si="17"/>
        <v>107</v>
      </c>
      <c r="B107" s="4493">
        <v>2020</v>
      </c>
      <c r="C107" s="4492"/>
      <c r="D107" s="263">
        <f t="shared" si="18"/>
        <v>0</v>
      </c>
      <c r="E107" s="263">
        <v>0</v>
      </c>
      <c r="F107" s="263">
        <v>0</v>
      </c>
      <c r="G107" s="263">
        <v>0</v>
      </c>
      <c r="H107" s="263">
        <v>0</v>
      </c>
      <c r="I107" s="263">
        <v>0</v>
      </c>
      <c r="J107" s="257">
        <f t="shared" si="16"/>
        <v>0</v>
      </c>
      <c r="K107" s="2944"/>
    </row>
    <row r="108" spans="1:11">
      <c r="A108" s="1111">
        <f t="shared" si="17"/>
        <v>108</v>
      </c>
      <c r="B108" s="4491">
        <v>2021</v>
      </c>
      <c r="C108" s="4492"/>
      <c r="D108" s="263">
        <f t="shared" si="18"/>
        <v>0</v>
      </c>
      <c r="E108" s="252">
        <f>IF('Detalle renglón 210'!O701&gt;'Detalle renglón 210'!O700,'Detalle renglón 210'!O701-'Detalle renglón 210'!O700,0)</f>
        <v>0</v>
      </c>
      <c r="F108" s="252">
        <v>0</v>
      </c>
      <c r="G108" s="252">
        <v>0</v>
      </c>
      <c r="H108" s="252">
        <v>0</v>
      </c>
      <c r="I108" s="252">
        <v>0</v>
      </c>
      <c r="J108" s="257">
        <f t="shared" si="16"/>
        <v>0</v>
      </c>
      <c r="K108" s="2944"/>
    </row>
    <row r="109" spans="1:11">
      <c r="A109" s="1111">
        <f t="shared" si="17"/>
        <v>109</v>
      </c>
      <c r="B109" s="4491">
        <v>2022</v>
      </c>
      <c r="C109" s="4492"/>
      <c r="D109" s="263">
        <f t="shared" si="18"/>
        <v>0</v>
      </c>
      <c r="E109" s="252">
        <v>0</v>
      </c>
      <c r="F109" s="252">
        <v>0</v>
      </c>
      <c r="G109" s="252">
        <v>0</v>
      </c>
      <c r="H109" s="252">
        <v>0</v>
      </c>
      <c r="I109" s="252">
        <v>0</v>
      </c>
      <c r="J109" s="257">
        <f t="shared" si="16"/>
        <v>0</v>
      </c>
      <c r="K109" s="2944"/>
    </row>
    <row r="110" spans="1:11">
      <c r="A110" s="1111">
        <f t="shared" si="17"/>
        <v>110</v>
      </c>
      <c r="B110" s="4491">
        <v>2023</v>
      </c>
      <c r="C110" s="4492"/>
      <c r="D110" s="263">
        <f t="shared" si="18"/>
        <v>0</v>
      </c>
      <c r="E110" s="252">
        <v>0</v>
      </c>
      <c r="F110" s="252">
        <v>0</v>
      </c>
      <c r="G110" s="252">
        <v>0</v>
      </c>
      <c r="H110" s="252">
        <v>0</v>
      </c>
      <c r="I110" s="252">
        <v>0</v>
      </c>
      <c r="J110" s="257">
        <f t="shared" si="16"/>
        <v>0</v>
      </c>
      <c r="K110" s="2944">
        <f>+J110*27.28%</f>
        <v>0</v>
      </c>
    </row>
    <row r="111" spans="1:11">
      <c r="A111" s="1111">
        <f t="shared" si="17"/>
        <v>111</v>
      </c>
      <c r="B111" s="4491">
        <v>2024</v>
      </c>
      <c r="C111" s="4492"/>
      <c r="D111" s="263"/>
      <c r="E111" s="252"/>
      <c r="F111" s="252"/>
      <c r="G111" s="252"/>
      <c r="H111" s="252"/>
      <c r="I111" s="252"/>
      <c r="J111" s="257"/>
      <c r="K111" s="2945"/>
    </row>
    <row r="112" spans="1:11">
      <c r="A112" s="264">
        <f t="shared" si="17"/>
        <v>112</v>
      </c>
      <c r="B112" s="4491">
        <v>2025</v>
      </c>
      <c r="C112" s="4492"/>
      <c r="D112" s="263"/>
      <c r="E112" s="252"/>
      <c r="F112" s="252"/>
      <c r="G112" s="252"/>
      <c r="H112" s="252"/>
      <c r="I112" s="252"/>
      <c r="J112" s="257"/>
      <c r="K112" s="2945"/>
    </row>
    <row r="113" spans="1:11">
      <c r="A113" s="264">
        <f t="shared" si="17"/>
        <v>113</v>
      </c>
      <c r="B113" s="4491">
        <v>2026</v>
      </c>
      <c r="C113" s="4492"/>
      <c r="D113" s="263"/>
      <c r="E113" s="252"/>
      <c r="F113" s="252"/>
      <c r="G113" s="252"/>
      <c r="H113" s="252"/>
      <c r="I113" s="252"/>
      <c r="J113" s="257"/>
      <c r="K113" s="2945"/>
    </row>
    <row r="114" spans="1:11">
      <c r="A114" s="264">
        <f t="shared" si="17"/>
        <v>114</v>
      </c>
      <c r="B114" s="4491">
        <v>2027</v>
      </c>
      <c r="C114" s="4492"/>
      <c r="D114" s="263"/>
      <c r="E114" s="252"/>
      <c r="F114" s="252"/>
      <c r="G114" s="252"/>
      <c r="H114" s="252"/>
      <c r="I114" s="252"/>
      <c r="J114" s="257"/>
      <c r="K114" s="2945"/>
    </row>
    <row r="115" spans="1:11">
      <c r="A115" s="264">
        <f t="shared" si="17"/>
        <v>115</v>
      </c>
      <c r="B115" s="4491">
        <v>2028</v>
      </c>
      <c r="C115" s="4492"/>
      <c r="D115" s="263"/>
      <c r="E115" s="252"/>
      <c r="F115" s="252"/>
      <c r="G115" s="252"/>
      <c r="H115" s="252"/>
      <c r="I115" s="252"/>
      <c r="J115" s="257"/>
      <c r="K115" s="2945"/>
    </row>
    <row r="116" spans="1:11">
      <c r="A116" s="264">
        <f t="shared" si="17"/>
        <v>116</v>
      </c>
      <c r="B116" s="4491">
        <v>2029</v>
      </c>
      <c r="C116" s="4492"/>
      <c r="D116" s="263"/>
      <c r="E116" s="252"/>
      <c r="F116" s="252"/>
      <c r="G116" s="252"/>
      <c r="H116" s="252"/>
      <c r="I116" s="252"/>
      <c r="J116" s="257"/>
      <c r="K116" s="2946"/>
    </row>
    <row r="117" spans="1:11" s="1089" customFormat="1">
      <c r="D117" s="1102"/>
      <c r="E117" s="1102"/>
      <c r="F117" s="1102"/>
      <c r="G117" s="1102"/>
      <c r="H117" s="1102"/>
      <c r="I117" s="1102"/>
    </row>
    <row r="118" spans="1:11" s="1089" customFormat="1">
      <c r="D118" s="1102"/>
      <c r="E118" s="1102"/>
      <c r="F118" s="1102"/>
      <c r="G118" s="1102"/>
      <c r="H118" s="1102"/>
      <c r="I118" s="1102"/>
    </row>
    <row r="119" spans="1:11" s="1089" customFormat="1">
      <c r="D119" s="1102"/>
      <c r="E119" s="1102"/>
      <c r="F119" s="1102"/>
      <c r="G119" s="1102"/>
      <c r="H119" s="1102"/>
      <c r="I119" s="1102"/>
    </row>
    <row r="120" spans="1:11" s="1089" customFormat="1">
      <c r="D120" s="1102"/>
      <c r="E120" s="1102"/>
      <c r="F120" s="1102"/>
      <c r="G120" s="1102"/>
      <c r="H120" s="1102"/>
      <c r="I120" s="1102"/>
    </row>
    <row r="121" spans="1:11" s="1089" customFormat="1">
      <c r="D121" s="1102"/>
      <c r="E121" s="1102"/>
      <c r="F121" s="1102"/>
      <c r="G121" s="1102"/>
      <c r="H121" s="1102"/>
      <c r="I121" s="1102"/>
    </row>
    <row r="122" spans="1:11" s="1089" customFormat="1">
      <c r="D122" s="1102"/>
      <c r="E122" s="1102"/>
      <c r="F122" s="1102"/>
      <c r="G122" s="1102"/>
      <c r="H122" s="1102"/>
      <c r="I122" s="1102"/>
    </row>
    <row r="123" spans="1:11" s="1089" customFormat="1">
      <c r="D123" s="1102"/>
      <c r="E123" s="1102"/>
      <c r="F123" s="1102"/>
      <c r="G123" s="1102"/>
      <c r="H123" s="1102"/>
      <c r="I123" s="1102"/>
    </row>
    <row r="124" spans="1:11" s="1089" customFormat="1">
      <c r="D124" s="1102"/>
      <c r="E124" s="1102"/>
      <c r="F124" s="1102"/>
      <c r="G124" s="1102"/>
      <c r="H124" s="1102"/>
      <c r="I124" s="1102"/>
    </row>
    <row r="125" spans="1:11" s="1089" customFormat="1">
      <c r="D125" s="1102"/>
      <c r="E125" s="1102"/>
      <c r="F125" s="1102"/>
      <c r="G125" s="1102"/>
      <c r="H125" s="1102"/>
      <c r="I125" s="1102"/>
    </row>
    <row r="126" spans="1:11" s="1089" customFormat="1">
      <c r="D126" s="1102"/>
      <c r="E126" s="1102"/>
      <c r="F126" s="1102"/>
      <c r="G126" s="1102"/>
      <c r="H126" s="1102"/>
      <c r="I126" s="1102"/>
    </row>
    <row r="127" spans="1:11" s="1089" customFormat="1">
      <c r="D127" s="1102"/>
      <c r="E127" s="1102"/>
      <c r="F127" s="1102"/>
      <c r="G127" s="1102"/>
      <c r="H127" s="1102"/>
      <c r="I127" s="1102"/>
    </row>
    <row r="128" spans="1:11" s="1089" customFormat="1">
      <c r="D128" s="1102"/>
      <c r="E128" s="1102"/>
      <c r="F128" s="1102"/>
      <c r="G128" s="1102"/>
      <c r="H128" s="1102"/>
      <c r="I128" s="1102"/>
    </row>
    <row r="129" spans="4:9" s="1089" customFormat="1">
      <c r="D129" s="1102"/>
      <c r="E129" s="1102"/>
      <c r="F129" s="1102"/>
      <c r="G129" s="1102"/>
      <c r="H129" s="1102"/>
      <c r="I129" s="1102"/>
    </row>
    <row r="130" spans="4:9" s="1089" customFormat="1">
      <c r="D130" s="1102"/>
      <c r="E130" s="1102"/>
      <c r="F130" s="1102"/>
      <c r="G130" s="1102"/>
      <c r="H130" s="1102"/>
      <c r="I130" s="1102"/>
    </row>
    <row r="131" spans="4:9" s="1089" customFormat="1">
      <c r="D131" s="1102"/>
      <c r="E131" s="1102"/>
      <c r="F131" s="1102"/>
      <c r="G131" s="1102"/>
      <c r="H131" s="1102"/>
      <c r="I131" s="1102"/>
    </row>
    <row r="132" spans="4:9" s="1089" customFormat="1">
      <c r="D132" s="1102"/>
      <c r="E132" s="1102"/>
      <c r="F132" s="1102"/>
      <c r="G132" s="1102"/>
      <c r="H132" s="1102"/>
      <c r="I132" s="1102"/>
    </row>
    <row r="133" spans="4:9" s="1089" customFormat="1">
      <c r="D133" s="1102"/>
      <c r="E133" s="1102"/>
      <c r="F133" s="1102"/>
      <c r="G133" s="1102"/>
      <c r="H133" s="1102"/>
      <c r="I133" s="1102"/>
    </row>
    <row r="134" spans="4:9" s="1089" customFormat="1">
      <c r="D134" s="1102"/>
      <c r="E134" s="1102"/>
      <c r="F134" s="1102"/>
      <c r="G134" s="1102"/>
      <c r="H134" s="1102"/>
      <c r="I134" s="1102"/>
    </row>
    <row r="135" spans="4:9" s="1089" customFormat="1">
      <c r="D135" s="1102"/>
      <c r="E135" s="1102"/>
      <c r="F135" s="1102"/>
      <c r="G135" s="1102"/>
      <c r="H135" s="1102"/>
      <c r="I135" s="1102"/>
    </row>
    <row r="136" spans="4:9" s="1089" customFormat="1">
      <c r="D136" s="1102"/>
      <c r="E136" s="1102"/>
      <c r="F136" s="1102"/>
      <c r="G136" s="1102"/>
      <c r="H136" s="1102"/>
      <c r="I136" s="1102"/>
    </row>
    <row r="137" spans="4:9" s="1089" customFormat="1">
      <c r="D137" s="1102"/>
      <c r="E137" s="1102"/>
      <c r="F137" s="1102"/>
      <c r="G137" s="1102"/>
      <c r="H137" s="1102"/>
      <c r="I137" s="1102"/>
    </row>
    <row r="138" spans="4:9" s="1089" customFormat="1">
      <c r="D138" s="1102"/>
      <c r="E138" s="1102"/>
      <c r="F138" s="1102"/>
      <c r="G138" s="1102"/>
      <c r="H138" s="1102"/>
      <c r="I138" s="1102"/>
    </row>
    <row r="139" spans="4:9" s="1089" customFormat="1">
      <c r="D139" s="1102"/>
      <c r="E139" s="1102"/>
      <c r="F139" s="1102"/>
      <c r="G139" s="1102"/>
      <c r="H139" s="1102"/>
      <c r="I139" s="1102"/>
    </row>
    <row r="140" spans="4:9" s="1089" customFormat="1">
      <c r="D140" s="1102"/>
      <c r="E140" s="1102"/>
      <c r="F140" s="1102"/>
      <c r="G140" s="1102"/>
      <c r="H140" s="1102"/>
      <c r="I140" s="1102"/>
    </row>
    <row r="141" spans="4:9" s="1089" customFormat="1">
      <c r="D141" s="1102"/>
      <c r="E141" s="1102"/>
      <c r="F141" s="1102"/>
      <c r="G141" s="1102"/>
      <c r="H141" s="1102"/>
      <c r="I141" s="1102"/>
    </row>
    <row r="142" spans="4:9" s="1089" customFormat="1">
      <c r="D142" s="1102"/>
      <c r="E142" s="1102"/>
      <c r="F142" s="1102"/>
      <c r="G142" s="1102"/>
      <c r="H142" s="1102"/>
      <c r="I142" s="1102"/>
    </row>
    <row r="143" spans="4:9" s="1089" customFormat="1">
      <c r="D143" s="1102"/>
      <c r="E143" s="1102"/>
      <c r="F143" s="1102"/>
      <c r="G143" s="1102"/>
      <c r="H143" s="1102"/>
      <c r="I143" s="1102"/>
    </row>
    <row r="144" spans="4:9" s="1089" customFormat="1">
      <c r="D144" s="1102"/>
      <c r="E144" s="1102"/>
      <c r="F144" s="1102"/>
      <c r="G144" s="1102"/>
      <c r="H144" s="1102"/>
      <c r="I144" s="1102"/>
    </row>
    <row r="145" spans="4:9" s="1089" customFormat="1">
      <c r="D145" s="1102"/>
      <c r="E145" s="1102"/>
      <c r="F145" s="1102"/>
      <c r="G145" s="1102"/>
      <c r="H145" s="1102"/>
      <c r="I145" s="1102"/>
    </row>
    <row r="146" spans="4:9" s="1089" customFormat="1">
      <c r="D146" s="1102"/>
      <c r="E146" s="1102"/>
      <c r="F146" s="1102"/>
      <c r="G146" s="1102"/>
      <c r="H146" s="1102"/>
      <c r="I146" s="1102"/>
    </row>
    <row r="147" spans="4:9" s="1089" customFormat="1">
      <c r="D147" s="1102"/>
      <c r="E147" s="1102"/>
      <c r="F147" s="1102"/>
      <c r="G147" s="1102"/>
      <c r="H147" s="1102"/>
      <c r="I147" s="1102"/>
    </row>
    <row r="148" spans="4:9" s="1089" customFormat="1">
      <c r="D148" s="1102"/>
      <c r="E148" s="1102"/>
      <c r="F148" s="1102"/>
      <c r="G148" s="1102"/>
      <c r="H148" s="1102"/>
      <c r="I148" s="1102"/>
    </row>
    <row r="149" spans="4:9" s="1089" customFormat="1">
      <c r="D149" s="1102"/>
      <c r="E149" s="1102"/>
      <c r="F149" s="1102"/>
      <c r="G149" s="1102"/>
      <c r="H149" s="1102"/>
      <c r="I149" s="1102"/>
    </row>
    <row r="150" spans="4:9" s="1089" customFormat="1">
      <c r="D150" s="1102"/>
      <c r="E150" s="1102"/>
      <c r="F150" s="1102"/>
      <c r="G150" s="1102"/>
      <c r="H150" s="1102"/>
      <c r="I150" s="1102"/>
    </row>
    <row r="151" spans="4:9" s="1089" customFormat="1">
      <c r="D151" s="1102"/>
      <c r="E151" s="1102"/>
      <c r="F151" s="1102"/>
      <c r="G151" s="1102"/>
      <c r="H151" s="1102"/>
      <c r="I151" s="1102"/>
    </row>
    <row r="152" spans="4:9" s="1089" customFormat="1">
      <c r="D152" s="1102"/>
      <c r="E152" s="1102"/>
      <c r="F152" s="1102"/>
      <c r="G152" s="1102"/>
      <c r="H152" s="1102"/>
      <c r="I152" s="1102"/>
    </row>
    <row r="153" spans="4:9" s="1089" customFormat="1">
      <c r="D153" s="1102"/>
      <c r="E153" s="1102"/>
      <c r="F153" s="1102"/>
      <c r="G153" s="1102"/>
      <c r="H153" s="1102"/>
      <c r="I153" s="1102"/>
    </row>
    <row r="154" spans="4:9" s="1089" customFormat="1">
      <c r="D154" s="1102"/>
      <c r="E154" s="1102"/>
      <c r="F154" s="1102"/>
      <c r="G154" s="1102"/>
      <c r="H154" s="1102"/>
      <c r="I154" s="1102"/>
    </row>
    <row r="155" spans="4:9" s="1089" customFormat="1">
      <c r="D155" s="1102"/>
      <c r="E155" s="1102"/>
      <c r="F155" s="1102"/>
      <c r="G155" s="1102"/>
      <c r="H155" s="1102"/>
      <c r="I155" s="1102"/>
    </row>
    <row r="156" spans="4:9" s="1089" customFormat="1">
      <c r="D156" s="1102"/>
      <c r="E156" s="1102"/>
      <c r="F156" s="1102"/>
      <c r="G156" s="1102"/>
      <c r="H156" s="1102"/>
      <c r="I156" s="1102"/>
    </row>
    <row r="157" spans="4:9" s="1089" customFormat="1">
      <c r="D157" s="1102"/>
      <c r="E157" s="1102"/>
      <c r="F157" s="1102"/>
      <c r="G157" s="1102"/>
      <c r="H157" s="1102"/>
      <c r="I157" s="1102"/>
    </row>
    <row r="158" spans="4:9" s="1089" customFormat="1">
      <c r="D158" s="1102"/>
      <c r="E158" s="1102"/>
      <c r="F158" s="1102"/>
      <c r="G158" s="1102"/>
      <c r="H158" s="1102"/>
      <c r="I158" s="1102"/>
    </row>
    <row r="159" spans="4:9" s="1089" customFormat="1">
      <c r="D159" s="1102"/>
      <c r="E159" s="1102"/>
      <c r="F159" s="1102"/>
      <c r="G159" s="1102"/>
      <c r="H159" s="1102"/>
      <c r="I159" s="1102"/>
    </row>
    <row r="160" spans="4:9" s="1089" customFormat="1">
      <c r="D160" s="1102"/>
      <c r="E160" s="1102"/>
      <c r="F160" s="1102"/>
      <c r="G160" s="1102"/>
      <c r="H160" s="1102"/>
      <c r="I160" s="1102"/>
    </row>
    <row r="161" spans="4:9" s="1089" customFormat="1">
      <c r="D161" s="1102"/>
      <c r="E161" s="1102"/>
      <c r="F161" s="1102"/>
      <c r="G161" s="1102"/>
      <c r="H161" s="1102"/>
      <c r="I161" s="1102"/>
    </row>
    <row r="162" spans="4:9" s="1089" customFormat="1">
      <c r="D162" s="1102"/>
      <c r="E162" s="1102"/>
      <c r="F162" s="1102"/>
      <c r="G162" s="1102"/>
      <c r="H162" s="1102"/>
      <c r="I162" s="1102"/>
    </row>
    <row r="163" spans="4:9" s="1089" customFormat="1">
      <c r="D163" s="1102"/>
      <c r="E163" s="1102"/>
      <c r="F163" s="1102"/>
      <c r="G163" s="1102"/>
      <c r="H163" s="1102"/>
      <c r="I163" s="1102"/>
    </row>
    <row r="164" spans="4:9" s="1089" customFormat="1">
      <c r="D164" s="1102"/>
      <c r="E164" s="1102"/>
      <c r="F164" s="1102"/>
      <c r="G164" s="1102"/>
      <c r="H164" s="1102"/>
      <c r="I164" s="1102"/>
    </row>
    <row r="165" spans="4:9" s="1089" customFormat="1">
      <c r="D165" s="1102"/>
      <c r="E165" s="1102"/>
      <c r="F165" s="1102"/>
      <c r="G165" s="1102"/>
      <c r="H165" s="1102"/>
      <c r="I165" s="1102"/>
    </row>
    <row r="166" spans="4:9" s="1089" customFormat="1">
      <c r="D166" s="1102"/>
      <c r="E166" s="1102"/>
      <c r="F166" s="1102"/>
      <c r="G166" s="1102"/>
      <c r="H166" s="1102"/>
      <c r="I166" s="1102"/>
    </row>
    <row r="167" spans="4:9" s="1089" customFormat="1">
      <c r="D167" s="1102"/>
      <c r="E167" s="1102"/>
      <c r="F167" s="1102"/>
      <c r="G167" s="1102"/>
      <c r="H167" s="1102"/>
      <c r="I167" s="1102"/>
    </row>
    <row r="168" spans="4:9" s="1089" customFormat="1">
      <c r="D168" s="1102"/>
      <c r="E168" s="1102"/>
      <c r="F168" s="1102"/>
      <c r="G168" s="1102"/>
      <c r="H168" s="1102"/>
      <c r="I168" s="1102"/>
    </row>
    <row r="169" spans="4:9" s="1089" customFormat="1">
      <c r="D169" s="1102"/>
      <c r="E169" s="1102"/>
      <c r="F169" s="1102"/>
      <c r="G169" s="1102"/>
      <c r="H169" s="1102"/>
      <c r="I169" s="1102"/>
    </row>
    <row r="170" spans="4:9" s="1089" customFormat="1">
      <c r="D170" s="1102"/>
      <c r="E170" s="1102"/>
      <c r="F170" s="1102"/>
      <c r="G170" s="1102"/>
      <c r="H170" s="1102"/>
      <c r="I170" s="1102"/>
    </row>
    <row r="171" spans="4:9" s="1089" customFormat="1">
      <c r="D171" s="1102"/>
      <c r="E171" s="1102"/>
      <c r="F171" s="1102"/>
      <c r="G171" s="1102"/>
      <c r="H171" s="1102"/>
      <c r="I171" s="1102"/>
    </row>
    <row r="172" spans="4:9" s="1089" customFormat="1">
      <c r="D172" s="1102"/>
      <c r="E172" s="1102"/>
      <c r="F172" s="1102"/>
      <c r="G172" s="1102"/>
      <c r="H172" s="1102"/>
      <c r="I172" s="1102"/>
    </row>
    <row r="173" spans="4:9" s="1089" customFormat="1">
      <c r="D173" s="1102"/>
      <c r="E173" s="1102"/>
      <c r="F173" s="1102"/>
      <c r="G173" s="1102"/>
      <c r="H173" s="1102"/>
      <c r="I173" s="1102"/>
    </row>
    <row r="174" spans="4:9" s="1089" customFormat="1">
      <c r="D174" s="1102"/>
      <c r="E174" s="1102"/>
      <c r="F174" s="1102"/>
      <c r="G174" s="1102"/>
      <c r="H174" s="1102"/>
      <c r="I174" s="1102"/>
    </row>
    <row r="175" spans="4:9" s="1089" customFormat="1">
      <c r="D175" s="1102"/>
      <c r="E175" s="1102"/>
      <c r="F175" s="1102"/>
      <c r="G175" s="1102"/>
      <c r="H175" s="1102"/>
      <c r="I175" s="1102"/>
    </row>
    <row r="176" spans="4:9" s="1089" customFormat="1">
      <c r="D176" s="1102"/>
      <c r="E176" s="1102"/>
      <c r="F176" s="1102"/>
      <c r="G176" s="1102"/>
      <c r="H176" s="1102"/>
      <c r="I176" s="1102"/>
    </row>
    <row r="177" spans="4:9" s="1089" customFormat="1">
      <c r="D177" s="1102"/>
      <c r="E177" s="1102"/>
      <c r="F177" s="1102"/>
      <c r="G177" s="1102"/>
      <c r="H177" s="1102"/>
      <c r="I177" s="1102"/>
    </row>
    <row r="178" spans="4:9" s="1089" customFormat="1">
      <c r="D178" s="1102"/>
      <c r="E178" s="1102"/>
      <c r="F178" s="1102"/>
      <c r="G178" s="1102"/>
      <c r="H178" s="1102"/>
      <c r="I178" s="1102"/>
    </row>
    <row r="179" spans="4:9" s="1089" customFormat="1">
      <c r="D179" s="1102"/>
      <c r="E179" s="1102"/>
      <c r="F179" s="1102"/>
      <c r="G179" s="1102"/>
      <c r="H179" s="1102"/>
      <c r="I179" s="1102"/>
    </row>
    <row r="180" spans="4:9" s="1089" customFormat="1">
      <c r="D180" s="1102"/>
      <c r="E180" s="1102"/>
      <c r="F180" s="1102"/>
      <c r="G180" s="1102"/>
      <c r="H180" s="1102"/>
      <c r="I180" s="1102"/>
    </row>
    <row r="181" spans="4:9" s="1089" customFormat="1">
      <c r="D181" s="1102"/>
      <c r="E181" s="1102"/>
      <c r="F181" s="1102"/>
      <c r="G181" s="1102"/>
      <c r="H181" s="1102"/>
      <c r="I181" s="1102"/>
    </row>
    <row r="182" spans="4:9" s="1089" customFormat="1">
      <c r="D182" s="1102"/>
      <c r="E182" s="1102"/>
      <c r="F182" s="1102"/>
      <c r="G182" s="1102"/>
      <c r="H182" s="1102"/>
      <c r="I182" s="1102"/>
    </row>
    <row r="183" spans="4:9" s="1089" customFormat="1">
      <c r="D183" s="1102"/>
      <c r="E183" s="1102"/>
      <c r="F183" s="1102"/>
      <c r="G183" s="1102"/>
      <c r="H183" s="1102"/>
      <c r="I183" s="1102"/>
    </row>
    <row r="184" spans="4:9" s="1089" customFormat="1">
      <c r="D184" s="1102"/>
      <c r="E184" s="1102"/>
      <c r="F184" s="1102"/>
      <c r="G184" s="1102"/>
      <c r="H184" s="1102"/>
      <c r="I184" s="1102"/>
    </row>
    <row r="185" spans="4:9" s="1089" customFormat="1">
      <c r="D185" s="1102"/>
      <c r="E185" s="1102"/>
      <c r="F185" s="1102"/>
      <c r="G185" s="1102"/>
      <c r="H185" s="1102"/>
      <c r="I185" s="1102"/>
    </row>
    <row r="186" spans="4:9" s="1089" customFormat="1">
      <c r="D186" s="1102"/>
      <c r="E186" s="1102"/>
      <c r="F186" s="1102"/>
      <c r="G186" s="1102"/>
      <c r="H186" s="1102"/>
      <c r="I186" s="1102"/>
    </row>
    <row r="187" spans="4:9" s="1089" customFormat="1">
      <c r="D187" s="1102"/>
      <c r="E187" s="1102"/>
      <c r="F187" s="1102"/>
      <c r="G187" s="1102"/>
      <c r="H187" s="1102"/>
      <c r="I187" s="1102"/>
    </row>
    <row r="188" spans="4:9" s="1089" customFormat="1">
      <c r="D188" s="1102"/>
      <c r="E188" s="1102"/>
      <c r="F188" s="1102"/>
      <c r="G188" s="1102"/>
      <c r="H188" s="1102"/>
      <c r="I188" s="1102"/>
    </row>
    <row r="189" spans="4:9" s="1089" customFormat="1">
      <c r="D189" s="1102"/>
      <c r="E189" s="1102"/>
      <c r="F189" s="1102"/>
      <c r="G189" s="1102"/>
      <c r="H189" s="1102"/>
      <c r="I189" s="1102"/>
    </row>
    <row r="190" spans="4:9" s="1089" customFormat="1">
      <c r="D190" s="1102"/>
      <c r="E190" s="1102"/>
      <c r="F190" s="1102"/>
      <c r="G190" s="1102"/>
      <c r="H190" s="1102"/>
      <c r="I190" s="1102"/>
    </row>
    <row r="191" spans="4:9" s="1089" customFormat="1">
      <c r="D191" s="1102"/>
      <c r="E191" s="1102"/>
      <c r="F191" s="1102"/>
      <c r="G191" s="1102"/>
      <c r="H191" s="1102"/>
      <c r="I191" s="1102"/>
    </row>
    <row r="192" spans="4:9" s="1089" customFormat="1">
      <c r="D192" s="1102"/>
      <c r="E192" s="1102"/>
      <c r="F192" s="1102"/>
      <c r="G192" s="1102"/>
      <c r="H192" s="1102"/>
      <c r="I192" s="1102"/>
    </row>
    <row r="193" spans="4:9" s="1089" customFormat="1">
      <c r="D193" s="1102"/>
      <c r="E193" s="1102"/>
      <c r="F193" s="1102"/>
      <c r="G193" s="1102"/>
      <c r="H193" s="1102"/>
      <c r="I193" s="1102"/>
    </row>
    <row r="194" spans="4:9" s="1089" customFormat="1">
      <c r="D194" s="1102"/>
      <c r="E194" s="1102"/>
      <c r="F194" s="1102"/>
      <c r="G194" s="1102"/>
      <c r="H194" s="1102"/>
      <c r="I194" s="1102"/>
    </row>
    <row r="195" spans="4:9" s="1089" customFormat="1">
      <c r="D195" s="1102"/>
      <c r="E195" s="1102"/>
      <c r="F195" s="1102"/>
      <c r="G195" s="1102"/>
      <c r="H195" s="1102"/>
      <c r="I195" s="1102"/>
    </row>
    <row r="196" spans="4:9" s="1089" customFormat="1">
      <c r="D196" s="1102"/>
      <c r="E196" s="1102"/>
      <c r="F196" s="1102"/>
      <c r="G196" s="1102"/>
      <c r="H196" s="1102"/>
      <c r="I196" s="1102"/>
    </row>
    <row r="197" spans="4:9" s="1089" customFormat="1">
      <c r="D197" s="1102"/>
      <c r="E197" s="1102"/>
      <c r="F197" s="1102"/>
      <c r="G197" s="1102"/>
      <c r="H197" s="1102"/>
      <c r="I197" s="1102"/>
    </row>
    <row r="198" spans="4:9" s="1089" customFormat="1">
      <c r="D198" s="1102"/>
      <c r="E198" s="1102"/>
      <c r="F198" s="1102"/>
      <c r="G198" s="1102"/>
      <c r="H198" s="1102"/>
      <c r="I198" s="1102"/>
    </row>
    <row r="199" spans="4:9" s="1089" customFormat="1">
      <c r="D199" s="1102"/>
      <c r="E199" s="1102"/>
      <c r="F199" s="1102"/>
      <c r="G199" s="1102"/>
      <c r="H199" s="1102"/>
      <c r="I199" s="1102"/>
    </row>
    <row r="200" spans="4:9" s="1089" customFormat="1">
      <c r="D200" s="1102"/>
      <c r="E200" s="1102"/>
      <c r="F200" s="1102"/>
      <c r="G200" s="1102"/>
      <c r="H200" s="1102"/>
      <c r="I200" s="1102"/>
    </row>
    <row r="201" spans="4:9" s="1089" customFormat="1">
      <c r="D201" s="1102"/>
      <c r="E201" s="1102"/>
      <c r="F201" s="1102"/>
      <c r="G201" s="1102"/>
      <c r="H201" s="1102"/>
      <c r="I201" s="1102"/>
    </row>
    <row r="202" spans="4:9" s="1089" customFormat="1">
      <c r="D202" s="1102"/>
      <c r="E202" s="1102"/>
      <c r="F202" s="1102"/>
      <c r="G202" s="1102"/>
      <c r="H202" s="1102"/>
      <c r="I202" s="1102"/>
    </row>
    <row r="203" spans="4:9" s="1089" customFormat="1">
      <c r="D203" s="1102"/>
      <c r="E203" s="1102"/>
      <c r="F203" s="1102"/>
      <c r="G203" s="1102"/>
      <c r="H203" s="1102"/>
      <c r="I203" s="1102"/>
    </row>
    <row r="204" spans="4:9" s="1089" customFormat="1">
      <c r="D204" s="1102"/>
      <c r="E204" s="1102"/>
      <c r="F204" s="1102"/>
      <c r="G204" s="1102"/>
      <c r="H204" s="1102"/>
      <c r="I204" s="1102"/>
    </row>
    <row r="205" spans="4:9" s="1089" customFormat="1">
      <c r="D205" s="1102"/>
      <c r="E205" s="1102"/>
      <c r="F205" s="1102"/>
      <c r="G205" s="1102"/>
      <c r="H205" s="1102"/>
      <c r="I205" s="1102"/>
    </row>
    <row r="206" spans="4:9" s="1089" customFormat="1">
      <c r="D206" s="1102"/>
      <c r="E206" s="1102"/>
      <c r="F206" s="1102"/>
      <c r="G206" s="1102"/>
      <c r="H206" s="1102"/>
      <c r="I206" s="1102"/>
    </row>
    <row r="207" spans="4:9" s="1089" customFormat="1">
      <c r="D207" s="1102"/>
      <c r="E207" s="1102"/>
      <c r="F207" s="1102"/>
      <c r="G207" s="1102"/>
      <c r="H207" s="1102"/>
      <c r="I207" s="1102"/>
    </row>
    <row r="208" spans="4:9" s="1089" customFormat="1">
      <c r="D208" s="1102"/>
      <c r="E208" s="1102"/>
      <c r="F208" s="1102"/>
      <c r="G208" s="1102"/>
      <c r="H208" s="1102"/>
      <c r="I208" s="1102"/>
    </row>
    <row r="209" spans="4:9" s="1089" customFormat="1">
      <c r="D209" s="1102"/>
      <c r="E209" s="1102"/>
      <c r="F209" s="1102"/>
      <c r="G209" s="1102"/>
      <c r="H209" s="1102"/>
      <c r="I209" s="1102"/>
    </row>
    <row r="210" spans="4:9" s="1089" customFormat="1">
      <c r="D210" s="1102"/>
      <c r="E210" s="1102"/>
      <c r="F210" s="1102"/>
      <c r="G210" s="1102"/>
      <c r="H210" s="1102"/>
      <c r="I210" s="1102"/>
    </row>
    <row r="211" spans="4:9" s="1089" customFormat="1">
      <c r="D211" s="1102"/>
      <c r="E211" s="1102"/>
      <c r="F211" s="1102"/>
      <c r="G211" s="1102"/>
      <c r="H211" s="1102"/>
      <c r="I211" s="1102"/>
    </row>
    <row r="212" spans="4:9" s="1089" customFormat="1">
      <c r="D212" s="1102"/>
      <c r="E212" s="1102"/>
      <c r="F212" s="1102"/>
      <c r="G212" s="1102"/>
      <c r="H212" s="1102"/>
      <c r="I212" s="1102"/>
    </row>
    <row r="213" spans="4:9" s="1089" customFormat="1">
      <c r="D213" s="1102"/>
      <c r="E213" s="1102"/>
      <c r="F213" s="1102"/>
      <c r="G213" s="1102"/>
      <c r="H213" s="1102"/>
      <c r="I213" s="1102"/>
    </row>
    <row r="214" spans="4:9" s="1089" customFormat="1">
      <c r="D214" s="1102"/>
      <c r="E214" s="1102"/>
      <c r="F214" s="1102"/>
      <c r="G214" s="1102"/>
      <c r="H214" s="1102"/>
      <c r="I214" s="1102"/>
    </row>
    <row r="215" spans="4:9" s="1089" customFormat="1">
      <c r="D215" s="1102"/>
      <c r="E215" s="1102"/>
      <c r="F215" s="1102"/>
      <c r="G215" s="1102"/>
      <c r="H215" s="1102"/>
      <c r="I215" s="1102"/>
    </row>
    <row r="216" spans="4:9" s="1089" customFormat="1">
      <c r="D216" s="1102"/>
      <c r="E216" s="1102"/>
      <c r="F216" s="1102"/>
      <c r="G216" s="1102"/>
      <c r="H216" s="1102"/>
      <c r="I216" s="1102"/>
    </row>
    <row r="217" spans="4:9" s="1089" customFormat="1">
      <c r="D217" s="1102"/>
      <c r="E217" s="1102"/>
      <c r="F217" s="1102"/>
      <c r="G217" s="1102"/>
      <c r="H217" s="1102"/>
      <c r="I217" s="1102"/>
    </row>
    <row r="218" spans="4:9" s="1089" customFormat="1">
      <c r="D218" s="1102"/>
      <c r="E218" s="1102"/>
      <c r="F218" s="1102"/>
      <c r="G218" s="1102"/>
      <c r="H218" s="1102"/>
      <c r="I218" s="1102"/>
    </row>
    <row r="219" spans="4:9" s="1089" customFormat="1">
      <c r="D219" s="1102"/>
      <c r="E219" s="1102"/>
      <c r="F219" s="1102"/>
      <c r="G219" s="1102"/>
      <c r="H219" s="1102"/>
      <c r="I219" s="1102"/>
    </row>
    <row r="220" spans="4:9" s="1089" customFormat="1">
      <c r="D220" s="1102"/>
      <c r="E220" s="1102"/>
      <c r="F220" s="1102"/>
      <c r="G220" s="1102"/>
      <c r="H220" s="1102"/>
      <c r="I220" s="1102"/>
    </row>
    <row r="221" spans="4:9" s="1089" customFormat="1">
      <c r="D221" s="1102"/>
      <c r="E221" s="1102"/>
      <c r="F221" s="1102"/>
      <c r="G221" s="1102"/>
      <c r="H221" s="1102"/>
      <c r="I221" s="1102"/>
    </row>
    <row r="222" spans="4:9" s="1089" customFormat="1">
      <c r="D222" s="1102"/>
      <c r="E222" s="1102"/>
      <c r="F222" s="1102"/>
      <c r="G222" s="1102"/>
      <c r="H222" s="1102"/>
      <c r="I222" s="1102"/>
    </row>
    <row r="223" spans="4:9" s="1089" customFormat="1">
      <c r="D223" s="1102"/>
      <c r="E223" s="1102"/>
      <c r="F223" s="1102"/>
      <c r="G223" s="1102"/>
      <c r="H223" s="1102"/>
      <c r="I223" s="1102"/>
    </row>
    <row r="224" spans="4:9" s="1089" customFormat="1">
      <c r="D224" s="1102"/>
      <c r="E224" s="1102"/>
      <c r="F224" s="1102"/>
      <c r="G224" s="1102"/>
      <c r="H224" s="1102"/>
      <c r="I224" s="1102"/>
    </row>
    <row r="225" spans="4:9" s="1089" customFormat="1">
      <c r="D225" s="1102"/>
      <c r="E225" s="1102"/>
      <c r="F225" s="1102"/>
      <c r="G225" s="1102"/>
      <c r="H225" s="1102"/>
      <c r="I225" s="1102"/>
    </row>
    <row r="226" spans="4:9" s="1089" customFormat="1">
      <c r="D226" s="1102"/>
      <c r="E226" s="1102"/>
      <c r="F226" s="1102"/>
      <c r="G226" s="1102"/>
      <c r="H226" s="1102"/>
      <c r="I226" s="1102"/>
    </row>
    <row r="227" spans="4:9" s="1089" customFormat="1">
      <c r="D227" s="1102"/>
      <c r="E227" s="1102"/>
      <c r="F227" s="1102"/>
      <c r="G227" s="1102"/>
      <c r="H227" s="1102"/>
      <c r="I227" s="1102"/>
    </row>
    <row r="228" spans="4:9" s="1089" customFormat="1">
      <c r="D228" s="1102"/>
      <c r="E228" s="1102"/>
      <c r="F228" s="1102"/>
      <c r="G228" s="1102"/>
      <c r="H228" s="1102"/>
      <c r="I228" s="1102"/>
    </row>
    <row r="229" spans="4:9" s="1089" customFormat="1">
      <c r="D229" s="1102"/>
      <c r="E229" s="1102"/>
      <c r="F229" s="1102"/>
      <c r="G229" s="1102"/>
      <c r="H229" s="1102"/>
      <c r="I229" s="1102"/>
    </row>
    <row r="230" spans="4:9" s="1089" customFormat="1">
      <c r="D230" s="1102"/>
      <c r="E230" s="1102"/>
      <c r="F230" s="1102"/>
      <c r="G230" s="1102"/>
      <c r="H230" s="1102"/>
      <c r="I230" s="1102"/>
    </row>
    <row r="231" spans="4:9" s="1089" customFormat="1">
      <c r="D231" s="1102"/>
      <c r="E231" s="1102"/>
      <c r="F231" s="1102"/>
      <c r="G231" s="1102"/>
      <c r="H231" s="1102"/>
      <c r="I231" s="1102"/>
    </row>
    <row r="232" spans="4:9" s="1089" customFormat="1">
      <c r="D232" s="1102"/>
      <c r="E232" s="1102"/>
      <c r="F232" s="1102"/>
      <c r="G232" s="1102"/>
      <c r="H232" s="1102"/>
      <c r="I232" s="1102"/>
    </row>
    <row r="233" spans="4:9" s="1089" customFormat="1">
      <c r="D233" s="1102"/>
      <c r="E233" s="1102"/>
      <c r="F233" s="1102"/>
      <c r="G233" s="1102"/>
      <c r="H233" s="1102"/>
      <c r="I233" s="1102"/>
    </row>
    <row r="234" spans="4:9" s="1089" customFormat="1">
      <c r="D234" s="1102"/>
      <c r="E234" s="1102"/>
      <c r="F234" s="1102"/>
      <c r="G234" s="1102"/>
      <c r="H234" s="1102"/>
      <c r="I234" s="1102"/>
    </row>
    <row r="235" spans="4:9" s="1089" customFormat="1">
      <c r="D235" s="1102"/>
      <c r="E235" s="1102"/>
      <c r="F235" s="1102"/>
      <c r="G235" s="1102"/>
      <c r="H235" s="1102"/>
      <c r="I235" s="1102"/>
    </row>
    <row r="236" spans="4:9" s="1089" customFormat="1">
      <c r="D236" s="1102"/>
      <c r="E236" s="1102"/>
      <c r="F236" s="1102"/>
      <c r="G236" s="1102"/>
      <c r="H236" s="1102"/>
      <c r="I236" s="1102"/>
    </row>
    <row r="237" spans="4:9" s="1089" customFormat="1">
      <c r="D237" s="1102"/>
      <c r="E237" s="1102"/>
      <c r="F237" s="1102"/>
      <c r="G237" s="1102"/>
      <c r="H237" s="1102"/>
      <c r="I237" s="1102"/>
    </row>
    <row r="238" spans="4:9" s="1089" customFormat="1">
      <c r="D238" s="1102"/>
      <c r="E238" s="1102"/>
      <c r="F238" s="1102"/>
      <c r="G238" s="1102"/>
      <c r="H238" s="1102"/>
      <c r="I238" s="1102"/>
    </row>
    <row r="239" spans="4:9" s="1089" customFormat="1">
      <c r="D239" s="1102"/>
      <c r="E239" s="1102"/>
      <c r="F239" s="1102"/>
      <c r="G239" s="1102"/>
      <c r="H239" s="1102"/>
      <c r="I239" s="1102"/>
    </row>
    <row r="240" spans="4:9" s="1089" customFormat="1">
      <c r="D240" s="1102"/>
      <c r="E240" s="1102"/>
      <c r="F240" s="1102"/>
      <c r="G240" s="1102"/>
      <c r="H240" s="1102"/>
      <c r="I240" s="1102"/>
    </row>
    <row r="241" spans="4:9" s="1089" customFormat="1">
      <c r="D241" s="1102"/>
      <c r="E241" s="1102"/>
      <c r="F241" s="1102"/>
      <c r="G241" s="1102"/>
      <c r="H241" s="1102"/>
      <c r="I241" s="1102"/>
    </row>
    <row r="242" spans="4:9" s="1089" customFormat="1">
      <c r="D242" s="1102"/>
      <c r="E242" s="1102"/>
      <c r="F242" s="1102"/>
      <c r="G242" s="1102"/>
      <c r="H242" s="1102"/>
      <c r="I242" s="1102"/>
    </row>
    <row r="243" spans="4:9" s="1089" customFormat="1">
      <c r="D243" s="1102"/>
      <c r="E243" s="1102"/>
      <c r="F243" s="1102"/>
      <c r="G243" s="1102"/>
      <c r="H243" s="1102"/>
      <c r="I243" s="1102"/>
    </row>
    <row r="244" spans="4:9" s="1089" customFormat="1">
      <c r="D244" s="1102"/>
      <c r="E244" s="1102"/>
      <c r="F244" s="1102"/>
      <c r="G244" s="1102"/>
      <c r="H244" s="1102"/>
      <c r="I244" s="1102"/>
    </row>
    <row r="245" spans="4:9" s="1089" customFormat="1">
      <c r="D245" s="1102"/>
      <c r="E245" s="1102"/>
      <c r="F245" s="1102"/>
      <c r="G245" s="1102"/>
      <c r="H245" s="1102"/>
      <c r="I245" s="1102"/>
    </row>
    <row r="246" spans="4:9" s="1089" customFormat="1">
      <c r="D246" s="1102"/>
      <c r="E246" s="1102"/>
      <c r="F246" s="1102"/>
      <c r="G246" s="1102"/>
      <c r="H246" s="1102"/>
      <c r="I246" s="1102"/>
    </row>
    <row r="247" spans="4:9" s="1089" customFormat="1">
      <c r="D247" s="1102"/>
      <c r="E247" s="1102"/>
      <c r="F247" s="1102"/>
      <c r="G247" s="1102"/>
      <c r="H247" s="1102"/>
      <c r="I247" s="1102"/>
    </row>
    <row r="248" spans="4:9" s="1089" customFormat="1">
      <c r="D248" s="1102"/>
      <c r="E248" s="1102"/>
      <c r="F248" s="1102"/>
      <c r="G248" s="1102"/>
      <c r="H248" s="1102"/>
      <c r="I248" s="1102"/>
    </row>
    <row r="249" spans="4:9" s="1089" customFormat="1">
      <c r="D249" s="1102"/>
      <c r="E249" s="1102"/>
      <c r="F249" s="1102"/>
      <c r="G249" s="1102"/>
      <c r="H249" s="1102"/>
      <c r="I249" s="1102"/>
    </row>
    <row r="250" spans="4:9" s="1089" customFormat="1">
      <c r="D250" s="1102"/>
      <c r="E250" s="1102"/>
      <c r="F250" s="1102"/>
      <c r="G250" s="1102"/>
      <c r="H250" s="1102"/>
      <c r="I250" s="1102"/>
    </row>
    <row r="251" spans="4:9" s="1089" customFormat="1">
      <c r="D251" s="1102"/>
      <c r="E251" s="1102"/>
      <c r="F251" s="1102"/>
      <c r="G251" s="1102"/>
      <c r="H251" s="1102"/>
      <c r="I251" s="1102"/>
    </row>
    <row r="252" spans="4:9" s="1089" customFormat="1">
      <c r="D252" s="1102"/>
      <c r="E252" s="1102"/>
      <c r="F252" s="1102"/>
      <c r="G252" s="1102"/>
      <c r="H252" s="1102"/>
      <c r="I252" s="1102"/>
    </row>
    <row r="253" spans="4:9" s="1089" customFormat="1">
      <c r="D253" s="1102"/>
      <c r="E253" s="1102"/>
      <c r="F253" s="1102"/>
      <c r="G253" s="1102"/>
      <c r="H253" s="1102"/>
      <c r="I253" s="1102"/>
    </row>
    <row r="254" spans="4:9" s="1089" customFormat="1">
      <c r="D254" s="1102"/>
      <c r="E254" s="1102"/>
      <c r="F254" s="1102"/>
      <c r="G254" s="1102"/>
      <c r="H254" s="1102"/>
      <c r="I254" s="1102"/>
    </row>
    <row r="255" spans="4:9" s="1089" customFormat="1">
      <c r="D255" s="1102"/>
      <c r="E255" s="1102"/>
      <c r="F255" s="1102"/>
      <c r="G255" s="1102"/>
      <c r="H255" s="1102"/>
      <c r="I255" s="1102"/>
    </row>
    <row r="256" spans="4:9" s="1089" customFormat="1">
      <c r="D256" s="1102"/>
      <c r="E256" s="1102"/>
      <c r="F256" s="1102"/>
      <c r="G256" s="1102"/>
      <c r="H256" s="1102"/>
      <c r="I256" s="1102"/>
    </row>
    <row r="257" spans="4:9" s="1089" customFormat="1">
      <c r="D257" s="1102"/>
      <c r="E257" s="1102"/>
      <c r="F257" s="1102"/>
      <c r="G257" s="1102"/>
      <c r="H257" s="1102"/>
      <c r="I257" s="1102"/>
    </row>
    <row r="258" spans="4:9" s="1089" customFormat="1">
      <c r="D258" s="1102"/>
      <c r="E258" s="1102"/>
      <c r="F258" s="1102"/>
      <c r="G258" s="1102"/>
      <c r="H258" s="1102"/>
      <c r="I258" s="1102"/>
    </row>
    <row r="259" spans="4:9" s="1089" customFormat="1">
      <c r="D259" s="1102"/>
      <c r="E259" s="1102"/>
      <c r="F259" s="1102"/>
      <c r="G259" s="1102"/>
      <c r="H259" s="1102"/>
      <c r="I259" s="1102"/>
    </row>
    <row r="260" spans="4:9" s="1089" customFormat="1">
      <c r="D260" s="1102"/>
      <c r="E260" s="1102"/>
      <c r="F260" s="1102"/>
      <c r="G260" s="1102"/>
      <c r="H260" s="1102"/>
      <c r="I260" s="1102"/>
    </row>
    <row r="261" spans="4:9" s="1089" customFormat="1">
      <c r="D261" s="1102"/>
      <c r="E261" s="1102"/>
      <c r="F261" s="1102"/>
      <c r="G261" s="1102"/>
      <c r="H261" s="1102"/>
      <c r="I261" s="1102"/>
    </row>
    <row r="262" spans="4:9" s="1089" customFormat="1">
      <c r="D262" s="1102"/>
      <c r="E262" s="1102"/>
      <c r="F262" s="1102"/>
      <c r="G262" s="1102"/>
      <c r="H262" s="1102"/>
      <c r="I262" s="1102"/>
    </row>
    <row r="263" spans="4:9" s="1089" customFormat="1">
      <c r="D263" s="1102"/>
      <c r="E263" s="1102"/>
      <c r="F263" s="1102"/>
      <c r="G263" s="1102"/>
      <c r="H263" s="1102"/>
      <c r="I263" s="1102"/>
    </row>
    <row r="264" spans="4:9" s="1089" customFormat="1">
      <c r="D264" s="1102"/>
      <c r="E264" s="1102"/>
      <c r="F264" s="1102"/>
      <c r="G264" s="1102"/>
      <c r="H264" s="1102"/>
      <c r="I264" s="1102"/>
    </row>
    <row r="265" spans="4:9" s="1089" customFormat="1">
      <c r="D265" s="1102"/>
      <c r="E265" s="1102"/>
      <c r="F265" s="1102"/>
      <c r="G265" s="1102"/>
      <c r="H265" s="1102"/>
      <c r="I265" s="1102"/>
    </row>
    <row r="266" spans="4:9" s="1089" customFormat="1">
      <c r="D266" s="1102"/>
      <c r="E266" s="1102"/>
      <c r="F266" s="1102"/>
      <c r="G266" s="1102"/>
      <c r="H266" s="1102"/>
      <c r="I266" s="1102"/>
    </row>
    <row r="267" spans="4:9" s="1089" customFormat="1">
      <c r="D267" s="1102"/>
      <c r="E267" s="1102"/>
      <c r="F267" s="1102"/>
      <c r="G267" s="1102"/>
      <c r="H267" s="1102"/>
      <c r="I267" s="1102"/>
    </row>
    <row r="268" spans="4:9" s="1089" customFormat="1">
      <c r="D268" s="1102"/>
      <c r="E268" s="1102"/>
      <c r="F268" s="1102"/>
      <c r="G268" s="1102"/>
      <c r="H268" s="1102"/>
      <c r="I268" s="1102"/>
    </row>
    <row r="269" spans="4:9" s="1089" customFormat="1">
      <c r="D269" s="1102"/>
      <c r="E269" s="1102"/>
      <c r="F269" s="1102"/>
      <c r="G269" s="1102"/>
      <c r="H269" s="1102"/>
      <c r="I269" s="1102"/>
    </row>
    <row r="270" spans="4:9" s="1089" customFormat="1">
      <c r="D270" s="1102"/>
      <c r="E270" s="1102"/>
      <c r="F270" s="1102"/>
      <c r="G270" s="1102"/>
      <c r="H270" s="1102"/>
      <c r="I270" s="1102"/>
    </row>
    <row r="271" spans="4:9" s="1089" customFormat="1">
      <c r="D271" s="1102"/>
      <c r="E271" s="1102"/>
      <c r="F271" s="1102"/>
      <c r="G271" s="1102"/>
      <c r="H271" s="1102"/>
      <c r="I271" s="1102"/>
    </row>
    <row r="272" spans="4:9" s="1089" customFormat="1">
      <c r="D272" s="1102"/>
      <c r="E272" s="1102"/>
      <c r="F272" s="1102"/>
      <c r="G272" s="1102"/>
      <c r="H272" s="1102"/>
      <c r="I272" s="1102"/>
    </row>
    <row r="273" spans="4:9" s="1089" customFormat="1">
      <c r="D273" s="1102"/>
      <c r="E273" s="1102"/>
      <c r="F273" s="1102"/>
      <c r="G273" s="1102"/>
      <c r="H273" s="1102"/>
      <c r="I273" s="1102"/>
    </row>
    <row r="274" spans="4:9" s="1089" customFormat="1">
      <c r="D274" s="1102"/>
      <c r="E274" s="1102"/>
      <c r="F274" s="1102"/>
      <c r="G274" s="1102"/>
      <c r="H274" s="1102"/>
      <c r="I274" s="1102"/>
    </row>
    <row r="275" spans="4:9" s="1089" customFormat="1">
      <c r="D275" s="1102"/>
      <c r="E275" s="1102"/>
      <c r="F275" s="1102"/>
      <c r="G275" s="1102"/>
      <c r="H275" s="1102"/>
      <c r="I275" s="1102"/>
    </row>
    <row r="276" spans="4:9" s="1089" customFormat="1">
      <c r="D276" s="1102"/>
      <c r="E276" s="1102"/>
      <c r="F276" s="1102"/>
      <c r="G276" s="1102"/>
      <c r="H276" s="1102"/>
      <c r="I276" s="1102"/>
    </row>
    <row r="277" spans="4:9" s="1089" customFormat="1">
      <c r="D277" s="1102"/>
      <c r="E277" s="1102"/>
      <c r="F277" s="1102"/>
      <c r="G277" s="1102"/>
      <c r="H277" s="1102"/>
      <c r="I277" s="1102"/>
    </row>
    <row r="278" spans="4:9" s="1089" customFormat="1">
      <c r="D278" s="1102"/>
      <c r="E278" s="1102"/>
      <c r="F278" s="1102"/>
      <c r="G278" s="1102"/>
      <c r="H278" s="1102"/>
      <c r="I278" s="1102"/>
    </row>
    <row r="279" spans="4:9" s="1089" customFormat="1">
      <c r="D279" s="1102"/>
      <c r="E279" s="1102"/>
      <c r="F279" s="1102"/>
      <c r="G279" s="1102"/>
      <c r="H279" s="1102"/>
      <c r="I279" s="1102"/>
    </row>
    <row r="280" spans="4:9" s="1089" customFormat="1">
      <c r="D280" s="1102"/>
      <c r="E280" s="1102"/>
      <c r="F280" s="1102"/>
      <c r="G280" s="1102"/>
      <c r="H280" s="1102"/>
      <c r="I280" s="1102"/>
    </row>
    <row r="281" spans="4:9" s="1089" customFormat="1">
      <c r="D281" s="1102"/>
      <c r="E281" s="1102"/>
      <c r="F281" s="1102"/>
      <c r="G281" s="1102"/>
      <c r="H281" s="1102"/>
      <c r="I281" s="1102"/>
    </row>
    <row r="282" spans="4:9" s="1089" customFormat="1">
      <c r="D282" s="1102"/>
      <c r="E282" s="1102"/>
      <c r="F282" s="1102"/>
      <c r="G282" s="1102"/>
      <c r="H282" s="1102"/>
      <c r="I282" s="1102"/>
    </row>
    <row r="283" spans="4:9" s="1089" customFormat="1">
      <c r="D283" s="1102"/>
      <c r="E283" s="1102"/>
      <c r="F283" s="1102"/>
      <c r="G283" s="1102"/>
      <c r="H283" s="1102"/>
      <c r="I283" s="1102"/>
    </row>
    <row r="284" spans="4:9" s="1089" customFormat="1">
      <c r="D284" s="1102"/>
      <c r="E284" s="1102"/>
      <c r="F284" s="1102"/>
      <c r="G284" s="1102"/>
      <c r="H284" s="1102"/>
      <c r="I284" s="1102"/>
    </row>
    <row r="285" spans="4:9" s="1089" customFormat="1">
      <c r="D285" s="1102"/>
      <c r="E285" s="1102"/>
      <c r="F285" s="1102"/>
      <c r="G285" s="1102"/>
      <c r="H285" s="1102"/>
      <c r="I285" s="1102"/>
    </row>
    <row r="286" spans="4:9" s="1089" customFormat="1">
      <c r="D286" s="1102"/>
      <c r="E286" s="1102"/>
      <c r="F286" s="1102"/>
      <c r="G286" s="1102"/>
      <c r="H286" s="1102"/>
      <c r="I286" s="1102"/>
    </row>
    <row r="287" spans="4:9" s="1089" customFormat="1">
      <c r="D287" s="1102"/>
      <c r="E287" s="1102"/>
      <c r="F287" s="1102"/>
      <c r="G287" s="1102"/>
      <c r="H287" s="1102"/>
      <c r="I287" s="1102"/>
    </row>
    <row r="288" spans="4:9" s="1089" customFormat="1">
      <c r="D288" s="1102"/>
      <c r="E288" s="1102"/>
      <c r="F288" s="1102"/>
      <c r="G288" s="1102"/>
      <c r="H288" s="1102"/>
      <c r="I288" s="1102"/>
    </row>
    <row r="289" spans="4:9" s="1089" customFormat="1">
      <c r="D289" s="1102"/>
      <c r="E289" s="1102"/>
      <c r="F289" s="1102"/>
      <c r="G289" s="1102"/>
      <c r="H289" s="1102"/>
      <c r="I289" s="1102"/>
    </row>
    <row r="290" spans="4:9" s="1089" customFormat="1">
      <c r="D290" s="1102"/>
      <c r="E290" s="1102"/>
      <c r="F290" s="1102"/>
      <c r="G290" s="1102"/>
      <c r="H290" s="1102"/>
      <c r="I290" s="1102"/>
    </row>
    <row r="291" spans="4:9" s="1089" customFormat="1">
      <c r="D291" s="1102"/>
      <c r="E291" s="1102"/>
      <c r="F291" s="1102"/>
      <c r="G291" s="1102"/>
      <c r="H291" s="1102"/>
      <c r="I291" s="1102"/>
    </row>
    <row r="292" spans="4:9" s="1089" customFormat="1">
      <c r="D292" s="1102"/>
      <c r="E292" s="1102"/>
      <c r="F292" s="1102"/>
      <c r="G292" s="1102"/>
      <c r="H292" s="1102"/>
      <c r="I292" s="1102"/>
    </row>
    <row r="293" spans="4:9" s="1089" customFormat="1">
      <c r="D293" s="1102"/>
      <c r="E293" s="1102"/>
      <c r="F293" s="1102"/>
      <c r="G293" s="1102"/>
      <c r="H293" s="1102"/>
      <c r="I293" s="1102"/>
    </row>
    <row r="294" spans="4:9" s="1089" customFormat="1">
      <c r="D294" s="1102"/>
      <c r="E294" s="1102"/>
      <c r="F294" s="1102"/>
      <c r="G294" s="1102"/>
      <c r="H294" s="1102"/>
      <c r="I294" s="1102"/>
    </row>
    <row r="295" spans="4:9" s="1089" customFormat="1">
      <c r="D295" s="1102"/>
      <c r="E295" s="1102"/>
      <c r="F295" s="1102"/>
      <c r="G295" s="1102"/>
      <c r="H295" s="1102"/>
      <c r="I295" s="1102"/>
    </row>
    <row r="296" spans="4:9" s="1089" customFormat="1">
      <c r="D296" s="1102"/>
      <c r="E296" s="1102"/>
      <c r="F296" s="1102"/>
      <c r="G296" s="1102"/>
      <c r="H296" s="1102"/>
      <c r="I296" s="1102"/>
    </row>
    <row r="297" spans="4:9" s="1089" customFormat="1">
      <c r="D297" s="1102"/>
      <c r="E297" s="1102"/>
      <c r="F297" s="1102"/>
      <c r="G297" s="1102"/>
      <c r="H297" s="1102"/>
      <c r="I297" s="1102"/>
    </row>
    <row r="298" spans="4:9" s="1089" customFormat="1">
      <c r="D298" s="1102"/>
      <c r="E298" s="1102"/>
      <c r="F298" s="1102"/>
      <c r="G298" s="1102"/>
      <c r="H298" s="1102"/>
      <c r="I298" s="1102"/>
    </row>
    <row r="299" spans="4:9" s="1089" customFormat="1">
      <c r="D299" s="1102"/>
      <c r="E299" s="1102"/>
      <c r="F299" s="1102"/>
      <c r="G299" s="1102"/>
      <c r="H299" s="1102"/>
      <c r="I299" s="1102"/>
    </row>
    <row r="300" spans="4:9" s="1089" customFormat="1">
      <c r="D300" s="1102"/>
      <c r="E300" s="1102"/>
      <c r="F300" s="1102"/>
      <c r="G300" s="1102"/>
      <c r="H300" s="1102"/>
      <c r="I300" s="1102"/>
    </row>
    <row r="301" spans="4:9" s="1089" customFormat="1">
      <c r="D301" s="1102"/>
      <c r="E301" s="1102"/>
      <c r="F301" s="1102"/>
      <c r="G301" s="1102"/>
      <c r="H301" s="1102"/>
      <c r="I301" s="1102"/>
    </row>
    <row r="302" spans="4:9" s="1089" customFormat="1">
      <c r="D302" s="1102"/>
      <c r="E302" s="1102"/>
      <c r="F302" s="1102"/>
      <c r="G302" s="1102"/>
      <c r="H302" s="1102"/>
      <c r="I302" s="1102"/>
    </row>
    <row r="303" spans="4:9" s="1089" customFormat="1">
      <c r="D303" s="1102"/>
      <c r="E303" s="1102"/>
      <c r="F303" s="1102"/>
      <c r="G303" s="1102"/>
      <c r="H303" s="1102"/>
      <c r="I303" s="1102"/>
    </row>
    <row r="304" spans="4:9" s="1089" customFormat="1">
      <c r="D304" s="1102"/>
      <c r="E304" s="1102"/>
      <c r="F304" s="1102"/>
      <c r="G304" s="1102"/>
      <c r="H304" s="1102"/>
      <c r="I304" s="1102"/>
    </row>
    <row r="305" spans="4:9" s="1089" customFormat="1">
      <c r="D305" s="1102"/>
      <c r="E305" s="1102"/>
      <c r="F305" s="1102"/>
      <c r="G305" s="1102"/>
      <c r="H305" s="1102"/>
      <c r="I305" s="1102"/>
    </row>
    <row r="306" spans="4:9" s="1089" customFormat="1">
      <c r="D306" s="1102"/>
      <c r="E306" s="1102"/>
      <c r="F306" s="1102"/>
      <c r="G306" s="1102"/>
      <c r="H306" s="1102"/>
      <c r="I306" s="1102"/>
    </row>
    <row r="307" spans="4:9" s="1089" customFormat="1">
      <c r="D307" s="1102"/>
      <c r="E307" s="1102"/>
      <c r="F307" s="1102"/>
      <c r="G307" s="1102"/>
      <c r="H307" s="1102"/>
      <c r="I307" s="1102"/>
    </row>
    <row r="308" spans="4:9" s="1089" customFormat="1">
      <c r="D308" s="1102"/>
      <c r="E308" s="1102"/>
      <c r="F308" s="1102"/>
      <c r="G308" s="1102"/>
      <c r="H308" s="1102"/>
      <c r="I308" s="1102"/>
    </row>
    <row r="309" spans="4:9" s="1089" customFormat="1">
      <c r="D309" s="1102"/>
      <c r="E309" s="1102"/>
      <c r="F309" s="1102"/>
      <c r="G309" s="1102"/>
      <c r="H309" s="1102"/>
      <c r="I309" s="1102"/>
    </row>
    <row r="310" spans="4:9" s="1089" customFormat="1">
      <c r="D310" s="1102"/>
      <c r="E310" s="1102"/>
      <c r="F310" s="1102"/>
      <c r="G310" s="1102"/>
      <c r="H310" s="1102"/>
      <c r="I310" s="1102"/>
    </row>
    <row r="311" spans="4:9" s="1089" customFormat="1">
      <c r="D311" s="1102"/>
      <c r="E311" s="1102"/>
      <c r="F311" s="1102"/>
      <c r="G311" s="1102"/>
      <c r="H311" s="1102"/>
      <c r="I311" s="1102"/>
    </row>
    <row r="312" spans="4:9" s="1089" customFormat="1">
      <c r="D312" s="1102"/>
      <c r="E312" s="1102"/>
      <c r="F312" s="1102"/>
      <c r="G312" s="1102"/>
      <c r="H312" s="1102"/>
      <c r="I312" s="1102"/>
    </row>
    <row r="313" spans="4:9" s="1089" customFormat="1">
      <c r="D313" s="1102"/>
      <c r="E313" s="1102"/>
      <c r="F313" s="1102"/>
      <c r="G313" s="1102"/>
      <c r="H313" s="1102"/>
      <c r="I313" s="1102"/>
    </row>
    <row r="314" spans="4:9" s="1089" customFormat="1">
      <c r="D314" s="1102"/>
      <c r="E314" s="1102"/>
      <c r="F314" s="1102"/>
      <c r="G314" s="1102"/>
      <c r="H314" s="1102"/>
      <c r="I314" s="1102"/>
    </row>
    <row r="315" spans="4:9" s="1089" customFormat="1">
      <c r="D315" s="1102"/>
      <c r="E315" s="1102"/>
      <c r="F315" s="1102"/>
      <c r="G315" s="1102"/>
      <c r="H315" s="1102"/>
      <c r="I315" s="1102"/>
    </row>
    <row r="316" spans="4:9" s="1089" customFormat="1">
      <c r="D316" s="1102"/>
      <c r="E316" s="1102"/>
      <c r="F316" s="1102"/>
      <c r="G316" s="1102"/>
      <c r="H316" s="1102"/>
      <c r="I316" s="1102"/>
    </row>
    <row r="317" spans="4:9" s="1089" customFormat="1">
      <c r="D317" s="1102"/>
      <c r="E317" s="1102"/>
      <c r="F317" s="1102"/>
      <c r="G317" s="1102"/>
      <c r="H317" s="1102"/>
      <c r="I317" s="1102"/>
    </row>
    <row r="318" spans="4:9" s="1089" customFormat="1">
      <c r="D318" s="1102"/>
      <c r="E318" s="1102"/>
      <c r="F318" s="1102"/>
      <c r="G318" s="1102"/>
      <c r="H318" s="1102"/>
      <c r="I318" s="1102"/>
    </row>
    <row r="319" spans="4:9" s="1089" customFormat="1">
      <c r="D319" s="1102"/>
      <c r="E319" s="1102"/>
      <c r="F319" s="1102"/>
      <c r="G319" s="1102"/>
      <c r="H319" s="1102"/>
      <c r="I319" s="1102"/>
    </row>
    <row r="320" spans="4:9" s="1089" customFormat="1">
      <c r="D320" s="1102"/>
      <c r="E320" s="1102"/>
      <c r="F320" s="1102"/>
      <c r="G320" s="1102"/>
      <c r="H320" s="1102"/>
      <c r="I320" s="1102"/>
    </row>
    <row r="321" spans="4:9" s="1089" customFormat="1">
      <c r="D321" s="1102"/>
      <c r="E321" s="1102"/>
      <c r="F321" s="1102"/>
      <c r="G321" s="1102"/>
      <c r="H321" s="1102"/>
      <c r="I321" s="1102"/>
    </row>
    <row r="322" spans="4:9" s="1089" customFormat="1">
      <c r="D322" s="1102"/>
      <c r="E322" s="1102"/>
      <c r="F322" s="1102"/>
      <c r="G322" s="1102"/>
      <c r="H322" s="1102"/>
      <c r="I322" s="1102"/>
    </row>
    <row r="323" spans="4:9" s="1089" customFormat="1">
      <c r="D323" s="1102"/>
      <c r="E323" s="1102"/>
      <c r="F323" s="1102"/>
      <c r="G323" s="1102"/>
      <c r="H323" s="1102"/>
      <c r="I323" s="1102"/>
    </row>
    <row r="324" spans="4:9" s="1089" customFormat="1">
      <c r="D324" s="1102"/>
      <c r="E324" s="1102"/>
      <c r="F324" s="1102"/>
      <c r="G324" s="1102"/>
      <c r="H324" s="1102"/>
      <c r="I324" s="1102"/>
    </row>
    <row r="325" spans="4:9" s="1089" customFormat="1">
      <c r="D325" s="1102"/>
      <c r="E325" s="1102"/>
      <c r="F325" s="1102"/>
      <c r="G325" s="1102"/>
      <c r="H325" s="1102"/>
      <c r="I325" s="1102"/>
    </row>
    <row r="326" spans="4:9" s="1089" customFormat="1">
      <c r="D326" s="1102"/>
      <c r="E326" s="1102"/>
      <c r="F326" s="1102"/>
      <c r="G326" s="1102"/>
      <c r="H326" s="1102"/>
      <c r="I326" s="1102"/>
    </row>
    <row r="327" spans="4:9" s="1089" customFormat="1">
      <c r="D327" s="1102"/>
      <c r="E327" s="1102"/>
      <c r="F327" s="1102"/>
      <c r="G327" s="1102"/>
      <c r="H327" s="1102"/>
      <c r="I327" s="1102"/>
    </row>
    <row r="328" spans="4:9" s="1089" customFormat="1">
      <c r="D328" s="1102"/>
      <c r="E328" s="1102"/>
      <c r="F328" s="1102"/>
      <c r="G328" s="1102"/>
      <c r="H328" s="1102"/>
      <c r="I328" s="1102"/>
    </row>
    <row r="329" spans="4:9" s="1089" customFormat="1">
      <c r="D329" s="1102"/>
      <c r="E329" s="1102"/>
      <c r="F329" s="1102"/>
      <c r="G329" s="1102"/>
      <c r="H329" s="1102"/>
      <c r="I329" s="1102"/>
    </row>
    <row r="330" spans="4:9" s="1089" customFormat="1">
      <c r="D330" s="1102"/>
      <c r="E330" s="1102"/>
      <c r="F330" s="1102"/>
      <c r="G330" s="1102"/>
      <c r="H330" s="1102"/>
      <c r="I330" s="1102"/>
    </row>
    <row r="331" spans="4:9" s="1089" customFormat="1">
      <c r="D331" s="1102"/>
      <c r="E331" s="1102"/>
      <c r="F331" s="1102"/>
      <c r="G331" s="1102"/>
      <c r="H331" s="1102"/>
      <c r="I331" s="1102"/>
    </row>
    <row r="332" spans="4:9" s="1089" customFormat="1">
      <c r="D332" s="1102"/>
      <c r="E332" s="1102"/>
      <c r="F332" s="1102"/>
      <c r="G332" s="1102"/>
      <c r="H332" s="1102"/>
      <c r="I332" s="1102"/>
    </row>
    <row r="333" spans="4:9" s="1089" customFormat="1">
      <c r="D333" s="1102"/>
      <c r="E333" s="1102"/>
      <c r="F333" s="1102"/>
      <c r="G333" s="1102"/>
      <c r="H333" s="1102"/>
      <c r="I333" s="1102"/>
    </row>
    <row r="334" spans="4:9" s="1089" customFormat="1">
      <c r="D334" s="1102"/>
      <c r="E334" s="1102"/>
      <c r="F334" s="1102"/>
      <c r="G334" s="1102"/>
      <c r="H334" s="1102"/>
      <c r="I334" s="1102"/>
    </row>
    <row r="335" spans="4:9" s="1089" customFormat="1">
      <c r="D335" s="1102"/>
      <c r="E335" s="1102"/>
      <c r="F335" s="1102"/>
      <c r="G335" s="1102"/>
      <c r="H335" s="1102"/>
      <c r="I335" s="1102"/>
    </row>
    <row r="336" spans="4:9" s="1089" customFormat="1">
      <c r="D336" s="1102"/>
      <c r="E336" s="1102"/>
      <c r="F336" s="1102"/>
      <c r="G336" s="1102"/>
      <c r="H336" s="1102"/>
      <c r="I336" s="1102"/>
    </row>
    <row r="337" spans="4:9" s="1089" customFormat="1">
      <c r="D337" s="1102"/>
      <c r="E337" s="1102"/>
      <c r="F337" s="1102"/>
      <c r="G337" s="1102"/>
      <c r="H337" s="1102"/>
      <c r="I337" s="1102"/>
    </row>
    <row r="338" spans="4:9" s="1089" customFormat="1">
      <c r="D338" s="1102"/>
      <c r="E338" s="1102"/>
      <c r="F338" s="1102"/>
      <c r="G338" s="1102"/>
      <c r="H338" s="1102"/>
      <c r="I338" s="1102"/>
    </row>
    <row r="339" spans="4:9" s="1089" customFormat="1">
      <c r="D339" s="1102"/>
      <c r="E339" s="1102"/>
      <c r="F339" s="1102"/>
      <c r="G339" s="1102"/>
      <c r="H339" s="1102"/>
      <c r="I339" s="1102"/>
    </row>
    <row r="340" spans="4:9" s="1089" customFormat="1">
      <c r="D340" s="1102"/>
      <c r="E340" s="1102"/>
      <c r="F340" s="1102"/>
      <c r="G340" s="1102"/>
      <c r="H340" s="1102"/>
      <c r="I340" s="1102"/>
    </row>
    <row r="341" spans="4:9" s="1089" customFormat="1">
      <c r="D341" s="1102"/>
      <c r="E341" s="1102"/>
      <c r="F341" s="1102"/>
      <c r="G341" s="1102"/>
      <c r="H341" s="1102"/>
      <c r="I341" s="1102"/>
    </row>
    <row r="342" spans="4:9" s="1089" customFormat="1">
      <c r="D342" s="1102"/>
      <c r="E342" s="1102"/>
      <c r="F342" s="1102"/>
      <c r="G342" s="1102"/>
      <c r="H342" s="1102"/>
      <c r="I342" s="1102"/>
    </row>
    <row r="343" spans="4:9" s="1089" customFormat="1">
      <c r="D343" s="1102"/>
      <c r="E343" s="1102"/>
      <c r="F343" s="1102"/>
      <c r="G343" s="1102"/>
      <c r="H343" s="1102"/>
      <c r="I343" s="1102"/>
    </row>
    <row r="344" spans="4:9" s="1089" customFormat="1">
      <c r="D344" s="1102"/>
      <c r="E344" s="1102"/>
      <c r="F344" s="1102"/>
      <c r="G344" s="1102"/>
      <c r="H344" s="1102"/>
      <c r="I344" s="1102"/>
    </row>
    <row r="345" spans="4:9" s="1089" customFormat="1">
      <c r="D345" s="1102"/>
      <c r="E345" s="1102"/>
      <c r="F345" s="1102"/>
      <c r="G345" s="1102"/>
      <c r="H345" s="1102"/>
      <c r="I345" s="1102"/>
    </row>
    <row r="346" spans="4:9" s="1089" customFormat="1">
      <c r="D346" s="1102"/>
      <c r="E346" s="1102"/>
      <c r="F346" s="1102"/>
      <c r="G346" s="1102"/>
      <c r="H346" s="1102"/>
      <c r="I346" s="1102"/>
    </row>
    <row r="347" spans="4:9" s="1089" customFormat="1">
      <c r="D347" s="1102"/>
      <c r="E347" s="1102"/>
      <c r="F347" s="1102"/>
      <c r="G347" s="1102"/>
      <c r="H347" s="1102"/>
      <c r="I347" s="1102"/>
    </row>
    <row r="348" spans="4:9" s="1089" customFormat="1">
      <c r="D348" s="1102"/>
      <c r="E348" s="1102"/>
      <c r="F348" s="1102"/>
      <c r="G348" s="1102"/>
      <c r="H348" s="1102"/>
      <c r="I348" s="1102"/>
    </row>
    <row r="349" spans="4:9" s="1089" customFormat="1">
      <c r="D349" s="1102"/>
      <c r="E349" s="1102"/>
      <c r="F349" s="1102"/>
      <c r="G349" s="1102"/>
      <c r="H349" s="1102"/>
      <c r="I349" s="1102"/>
    </row>
    <row r="350" spans="4:9" s="1089" customFormat="1">
      <c r="D350" s="1102"/>
      <c r="E350" s="1102"/>
      <c r="F350" s="1102"/>
      <c r="G350" s="1102"/>
      <c r="H350" s="1102"/>
      <c r="I350" s="1102"/>
    </row>
    <row r="351" spans="4:9" s="1089" customFormat="1">
      <c r="D351" s="1102"/>
      <c r="E351" s="1102"/>
      <c r="F351" s="1102"/>
      <c r="G351" s="1102"/>
      <c r="H351" s="1102"/>
      <c r="I351" s="1102"/>
    </row>
    <row r="352" spans="4:9" s="1089" customFormat="1">
      <c r="D352" s="1102"/>
      <c r="E352" s="1102"/>
      <c r="F352" s="1102"/>
      <c r="G352" s="1102"/>
      <c r="H352" s="1102"/>
      <c r="I352" s="1102"/>
    </row>
    <row r="353" spans="4:9" s="1089" customFormat="1">
      <c r="D353" s="1102"/>
      <c r="E353" s="1102"/>
      <c r="F353" s="1102"/>
      <c r="G353" s="1102"/>
      <c r="H353" s="1102"/>
      <c r="I353" s="1102"/>
    </row>
    <row r="354" spans="4:9" s="1089" customFormat="1">
      <c r="D354" s="1102"/>
      <c r="E354" s="1102"/>
      <c r="F354" s="1102"/>
      <c r="G354" s="1102"/>
      <c r="H354" s="1102"/>
      <c r="I354" s="1102"/>
    </row>
    <row r="355" spans="4:9" s="1089" customFormat="1">
      <c r="D355" s="1102"/>
      <c r="E355" s="1102"/>
      <c r="F355" s="1102"/>
      <c r="G355" s="1102"/>
      <c r="H355" s="1102"/>
      <c r="I355" s="1102"/>
    </row>
    <row r="356" spans="4:9" s="1089" customFormat="1">
      <c r="D356" s="1102"/>
      <c r="E356" s="1102"/>
      <c r="F356" s="1102"/>
      <c r="G356" s="1102"/>
      <c r="H356" s="1102"/>
      <c r="I356" s="1102"/>
    </row>
    <row r="357" spans="4:9" s="1089" customFormat="1">
      <c r="D357" s="1102"/>
      <c r="E357" s="1102"/>
      <c r="F357" s="1102"/>
      <c r="G357" s="1102"/>
      <c r="H357" s="1102"/>
      <c r="I357" s="1102"/>
    </row>
    <row r="358" spans="4:9" s="1089" customFormat="1">
      <c r="D358" s="1102"/>
      <c r="E358" s="1102"/>
      <c r="F358" s="1102"/>
      <c r="G358" s="1102"/>
      <c r="H358" s="1102"/>
      <c r="I358" s="1102"/>
    </row>
    <row r="359" spans="4:9" s="1089" customFormat="1">
      <c r="D359" s="1102"/>
      <c r="E359" s="1102"/>
      <c r="F359" s="1102"/>
      <c r="G359" s="1102"/>
      <c r="H359" s="1102"/>
      <c r="I359" s="1102"/>
    </row>
    <row r="360" spans="4:9" s="1089" customFormat="1">
      <c r="D360" s="1102"/>
      <c r="E360" s="1102"/>
      <c r="F360" s="1102"/>
      <c r="G360" s="1102"/>
      <c r="H360" s="1102"/>
      <c r="I360" s="1102"/>
    </row>
    <row r="361" spans="4:9" s="1089" customFormat="1">
      <c r="D361" s="1102"/>
      <c r="E361" s="1102"/>
      <c r="F361" s="1102"/>
      <c r="G361" s="1102"/>
      <c r="H361" s="1102"/>
      <c r="I361" s="1102"/>
    </row>
    <row r="362" spans="4:9" s="1089" customFormat="1">
      <c r="D362" s="1102"/>
      <c r="E362" s="1102"/>
      <c r="F362" s="1102"/>
      <c r="G362" s="1102"/>
      <c r="H362" s="1102"/>
      <c r="I362" s="1102"/>
    </row>
    <row r="363" spans="4:9" s="1089" customFormat="1">
      <c r="D363" s="1102"/>
      <c r="E363" s="1102"/>
      <c r="F363" s="1102"/>
      <c r="G363" s="1102"/>
      <c r="H363" s="1102"/>
      <c r="I363" s="1102"/>
    </row>
    <row r="364" spans="4:9" s="1089" customFormat="1">
      <c r="D364" s="1102"/>
      <c r="E364" s="1102"/>
      <c r="F364" s="1102"/>
      <c r="G364" s="1102"/>
      <c r="H364" s="1102"/>
      <c r="I364" s="1102"/>
    </row>
    <row r="365" spans="4:9" s="1089" customFormat="1">
      <c r="D365" s="1102"/>
      <c r="E365" s="1102"/>
      <c r="F365" s="1102"/>
      <c r="G365" s="1102"/>
      <c r="H365" s="1102"/>
      <c r="I365" s="1102"/>
    </row>
    <row r="366" spans="4:9" s="1089" customFormat="1">
      <c r="D366" s="1102"/>
      <c r="E366" s="1102"/>
      <c r="F366" s="1102"/>
      <c r="G366" s="1102"/>
      <c r="H366" s="1102"/>
      <c r="I366" s="1102"/>
    </row>
    <row r="367" spans="4:9" s="1089" customFormat="1">
      <c r="D367" s="1102"/>
      <c r="E367" s="1102"/>
      <c r="F367" s="1102"/>
      <c r="G367" s="1102"/>
      <c r="H367" s="1102"/>
      <c r="I367" s="1102"/>
    </row>
    <row r="368" spans="4:9" s="1089" customFormat="1">
      <c r="D368" s="1102"/>
      <c r="E368" s="1102"/>
      <c r="F368" s="1102"/>
      <c r="G368" s="1102"/>
      <c r="H368" s="1102"/>
      <c r="I368" s="1102"/>
    </row>
    <row r="369" spans="4:9" s="1089" customFormat="1">
      <c r="D369" s="1102"/>
      <c r="E369" s="1102"/>
      <c r="F369" s="1102"/>
      <c r="G369" s="1102"/>
      <c r="H369" s="1102"/>
      <c r="I369" s="1102"/>
    </row>
    <row r="370" spans="4:9" s="1089" customFormat="1">
      <c r="D370" s="1102"/>
      <c r="E370" s="1102"/>
      <c r="F370" s="1102"/>
      <c r="G370" s="1102"/>
      <c r="H370" s="1102"/>
      <c r="I370" s="1102"/>
    </row>
    <row r="371" spans="4:9" s="1089" customFormat="1">
      <c r="D371" s="1102"/>
      <c r="E371" s="1102"/>
      <c r="F371" s="1102"/>
      <c r="G371" s="1102"/>
      <c r="H371" s="1102"/>
      <c r="I371" s="1102"/>
    </row>
    <row r="372" spans="4:9" s="1089" customFormat="1">
      <c r="D372" s="1102"/>
      <c r="E372" s="1102"/>
      <c r="F372" s="1102"/>
      <c r="G372" s="1102"/>
      <c r="H372" s="1102"/>
      <c r="I372" s="1102"/>
    </row>
    <row r="373" spans="4:9" s="1089" customFormat="1">
      <c r="D373" s="1102"/>
      <c r="E373" s="1102"/>
      <c r="F373" s="1102"/>
      <c r="G373" s="1102"/>
      <c r="H373" s="1102"/>
      <c r="I373" s="1102"/>
    </row>
    <row r="374" spans="4:9" s="1089" customFormat="1">
      <c r="D374" s="1102"/>
      <c r="E374" s="1102"/>
      <c r="F374" s="1102"/>
      <c r="G374" s="1102"/>
      <c r="H374" s="1102"/>
      <c r="I374" s="1102"/>
    </row>
    <row r="375" spans="4:9" s="1089" customFormat="1">
      <c r="D375" s="1102"/>
      <c r="E375" s="1102"/>
      <c r="F375" s="1102"/>
      <c r="G375" s="1102"/>
      <c r="H375" s="1102"/>
      <c r="I375" s="1102"/>
    </row>
    <row r="376" spans="4:9" s="1089" customFormat="1">
      <c r="D376" s="1102"/>
      <c r="E376" s="1102"/>
      <c r="F376" s="1102"/>
      <c r="G376" s="1102"/>
      <c r="H376" s="1102"/>
      <c r="I376" s="1102"/>
    </row>
    <row r="377" spans="4:9" s="1089" customFormat="1">
      <c r="D377" s="1102"/>
      <c r="E377" s="1102"/>
      <c r="F377" s="1102"/>
      <c r="G377" s="1102"/>
      <c r="H377" s="1102"/>
      <c r="I377" s="1102"/>
    </row>
    <row r="378" spans="4:9" s="1089" customFormat="1">
      <c r="D378" s="1102"/>
      <c r="E378" s="1102"/>
      <c r="F378" s="1102"/>
      <c r="G378" s="1102"/>
      <c r="H378" s="1102"/>
      <c r="I378" s="1102"/>
    </row>
    <row r="379" spans="4:9" s="1089" customFormat="1">
      <c r="D379" s="1102"/>
      <c r="E379" s="1102"/>
      <c r="F379" s="1102"/>
      <c r="G379" s="1102"/>
      <c r="H379" s="1102"/>
      <c r="I379" s="1102"/>
    </row>
    <row r="380" spans="4:9" s="1089" customFormat="1">
      <c r="D380" s="1102"/>
      <c r="E380" s="1102"/>
      <c r="F380" s="1102"/>
      <c r="G380" s="1102"/>
      <c r="H380" s="1102"/>
      <c r="I380" s="1102"/>
    </row>
    <row r="381" spans="4:9" s="1089" customFormat="1">
      <c r="D381" s="1102"/>
      <c r="E381" s="1102"/>
      <c r="F381" s="1102"/>
      <c r="G381" s="1102"/>
      <c r="H381" s="1102"/>
      <c r="I381" s="1102"/>
    </row>
    <row r="382" spans="4:9" s="1089" customFormat="1">
      <c r="D382" s="1102"/>
      <c r="E382" s="1102"/>
      <c r="F382" s="1102"/>
      <c r="G382" s="1102"/>
      <c r="H382" s="1102"/>
      <c r="I382" s="1102"/>
    </row>
    <row r="383" spans="4:9" s="1089" customFormat="1">
      <c r="D383" s="1102"/>
      <c r="E383" s="1102"/>
      <c r="F383" s="1102"/>
      <c r="G383" s="1102"/>
      <c r="H383" s="1102"/>
      <c r="I383" s="1102"/>
    </row>
    <row r="384" spans="4:9" s="1089" customFormat="1">
      <c r="D384" s="1102"/>
      <c r="E384" s="1102"/>
      <c r="F384" s="1102"/>
      <c r="G384" s="1102"/>
      <c r="H384" s="1102"/>
      <c r="I384" s="1102"/>
    </row>
    <row r="385" spans="4:9" s="1089" customFormat="1">
      <c r="D385" s="1102"/>
      <c r="E385" s="1102"/>
      <c r="F385" s="1102"/>
      <c r="G385" s="1102"/>
      <c r="H385" s="1102"/>
      <c r="I385" s="1102"/>
    </row>
    <row r="386" spans="4:9" s="1089" customFormat="1">
      <c r="D386" s="1102"/>
      <c r="E386" s="1102"/>
      <c r="F386" s="1102"/>
      <c r="G386" s="1102"/>
      <c r="H386" s="1102"/>
      <c r="I386" s="1102"/>
    </row>
    <row r="387" spans="4:9" s="1089" customFormat="1">
      <c r="D387" s="1102"/>
      <c r="E387" s="1102"/>
      <c r="F387" s="1102"/>
      <c r="G387" s="1102"/>
      <c r="H387" s="1102"/>
      <c r="I387" s="1102"/>
    </row>
    <row r="388" spans="4:9" s="1089" customFormat="1">
      <c r="D388" s="1102"/>
      <c r="E388" s="1102"/>
      <c r="F388" s="1102"/>
      <c r="G388" s="1102"/>
      <c r="H388" s="1102"/>
      <c r="I388" s="1102"/>
    </row>
    <row r="389" spans="4:9" s="1089" customFormat="1">
      <c r="D389" s="1102"/>
      <c r="E389" s="1102"/>
      <c r="F389" s="1102"/>
      <c r="G389" s="1102"/>
      <c r="H389" s="1102"/>
      <c r="I389" s="1102"/>
    </row>
    <row r="390" spans="4:9" s="1089" customFormat="1">
      <c r="D390" s="1102"/>
      <c r="E390" s="1102"/>
      <c r="F390" s="1102"/>
      <c r="G390" s="1102"/>
      <c r="H390" s="1102"/>
      <c r="I390" s="1102"/>
    </row>
    <row r="391" spans="4:9" s="1089" customFormat="1">
      <c r="D391" s="1102"/>
      <c r="E391" s="1102"/>
      <c r="F391" s="1102"/>
      <c r="G391" s="1102"/>
      <c r="H391" s="1102"/>
      <c r="I391" s="1102"/>
    </row>
    <row r="392" spans="4:9" s="1089" customFormat="1">
      <c r="D392" s="1102"/>
      <c r="E392" s="1102"/>
      <c r="F392" s="1102"/>
      <c r="G392" s="1102"/>
      <c r="H392" s="1102"/>
      <c r="I392" s="1102"/>
    </row>
    <row r="393" spans="4:9" s="1089" customFormat="1">
      <c r="D393" s="1102"/>
      <c r="E393" s="1102"/>
      <c r="F393" s="1102"/>
      <c r="G393" s="1102"/>
      <c r="H393" s="1102"/>
      <c r="I393" s="1102"/>
    </row>
    <row r="394" spans="4:9" s="1089" customFormat="1">
      <c r="D394" s="1102"/>
      <c r="E394" s="1102"/>
      <c r="F394" s="1102"/>
      <c r="G394" s="1102"/>
      <c r="H394" s="1102"/>
      <c r="I394" s="1102"/>
    </row>
    <row r="395" spans="4:9" s="1089" customFormat="1">
      <c r="D395" s="1102"/>
      <c r="E395" s="1102"/>
      <c r="F395" s="1102"/>
      <c r="G395" s="1102"/>
      <c r="H395" s="1102"/>
      <c r="I395" s="1102"/>
    </row>
    <row r="396" spans="4:9" s="1089" customFormat="1">
      <c r="D396" s="1102"/>
      <c r="E396" s="1102"/>
      <c r="F396" s="1102"/>
      <c r="G396" s="1102"/>
      <c r="H396" s="1102"/>
      <c r="I396" s="1102"/>
    </row>
    <row r="397" spans="4:9" s="1089" customFormat="1">
      <c r="D397" s="1102"/>
      <c r="E397" s="1102"/>
      <c r="F397" s="1102"/>
      <c r="G397" s="1102"/>
      <c r="H397" s="1102"/>
      <c r="I397" s="1102"/>
    </row>
    <row r="398" spans="4:9" s="1089" customFormat="1">
      <c r="D398" s="1102"/>
      <c r="E398" s="1102"/>
      <c r="F398" s="1102"/>
      <c r="G398" s="1102"/>
      <c r="H398" s="1102"/>
      <c r="I398" s="1102"/>
    </row>
    <row r="399" spans="4:9" s="1089" customFormat="1">
      <c r="D399" s="1102"/>
      <c r="E399" s="1102"/>
      <c r="F399" s="1102"/>
      <c r="G399" s="1102"/>
      <c r="H399" s="1102"/>
      <c r="I399" s="1102"/>
    </row>
    <row r="400" spans="4:9" s="1089" customFormat="1">
      <c r="D400" s="1102"/>
      <c r="E400" s="1102"/>
      <c r="F400" s="1102"/>
      <c r="G400" s="1102"/>
      <c r="H400" s="1102"/>
      <c r="I400" s="1102"/>
    </row>
    <row r="401" spans="4:9" s="1089" customFormat="1">
      <c r="D401" s="1102"/>
      <c r="E401" s="1102"/>
      <c r="F401" s="1102"/>
      <c r="G401" s="1102"/>
      <c r="H401" s="1102"/>
      <c r="I401" s="1102"/>
    </row>
    <row r="402" spans="4:9" s="1089" customFormat="1">
      <c r="D402" s="1102"/>
      <c r="E402" s="1102"/>
      <c r="F402" s="1102"/>
      <c r="G402" s="1102"/>
      <c r="H402" s="1102"/>
      <c r="I402" s="1102"/>
    </row>
    <row r="403" spans="4:9" s="1089" customFormat="1">
      <c r="D403" s="1102"/>
      <c r="E403" s="1102"/>
      <c r="F403" s="1102"/>
      <c r="G403" s="1102"/>
      <c r="H403" s="1102"/>
      <c r="I403" s="1102"/>
    </row>
    <row r="404" spans="4:9" s="1089" customFormat="1">
      <c r="D404" s="1102"/>
      <c r="E404" s="1102"/>
      <c r="F404" s="1102"/>
      <c r="G404" s="1102"/>
      <c r="H404" s="1102"/>
      <c r="I404" s="1102"/>
    </row>
    <row r="405" spans="4:9" s="1089" customFormat="1">
      <c r="D405" s="1102"/>
      <c r="E405" s="1102"/>
      <c r="F405" s="1102"/>
      <c r="G405" s="1102"/>
      <c r="H405" s="1102"/>
      <c r="I405" s="1102"/>
    </row>
    <row r="406" spans="4:9" s="1089" customFormat="1">
      <c r="D406" s="1102"/>
      <c r="E406" s="1102"/>
      <c r="F406" s="1102"/>
      <c r="G406" s="1102"/>
      <c r="H406" s="1102"/>
      <c r="I406" s="1102"/>
    </row>
    <row r="407" spans="4:9" s="1089" customFormat="1">
      <c r="D407" s="1102"/>
      <c r="E407" s="1102"/>
      <c r="F407" s="1102"/>
      <c r="G407" s="1102"/>
      <c r="H407" s="1102"/>
      <c r="I407" s="1102"/>
    </row>
    <row r="408" spans="4:9" s="1089" customFormat="1">
      <c r="D408" s="1102"/>
      <c r="E408" s="1102"/>
      <c r="F408" s="1102"/>
      <c r="G408" s="1102"/>
      <c r="H408" s="1102"/>
      <c r="I408" s="1102"/>
    </row>
    <row r="409" spans="4:9" s="1089" customFormat="1">
      <c r="D409" s="1102"/>
      <c r="E409" s="1102"/>
      <c r="F409" s="1102"/>
      <c r="G409" s="1102"/>
      <c r="H409" s="1102"/>
      <c r="I409" s="1102"/>
    </row>
    <row r="410" spans="4:9" s="1089" customFormat="1">
      <c r="D410" s="1102"/>
      <c r="E410" s="1102"/>
      <c r="F410" s="1102"/>
      <c r="G410" s="1102"/>
      <c r="H410" s="1102"/>
      <c r="I410" s="1102"/>
    </row>
    <row r="411" spans="4:9" s="1089" customFormat="1">
      <c r="D411" s="1102"/>
      <c r="E411" s="1102"/>
      <c r="F411" s="1102"/>
      <c r="G411" s="1102"/>
      <c r="H411" s="1102"/>
      <c r="I411" s="1102"/>
    </row>
    <row r="412" spans="4:9" s="1089" customFormat="1">
      <c r="D412" s="1102"/>
      <c r="E412" s="1102"/>
      <c r="F412" s="1102"/>
      <c r="G412" s="1102"/>
      <c r="H412" s="1102"/>
      <c r="I412" s="1102"/>
    </row>
    <row r="413" spans="4:9" s="1089" customFormat="1">
      <c r="D413" s="1102"/>
      <c r="E413" s="1102"/>
      <c r="F413" s="1102"/>
      <c r="G413" s="1102"/>
      <c r="H413" s="1102"/>
      <c r="I413" s="1102"/>
    </row>
    <row r="414" spans="4:9" s="1089" customFormat="1">
      <c r="D414" s="1102"/>
      <c r="E414" s="1102"/>
      <c r="F414" s="1102"/>
      <c r="G414" s="1102"/>
      <c r="H414" s="1102"/>
      <c r="I414" s="1102"/>
    </row>
    <row r="415" spans="4:9" s="1089" customFormat="1">
      <c r="D415" s="1102"/>
      <c r="E415" s="1102"/>
      <c r="F415" s="1102"/>
      <c r="G415" s="1102"/>
      <c r="H415" s="1102"/>
      <c r="I415" s="1102"/>
    </row>
    <row r="416" spans="4:9" s="1089" customFormat="1">
      <c r="D416" s="1102"/>
      <c r="E416" s="1102"/>
      <c r="F416" s="1102"/>
      <c r="G416" s="1102"/>
      <c r="H416" s="1102"/>
      <c r="I416" s="1102"/>
    </row>
    <row r="417" spans="4:9" s="1089" customFormat="1">
      <c r="D417" s="1102"/>
      <c r="E417" s="1102"/>
      <c r="F417" s="1102"/>
      <c r="G417" s="1102"/>
      <c r="H417" s="1102"/>
      <c r="I417" s="1102"/>
    </row>
    <row r="418" spans="4:9" s="1089" customFormat="1">
      <c r="D418" s="1102"/>
      <c r="E418" s="1102"/>
      <c r="F418" s="1102"/>
      <c r="G418" s="1102"/>
      <c r="H418" s="1102"/>
      <c r="I418" s="1102"/>
    </row>
    <row r="419" spans="4:9" s="1089" customFormat="1">
      <c r="D419" s="1102"/>
      <c r="E419" s="1102"/>
      <c r="F419" s="1102"/>
      <c r="G419" s="1102"/>
      <c r="H419" s="1102"/>
      <c r="I419" s="1102"/>
    </row>
    <row r="420" spans="4:9" s="1089" customFormat="1">
      <c r="D420" s="1102"/>
      <c r="E420" s="1102"/>
      <c r="F420" s="1102"/>
      <c r="G420" s="1102"/>
      <c r="H420" s="1102"/>
      <c r="I420" s="1102"/>
    </row>
    <row r="421" spans="4:9" s="1089" customFormat="1">
      <c r="D421" s="1102"/>
      <c r="E421" s="1102"/>
      <c r="F421" s="1102"/>
      <c r="G421" s="1102"/>
      <c r="H421" s="1102"/>
      <c r="I421" s="1102"/>
    </row>
    <row r="422" spans="4:9" s="1089" customFormat="1">
      <c r="D422" s="1102"/>
      <c r="E422" s="1102"/>
      <c r="F422" s="1102"/>
      <c r="G422" s="1102"/>
      <c r="H422" s="1102"/>
      <c r="I422" s="1102"/>
    </row>
    <row r="423" spans="4:9" s="1089" customFormat="1">
      <c r="D423" s="1102"/>
      <c r="E423" s="1102"/>
      <c r="F423" s="1102"/>
      <c r="G423" s="1102"/>
      <c r="H423" s="1102"/>
      <c r="I423" s="1102"/>
    </row>
    <row r="424" spans="4:9" s="1089" customFormat="1">
      <c r="D424" s="1102"/>
      <c r="E424" s="1102"/>
      <c r="F424" s="1102"/>
      <c r="G424" s="1102"/>
      <c r="H424" s="1102"/>
      <c r="I424" s="1102"/>
    </row>
    <row r="425" spans="4:9" s="1089" customFormat="1">
      <c r="D425" s="1102"/>
      <c r="E425" s="1102"/>
      <c r="F425" s="1102"/>
      <c r="G425" s="1102"/>
      <c r="H425" s="1102"/>
      <c r="I425" s="1102"/>
    </row>
    <row r="426" spans="4:9" s="1089" customFormat="1">
      <c r="D426" s="1102"/>
      <c r="E426" s="1102"/>
      <c r="F426" s="1102"/>
      <c r="G426" s="1102"/>
      <c r="H426" s="1102"/>
      <c r="I426" s="1102"/>
    </row>
    <row r="427" spans="4:9" s="1089" customFormat="1">
      <c r="D427" s="1102"/>
      <c r="E427" s="1102"/>
      <c r="F427" s="1102"/>
      <c r="G427" s="1102"/>
      <c r="H427" s="1102"/>
      <c r="I427" s="1102"/>
    </row>
    <row r="428" spans="4:9" s="1089" customFormat="1">
      <c r="D428" s="1102"/>
      <c r="E428" s="1102"/>
      <c r="F428" s="1102"/>
      <c r="G428" s="1102"/>
      <c r="H428" s="1102"/>
      <c r="I428" s="1102"/>
    </row>
    <row r="429" spans="4:9" s="1089" customFormat="1">
      <c r="D429" s="1102"/>
      <c r="E429" s="1102"/>
      <c r="F429" s="1102"/>
      <c r="G429" s="1102"/>
      <c r="H429" s="1102"/>
      <c r="I429" s="1102"/>
    </row>
    <row r="430" spans="4:9" s="1089" customFormat="1">
      <c r="D430" s="1102"/>
      <c r="E430" s="1102"/>
      <c r="F430" s="1102"/>
      <c r="G430" s="1102"/>
      <c r="H430" s="1102"/>
      <c r="I430" s="1102"/>
    </row>
    <row r="431" spans="4:9" s="1089" customFormat="1">
      <c r="D431" s="1102"/>
      <c r="E431" s="1102"/>
      <c r="F431" s="1102"/>
      <c r="G431" s="1102"/>
      <c r="H431" s="1102"/>
      <c r="I431" s="1102"/>
    </row>
    <row r="432" spans="4:9" s="1089" customFormat="1">
      <c r="D432" s="1102"/>
      <c r="E432" s="1102"/>
      <c r="F432" s="1102"/>
      <c r="G432" s="1102"/>
      <c r="H432" s="1102"/>
      <c r="I432" s="1102"/>
    </row>
    <row r="433" spans="4:9" s="1089" customFormat="1">
      <c r="D433" s="1102"/>
      <c r="E433" s="1102"/>
      <c r="F433" s="1102"/>
      <c r="G433" s="1102"/>
      <c r="H433" s="1102"/>
      <c r="I433" s="1102"/>
    </row>
    <row r="434" spans="4:9" s="1089" customFormat="1">
      <c r="D434" s="1102"/>
      <c r="E434" s="1102"/>
      <c r="F434" s="1102"/>
      <c r="G434" s="1102"/>
      <c r="H434" s="1102"/>
      <c r="I434" s="1102"/>
    </row>
    <row r="435" spans="4:9" s="1089" customFormat="1">
      <c r="D435" s="1102"/>
      <c r="E435" s="1102"/>
      <c r="F435" s="1102"/>
      <c r="G435" s="1102"/>
      <c r="H435" s="1102"/>
      <c r="I435" s="1102"/>
    </row>
    <row r="436" spans="4:9" s="1089" customFormat="1">
      <c r="D436" s="1102"/>
      <c r="E436" s="1102"/>
      <c r="F436" s="1102"/>
      <c r="G436" s="1102"/>
      <c r="H436" s="1102"/>
      <c r="I436" s="1102"/>
    </row>
    <row r="437" spans="4:9" s="1089" customFormat="1">
      <c r="D437" s="1102"/>
      <c r="E437" s="1102"/>
      <c r="F437" s="1102"/>
      <c r="G437" s="1102"/>
      <c r="H437" s="1102"/>
      <c r="I437" s="1102"/>
    </row>
    <row r="438" spans="4:9" s="1089" customFormat="1">
      <c r="D438" s="1102"/>
      <c r="E438" s="1102"/>
      <c r="F438" s="1102"/>
      <c r="G438" s="1102"/>
      <c r="H438" s="1102"/>
      <c r="I438" s="1102"/>
    </row>
    <row r="439" spans="4:9" s="1089" customFormat="1">
      <c r="D439" s="1102"/>
      <c r="E439" s="1102"/>
      <c r="F439" s="1102"/>
      <c r="G439" s="1102"/>
      <c r="H439" s="1102"/>
      <c r="I439" s="1102"/>
    </row>
    <row r="440" spans="4:9" s="1089" customFormat="1">
      <c r="D440" s="1102"/>
      <c r="E440" s="1102"/>
      <c r="F440" s="1102"/>
      <c r="G440" s="1102"/>
      <c r="H440" s="1102"/>
      <c r="I440" s="1102"/>
    </row>
    <row r="441" spans="4:9" s="1089" customFormat="1">
      <c r="D441" s="1102"/>
      <c r="E441" s="1102"/>
      <c r="F441" s="1102"/>
      <c r="G441" s="1102"/>
      <c r="H441" s="1102"/>
      <c r="I441" s="1102"/>
    </row>
    <row r="442" spans="4:9" s="1089" customFormat="1">
      <c r="D442" s="1102"/>
      <c r="E442" s="1102"/>
      <c r="F442" s="1102"/>
      <c r="G442" s="1102"/>
      <c r="H442" s="1102"/>
      <c r="I442" s="1102"/>
    </row>
    <row r="443" spans="4:9" s="1089" customFormat="1">
      <c r="D443" s="1102"/>
      <c r="E443" s="1102"/>
      <c r="F443" s="1102"/>
      <c r="G443" s="1102"/>
      <c r="H443" s="1102"/>
      <c r="I443" s="1102"/>
    </row>
    <row r="444" spans="4:9" s="1089" customFormat="1">
      <c r="D444" s="1102"/>
      <c r="E444" s="1102"/>
      <c r="F444" s="1102"/>
      <c r="G444" s="1102"/>
      <c r="H444" s="1102"/>
      <c r="I444" s="1102"/>
    </row>
    <row r="445" spans="4:9" s="1089" customFormat="1">
      <c r="D445" s="1102"/>
      <c r="E445" s="1102"/>
      <c r="F445" s="1102"/>
      <c r="G445" s="1102"/>
      <c r="H445" s="1102"/>
      <c r="I445" s="1102"/>
    </row>
    <row r="446" spans="4:9" s="1089" customFormat="1">
      <c r="D446" s="1102"/>
      <c r="E446" s="1102"/>
      <c r="F446" s="1102"/>
      <c r="G446" s="1102"/>
      <c r="H446" s="1102"/>
      <c r="I446" s="1102"/>
    </row>
    <row r="447" spans="4:9" s="1089" customFormat="1">
      <c r="D447" s="1102"/>
      <c r="E447" s="1102"/>
      <c r="F447" s="1102"/>
      <c r="G447" s="1102"/>
      <c r="H447" s="1102"/>
      <c r="I447" s="1102"/>
    </row>
    <row r="448" spans="4:9" s="1089" customFormat="1">
      <c r="D448" s="1102"/>
      <c r="E448" s="1102"/>
      <c r="F448" s="1102"/>
      <c r="G448" s="1102"/>
      <c r="H448" s="1102"/>
      <c r="I448" s="1102"/>
    </row>
    <row r="449" spans="4:9" s="1089" customFormat="1">
      <c r="D449" s="1102"/>
      <c r="E449" s="1102"/>
      <c r="F449" s="1102"/>
      <c r="G449" s="1102"/>
      <c r="H449" s="1102"/>
      <c r="I449" s="1102"/>
    </row>
    <row r="450" spans="4:9" s="1089" customFormat="1">
      <c r="D450" s="1102"/>
      <c r="E450" s="1102"/>
      <c r="F450" s="1102"/>
      <c r="G450" s="1102"/>
      <c r="H450" s="1102"/>
      <c r="I450" s="1102"/>
    </row>
    <row r="451" spans="4:9" s="1089" customFormat="1">
      <c r="D451" s="1102"/>
      <c r="E451" s="1102"/>
      <c r="F451" s="1102"/>
      <c r="G451" s="1102"/>
      <c r="H451" s="1102"/>
      <c r="I451" s="1102"/>
    </row>
    <row r="452" spans="4:9" s="1089" customFormat="1">
      <c r="D452" s="1102"/>
      <c r="E452" s="1102"/>
      <c r="F452" s="1102"/>
      <c r="G452" s="1102"/>
      <c r="H452" s="1102"/>
      <c r="I452" s="1102"/>
    </row>
    <row r="453" spans="4:9" s="1089" customFormat="1">
      <c r="D453" s="1102"/>
      <c r="E453" s="1102"/>
      <c r="F453" s="1102"/>
      <c r="G453" s="1102"/>
      <c r="H453" s="1102"/>
      <c r="I453" s="1102"/>
    </row>
    <row r="454" spans="4:9" s="1089" customFormat="1">
      <c r="D454" s="1102"/>
      <c r="E454" s="1102"/>
      <c r="F454" s="1102"/>
      <c r="G454" s="1102"/>
      <c r="H454" s="1102"/>
      <c r="I454" s="1102"/>
    </row>
    <row r="455" spans="4:9" s="1089" customFormat="1">
      <c r="D455" s="1102"/>
      <c r="E455" s="1102"/>
      <c r="F455" s="1102"/>
      <c r="G455" s="1102"/>
      <c r="H455" s="1102"/>
      <c r="I455" s="1102"/>
    </row>
    <row r="456" spans="4:9" s="1089" customFormat="1">
      <c r="D456" s="1102"/>
      <c r="E456" s="1102"/>
      <c r="F456" s="1102"/>
      <c r="G456" s="1102"/>
      <c r="H456" s="1102"/>
      <c r="I456" s="1102"/>
    </row>
    <row r="457" spans="4:9" s="1089" customFormat="1">
      <c r="D457" s="1102"/>
      <c r="E457" s="1102"/>
      <c r="F457" s="1102"/>
      <c r="G457" s="1102"/>
      <c r="H457" s="1102"/>
      <c r="I457" s="1102"/>
    </row>
    <row r="458" spans="4:9" s="1089" customFormat="1">
      <c r="D458" s="1102"/>
      <c r="E458" s="1102"/>
      <c r="F458" s="1102"/>
      <c r="G458" s="1102"/>
      <c r="H458" s="1102"/>
      <c r="I458" s="1102"/>
    </row>
    <row r="459" spans="4:9" s="1089" customFormat="1">
      <c r="D459" s="1102"/>
      <c r="E459" s="1102"/>
      <c r="F459" s="1102"/>
      <c r="G459" s="1102"/>
      <c r="H459" s="1102"/>
      <c r="I459" s="1102"/>
    </row>
    <row r="460" spans="4:9" s="1089" customFormat="1">
      <c r="D460" s="1102"/>
      <c r="E460" s="1102"/>
      <c r="F460" s="1102"/>
      <c r="G460" s="1102"/>
      <c r="H460" s="1102"/>
      <c r="I460" s="1102"/>
    </row>
    <row r="461" spans="4:9" s="1089" customFormat="1">
      <c r="D461" s="1102"/>
      <c r="E461" s="1102"/>
      <c r="F461" s="1102"/>
      <c r="G461" s="1102"/>
      <c r="H461" s="1102"/>
      <c r="I461" s="1102"/>
    </row>
    <row r="462" spans="4:9" s="1089" customFormat="1">
      <c r="D462" s="1102"/>
      <c r="E462" s="1102"/>
      <c r="F462" s="1102"/>
      <c r="G462" s="1102"/>
      <c r="H462" s="1102"/>
      <c r="I462" s="1102"/>
    </row>
    <row r="463" spans="4:9" s="1089" customFormat="1">
      <c r="D463" s="1102"/>
      <c r="E463" s="1102"/>
      <c r="F463" s="1102"/>
      <c r="G463" s="1102"/>
      <c r="H463" s="1102"/>
      <c r="I463" s="1102"/>
    </row>
    <row r="464" spans="4:9" s="1089" customFormat="1">
      <c r="D464" s="1102"/>
      <c r="E464" s="1102"/>
      <c r="F464" s="1102"/>
      <c r="G464" s="1102"/>
      <c r="H464" s="1102"/>
      <c r="I464" s="1102"/>
    </row>
    <row r="465" spans="4:9" s="1089" customFormat="1">
      <c r="D465" s="1102"/>
      <c r="E465" s="1102"/>
      <c r="F465" s="1102"/>
      <c r="G465" s="1102"/>
      <c r="H465" s="1102"/>
      <c r="I465" s="1102"/>
    </row>
    <row r="466" spans="4:9" s="1089" customFormat="1">
      <c r="D466" s="1102"/>
      <c r="E466" s="1102"/>
      <c r="F466" s="1102"/>
      <c r="G466" s="1102"/>
      <c r="H466" s="1102"/>
      <c r="I466" s="1102"/>
    </row>
    <row r="467" spans="4:9" s="1089" customFormat="1">
      <c r="D467" s="1102"/>
      <c r="E467" s="1102"/>
      <c r="F467" s="1102"/>
      <c r="G467" s="1102"/>
      <c r="H467" s="1102"/>
      <c r="I467" s="1102"/>
    </row>
    <row r="468" spans="4:9" s="1089" customFormat="1">
      <c r="D468" s="1102"/>
      <c r="E468" s="1102"/>
      <c r="F468" s="1102"/>
      <c r="G468" s="1102"/>
      <c r="H468" s="1102"/>
      <c r="I468" s="1102"/>
    </row>
    <row r="469" spans="4:9" s="1089" customFormat="1">
      <c r="D469" s="1102"/>
      <c r="E469" s="1102"/>
      <c r="F469" s="1102"/>
      <c r="G469" s="1102"/>
      <c r="H469" s="1102"/>
      <c r="I469" s="1102"/>
    </row>
    <row r="470" spans="4:9" s="1089" customFormat="1">
      <c r="D470" s="1102"/>
      <c r="E470" s="1102"/>
      <c r="F470" s="1102"/>
      <c r="G470" s="1102"/>
      <c r="H470" s="1102"/>
      <c r="I470" s="1102"/>
    </row>
    <row r="471" spans="4:9" s="1089" customFormat="1">
      <c r="D471" s="1102"/>
      <c r="E471" s="1102"/>
      <c r="F471" s="1102"/>
      <c r="G471" s="1102"/>
      <c r="H471" s="1102"/>
      <c r="I471" s="1102"/>
    </row>
    <row r="472" spans="4:9" s="1089" customFormat="1">
      <c r="D472" s="1102"/>
      <c r="E472" s="1102"/>
      <c r="F472" s="1102"/>
      <c r="G472" s="1102"/>
      <c r="H472" s="1102"/>
      <c r="I472" s="1102"/>
    </row>
    <row r="473" spans="4:9" s="1089" customFormat="1">
      <c r="D473" s="1102"/>
      <c r="E473" s="1102"/>
      <c r="F473" s="1102"/>
      <c r="G473" s="1102"/>
      <c r="H473" s="1102"/>
      <c r="I473" s="1102"/>
    </row>
    <row r="474" spans="4:9" s="1089" customFormat="1">
      <c r="D474" s="1102"/>
      <c r="E474" s="1102"/>
      <c r="F474" s="1102"/>
      <c r="G474" s="1102"/>
      <c r="H474" s="1102"/>
      <c r="I474" s="1102"/>
    </row>
    <row r="475" spans="4:9" s="1089" customFormat="1">
      <c r="D475" s="1102"/>
      <c r="E475" s="1102"/>
      <c r="F475" s="1102"/>
      <c r="G475" s="1102"/>
      <c r="H475" s="1102"/>
      <c r="I475" s="1102"/>
    </row>
    <row r="476" spans="4:9" s="1089" customFormat="1">
      <c r="D476" s="1102"/>
      <c r="E476" s="1102"/>
      <c r="F476" s="1102"/>
      <c r="G476" s="1102"/>
      <c r="H476" s="1102"/>
      <c r="I476" s="1102"/>
    </row>
    <row r="477" spans="4:9" s="1089" customFormat="1">
      <c r="D477" s="1102"/>
      <c r="E477" s="1102"/>
      <c r="F477" s="1102"/>
      <c r="G477" s="1102"/>
      <c r="H477" s="1102"/>
      <c r="I477" s="1102"/>
    </row>
    <row r="478" spans="4:9" s="1089" customFormat="1">
      <c r="D478" s="1102"/>
      <c r="E478" s="1102"/>
      <c r="F478" s="1102"/>
      <c r="G478" s="1102"/>
      <c r="H478" s="1102"/>
      <c r="I478" s="1102"/>
    </row>
    <row r="479" spans="4:9" s="1089" customFormat="1">
      <c r="D479" s="1102"/>
      <c r="E479" s="1102"/>
      <c r="F479" s="1102"/>
      <c r="G479" s="1102"/>
      <c r="H479" s="1102"/>
      <c r="I479" s="1102"/>
    </row>
    <row r="480" spans="4:9" s="1089" customFormat="1">
      <c r="D480" s="1102"/>
      <c r="E480" s="1102"/>
      <c r="F480" s="1102"/>
      <c r="G480" s="1102"/>
      <c r="H480" s="1102"/>
      <c r="I480" s="1102"/>
    </row>
    <row r="481" spans="4:9" s="1089" customFormat="1">
      <c r="D481" s="1102"/>
      <c r="E481" s="1102"/>
      <c r="F481" s="1102"/>
      <c r="G481" s="1102"/>
      <c r="H481" s="1102"/>
      <c r="I481" s="1102"/>
    </row>
    <row r="482" spans="4:9" s="1089" customFormat="1">
      <c r="D482" s="1102"/>
      <c r="E482" s="1102"/>
      <c r="F482" s="1102"/>
      <c r="G482" s="1102"/>
      <c r="H482" s="1102"/>
      <c r="I482" s="1102"/>
    </row>
    <row r="483" spans="4:9" s="1089" customFormat="1">
      <c r="D483" s="1102"/>
      <c r="E483" s="1102"/>
      <c r="F483" s="1102"/>
      <c r="G483" s="1102"/>
      <c r="H483" s="1102"/>
      <c r="I483" s="1102"/>
    </row>
    <row r="484" spans="4:9" s="1089" customFormat="1">
      <c r="D484" s="1102"/>
      <c r="E484" s="1102"/>
      <c r="F484" s="1102"/>
      <c r="G484" s="1102"/>
      <c r="H484" s="1102"/>
      <c r="I484" s="1102"/>
    </row>
    <row r="485" spans="4:9" s="1089" customFormat="1">
      <c r="D485" s="1102"/>
      <c r="E485" s="1102"/>
      <c r="F485" s="1102"/>
      <c r="G485" s="1102"/>
      <c r="H485" s="1102"/>
      <c r="I485" s="1102"/>
    </row>
    <row r="486" spans="4:9" s="1089" customFormat="1">
      <c r="D486" s="1102"/>
      <c r="E486" s="1102"/>
      <c r="F486" s="1102"/>
      <c r="G486" s="1102"/>
      <c r="H486" s="1102"/>
      <c r="I486" s="1102"/>
    </row>
    <row r="487" spans="4:9" s="1089" customFormat="1">
      <c r="D487" s="1102"/>
      <c r="E487" s="1102"/>
      <c r="F487" s="1102"/>
      <c r="G487" s="1102"/>
      <c r="H487" s="1102"/>
      <c r="I487" s="1102"/>
    </row>
    <row r="488" spans="4:9" s="1089" customFormat="1">
      <c r="D488" s="1102"/>
      <c r="E488" s="1102"/>
      <c r="F488" s="1102"/>
      <c r="G488" s="1102"/>
      <c r="H488" s="1102"/>
      <c r="I488" s="1102"/>
    </row>
    <row r="489" spans="4:9" s="1089" customFormat="1">
      <c r="D489" s="1102"/>
      <c r="E489" s="1102"/>
      <c r="F489" s="1102"/>
      <c r="G489" s="1102"/>
      <c r="H489" s="1102"/>
      <c r="I489" s="1102"/>
    </row>
    <row r="490" spans="4:9" s="1089" customFormat="1">
      <c r="D490" s="1102"/>
      <c r="E490" s="1102"/>
      <c r="F490" s="1102"/>
      <c r="G490" s="1102"/>
      <c r="H490" s="1102"/>
      <c r="I490" s="1102"/>
    </row>
    <row r="491" spans="4:9" s="1089" customFormat="1">
      <c r="D491" s="1102"/>
      <c r="E491" s="1102"/>
      <c r="F491" s="1102"/>
      <c r="G491" s="1102"/>
      <c r="H491" s="1102"/>
      <c r="I491" s="1102"/>
    </row>
    <row r="492" spans="4:9" s="1089" customFormat="1">
      <c r="D492" s="1102"/>
      <c r="E492" s="1102"/>
      <c r="F492" s="1102"/>
      <c r="G492" s="1102"/>
      <c r="H492" s="1102"/>
      <c r="I492" s="1102"/>
    </row>
    <row r="493" spans="4:9" s="1089" customFormat="1">
      <c r="D493" s="1102"/>
      <c r="E493" s="1102"/>
      <c r="F493" s="1102"/>
      <c r="G493" s="1102"/>
      <c r="H493" s="1102"/>
      <c r="I493" s="1102"/>
    </row>
    <row r="494" spans="4:9" s="1089" customFormat="1">
      <c r="D494" s="1102"/>
      <c r="E494" s="1102"/>
      <c r="F494" s="1102"/>
      <c r="G494" s="1102"/>
      <c r="H494" s="1102"/>
      <c r="I494" s="1102"/>
    </row>
    <row r="495" spans="4:9" s="1089" customFormat="1">
      <c r="D495" s="1102"/>
      <c r="E495" s="1102"/>
      <c r="F495" s="1102"/>
      <c r="G495" s="1102"/>
      <c r="H495" s="1102"/>
      <c r="I495" s="1102"/>
    </row>
    <row r="496" spans="4:9" s="1089" customFormat="1">
      <c r="D496" s="1102"/>
      <c r="E496" s="1102"/>
      <c r="F496" s="1102"/>
      <c r="G496" s="1102"/>
      <c r="H496" s="1102"/>
      <c r="I496" s="1102"/>
    </row>
    <row r="497" spans="4:9" s="1089" customFormat="1">
      <c r="D497" s="1102"/>
      <c r="E497" s="1102"/>
      <c r="F497" s="1102"/>
      <c r="G497" s="1102"/>
      <c r="H497" s="1102"/>
      <c r="I497" s="1102"/>
    </row>
    <row r="498" spans="4:9" s="1089" customFormat="1">
      <c r="D498" s="1102"/>
      <c r="E498" s="1102"/>
      <c r="F498" s="1102"/>
      <c r="G498" s="1102"/>
      <c r="H498" s="1102"/>
      <c r="I498" s="1102"/>
    </row>
    <row r="499" spans="4:9" s="1089" customFormat="1">
      <c r="D499" s="1102"/>
      <c r="E499" s="1102"/>
      <c r="F499" s="1102"/>
      <c r="G499" s="1102"/>
      <c r="H499" s="1102"/>
      <c r="I499" s="1102"/>
    </row>
    <row r="500" spans="4:9" s="1089" customFormat="1">
      <c r="D500" s="1102"/>
      <c r="E500" s="1102"/>
      <c r="F500" s="1102"/>
      <c r="G500" s="1102"/>
      <c r="H500" s="1102"/>
      <c r="I500" s="1102"/>
    </row>
    <row r="501" spans="4:9" s="1089" customFormat="1">
      <c r="D501" s="1102"/>
      <c r="E501" s="1102"/>
      <c r="F501" s="1102"/>
      <c r="G501" s="1102"/>
      <c r="H501" s="1102"/>
      <c r="I501" s="1102"/>
    </row>
    <row r="502" spans="4:9" s="1089" customFormat="1">
      <c r="D502" s="1102"/>
      <c r="E502" s="1102"/>
      <c r="F502" s="1102"/>
      <c r="G502" s="1102"/>
      <c r="H502" s="1102"/>
      <c r="I502" s="1102"/>
    </row>
    <row r="503" spans="4:9" s="1089" customFormat="1">
      <c r="D503" s="1102"/>
      <c r="E503" s="1102"/>
      <c r="F503" s="1102"/>
      <c r="G503" s="1102"/>
      <c r="H503" s="1102"/>
      <c r="I503" s="1102"/>
    </row>
    <row r="504" spans="4:9" s="1089" customFormat="1">
      <c r="D504" s="1102"/>
      <c r="E504" s="1102"/>
      <c r="F504" s="1102"/>
      <c r="G504" s="1102"/>
      <c r="H504" s="1102"/>
      <c r="I504" s="1102"/>
    </row>
    <row r="505" spans="4:9" s="1089" customFormat="1">
      <c r="D505" s="1102"/>
      <c r="E505" s="1102"/>
      <c r="F505" s="1102"/>
      <c r="G505" s="1102"/>
      <c r="H505" s="1102"/>
      <c r="I505" s="1102"/>
    </row>
    <row r="506" spans="4:9" s="1089" customFormat="1">
      <c r="D506" s="1102"/>
      <c r="E506" s="1102"/>
      <c r="F506" s="1102"/>
      <c r="G506" s="1102"/>
      <c r="H506" s="1102"/>
      <c r="I506" s="1102"/>
    </row>
    <row r="507" spans="4:9" s="1089" customFormat="1">
      <c r="D507" s="1102"/>
      <c r="E507" s="1102"/>
      <c r="F507" s="1102"/>
      <c r="G507" s="1102"/>
      <c r="H507" s="1102"/>
      <c r="I507" s="1102"/>
    </row>
    <row r="508" spans="4:9" s="1089" customFormat="1">
      <c r="D508" s="1102"/>
      <c r="E508" s="1102"/>
      <c r="F508" s="1102"/>
      <c r="G508" s="1102"/>
      <c r="H508" s="1102"/>
      <c r="I508" s="1102"/>
    </row>
    <row r="509" spans="4:9" s="1089" customFormat="1">
      <c r="D509" s="1102"/>
      <c r="E509" s="1102"/>
      <c r="F509" s="1102"/>
      <c r="G509" s="1102"/>
      <c r="H509" s="1102"/>
      <c r="I509" s="1102"/>
    </row>
    <row r="510" spans="4:9" s="1089" customFormat="1">
      <c r="D510" s="1102"/>
      <c r="E510" s="1102"/>
      <c r="F510" s="1102"/>
      <c r="G510" s="1102"/>
      <c r="H510" s="1102"/>
      <c r="I510" s="1102"/>
    </row>
    <row r="511" spans="4:9" s="1089" customFormat="1">
      <c r="D511" s="1102"/>
      <c r="E511" s="1102"/>
      <c r="F511" s="1102"/>
      <c r="G511" s="1102"/>
      <c r="H511" s="1102"/>
      <c r="I511" s="1102"/>
    </row>
    <row r="512" spans="4:9" s="1089" customFormat="1">
      <c r="D512" s="1102"/>
      <c r="E512" s="1102"/>
      <c r="F512" s="1102"/>
      <c r="G512" s="1102"/>
      <c r="H512" s="1102"/>
      <c r="I512" s="1102"/>
    </row>
    <row r="513" spans="4:9" s="1089" customFormat="1">
      <c r="D513" s="1102"/>
      <c r="E513" s="1102"/>
      <c r="F513" s="1102"/>
      <c r="G513" s="1102"/>
      <c r="H513" s="1102"/>
      <c r="I513" s="1102"/>
    </row>
    <row r="514" spans="4:9" s="1089" customFormat="1">
      <c r="D514" s="1102"/>
      <c r="E514" s="1102"/>
      <c r="F514" s="1102"/>
      <c r="G514" s="1102"/>
      <c r="H514" s="1102"/>
      <c r="I514" s="1102"/>
    </row>
    <row r="515" spans="4:9" s="1089" customFormat="1">
      <c r="D515" s="1102"/>
      <c r="E515" s="1102"/>
      <c r="F515" s="1102"/>
      <c r="G515" s="1102"/>
      <c r="H515" s="1102"/>
      <c r="I515" s="1102"/>
    </row>
    <row r="516" spans="4:9" s="1089" customFormat="1">
      <c r="D516" s="1102"/>
      <c r="E516" s="1102"/>
      <c r="F516" s="1102"/>
      <c r="G516" s="1102"/>
      <c r="H516" s="1102"/>
      <c r="I516" s="1102"/>
    </row>
    <row r="517" spans="4:9" s="1089" customFormat="1">
      <c r="D517" s="1102"/>
      <c r="E517" s="1102"/>
      <c r="F517" s="1102"/>
      <c r="G517" s="1102"/>
      <c r="H517" s="1102"/>
      <c r="I517" s="1102"/>
    </row>
    <row r="518" spans="4:9" s="1089" customFormat="1">
      <c r="D518" s="1102"/>
      <c r="E518" s="1102"/>
      <c r="F518" s="1102"/>
      <c r="G518" s="1102"/>
      <c r="H518" s="1102"/>
      <c r="I518" s="1102"/>
    </row>
    <row r="519" spans="4:9" s="1089" customFormat="1">
      <c r="D519" s="1102"/>
      <c r="E519" s="1102"/>
      <c r="F519" s="1102"/>
      <c r="G519" s="1102"/>
      <c r="H519" s="1102"/>
      <c r="I519" s="1102"/>
    </row>
    <row r="520" spans="4:9" s="1089" customFormat="1">
      <c r="D520" s="1102"/>
      <c r="E520" s="1102"/>
      <c r="F520" s="1102"/>
      <c r="G520" s="1102"/>
      <c r="H520" s="1102"/>
      <c r="I520" s="1102"/>
    </row>
    <row r="521" spans="4:9" s="1089" customFormat="1">
      <c r="D521" s="1102"/>
      <c r="E521" s="1102"/>
      <c r="F521" s="1102"/>
      <c r="G521" s="1102"/>
      <c r="H521" s="1102"/>
      <c r="I521" s="1102"/>
    </row>
    <row r="522" spans="4:9" s="1089" customFormat="1">
      <c r="D522" s="1102"/>
      <c r="E522" s="1102"/>
      <c r="F522" s="1102"/>
      <c r="G522" s="1102"/>
      <c r="H522" s="1102"/>
      <c r="I522" s="1102"/>
    </row>
    <row r="523" spans="4:9" s="1089" customFormat="1">
      <c r="D523" s="1102"/>
      <c r="E523" s="1102"/>
      <c r="F523" s="1102"/>
      <c r="G523" s="1102"/>
      <c r="H523" s="1102"/>
      <c r="I523" s="1102"/>
    </row>
    <row r="524" spans="4:9" s="1089" customFormat="1">
      <c r="D524" s="1102"/>
      <c r="E524" s="1102"/>
      <c r="F524" s="1102"/>
      <c r="G524" s="1102"/>
      <c r="H524" s="1102"/>
      <c r="I524" s="1102"/>
    </row>
    <row r="525" spans="4:9" s="1089" customFormat="1">
      <c r="D525" s="1102"/>
      <c r="E525" s="1102"/>
      <c r="F525" s="1102"/>
      <c r="G525" s="1102"/>
      <c r="H525" s="1102"/>
      <c r="I525" s="1102"/>
    </row>
    <row r="526" spans="4:9" s="1089" customFormat="1">
      <c r="D526" s="1102"/>
      <c r="E526" s="1102"/>
      <c r="F526" s="1102"/>
      <c r="G526" s="1102"/>
      <c r="H526" s="1102"/>
      <c r="I526" s="1102"/>
    </row>
    <row r="527" spans="4:9" s="1089" customFormat="1">
      <c r="D527" s="1102"/>
      <c r="E527" s="1102"/>
      <c r="F527" s="1102"/>
      <c r="G527" s="1102"/>
      <c r="H527" s="1102"/>
      <c r="I527" s="1102"/>
    </row>
    <row r="528" spans="4:9" s="1089" customFormat="1">
      <c r="D528" s="1102"/>
      <c r="E528" s="1102"/>
      <c r="F528" s="1102"/>
      <c r="G528" s="1102"/>
      <c r="H528" s="1102"/>
      <c r="I528" s="1102"/>
    </row>
    <row r="529" spans="4:9" s="1089" customFormat="1">
      <c r="D529" s="1102"/>
      <c r="E529" s="1102"/>
      <c r="F529" s="1102"/>
      <c r="G529" s="1102"/>
      <c r="H529" s="1102"/>
      <c r="I529" s="1102"/>
    </row>
    <row r="530" spans="4:9" s="1089" customFormat="1">
      <c r="D530" s="1102"/>
      <c r="E530" s="1102"/>
      <c r="F530" s="1102"/>
      <c r="G530" s="1102"/>
      <c r="H530" s="1102"/>
      <c r="I530" s="1102"/>
    </row>
    <row r="531" spans="4:9" s="1089" customFormat="1">
      <c r="D531" s="1102"/>
      <c r="E531" s="1102"/>
      <c r="F531" s="1102"/>
      <c r="G531" s="1102"/>
      <c r="H531" s="1102"/>
      <c r="I531" s="1102"/>
    </row>
    <row r="532" spans="4:9" s="1089" customFormat="1">
      <c r="D532" s="1102"/>
      <c r="E532" s="1102"/>
      <c r="F532" s="1102"/>
      <c r="G532" s="1102"/>
      <c r="H532" s="1102"/>
      <c r="I532" s="1102"/>
    </row>
    <row r="533" spans="4:9" s="1089" customFormat="1">
      <c r="D533" s="1102"/>
      <c r="E533" s="1102"/>
      <c r="F533" s="1102"/>
      <c r="G533" s="1102"/>
      <c r="H533" s="1102"/>
      <c r="I533" s="1102"/>
    </row>
    <row r="534" spans="4:9" s="1089" customFormat="1">
      <c r="D534" s="1102"/>
      <c r="E534" s="1102"/>
      <c r="F534" s="1102"/>
      <c r="G534" s="1102"/>
      <c r="H534" s="1102"/>
      <c r="I534" s="1102"/>
    </row>
    <row r="535" spans="4:9" s="1089" customFormat="1">
      <c r="D535" s="1102"/>
      <c r="E535" s="1102"/>
      <c r="F535" s="1102"/>
      <c r="G535" s="1102"/>
      <c r="H535" s="1102"/>
      <c r="I535" s="1102"/>
    </row>
    <row r="536" spans="4:9" s="1089" customFormat="1">
      <c r="D536" s="1102"/>
      <c r="E536" s="1102"/>
      <c r="F536" s="1102"/>
      <c r="G536" s="1102"/>
      <c r="H536" s="1102"/>
      <c r="I536" s="1102"/>
    </row>
    <row r="537" spans="4:9" s="1089" customFormat="1">
      <c r="D537" s="1102"/>
      <c r="E537" s="1102"/>
      <c r="F537" s="1102"/>
      <c r="G537" s="1102"/>
      <c r="H537" s="1102"/>
      <c r="I537" s="1102"/>
    </row>
    <row r="538" spans="4:9" s="1089" customFormat="1">
      <c r="D538" s="1102"/>
      <c r="E538" s="1102"/>
      <c r="F538" s="1102"/>
      <c r="G538" s="1102"/>
      <c r="H538" s="1102"/>
      <c r="I538" s="1102"/>
    </row>
    <row r="539" spans="4:9" s="1089" customFormat="1">
      <c r="D539" s="1102"/>
      <c r="E539" s="1102"/>
      <c r="F539" s="1102"/>
      <c r="G539" s="1102"/>
      <c r="H539" s="1102"/>
      <c r="I539" s="1102"/>
    </row>
    <row r="540" spans="4:9" s="1089" customFormat="1">
      <c r="D540" s="1102"/>
      <c r="E540" s="1102"/>
      <c r="F540" s="1102"/>
      <c r="G540" s="1102"/>
      <c r="H540" s="1102"/>
      <c r="I540" s="1102"/>
    </row>
    <row r="541" spans="4:9" s="1089" customFormat="1">
      <c r="D541" s="1102"/>
      <c r="E541" s="1102"/>
      <c r="F541" s="1102"/>
      <c r="G541" s="1102"/>
      <c r="H541" s="1102"/>
      <c r="I541" s="1102"/>
    </row>
    <row r="542" spans="4:9" s="1089" customFormat="1">
      <c r="D542" s="1102"/>
      <c r="E542" s="1102"/>
      <c r="F542" s="1102"/>
      <c r="G542" s="1102"/>
      <c r="H542" s="1102"/>
      <c r="I542" s="1102"/>
    </row>
    <row r="543" spans="4:9" s="1089" customFormat="1">
      <c r="D543" s="1102"/>
      <c r="E543" s="1102"/>
      <c r="F543" s="1102"/>
      <c r="G543" s="1102"/>
      <c r="H543" s="1102"/>
      <c r="I543" s="1102"/>
    </row>
    <row r="544" spans="4:9" s="1089" customFormat="1">
      <c r="D544" s="1102"/>
      <c r="E544" s="1102"/>
      <c r="F544" s="1102"/>
      <c r="G544" s="1102"/>
      <c r="H544" s="1102"/>
      <c r="I544" s="1102"/>
    </row>
    <row r="545" spans="4:9" s="1089" customFormat="1">
      <c r="D545" s="1102"/>
      <c r="E545" s="1102"/>
      <c r="F545" s="1102"/>
      <c r="G545" s="1102"/>
      <c r="H545" s="1102"/>
      <c r="I545" s="1102"/>
    </row>
    <row r="546" spans="4:9" s="1089" customFormat="1">
      <c r="D546" s="1102"/>
      <c r="E546" s="1102"/>
      <c r="F546" s="1102"/>
      <c r="G546" s="1102"/>
      <c r="H546" s="1102"/>
      <c r="I546" s="1102"/>
    </row>
    <row r="547" spans="4:9" s="1089" customFormat="1">
      <c r="D547" s="1102"/>
      <c r="E547" s="1102"/>
      <c r="F547" s="1102"/>
      <c r="G547" s="1102"/>
      <c r="H547" s="1102"/>
      <c r="I547" s="1102"/>
    </row>
    <row r="548" spans="4:9" s="1089" customFormat="1">
      <c r="D548" s="1102"/>
      <c r="E548" s="1102"/>
      <c r="F548" s="1102"/>
      <c r="G548" s="1102"/>
      <c r="H548" s="1102"/>
      <c r="I548" s="1102"/>
    </row>
    <row r="549" spans="4:9" s="1089" customFormat="1">
      <c r="D549" s="1102"/>
      <c r="E549" s="1102"/>
      <c r="F549" s="1102"/>
      <c r="G549" s="1102"/>
      <c r="H549" s="1102"/>
      <c r="I549" s="1102"/>
    </row>
    <row r="550" spans="4:9" s="1089" customFormat="1">
      <c r="D550" s="1102"/>
      <c r="E550" s="1102"/>
      <c r="F550" s="1102"/>
      <c r="G550" s="1102"/>
      <c r="H550" s="1102"/>
      <c r="I550" s="1102"/>
    </row>
    <row r="551" spans="4:9" s="1089" customFormat="1">
      <c r="D551" s="1102"/>
      <c r="E551" s="1102"/>
      <c r="F551" s="1102"/>
      <c r="G551" s="1102"/>
      <c r="H551" s="1102"/>
      <c r="I551" s="1102"/>
    </row>
    <row r="552" spans="4:9" s="1089" customFormat="1">
      <c r="D552" s="1102"/>
      <c r="E552" s="1102"/>
      <c r="F552" s="1102"/>
      <c r="G552" s="1102"/>
      <c r="H552" s="1102"/>
      <c r="I552" s="1102"/>
    </row>
    <row r="553" spans="4:9" s="1089" customFormat="1">
      <c r="D553" s="1102"/>
      <c r="E553" s="1102"/>
      <c r="F553" s="1102"/>
      <c r="G553" s="1102"/>
      <c r="H553" s="1102"/>
      <c r="I553" s="1102"/>
    </row>
    <row r="554" spans="4:9" s="1089" customFormat="1">
      <c r="D554" s="1102"/>
      <c r="E554" s="1102"/>
      <c r="F554" s="1102"/>
      <c r="G554" s="1102"/>
      <c r="H554" s="1102"/>
      <c r="I554" s="1102"/>
    </row>
    <row r="555" spans="4:9" s="1089" customFormat="1">
      <c r="D555" s="1102"/>
      <c r="E555" s="1102"/>
      <c r="F555" s="1102"/>
      <c r="G555" s="1102"/>
      <c r="H555" s="1102"/>
      <c r="I555" s="1102"/>
    </row>
    <row r="556" spans="4:9" s="1089" customFormat="1">
      <c r="D556" s="1102"/>
      <c r="E556" s="1102"/>
      <c r="F556" s="1102"/>
      <c r="G556" s="1102"/>
      <c r="H556" s="1102"/>
      <c r="I556" s="1102"/>
    </row>
    <row r="557" spans="4:9" s="1089" customFormat="1">
      <c r="D557" s="1102"/>
      <c r="E557" s="1102"/>
      <c r="F557" s="1102"/>
      <c r="G557" s="1102"/>
      <c r="H557" s="1102"/>
      <c r="I557" s="1102"/>
    </row>
    <row r="558" spans="4:9" s="1089" customFormat="1">
      <c r="D558" s="1102"/>
      <c r="E558" s="1102"/>
      <c r="F558" s="1102"/>
      <c r="G558" s="1102"/>
      <c r="H558" s="1102"/>
      <c r="I558" s="1102"/>
    </row>
    <row r="559" spans="4:9" s="1089" customFormat="1">
      <c r="D559" s="1102"/>
      <c r="E559" s="1102"/>
      <c r="F559" s="1102"/>
      <c r="G559" s="1102"/>
      <c r="H559" s="1102"/>
      <c r="I559" s="1102"/>
    </row>
    <row r="560" spans="4:9" s="1089" customFormat="1">
      <c r="D560" s="1102"/>
      <c r="E560" s="1102"/>
      <c r="F560" s="1102"/>
      <c r="G560" s="1102"/>
      <c r="H560" s="1102"/>
      <c r="I560" s="1102"/>
    </row>
    <row r="561" spans="4:9" s="1089" customFormat="1">
      <c r="D561" s="1102"/>
      <c r="E561" s="1102"/>
      <c r="F561" s="1102"/>
      <c r="G561" s="1102"/>
      <c r="H561" s="1102"/>
      <c r="I561" s="1102"/>
    </row>
    <row r="562" spans="4:9" s="1089" customFormat="1">
      <c r="D562" s="1102"/>
      <c r="E562" s="1102"/>
      <c r="F562" s="1102"/>
      <c r="G562" s="1102"/>
      <c r="H562" s="1102"/>
      <c r="I562" s="1102"/>
    </row>
    <row r="563" spans="4:9" s="1089" customFormat="1">
      <c r="D563" s="1102"/>
      <c r="E563" s="1102"/>
      <c r="F563" s="1102"/>
      <c r="G563" s="1102"/>
      <c r="H563" s="1102"/>
      <c r="I563" s="1102"/>
    </row>
    <row r="564" spans="4:9" s="1089" customFormat="1">
      <c r="D564" s="1102"/>
      <c r="E564" s="1102"/>
      <c r="F564" s="1102"/>
      <c r="G564" s="1102"/>
      <c r="H564" s="1102"/>
      <c r="I564" s="1102"/>
    </row>
    <row r="565" spans="4:9" s="1089" customFormat="1">
      <c r="D565" s="1102"/>
      <c r="E565" s="1102"/>
      <c r="F565" s="1102"/>
      <c r="G565" s="1102"/>
      <c r="H565" s="1102"/>
      <c r="I565" s="1102"/>
    </row>
    <row r="566" spans="4:9" s="1089" customFormat="1">
      <c r="D566" s="1102"/>
      <c r="E566" s="1102"/>
      <c r="F566" s="1102"/>
      <c r="G566" s="1102"/>
      <c r="H566" s="1102"/>
      <c r="I566" s="1102"/>
    </row>
    <row r="567" spans="4:9" s="1089" customFormat="1">
      <c r="D567" s="1102"/>
      <c r="E567" s="1102"/>
      <c r="F567" s="1102"/>
      <c r="G567" s="1102"/>
      <c r="H567" s="1102"/>
      <c r="I567" s="1102"/>
    </row>
    <row r="568" spans="4:9" s="1089" customFormat="1">
      <c r="D568" s="1102"/>
      <c r="E568" s="1102"/>
      <c r="F568" s="1102"/>
      <c r="G568" s="1102"/>
      <c r="H568" s="1102"/>
      <c r="I568" s="1102"/>
    </row>
    <row r="569" spans="4:9" s="1089" customFormat="1">
      <c r="D569" s="1102"/>
      <c r="E569" s="1102"/>
      <c r="F569" s="1102"/>
      <c r="G569" s="1102"/>
      <c r="H569" s="1102"/>
      <c r="I569" s="1102"/>
    </row>
    <row r="570" spans="4:9" s="1089" customFormat="1">
      <c r="D570" s="1102"/>
      <c r="E570" s="1102"/>
      <c r="F570" s="1102"/>
      <c r="G570" s="1102"/>
      <c r="H570" s="1102"/>
      <c r="I570" s="1102"/>
    </row>
    <row r="571" spans="4:9" s="1089" customFormat="1">
      <c r="D571" s="1102"/>
      <c r="E571" s="1102"/>
      <c r="F571" s="1102"/>
      <c r="G571" s="1102"/>
      <c r="H571" s="1102"/>
      <c r="I571" s="1102"/>
    </row>
    <row r="572" spans="4:9" s="1089" customFormat="1">
      <c r="D572" s="1102"/>
      <c r="E572" s="1102"/>
      <c r="F572" s="1102"/>
      <c r="G572" s="1102"/>
      <c r="H572" s="1102"/>
      <c r="I572" s="1102"/>
    </row>
    <row r="573" spans="4:9" s="1089" customFormat="1">
      <c r="D573" s="1102"/>
      <c r="E573" s="1102"/>
      <c r="F573" s="1102"/>
      <c r="G573" s="1102"/>
      <c r="H573" s="1102"/>
      <c r="I573" s="1102"/>
    </row>
    <row r="574" spans="4:9" s="1089" customFormat="1">
      <c r="D574" s="1102"/>
      <c r="E574" s="1102"/>
      <c r="F574" s="1102"/>
      <c r="G574" s="1102"/>
      <c r="H574" s="1102"/>
      <c r="I574" s="1102"/>
    </row>
    <row r="575" spans="4:9" s="1089" customFormat="1">
      <c r="D575" s="1102"/>
      <c r="E575" s="1102"/>
      <c r="F575" s="1102"/>
      <c r="G575" s="1102"/>
      <c r="H575" s="1102"/>
      <c r="I575" s="1102"/>
    </row>
    <row r="576" spans="4:9" s="1089" customFormat="1">
      <c r="D576" s="1102"/>
      <c r="E576" s="1102"/>
      <c r="F576" s="1102"/>
      <c r="G576" s="1102"/>
      <c r="H576" s="1102"/>
      <c r="I576" s="1102"/>
    </row>
    <row r="577" spans="4:9" s="1089" customFormat="1">
      <c r="D577" s="1102"/>
      <c r="E577" s="1102"/>
      <c r="F577" s="1102"/>
      <c r="G577" s="1102"/>
      <c r="H577" s="1102"/>
      <c r="I577" s="1102"/>
    </row>
    <row r="578" spans="4:9" s="1089" customFormat="1">
      <c r="D578" s="1102"/>
      <c r="E578" s="1102"/>
      <c r="F578" s="1102"/>
      <c r="G578" s="1102"/>
      <c r="H578" s="1102"/>
      <c r="I578" s="1102"/>
    </row>
    <row r="579" spans="4:9" s="1089" customFormat="1">
      <c r="D579" s="1102"/>
      <c r="E579" s="1102"/>
      <c r="F579" s="1102"/>
      <c r="G579" s="1102"/>
      <c r="H579" s="1102"/>
      <c r="I579" s="1102"/>
    </row>
    <row r="580" spans="4:9" s="1089" customFormat="1">
      <c r="D580" s="1102"/>
      <c r="E580" s="1102"/>
      <c r="F580" s="1102"/>
      <c r="G580" s="1102"/>
      <c r="H580" s="1102"/>
      <c r="I580" s="1102"/>
    </row>
    <row r="581" spans="4:9" s="1089" customFormat="1">
      <c r="D581" s="1102"/>
      <c r="E581" s="1102"/>
      <c r="F581" s="1102"/>
      <c r="G581" s="1102"/>
      <c r="H581" s="1102"/>
      <c r="I581" s="1102"/>
    </row>
    <row r="582" spans="4:9" s="1089" customFormat="1">
      <c r="D582" s="1102"/>
      <c r="E582" s="1102"/>
      <c r="F582" s="1102"/>
      <c r="G582" s="1102"/>
      <c r="H582" s="1102"/>
      <c r="I582" s="1102"/>
    </row>
    <row r="583" spans="4:9" s="1089" customFormat="1">
      <c r="D583" s="1102"/>
      <c r="E583" s="1102"/>
      <c r="F583" s="1102"/>
      <c r="G583" s="1102"/>
      <c r="H583" s="1102"/>
      <c r="I583" s="1102"/>
    </row>
    <row r="584" spans="4:9" s="1089" customFormat="1">
      <c r="D584" s="1102"/>
      <c r="E584" s="1102"/>
      <c r="F584" s="1102"/>
      <c r="G584" s="1102"/>
      <c r="H584" s="1102"/>
      <c r="I584" s="1102"/>
    </row>
    <row r="585" spans="4:9" s="1089" customFormat="1">
      <c r="D585" s="1102"/>
      <c r="E585" s="1102"/>
      <c r="F585" s="1102"/>
      <c r="G585" s="1102"/>
      <c r="H585" s="1102"/>
      <c r="I585" s="1102"/>
    </row>
    <row r="586" spans="4:9" s="1089" customFormat="1">
      <c r="D586" s="1102"/>
      <c r="E586" s="1102"/>
      <c r="F586" s="1102"/>
      <c r="G586" s="1102"/>
      <c r="H586" s="1102"/>
      <c r="I586" s="1102"/>
    </row>
    <row r="587" spans="4:9" s="1089" customFormat="1">
      <c r="D587" s="1102"/>
      <c r="E587" s="1102"/>
      <c r="F587" s="1102"/>
      <c r="G587" s="1102"/>
      <c r="H587" s="1102"/>
      <c r="I587" s="1102"/>
    </row>
    <row r="588" spans="4:9" s="1089" customFormat="1">
      <c r="D588" s="1102"/>
      <c r="E588" s="1102"/>
      <c r="F588" s="1102"/>
      <c r="G588" s="1102"/>
      <c r="H588" s="1102"/>
      <c r="I588" s="1102"/>
    </row>
    <row r="589" spans="4:9" s="1089" customFormat="1">
      <c r="D589" s="1102"/>
      <c r="E589" s="1102"/>
      <c r="F589" s="1102"/>
      <c r="G589" s="1102"/>
      <c r="H589" s="1102"/>
      <c r="I589" s="1102"/>
    </row>
    <row r="590" spans="4:9" s="1089" customFormat="1">
      <c r="D590" s="1102"/>
      <c r="E590" s="1102"/>
      <c r="F590" s="1102"/>
      <c r="G590" s="1102"/>
      <c r="H590" s="1102"/>
      <c r="I590" s="1102"/>
    </row>
    <row r="591" spans="4:9" s="1089" customFormat="1">
      <c r="D591" s="1102"/>
      <c r="E591" s="1102"/>
      <c r="F591" s="1102"/>
      <c r="G591" s="1102"/>
      <c r="H591" s="1102"/>
      <c r="I591" s="1102"/>
    </row>
    <row r="592" spans="4:9" s="1089" customFormat="1">
      <c r="D592" s="1102"/>
      <c r="E592" s="1102"/>
      <c r="F592" s="1102"/>
      <c r="G592" s="1102"/>
      <c r="H592" s="1102"/>
      <c r="I592" s="1102"/>
    </row>
    <row r="593" spans="4:9" s="1089" customFormat="1">
      <c r="D593" s="1102"/>
      <c r="E593" s="1102"/>
      <c r="F593" s="1102"/>
      <c r="G593" s="1102"/>
      <c r="H593" s="1102"/>
      <c r="I593" s="1102"/>
    </row>
    <row r="594" spans="4:9" s="1089" customFormat="1">
      <c r="D594" s="1102"/>
      <c r="E594" s="1102"/>
      <c r="F594" s="1102"/>
      <c r="G594" s="1102"/>
      <c r="H594" s="1102"/>
      <c r="I594" s="1102"/>
    </row>
    <row r="595" spans="4:9" s="1089" customFormat="1">
      <c r="D595" s="1102"/>
      <c r="E595" s="1102"/>
      <c r="F595" s="1102"/>
      <c r="G595" s="1102"/>
      <c r="H595" s="1102"/>
      <c r="I595" s="1102"/>
    </row>
    <row r="596" spans="4:9" s="1089" customFormat="1">
      <c r="D596" s="1102"/>
      <c r="E596" s="1102"/>
      <c r="F596" s="1102"/>
      <c r="G596" s="1102"/>
      <c r="H596" s="1102"/>
      <c r="I596" s="1102"/>
    </row>
    <row r="597" spans="4:9" s="1089" customFormat="1">
      <c r="D597" s="1102"/>
      <c r="E597" s="1102"/>
      <c r="F597" s="1102"/>
      <c r="G597" s="1102"/>
      <c r="H597" s="1102"/>
      <c r="I597" s="1102"/>
    </row>
    <row r="598" spans="4:9" s="1089" customFormat="1">
      <c r="D598" s="1102"/>
      <c r="E598" s="1102"/>
      <c r="F598" s="1102"/>
      <c r="G598" s="1102"/>
      <c r="H598" s="1102"/>
      <c r="I598" s="1102"/>
    </row>
    <row r="599" spans="4:9" s="1089" customFormat="1">
      <c r="D599" s="1102"/>
      <c r="E599" s="1102"/>
      <c r="F599" s="1102"/>
      <c r="G599" s="1102"/>
      <c r="H599" s="1102"/>
      <c r="I599" s="1102"/>
    </row>
    <row r="600" spans="4:9" s="1089" customFormat="1">
      <c r="D600" s="1102"/>
      <c r="E600" s="1102"/>
      <c r="F600" s="1102"/>
      <c r="G600" s="1102"/>
      <c r="H600" s="1102"/>
      <c r="I600" s="1102"/>
    </row>
    <row r="601" spans="4:9" s="1089" customFormat="1">
      <c r="D601" s="1102"/>
      <c r="E601" s="1102"/>
      <c r="F601" s="1102"/>
      <c r="G601" s="1102"/>
      <c r="H601" s="1102"/>
      <c r="I601" s="1102"/>
    </row>
    <row r="602" spans="4:9" s="1089" customFormat="1">
      <c r="D602" s="1102"/>
      <c r="E602" s="1102"/>
      <c r="F602" s="1102"/>
      <c r="G602" s="1102"/>
      <c r="H602" s="1102"/>
      <c r="I602" s="1102"/>
    </row>
    <row r="603" spans="4:9" s="1089" customFormat="1">
      <c r="D603" s="1102"/>
      <c r="E603" s="1102"/>
      <c r="F603" s="1102"/>
      <c r="G603" s="1102"/>
      <c r="H603" s="1102"/>
      <c r="I603" s="1102"/>
    </row>
    <row r="604" spans="4:9" s="1089" customFormat="1">
      <c r="D604" s="1102"/>
      <c r="E604" s="1102"/>
      <c r="F604" s="1102"/>
      <c r="G604" s="1102"/>
      <c r="H604" s="1102"/>
      <c r="I604" s="1102"/>
    </row>
    <row r="605" spans="4:9" s="1089" customFormat="1">
      <c r="D605" s="1102"/>
      <c r="E605" s="1102"/>
      <c r="F605" s="1102"/>
      <c r="G605" s="1102"/>
      <c r="H605" s="1102"/>
      <c r="I605" s="1102"/>
    </row>
    <row r="606" spans="4:9" s="1089" customFormat="1">
      <c r="D606" s="1102"/>
      <c r="E606" s="1102"/>
      <c r="F606" s="1102"/>
      <c r="G606" s="1102"/>
      <c r="H606" s="1102"/>
      <c r="I606" s="1102"/>
    </row>
    <row r="607" spans="4:9" s="1089" customFormat="1">
      <c r="D607" s="1102"/>
      <c r="E607" s="1102"/>
      <c r="F607" s="1102"/>
      <c r="G607" s="1102"/>
      <c r="H607" s="1102"/>
      <c r="I607" s="1102"/>
    </row>
    <row r="608" spans="4:9" s="1089" customFormat="1">
      <c r="D608" s="1102"/>
      <c r="E608" s="1102"/>
      <c r="F608" s="1102"/>
      <c r="G608" s="1102"/>
      <c r="H608" s="1102"/>
      <c r="I608" s="1102"/>
    </row>
    <row r="609" spans="4:9" s="1089" customFormat="1">
      <c r="D609" s="1102"/>
      <c r="E609" s="1102"/>
      <c r="F609" s="1102"/>
      <c r="G609" s="1102"/>
      <c r="H609" s="1102"/>
      <c r="I609" s="1102"/>
    </row>
    <row r="610" spans="4:9" s="1089" customFormat="1">
      <c r="D610" s="1102"/>
      <c r="E610" s="1102"/>
      <c r="F610" s="1102"/>
      <c r="G610" s="1102"/>
      <c r="H610" s="1102"/>
      <c r="I610" s="1102"/>
    </row>
    <row r="611" spans="4:9" s="1089" customFormat="1">
      <c r="D611" s="1102"/>
      <c r="E611" s="1102"/>
      <c r="F611" s="1102"/>
      <c r="G611" s="1102"/>
      <c r="H611" s="1102"/>
      <c r="I611" s="1102"/>
    </row>
    <row r="612" spans="4:9" s="1089" customFormat="1">
      <c r="D612" s="1102"/>
      <c r="E612" s="1102"/>
      <c r="F612" s="1102"/>
      <c r="G612" s="1102"/>
      <c r="H612" s="1102"/>
      <c r="I612" s="1102"/>
    </row>
    <row r="613" spans="4:9" s="1089" customFormat="1">
      <c r="D613" s="1102"/>
      <c r="E613" s="1102"/>
      <c r="F613" s="1102"/>
      <c r="G613" s="1102"/>
      <c r="H613" s="1102"/>
      <c r="I613" s="1102"/>
    </row>
    <row r="614" spans="4:9" s="1089" customFormat="1">
      <c r="D614" s="1102"/>
      <c r="E614" s="1102"/>
      <c r="F614" s="1102"/>
      <c r="G614" s="1102"/>
      <c r="H614" s="1102"/>
      <c r="I614" s="1102"/>
    </row>
    <row r="615" spans="4:9" s="1089" customFormat="1">
      <c r="D615" s="1102"/>
      <c r="E615" s="1102"/>
      <c r="F615" s="1102"/>
      <c r="G615" s="1102"/>
      <c r="H615" s="1102"/>
      <c r="I615" s="1102"/>
    </row>
    <row r="616" spans="4:9" s="1089" customFormat="1">
      <c r="D616" s="1102"/>
      <c r="E616" s="1102"/>
      <c r="F616" s="1102"/>
      <c r="G616" s="1102"/>
      <c r="H616" s="1102"/>
      <c r="I616" s="1102"/>
    </row>
    <row r="617" spans="4:9" s="1089" customFormat="1">
      <c r="D617" s="1102"/>
      <c r="E617" s="1102"/>
      <c r="F617" s="1102"/>
      <c r="G617" s="1102"/>
      <c r="H617" s="1102"/>
      <c r="I617" s="1102"/>
    </row>
    <row r="618" spans="4:9" s="1089" customFormat="1">
      <c r="D618" s="1102"/>
      <c r="E618" s="1102"/>
      <c r="F618" s="1102"/>
      <c r="G618" s="1102"/>
      <c r="H618" s="1102"/>
      <c r="I618" s="1102"/>
    </row>
    <row r="619" spans="4:9" s="1089" customFormat="1">
      <c r="D619" s="1102"/>
      <c r="E619" s="1102"/>
      <c r="F619" s="1102"/>
      <c r="G619" s="1102"/>
      <c r="H619" s="1102"/>
      <c r="I619" s="1102"/>
    </row>
    <row r="620" spans="4:9" s="1089" customFormat="1">
      <c r="D620" s="1102"/>
      <c r="E620" s="1102"/>
      <c r="F620" s="1102"/>
      <c r="G620" s="1102"/>
      <c r="H620" s="1102"/>
      <c r="I620" s="1102"/>
    </row>
    <row r="621" spans="4:9" s="1089" customFormat="1">
      <c r="D621" s="1102"/>
      <c r="E621" s="1102"/>
      <c r="F621" s="1102"/>
      <c r="G621" s="1102"/>
      <c r="H621" s="1102"/>
      <c r="I621" s="1102"/>
    </row>
    <row r="622" spans="4:9" s="1089" customFormat="1">
      <c r="D622" s="1102"/>
      <c r="E622" s="1102"/>
      <c r="F622" s="1102"/>
      <c r="G622" s="1102"/>
      <c r="H622" s="1102"/>
      <c r="I622" s="1102"/>
    </row>
    <row r="623" spans="4:9" s="1089" customFormat="1">
      <c r="D623" s="1102"/>
      <c r="E623" s="1102"/>
      <c r="F623" s="1102"/>
      <c r="G623" s="1102"/>
      <c r="H623" s="1102"/>
      <c r="I623" s="1102"/>
    </row>
    <row r="624" spans="4:9" s="1089" customFormat="1">
      <c r="D624" s="1102"/>
      <c r="E624" s="1102"/>
      <c r="F624" s="1102"/>
      <c r="G624" s="1102"/>
      <c r="H624" s="1102"/>
      <c r="I624" s="1102"/>
    </row>
    <row r="625" spans="4:9" s="1089" customFormat="1">
      <c r="D625" s="1102"/>
      <c r="E625" s="1102"/>
      <c r="F625" s="1102"/>
      <c r="G625" s="1102"/>
      <c r="H625" s="1102"/>
      <c r="I625" s="1102"/>
    </row>
    <row r="626" spans="4:9" s="1089" customFormat="1">
      <c r="D626" s="1102"/>
      <c r="E626" s="1102"/>
      <c r="F626" s="1102"/>
      <c r="G626" s="1102"/>
      <c r="H626" s="1102"/>
      <c r="I626" s="1102"/>
    </row>
    <row r="627" spans="4:9" s="1089" customFormat="1">
      <c r="D627" s="1102"/>
      <c r="E627" s="1102"/>
      <c r="F627" s="1102"/>
      <c r="G627" s="1102"/>
      <c r="H627" s="1102"/>
      <c r="I627" s="1102"/>
    </row>
    <row r="628" spans="4:9" s="1089" customFormat="1">
      <c r="D628" s="1102"/>
      <c r="E628" s="1102"/>
      <c r="F628" s="1102"/>
      <c r="G628" s="1102"/>
      <c r="H628" s="1102"/>
      <c r="I628" s="1102"/>
    </row>
    <row r="629" spans="4:9" s="1089" customFormat="1">
      <c r="D629" s="1102"/>
      <c r="E629" s="1102"/>
      <c r="F629" s="1102"/>
      <c r="G629" s="1102"/>
      <c r="H629" s="1102"/>
      <c r="I629" s="1102"/>
    </row>
    <row r="630" spans="4:9" s="1089" customFormat="1">
      <c r="D630" s="1102"/>
      <c r="E630" s="1102"/>
      <c r="F630" s="1102"/>
      <c r="G630" s="1102"/>
      <c r="H630" s="1102"/>
      <c r="I630" s="1102"/>
    </row>
    <row r="631" spans="4:9" s="1089" customFormat="1">
      <c r="D631" s="1102"/>
      <c r="E631" s="1102"/>
      <c r="F631" s="1102"/>
      <c r="G631" s="1102"/>
      <c r="H631" s="1102"/>
      <c r="I631" s="1102"/>
    </row>
    <row r="632" spans="4:9" s="1089" customFormat="1">
      <c r="D632" s="1102"/>
      <c r="E632" s="1102"/>
      <c r="F632" s="1102"/>
      <c r="G632" s="1102"/>
      <c r="H632" s="1102"/>
      <c r="I632" s="1102"/>
    </row>
    <row r="633" spans="4:9" s="1089" customFormat="1">
      <c r="D633" s="1102"/>
      <c r="E633" s="1102"/>
      <c r="F633" s="1102"/>
      <c r="G633" s="1102"/>
      <c r="H633" s="1102"/>
      <c r="I633" s="1102"/>
    </row>
    <row r="634" spans="4:9" s="1089" customFormat="1">
      <c r="D634" s="1102"/>
      <c r="E634" s="1102"/>
      <c r="F634" s="1102"/>
      <c r="G634" s="1102"/>
      <c r="H634" s="1102"/>
      <c r="I634" s="1102"/>
    </row>
    <row r="635" spans="4:9" s="1089" customFormat="1">
      <c r="D635" s="1102"/>
      <c r="E635" s="1102"/>
      <c r="F635" s="1102"/>
      <c r="G635" s="1102"/>
      <c r="H635" s="1102"/>
      <c r="I635" s="1102"/>
    </row>
    <row r="636" spans="4:9" s="1089" customFormat="1">
      <c r="D636" s="1102"/>
      <c r="E636" s="1102"/>
      <c r="F636" s="1102"/>
      <c r="G636" s="1102"/>
      <c r="H636" s="1102"/>
      <c r="I636" s="1102"/>
    </row>
    <row r="637" spans="4:9" s="1089" customFormat="1">
      <c r="D637" s="1102"/>
      <c r="E637" s="1102"/>
      <c r="F637" s="1102"/>
      <c r="G637" s="1102"/>
      <c r="H637" s="1102"/>
      <c r="I637" s="1102"/>
    </row>
    <row r="638" spans="4:9" s="1089" customFormat="1">
      <c r="D638" s="1102"/>
      <c r="E638" s="1102"/>
      <c r="F638" s="1102"/>
      <c r="G638" s="1102"/>
      <c r="H638" s="1102"/>
      <c r="I638" s="1102"/>
    </row>
    <row r="639" spans="4:9" s="1089" customFormat="1">
      <c r="D639" s="1102"/>
      <c r="E639" s="1102"/>
      <c r="F639" s="1102"/>
      <c r="G639" s="1102"/>
      <c r="H639" s="1102"/>
      <c r="I639" s="1102"/>
    </row>
    <row r="640" spans="4:9" s="1089" customFormat="1">
      <c r="D640" s="1102"/>
      <c r="E640" s="1102"/>
      <c r="F640" s="1102"/>
      <c r="G640" s="1102"/>
      <c r="H640" s="1102"/>
      <c r="I640" s="1102"/>
    </row>
    <row r="641" spans="4:9" s="1089" customFormat="1">
      <c r="D641" s="1102"/>
      <c r="E641" s="1102"/>
      <c r="F641" s="1102"/>
      <c r="G641" s="1102"/>
      <c r="H641" s="1102"/>
      <c r="I641" s="1102"/>
    </row>
    <row r="642" spans="4:9" s="1089" customFormat="1">
      <c r="D642" s="1102"/>
      <c r="E642" s="1102"/>
      <c r="F642" s="1102"/>
      <c r="G642" s="1102"/>
      <c r="H642" s="1102"/>
      <c r="I642" s="1102"/>
    </row>
    <row r="643" spans="4:9" s="1089" customFormat="1">
      <c r="D643" s="1102"/>
      <c r="E643" s="1102"/>
      <c r="F643" s="1102"/>
      <c r="G643" s="1102"/>
      <c r="H643" s="1102"/>
      <c r="I643" s="1102"/>
    </row>
    <row r="644" spans="4:9" s="1089" customFormat="1">
      <c r="D644" s="1102"/>
      <c r="E644" s="1102"/>
      <c r="F644" s="1102"/>
      <c r="G644" s="1102"/>
      <c r="H644" s="1102"/>
      <c r="I644" s="1102"/>
    </row>
    <row r="645" spans="4:9" s="1089" customFormat="1">
      <c r="D645" s="1102"/>
      <c r="E645" s="1102"/>
      <c r="F645" s="1102"/>
      <c r="G645" s="1102"/>
      <c r="H645" s="1102"/>
      <c r="I645" s="1102"/>
    </row>
    <row r="646" spans="4:9" s="1089" customFormat="1">
      <c r="D646" s="1102"/>
      <c r="E646" s="1102"/>
      <c r="F646" s="1102"/>
      <c r="G646" s="1102"/>
      <c r="H646" s="1102"/>
      <c r="I646" s="1102"/>
    </row>
    <row r="647" spans="4:9" s="1089" customFormat="1">
      <c r="D647" s="1102"/>
      <c r="E647" s="1102"/>
      <c r="F647" s="1102"/>
      <c r="G647" s="1102"/>
      <c r="H647" s="1102"/>
      <c r="I647" s="1102"/>
    </row>
    <row r="648" spans="4:9" s="1089" customFormat="1">
      <c r="D648" s="1102"/>
      <c r="E648" s="1102"/>
      <c r="F648" s="1102"/>
      <c r="G648" s="1102"/>
      <c r="H648" s="1102"/>
      <c r="I648" s="1102"/>
    </row>
    <row r="649" spans="4:9" s="1089" customFormat="1">
      <c r="D649" s="1102"/>
      <c r="E649" s="1102"/>
      <c r="F649" s="1102"/>
      <c r="G649" s="1102"/>
      <c r="H649" s="1102"/>
      <c r="I649" s="1102"/>
    </row>
    <row r="650" spans="4:9" s="1089" customFormat="1">
      <c r="D650" s="1102"/>
      <c r="E650" s="1102"/>
      <c r="F650" s="1102"/>
      <c r="G650" s="1102"/>
      <c r="H650" s="1102"/>
      <c r="I650" s="1102"/>
    </row>
    <row r="651" spans="4:9" s="1089" customFormat="1">
      <c r="D651" s="1102"/>
      <c r="E651" s="1102"/>
      <c r="F651" s="1102"/>
      <c r="G651" s="1102"/>
      <c r="H651" s="1102"/>
      <c r="I651" s="1102"/>
    </row>
    <row r="652" spans="4:9" s="1089" customFormat="1">
      <c r="D652" s="1102"/>
      <c r="E652" s="1102"/>
      <c r="F652" s="1102"/>
      <c r="G652" s="1102"/>
      <c r="H652" s="1102"/>
      <c r="I652" s="1102"/>
    </row>
    <row r="653" spans="4:9" s="1089" customFormat="1">
      <c r="D653" s="1102"/>
      <c r="E653" s="1102"/>
      <c r="F653" s="1102"/>
      <c r="G653" s="1102"/>
      <c r="H653" s="1102"/>
      <c r="I653" s="1102"/>
    </row>
    <row r="654" spans="4:9" s="1089" customFormat="1">
      <c r="D654" s="1102"/>
      <c r="E654" s="1102"/>
      <c r="F654" s="1102"/>
      <c r="G654" s="1102"/>
      <c r="H654" s="1102"/>
      <c r="I654" s="1102"/>
    </row>
    <row r="655" spans="4:9" s="1089" customFormat="1">
      <c r="D655" s="1102"/>
      <c r="E655" s="1102"/>
      <c r="F655" s="1102"/>
      <c r="G655" s="1102"/>
      <c r="H655" s="1102"/>
      <c r="I655" s="1102"/>
    </row>
    <row r="656" spans="4:9" s="1089" customFormat="1">
      <c r="D656" s="1102"/>
      <c r="E656" s="1102"/>
      <c r="F656" s="1102"/>
      <c r="G656" s="1102"/>
      <c r="H656" s="1102"/>
      <c r="I656" s="1102"/>
    </row>
    <row r="657" spans="4:9" s="1089" customFormat="1">
      <c r="D657" s="1102"/>
      <c r="E657" s="1102"/>
      <c r="F657" s="1102"/>
      <c r="G657" s="1102"/>
      <c r="H657" s="1102"/>
      <c r="I657" s="1102"/>
    </row>
    <row r="658" spans="4:9" s="1089" customFormat="1">
      <c r="D658" s="1102"/>
      <c r="E658" s="1102"/>
      <c r="F658" s="1102"/>
      <c r="G658" s="1102"/>
      <c r="H658" s="1102"/>
      <c r="I658" s="1102"/>
    </row>
    <row r="659" spans="4:9" s="1089" customFormat="1">
      <c r="D659" s="1102"/>
      <c r="E659" s="1102"/>
      <c r="F659" s="1102"/>
      <c r="G659" s="1102"/>
      <c r="H659" s="1102"/>
      <c r="I659" s="1102"/>
    </row>
    <row r="660" spans="4:9" s="1089" customFormat="1">
      <c r="D660" s="1102"/>
      <c r="E660" s="1102"/>
      <c r="F660" s="1102"/>
      <c r="G660" s="1102"/>
      <c r="H660" s="1102"/>
      <c r="I660" s="1102"/>
    </row>
    <row r="661" spans="4:9" s="1089" customFormat="1">
      <c r="D661" s="1102"/>
      <c r="E661" s="1102"/>
      <c r="F661" s="1102"/>
      <c r="G661" s="1102"/>
      <c r="H661" s="1102"/>
      <c r="I661" s="1102"/>
    </row>
    <row r="662" spans="4:9" s="1089" customFormat="1">
      <c r="D662" s="1102"/>
      <c r="E662" s="1102"/>
      <c r="F662" s="1102"/>
      <c r="G662" s="1102"/>
      <c r="H662" s="1102"/>
      <c r="I662" s="1102"/>
    </row>
    <row r="663" spans="4:9" s="1089" customFormat="1">
      <c r="D663" s="1102"/>
      <c r="E663" s="1102"/>
      <c r="F663" s="1102"/>
      <c r="G663" s="1102"/>
      <c r="H663" s="1102"/>
      <c r="I663" s="1102"/>
    </row>
    <row r="664" spans="4:9" s="1089" customFormat="1">
      <c r="D664" s="1102"/>
      <c r="E664" s="1102"/>
      <c r="F664" s="1102"/>
      <c r="G664" s="1102"/>
      <c r="H664" s="1102"/>
      <c r="I664" s="1102"/>
    </row>
    <row r="665" spans="4:9" s="1089" customFormat="1">
      <c r="D665" s="1102"/>
      <c r="E665" s="1102"/>
      <c r="F665" s="1102"/>
      <c r="G665" s="1102"/>
      <c r="H665" s="1102"/>
      <c r="I665" s="1102"/>
    </row>
    <row r="666" spans="4:9" s="1089" customFormat="1">
      <c r="D666" s="1102"/>
      <c r="E666" s="1102"/>
      <c r="F666" s="1102"/>
      <c r="G666" s="1102"/>
      <c r="H666" s="1102"/>
      <c r="I666" s="1102"/>
    </row>
    <row r="667" spans="4:9" s="1089" customFormat="1">
      <c r="D667" s="1102"/>
      <c r="E667" s="1102"/>
      <c r="F667" s="1102"/>
      <c r="G667" s="1102"/>
      <c r="H667" s="1102"/>
      <c r="I667" s="1102"/>
    </row>
    <row r="668" spans="4:9" s="1089" customFormat="1">
      <c r="D668" s="1102"/>
      <c r="E668" s="1102"/>
      <c r="F668" s="1102"/>
      <c r="G668" s="1102"/>
      <c r="H668" s="1102"/>
      <c r="I668" s="1102"/>
    </row>
    <row r="669" spans="4:9" s="1089" customFormat="1">
      <c r="D669" s="1102"/>
      <c r="E669" s="1102"/>
      <c r="F669" s="1102"/>
      <c r="G669" s="1102"/>
      <c r="H669" s="1102"/>
      <c r="I669" s="1102"/>
    </row>
    <row r="670" spans="4:9" s="1089" customFormat="1">
      <c r="D670" s="1102"/>
      <c r="E670" s="1102"/>
      <c r="F670" s="1102"/>
      <c r="G670" s="1102"/>
      <c r="H670" s="1102"/>
      <c r="I670" s="1102"/>
    </row>
    <row r="671" spans="4:9" s="1089" customFormat="1">
      <c r="D671" s="1102"/>
      <c r="E671" s="1102"/>
      <c r="F671" s="1102"/>
      <c r="G671" s="1102"/>
      <c r="H671" s="1102"/>
      <c r="I671" s="1102"/>
    </row>
    <row r="672" spans="4:9" s="1089" customFormat="1">
      <c r="D672" s="1102"/>
      <c r="E672" s="1102"/>
      <c r="F672" s="1102"/>
      <c r="G672" s="1102"/>
      <c r="H672" s="1102"/>
      <c r="I672" s="1102"/>
    </row>
    <row r="673" spans="4:9" s="1089" customFormat="1">
      <c r="D673" s="1102"/>
      <c r="E673" s="1102"/>
      <c r="F673" s="1102"/>
      <c r="G673" s="1102"/>
      <c r="H673" s="1102"/>
      <c r="I673" s="1102"/>
    </row>
    <row r="674" spans="4:9" s="1089" customFormat="1">
      <c r="D674" s="1102"/>
      <c r="E674" s="1102"/>
      <c r="F674" s="1102"/>
      <c r="G674" s="1102"/>
      <c r="H674" s="1102"/>
      <c r="I674" s="1102"/>
    </row>
    <row r="675" spans="4:9" s="1089" customFormat="1">
      <c r="D675" s="1102"/>
      <c r="E675" s="1102"/>
      <c r="F675" s="1102"/>
      <c r="G675" s="1102"/>
      <c r="H675" s="1102"/>
      <c r="I675" s="1102"/>
    </row>
    <row r="676" spans="4:9" s="1089" customFormat="1">
      <c r="D676" s="1102"/>
      <c r="E676" s="1102"/>
      <c r="F676" s="1102"/>
      <c r="G676" s="1102"/>
      <c r="H676" s="1102"/>
      <c r="I676" s="1102"/>
    </row>
    <row r="677" spans="4:9" s="1089" customFormat="1">
      <c r="D677" s="1102"/>
      <c r="E677" s="1102"/>
      <c r="F677" s="1102"/>
      <c r="G677" s="1102"/>
      <c r="H677" s="1102"/>
      <c r="I677" s="1102"/>
    </row>
    <row r="678" spans="4:9" s="1089" customFormat="1">
      <c r="D678" s="1102"/>
      <c r="E678" s="1102"/>
      <c r="F678" s="1102"/>
      <c r="G678" s="1102"/>
      <c r="H678" s="1102"/>
      <c r="I678" s="1102"/>
    </row>
    <row r="679" spans="4:9" s="1089" customFormat="1">
      <c r="D679" s="1102"/>
      <c r="E679" s="1102"/>
      <c r="F679" s="1102"/>
      <c r="G679" s="1102"/>
      <c r="H679" s="1102"/>
      <c r="I679" s="1102"/>
    </row>
    <row r="680" spans="4:9" s="1089" customFormat="1">
      <c r="D680" s="1102"/>
      <c r="E680" s="1102"/>
      <c r="F680" s="1102"/>
      <c r="G680" s="1102"/>
      <c r="H680" s="1102"/>
      <c r="I680" s="1102"/>
    </row>
    <row r="681" spans="4:9" s="1089" customFormat="1">
      <c r="D681" s="1102"/>
      <c r="E681" s="1102"/>
      <c r="F681" s="1102"/>
      <c r="G681" s="1102"/>
      <c r="H681" s="1102"/>
      <c r="I681" s="1102"/>
    </row>
    <row r="682" spans="4:9" s="1089" customFormat="1">
      <c r="D682" s="1102"/>
      <c r="E682" s="1102"/>
      <c r="F682" s="1102"/>
      <c r="G682" s="1102"/>
      <c r="H682" s="1102"/>
      <c r="I682" s="1102"/>
    </row>
    <row r="683" spans="4:9" s="1089" customFormat="1">
      <c r="D683" s="1102"/>
      <c r="E683" s="1102"/>
      <c r="F683" s="1102"/>
      <c r="G683" s="1102"/>
      <c r="H683" s="1102"/>
      <c r="I683" s="1102"/>
    </row>
    <row r="684" spans="4:9" s="1089" customFormat="1">
      <c r="D684" s="1102"/>
      <c r="E684" s="1102"/>
      <c r="F684" s="1102"/>
      <c r="G684" s="1102"/>
      <c r="H684" s="1102"/>
      <c r="I684" s="1102"/>
    </row>
    <row r="685" spans="4:9" s="1089" customFormat="1">
      <c r="D685" s="1102"/>
      <c r="E685" s="1102"/>
      <c r="F685" s="1102"/>
      <c r="G685" s="1102"/>
      <c r="H685" s="1102"/>
      <c r="I685" s="1102"/>
    </row>
    <row r="686" spans="4:9" s="1089" customFormat="1">
      <c r="D686" s="1102"/>
      <c r="E686" s="1102"/>
      <c r="F686" s="1102"/>
      <c r="G686" s="1102"/>
      <c r="H686" s="1102"/>
      <c r="I686" s="1102"/>
    </row>
    <row r="687" spans="4:9" s="1089" customFormat="1">
      <c r="D687" s="1102"/>
      <c r="E687" s="1102"/>
      <c r="F687" s="1102"/>
      <c r="G687" s="1102"/>
      <c r="H687" s="1102"/>
      <c r="I687" s="1102"/>
    </row>
    <row r="688" spans="4:9" s="1089" customFormat="1">
      <c r="D688" s="1102"/>
      <c r="E688" s="1102"/>
      <c r="F688" s="1102"/>
      <c r="G688" s="1102"/>
      <c r="H688" s="1102"/>
      <c r="I688" s="1102"/>
    </row>
    <row r="689" spans="4:9" s="1089" customFormat="1">
      <c r="D689" s="1102"/>
      <c r="E689" s="1102"/>
      <c r="F689" s="1102"/>
      <c r="G689" s="1102"/>
      <c r="H689" s="1102"/>
      <c r="I689" s="1102"/>
    </row>
    <row r="690" spans="4:9" s="1089" customFormat="1">
      <c r="D690" s="1102"/>
      <c r="E690" s="1102"/>
      <c r="F690" s="1102"/>
      <c r="G690" s="1102"/>
      <c r="H690" s="1102"/>
      <c r="I690" s="1102"/>
    </row>
    <row r="691" spans="4:9" s="1089" customFormat="1">
      <c r="D691" s="1102"/>
      <c r="E691" s="1102"/>
      <c r="F691" s="1102"/>
      <c r="G691" s="1102"/>
      <c r="H691" s="1102"/>
      <c r="I691" s="1102"/>
    </row>
    <row r="692" spans="4:9" s="1089" customFormat="1">
      <c r="D692" s="1102"/>
      <c r="E692" s="1102"/>
      <c r="F692" s="1102"/>
      <c r="G692" s="1102"/>
      <c r="H692" s="1102"/>
      <c r="I692" s="1102"/>
    </row>
    <row r="693" spans="4:9" s="1089" customFormat="1">
      <c r="D693" s="1102"/>
      <c r="E693" s="1102"/>
      <c r="F693" s="1102"/>
      <c r="G693" s="1102"/>
      <c r="H693" s="1102"/>
      <c r="I693" s="1102"/>
    </row>
    <row r="694" spans="4:9" s="1089" customFormat="1">
      <c r="D694" s="1102"/>
      <c r="E694" s="1102"/>
      <c r="F694" s="1102"/>
      <c r="G694" s="1102"/>
      <c r="H694" s="1102"/>
      <c r="I694" s="1102"/>
    </row>
    <row r="695" spans="4:9" s="1089" customFormat="1">
      <c r="D695" s="1102"/>
      <c r="E695" s="1102"/>
      <c r="F695" s="1102"/>
      <c r="G695" s="1102"/>
      <c r="H695" s="1102"/>
      <c r="I695" s="1102"/>
    </row>
    <row r="696" spans="4:9" s="1089" customFormat="1">
      <c r="D696" s="1102"/>
      <c r="E696" s="1102"/>
      <c r="F696" s="1102"/>
      <c r="G696" s="1102"/>
      <c r="H696" s="1102"/>
      <c r="I696" s="1102"/>
    </row>
    <row r="697" spans="4:9" s="1089" customFormat="1">
      <c r="D697" s="1102"/>
      <c r="E697" s="1102"/>
      <c r="F697" s="1102"/>
      <c r="G697" s="1102"/>
      <c r="H697" s="1102"/>
      <c r="I697" s="1102"/>
    </row>
    <row r="698" spans="4:9" s="1089" customFormat="1">
      <c r="D698" s="1102"/>
      <c r="E698" s="1102"/>
      <c r="F698" s="1102"/>
      <c r="G698" s="1102"/>
      <c r="H698" s="1102"/>
      <c r="I698" s="1102"/>
    </row>
    <row r="699" spans="4:9" s="1089" customFormat="1">
      <c r="D699" s="1102"/>
      <c r="E699" s="1102"/>
      <c r="F699" s="1102"/>
      <c r="G699" s="1102"/>
      <c r="H699" s="1102"/>
      <c r="I699" s="1102"/>
    </row>
    <row r="700" spans="4:9" s="1089" customFormat="1">
      <c r="D700" s="1102"/>
      <c r="E700" s="1102"/>
      <c r="F700" s="1102"/>
      <c r="G700" s="1102"/>
      <c r="H700" s="1102"/>
      <c r="I700" s="1102"/>
    </row>
    <row r="701" spans="4:9" s="1089" customFormat="1">
      <c r="D701" s="1102"/>
      <c r="E701" s="1102"/>
      <c r="F701" s="1102"/>
      <c r="G701" s="1102"/>
      <c r="H701" s="1102"/>
      <c r="I701" s="1102"/>
    </row>
    <row r="702" spans="4:9" s="1089" customFormat="1">
      <c r="D702" s="1102"/>
      <c r="E702" s="1102"/>
      <c r="F702" s="1102"/>
      <c r="G702" s="1102"/>
      <c r="H702" s="1102"/>
      <c r="I702" s="1102"/>
    </row>
    <row r="703" spans="4:9" s="1089" customFormat="1">
      <c r="D703" s="1102"/>
      <c r="E703" s="1102"/>
      <c r="F703" s="1102"/>
      <c r="G703" s="1102"/>
      <c r="H703" s="1102"/>
      <c r="I703" s="1102"/>
    </row>
    <row r="704" spans="4:9" s="1089" customFormat="1">
      <c r="D704" s="1102"/>
      <c r="E704" s="1102"/>
      <c r="F704" s="1102"/>
      <c r="G704" s="1102"/>
      <c r="H704" s="1102"/>
      <c r="I704" s="1102"/>
    </row>
    <row r="705" spans="4:9" s="1089" customFormat="1">
      <c r="D705" s="1102"/>
      <c r="E705" s="1102"/>
      <c r="F705" s="1102"/>
      <c r="G705" s="1102"/>
      <c r="H705" s="1102"/>
      <c r="I705" s="1102"/>
    </row>
    <row r="706" spans="4:9" s="1089" customFormat="1">
      <c r="D706" s="1102"/>
      <c r="E706" s="1102"/>
      <c r="F706" s="1102"/>
      <c r="G706" s="1102"/>
      <c r="H706" s="1102"/>
      <c r="I706" s="1102"/>
    </row>
    <row r="707" spans="4:9" s="1089" customFormat="1">
      <c r="D707" s="1102"/>
      <c r="E707" s="1102"/>
      <c r="F707" s="1102"/>
      <c r="G707" s="1102"/>
      <c r="H707" s="1102"/>
      <c r="I707" s="1102"/>
    </row>
    <row r="708" spans="4:9" s="1089" customFormat="1">
      <c r="D708" s="1102"/>
      <c r="E708" s="1102"/>
      <c r="F708" s="1102"/>
      <c r="G708" s="1102"/>
      <c r="H708" s="1102"/>
      <c r="I708" s="1102"/>
    </row>
    <row r="709" spans="4:9" s="1089" customFormat="1">
      <c r="D709" s="1102"/>
      <c r="E709" s="1102"/>
      <c r="F709" s="1102"/>
      <c r="G709" s="1102"/>
      <c r="H709" s="1102"/>
      <c r="I709" s="1102"/>
    </row>
    <row r="710" spans="4:9" s="1089" customFormat="1">
      <c r="D710" s="1102"/>
      <c r="E710" s="1102"/>
      <c r="F710" s="1102"/>
      <c r="G710" s="1102"/>
      <c r="H710" s="1102"/>
      <c r="I710" s="1102"/>
    </row>
    <row r="711" spans="4:9" s="1089" customFormat="1">
      <c r="D711" s="1102"/>
      <c r="E711" s="1102"/>
      <c r="F711" s="1102"/>
      <c r="G711" s="1102"/>
      <c r="H711" s="1102"/>
      <c r="I711" s="1102"/>
    </row>
    <row r="712" spans="4:9" s="1089" customFormat="1">
      <c r="D712" s="1102"/>
      <c r="E712" s="1102"/>
      <c r="F712" s="1102"/>
      <c r="G712" s="1102"/>
      <c r="H712" s="1102"/>
      <c r="I712" s="1102"/>
    </row>
    <row r="713" spans="4:9" s="1089" customFormat="1">
      <c r="D713" s="1102"/>
      <c r="E713" s="1102"/>
      <c r="F713" s="1102"/>
      <c r="G713" s="1102"/>
      <c r="H713" s="1102"/>
      <c r="I713" s="1102"/>
    </row>
    <row r="714" spans="4:9" s="1089" customFormat="1">
      <c r="D714" s="1102"/>
      <c r="E714" s="1102"/>
      <c r="F714" s="1102"/>
      <c r="G714" s="1102"/>
      <c r="H714" s="1102"/>
      <c r="I714" s="1102"/>
    </row>
    <row r="715" spans="4:9" s="1089" customFormat="1">
      <c r="D715" s="1102"/>
      <c r="E715" s="1102"/>
      <c r="F715" s="1102"/>
      <c r="G715" s="1102"/>
      <c r="H715" s="1102"/>
      <c r="I715" s="1102"/>
    </row>
    <row r="716" spans="4:9" s="1089" customFormat="1">
      <c r="D716" s="1102"/>
      <c r="E716" s="1102"/>
      <c r="F716" s="1102"/>
      <c r="G716" s="1102"/>
      <c r="H716" s="1102"/>
      <c r="I716" s="1102"/>
    </row>
    <row r="717" spans="4:9" s="1089" customFormat="1">
      <c r="D717" s="1102"/>
      <c r="E717" s="1102"/>
      <c r="F717" s="1102"/>
      <c r="G717" s="1102"/>
      <c r="H717" s="1102"/>
      <c r="I717" s="1102"/>
    </row>
    <row r="718" spans="4:9" s="1089" customFormat="1">
      <c r="D718" s="1102"/>
      <c r="E718" s="1102"/>
      <c r="F718" s="1102"/>
      <c r="G718" s="1102"/>
      <c r="H718" s="1102"/>
      <c r="I718" s="1102"/>
    </row>
    <row r="719" spans="4:9" s="1089" customFormat="1">
      <c r="D719" s="1102"/>
      <c r="E719" s="1102"/>
      <c r="F719" s="1102"/>
      <c r="G719" s="1102"/>
      <c r="H719" s="1102"/>
      <c r="I719" s="1102"/>
    </row>
    <row r="720" spans="4:9" s="1089" customFormat="1">
      <c r="D720" s="1102"/>
      <c r="E720" s="1102"/>
      <c r="F720" s="1102"/>
      <c r="G720" s="1102"/>
      <c r="H720" s="1102"/>
      <c r="I720" s="1102"/>
    </row>
    <row r="721" spans="4:9" s="1089" customFormat="1">
      <c r="D721" s="1102"/>
      <c r="E721" s="1102"/>
      <c r="F721" s="1102"/>
      <c r="G721" s="1102"/>
      <c r="H721" s="1102"/>
      <c r="I721" s="1102"/>
    </row>
    <row r="722" spans="4:9" s="1089" customFormat="1">
      <c r="D722" s="1102"/>
      <c r="E722" s="1102"/>
      <c r="F722" s="1102"/>
      <c r="G722" s="1102"/>
      <c r="H722" s="1102"/>
      <c r="I722" s="1102"/>
    </row>
    <row r="723" spans="4:9" s="1089" customFormat="1">
      <c r="D723" s="1102"/>
      <c r="E723" s="1102"/>
      <c r="F723" s="1102"/>
      <c r="G723" s="1102"/>
      <c r="H723" s="1102"/>
      <c r="I723" s="1102"/>
    </row>
    <row r="724" spans="4:9" s="1089" customFormat="1">
      <c r="D724" s="1102"/>
      <c r="E724" s="1102"/>
      <c r="F724" s="1102"/>
      <c r="G724" s="1102"/>
      <c r="H724" s="1102"/>
      <c r="I724" s="1102"/>
    </row>
    <row r="725" spans="4:9" s="1089" customFormat="1">
      <c r="D725" s="1102"/>
      <c r="E725" s="1102"/>
      <c r="F725" s="1102"/>
      <c r="G725" s="1102"/>
      <c r="H725" s="1102"/>
      <c r="I725" s="1102"/>
    </row>
    <row r="726" spans="4:9" s="1089" customFormat="1">
      <c r="D726" s="1102"/>
      <c r="E726" s="1102"/>
      <c r="F726" s="1102"/>
      <c r="G726" s="1102"/>
      <c r="H726" s="1102"/>
      <c r="I726" s="1102"/>
    </row>
    <row r="727" spans="4:9" s="1089" customFormat="1">
      <c r="D727" s="1102"/>
      <c r="E727" s="1102"/>
      <c r="F727" s="1102"/>
      <c r="G727" s="1102"/>
      <c r="H727" s="1102"/>
      <c r="I727" s="1102"/>
    </row>
    <row r="728" spans="4:9" s="1089" customFormat="1">
      <c r="D728" s="1102"/>
      <c r="E728" s="1102"/>
      <c r="F728" s="1102"/>
      <c r="G728" s="1102"/>
      <c r="H728" s="1102"/>
      <c r="I728" s="1102"/>
    </row>
    <row r="729" spans="4:9" s="1089" customFormat="1">
      <c r="D729" s="1102"/>
      <c r="E729" s="1102"/>
      <c r="F729" s="1102"/>
      <c r="G729" s="1102"/>
      <c r="H729" s="1102"/>
      <c r="I729" s="1102"/>
    </row>
    <row r="730" spans="4:9" s="1089" customFormat="1">
      <c r="D730" s="1102"/>
      <c r="E730" s="1102"/>
      <c r="F730" s="1102"/>
      <c r="G730" s="1102"/>
      <c r="H730" s="1102"/>
      <c r="I730" s="1102"/>
    </row>
    <row r="731" spans="4:9" s="1089" customFormat="1">
      <c r="D731" s="1102"/>
      <c r="E731" s="1102"/>
      <c r="F731" s="1102"/>
      <c r="G731" s="1102"/>
      <c r="H731" s="1102"/>
      <c r="I731" s="1102"/>
    </row>
    <row r="732" spans="4:9" s="1089" customFormat="1">
      <c r="D732" s="1102"/>
      <c r="E732" s="1102"/>
      <c r="F732" s="1102"/>
      <c r="G732" s="1102"/>
      <c r="H732" s="1102"/>
      <c r="I732" s="1102"/>
    </row>
    <row r="733" spans="4:9" s="1089" customFormat="1">
      <c r="D733" s="1102"/>
      <c r="E733" s="1102"/>
      <c r="F733" s="1102"/>
      <c r="G733" s="1102"/>
      <c r="H733" s="1102"/>
      <c r="I733" s="1102"/>
    </row>
    <row r="734" spans="4:9" s="1089" customFormat="1">
      <c r="D734" s="1102"/>
      <c r="E734" s="1102"/>
      <c r="F734" s="1102"/>
      <c r="G734" s="1102"/>
      <c r="H734" s="1102"/>
      <c r="I734" s="1102"/>
    </row>
    <row r="735" spans="4:9" s="1089" customFormat="1">
      <c r="D735" s="1102"/>
      <c r="E735" s="1102"/>
      <c r="F735" s="1102"/>
      <c r="G735" s="1102"/>
      <c r="H735" s="1102"/>
      <c r="I735" s="1102"/>
    </row>
    <row r="736" spans="4:9" s="1089" customFormat="1">
      <c r="D736" s="1102"/>
      <c r="E736" s="1102"/>
      <c r="F736" s="1102"/>
      <c r="G736" s="1102"/>
      <c r="H736" s="1102"/>
      <c r="I736" s="1102"/>
    </row>
    <row r="737" spans="4:9" s="1089" customFormat="1">
      <c r="D737" s="1102"/>
      <c r="E737" s="1102"/>
      <c r="F737" s="1102"/>
      <c r="G737" s="1102"/>
      <c r="H737" s="1102"/>
      <c r="I737" s="1102"/>
    </row>
    <row r="738" spans="4:9" s="1089" customFormat="1">
      <c r="D738" s="1102"/>
      <c r="E738" s="1102"/>
      <c r="F738" s="1102"/>
      <c r="G738" s="1102"/>
      <c r="H738" s="1102"/>
      <c r="I738" s="1102"/>
    </row>
    <row r="739" spans="4:9" s="1089" customFormat="1">
      <c r="D739" s="1102"/>
      <c r="E739" s="1102"/>
      <c r="F739" s="1102"/>
      <c r="G739" s="1102"/>
      <c r="H739" s="1102"/>
      <c r="I739" s="1102"/>
    </row>
    <row r="740" spans="4:9" s="1089" customFormat="1">
      <c r="D740" s="1102"/>
      <c r="E740" s="1102"/>
      <c r="F740" s="1102"/>
      <c r="G740" s="1102"/>
      <c r="H740" s="1102"/>
      <c r="I740" s="1102"/>
    </row>
    <row r="741" spans="4:9" s="1089" customFormat="1">
      <c r="D741" s="1102"/>
      <c r="E741" s="1102"/>
      <c r="F741" s="1102"/>
      <c r="G741" s="1102"/>
      <c r="H741" s="1102"/>
      <c r="I741" s="1102"/>
    </row>
    <row r="742" spans="4:9" s="1089" customFormat="1">
      <c r="D742" s="1102"/>
      <c r="E742" s="1102"/>
      <c r="F742" s="1102"/>
      <c r="G742" s="1102"/>
      <c r="H742" s="1102"/>
      <c r="I742" s="1102"/>
    </row>
    <row r="743" spans="4:9" s="1089" customFormat="1">
      <c r="D743" s="1102"/>
      <c r="E743" s="1102"/>
      <c r="F743" s="1102"/>
      <c r="G743" s="1102"/>
      <c r="H743" s="1102"/>
      <c r="I743" s="1102"/>
    </row>
    <row r="744" spans="4:9" s="1089" customFormat="1">
      <c r="D744" s="1102"/>
      <c r="E744" s="1102"/>
      <c r="F744" s="1102"/>
      <c r="G744" s="1102"/>
      <c r="H744" s="1102"/>
      <c r="I744" s="1102"/>
    </row>
    <row r="745" spans="4:9" s="1089" customFormat="1">
      <c r="D745" s="1102"/>
      <c r="E745" s="1102"/>
      <c r="F745" s="1102"/>
      <c r="G745" s="1102"/>
      <c r="H745" s="1102"/>
      <c r="I745" s="1102"/>
    </row>
    <row r="746" spans="4:9" s="1089" customFormat="1">
      <c r="D746" s="1102"/>
      <c r="E746" s="1102"/>
      <c r="F746" s="1102"/>
      <c r="G746" s="1102"/>
      <c r="H746" s="1102"/>
      <c r="I746" s="1102"/>
    </row>
    <row r="747" spans="4:9" s="1089" customFormat="1">
      <c r="D747" s="1102"/>
      <c r="E747" s="1102"/>
      <c r="F747" s="1102"/>
      <c r="G747" s="1102"/>
      <c r="H747" s="1102"/>
      <c r="I747" s="1102"/>
    </row>
    <row r="748" spans="4:9" s="1089" customFormat="1">
      <c r="D748" s="1102"/>
      <c r="E748" s="1102"/>
      <c r="F748" s="1102"/>
      <c r="G748" s="1102"/>
      <c r="H748" s="1102"/>
      <c r="I748" s="1102"/>
    </row>
    <row r="749" spans="4:9" s="1089" customFormat="1">
      <c r="D749" s="1102"/>
      <c r="E749" s="1102"/>
      <c r="F749" s="1102"/>
      <c r="G749" s="1102"/>
      <c r="H749" s="1102"/>
      <c r="I749" s="1102"/>
    </row>
    <row r="750" spans="4:9" s="1089" customFormat="1">
      <c r="D750" s="1102"/>
      <c r="E750" s="1102"/>
      <c r="F750" s="1102"/>
      <c r="G750" s="1102"/>
      <c r="H750" s="1102"/>
      <c r="I750" s="1102"/>
    </row>
    <row r="751" spans="4:9" s="1089" customFormat="1">
      <c r="D751" s="1102"/>
      <c r="E751" s="1102"/>
      <c r="F751" s="1102"/>
      <c r="G751" s="1102"/>
      <c r="H751" s="1102"/>
      <c r="I751" s="1102"/>
    </row>
    <row r="752" spans="4:9" s="1089" customFormat="1">
      <c r="D752" s="1102"/>
      <c r="E752" s="1102"/>
      <c r="F752" s="1102"/>
      <c r="G752" s="1102"/>
      <c r="H752" s="1102"/>
      <c r="I752" s="1102"/>
    </row>
    <row r="753" spans="4:9" s="1089" customFormat="1">
      <c r="D753" s="1102"/>
      <c r="E753" s="1102"/>
      <c r="F753" s="1102"/>
      <c r="G753" s="1102"/>
      <c r="H753" s="1102"/>
      <c r="I753" s="1102"/>
    </row>
    <row r="754" spans="4:9" s="1089" customFormat="1">
      <c r="D754" s="1102"/>
      <c r="E754" s="1102"/>
      <c r="F754" s="1102"/>
      <c r="G754" s="1102"/>
      <c r="H754" s="1102"/>
      <c r="I754" s="1102"/>
    </row>
    <row r="755" spans="4:9" s="1089" customFormat="1">
      <c r="D755" s="1102"/>
      <c r="E755" s="1102"/>
      <c r="F755" s="1102"/>
      <c r="G755" s="1102"/>
      <c r="H755" s="1102"/>
      <c r="I755" s="1102"/>
    </row>
    <row r="756" spans="4:9" s="1089" customFormat="1">
      <c r="D756" s="1102"/>
      <c r="E756" s="1102"/>
      <c r="F756" s="1102"/>
      <c r="G756" s="1102"/>
      <c r="H756" s="1102"/>
      <c r="I756" s="1102"/>
    </row>
    <row r="757" spans="4:9" s="1089" customFormat="1">
      <c r="D757" s="1102"/>
      <c r="E757" s="1102"/>
      <c r="F757" s="1102"/>
      <c r="G757" s="1102"/>
      <c r="H757" s="1102"/>
      <c r="I757" s="1102"/>
    </row>
    <row r="758" spans="4:9" s="1089" customFormat="1">
      <c r="D758" s="1102"/>
      <c r="E758" s="1102"/>
      <c r="F758" s="1102"/>
      <c r="G758" s="1102"/>
      <c r="H758" s="1102"/>
      <c r="I758" s="1102"/>
    </row>
    <row r="759" spans="4:9" s="1089" customFormat="1">
      <c r="D759" s="1102"/>
      <c r="E759" s="1102"/>
      <c r="F759" s="1102"/>
      <c r="G759" s="1102"/>
      <c r="H759" s="1102"/>
      <c r="I759" s="1102"/>
    </row>
    <row r="760" spans="4:9" s="1089" customFormat="1">
      <c r="D760" s="1102"/>
      <c r="E760" s="1102"/>
      <c r="F760" s="1102"/>
      <c r="G760" s="1102"/>
      <c r="H760" s="1102"/>
      <c r="I760" s="1102"/>
    </row>
    <row r="761" spans="4:9" s="1089" customFormat="1">
      <c r="D761" s="1102"/>
      <c r="E761" s="1102"/>
      <c r="F761" s="1102"/>
      <c r="G761" s="1102"/>
      <c r="H761" s="1102"/>
      <c r="I761" s="1102"/>
    </row>
    <row r="762" spans="4:9" s="1089" customFormat="1">
      <c r="D762" s="1102"/>
      <c r="E762" s="1102"/>
      <c r="F762" s="1102"/>
      <c r="G762" s="1102"/>
      <c r="H762" s="1102"/>
      <c r="I762" s="1102"/>
    </row>
    <row r="763" spans="4:9" s="1089" customFormat="1">
      <c r="D763" s="1102"/>
      <c r="E763" s="1102"/>
      <c r="F763" s="1102"/>
      <c r="G763" s="1102"/>
      <c r="H763" s="1102"/>
      <c r="I763" s="1102"/>
    </row>
    <row r="764" spans="4:9" s="1089" customFormat="1">
      <c r="D764" s="1102"/>
      <c r="E764" s="1102"/>
      <c r="F764" s="1102"/>
      <c r="G764" s="1102"/>
      <c r="H764" s="1102"/>
      <c r="I764" s="1102"/>
    </row>
    <row r="765" spans="4:9" s="1089" customFormat="1">
      <c r="D765" s="1102"/>
      <c r="E765" s="1102"/>
      <c r="F765" s="1102"/>
      <c r="G765" s="1102"/>
      <c r="H765" s="1102"/>
      <c r="I765" s="1102"/>
    </row>
    <row r="766" spans="4:9" s="1089" customFormat="1">
      <c r="D766" s="1102"/>
      <c r="E766" s="1102"/>
      <c r="F766" s="1102"/>
      <c r="G766" s="1102"/>
      <c r="H766" s="1102"/>
      <c r="I766" s="1102"/>
    </row>
    <row r="767" spans="4:9" s="1089" customFormat="1">
      <c r="D767" s="1102"/>
      <c r="E767" s="1102"/>
      <c r="F767" s="1102"/>
      <c r="G767" s="1102"/>
      <c r="H767" s="1102"/>
      <c r="I767" s="1102"/>
    </row>
    <row r="768" spans="4:9" s="1089" customFormat="1">
      <c r="D768" s="1102"/>
      <c r="E768" s="1102"/>
      <c r="F768" s="1102"/>
      <c r="G768" s="1102"/>
      <c r="H768" s="1102"/>
      <c r="I768" s="1102"/>
    </row>
    <row r="769" spans="4:9" s="1089" customFormat="1">
      <c r="D769" s="1102"/>
      <c r="E769" s="1102"/>
      <c r="F769" s="1102"/>
      <c r="G769" s="1102"/>
      <c r="H769" s="1102"/>
      <c r="I769" s="1102"/>
    </row>
    <row r="770" spans="4:9" s="1089" customFormat="1">
      <c r="D770" s="1102"/>
      <c r="E770" s="1102"/>
      <c r="F770" s="1102"/>
      <c r="G770" s="1102"/>
      <c r="H770" s="1102"/>
      <c r="I770" s="1102"/>
    </row>
    <row r="771" spans="4:9" s="1089" customFormat="1">
      <c r="D771" s="1102"/>
      <c r="E771" s="1102"/>
      <c r="F771" s="1102"/>
      <c r="G771" s="1102"/>
      <c r="H771" s="1102"/>
      <c r="I771" s="1102"/>
    </row>
    <row r="772" spans="4:9" s="1089" customFormat="1">
      <c r="D772" s="1102"/>
      <c r="E772" s="1102"/>
      <c r="F772" s="1102"/>
      <c r="G772" s="1102"/>
      <c r="H772" s="1102"/>
      <c r="I772" s="1102"/>
    </row>
    <row r="773" spans="4:9" s="1089" customFormat="1">
      <c r="D773" s="1102"/>
      <c r="E773" s="1102"/>
      <c r="F773" s="1102"/>
      <c r="G773" s="1102"/>
      <c r="H773" s="1102"/>
      <c r="I773" s="1102"/>
    </row>
    <row r="774" spans="4:9" s="1089" customFormat="1">
      <c r="D774" s="1102"/>
      <c r="E774" s="1102"/>
      <c r="F774" s="1102"/>
      <c r="G774" s="1102"/>
      <c r="H774" s="1102"/>
      <c r="I774" s="1102"/>
    </row>
    <row r="775" spans="4:9" s="1089" customFormat="1">
      <c r="D775" s="1102"/>
      <c r="E775" s="1102"/>
      <c r="F775" s="1102"/>
      <c r="G775" s="1102"/>
      <c r="H775" s="1102"/>
      <c r="I775" s="1102"/>
    </row>
    <row r="776" spans="4:9" s="1089" customFormat="1">
      <c r="D776" s="1102"/>
      <c r="E776" s="1102"/>
      <c r="F776" s="1102"/>
      <c r="G776" s="1102"/>
      <c r="H776" s="1102"/>
      <c r="I776" s="1102"/>
    </row>
    <row r="777" spans="4:9" s="1089" customFormat="1">
      <c r="D777" s="1102"/>
      <c r="E777" s="1102"/>
      <c r="F777" s="1102"/>
      <c r="G777" s="1102"/>
      <c r="H777" s="1102"/>
      <c r="I777" s="1102"/>
    </row>
    <row r="778" spans="4:9" s="1089" customFormat="1">
      <c r="D778" s="1102"/>
      <c r="E778" s="1102"/>
      <c r="F778" s="1102"/>
      <c r="G778" s="1102"/>
      <c r="H778" s="1102"/>
      <c r="I778" s="1102"/>
    </row>
    <row r="779" spans="4:9" s="1089" customFormat="1">
      <c r="D779" s="1102"/>
      <c r="E779" s="1102"/>
      <c r="F779" s="1102"/>
      <c r="G779" s="1102"/>
      <c r="H779" s="1102"/>
      <c r="I779" s="1102"/>
    </row>
    <row r="780" spans="4:9" s="1089" customFormat="1">
      <c r="D780" s="1102"/>
      <c r="E780" s="1102"/>
      <c r="F780" s="1102"/>
      <c r="G780" s="1102"/>
      <c r="H780" s="1102"/>
      <c r="I780" s="1102"/>
    </row>
    <row r="781" spans="4:9" s="1089" customFormat="1">
      <c r="D781" s="1102"/>
      <c r="E781" s="1102"/>
      <c r="F781" s="1102"/>
      <c r="G781" s="1102"/>
      <c r="H781" s="1102"/>
      <c r="I781" s="1102"/>
    </row>
    <row r="782" spans="4:9" s="1089" customFormat="1">
      <c r="D782" s="1102"/>
      <c r="E782" s="1102"/>
      <c r="F782" s="1102"/>
      <c r="G782" s="1102"/>
      <c r="H782" s="1102"/>
      <c r="I782" s="1102"/>
    </row>
    <row r="783" spans="4:9" s="1089" customFormat="1">
      <c r="D783" s="1102"/>
      <c r="E783" s="1102"/>
      <c r="F783" s="1102"/>
      <c r="G783" s="1102"/>
      <c r="H783" s="1102"/>
      <c r="I783" s="1102"/>
    </row>
    <row r="784" spans="4:9" s="1089" customFormat="1">
      <c r="D784" s="1102"/>
      <c r="E784" s="1102"/>
      <c r="F784" s="1102"/>
      <c r="G784" s="1102"/>
      <c r="H784" s="1102"/>
      <c r="I784" s="1102"/>
    </row>
    <row r="785" spans="4:9" s="1089" customFormat="1">
      <c r="D785" s="1102"/>
      <c r="E785" s="1102"/>
      <c r="F785" s="1102"/>
      <c r="G785" s="1102"/>
      <c r="H785" s="1102"/>
      <c r="I785" s="1102"/>
    </row>
    <row r="786" spans="4:9" s="1089" customFormat="1">
      <c r="D786" s="1102"/>
      <c r="E786" s="1102"/>
      <c r="F786" s="1102"/>
      <c r="G786" s="1102"/>
      <c r="H786" s="1102"/>
      <c r="I786" s="1102"/>
    </row>
    <row r="787" spans="4:9" s="1089" customFormat="1">
      <c r="D787" s="1102"/>
      <c r="E787" s="1102"/>
      <c r="F787" s="1102"/>
      <c r="G787" s="1102"/>
      <c r="H787" s="1102"/>
      <c r="I787" s="1102"/>
    </row>
    <row r="788" spans="4:9" s="1089" customFormat="1">
      <c r="D788" s="1102"/>
      <c r="E788" s="1102"/>
      <c r="F788" s="1102"/>
      <c r="G788" s="1102"/>
      <c r="H788" s="1102"/>
      <c r="I788" s="1102"/>
    </row>
    <row r="789" spans="4:9" s="1089" customFormat="1">
      <c r="D789" s="1102"/>
      <c r="E789" s="1102"/>
      <c r="F789" s="1102"/>
      <c r="G789" s="1102"/>
      <c r="H789" s="1102"/>
      <c r="I789" s="1102"/>
    </row>
    <row r="790" spans="4:9" s="1089" customFormat="1">
      <c r="D790" s="1102"/>
      <c r="E790" s="1102"/>
      <c r="F790" s="1102"/>
      <c r="G790" s="1102"/>
      <c r="H790" s="1102"/>
      <c r="I790" s="1102"/>
    </row>
    <row r="791" spans="4:9" s="1089" customFormat="1">
      <c r="D791" s="1102"/>
      <c r="E791" s="1102"/>
      <c r="F791" s="1102"/>
      <c r="G791" s="1102"/>
      <c r="H791" s="1102"/>
      <c r="I791" s="1102"/>
    </row>
    <row r="792" spans="4:9" s="1089" customFormat="1">
      <c r="D792" s="1102"/>
      <c r="E792" s="1102"/>
      <c r="F792" s="1102"/>
      <c r="G792" s="1102"/>
      <c r="H792" s="1102"/>
      <c r="I792" s="1102"/>
    </row>
    <row r="793" spans="4:9" s="1089" customFormat="1">
      <c r="D793" s="1102"/>
      <c r="E793" s="1102"/>
      <c r="F793" s="1102"/>
      <c r="G793" s="1102"/>
      <c r="H793" s="1102"/>
      <c r="I793" s="1102"/>
    </row>
    <row r="794" spans="4:9" s="1089" customFormat="1">
      <c r="D794" s="1102"/>
      <c r="E794" s="1102"/>
      <c r="F794" s="1102"/>
      <c r="G794" s="1102"/>
      <c r="H794" s="1102"/>
      <c r="I794" s="1102"/>
    </row>
    <row r="795" spans="4:9" s="1089" customFormat="1">
      <c r="D795" s="1102"/>
      <c r="E795" s="1102"/>
      <c r="F795" s="1102"/>
      <c r="G795" s="1102"/>
      <c r="H795" s="1102"/>
      <c r="I795" s="1102"/>
    </row>
    <row r="796" spans="4:9" s="1089" customFormat="1">
      <c r="D796" s="1102"/>
      <c r="E796" s="1102"/>
      <c r="F796" s="1102"/>
      <c r="G796" s="1102"/>
      <c r="H796" s="1102"/>
      <c r="I796" s="1102"/>
    </row>
    <row r="797" spans="4:9" s="1089" customFormat="1">
      <c r="D797" s="1102"/>
      <c r="E797" s="1102"/>
      <c r="F797" s="1102"/>
      <c r="G797" s="1102"/>
      <c r="H797" s="1102"/>
      <c r="I797" s="1102"/>
    </row>
    <row r="798" spans="4:9" s="1089" customFormat="1">
      <c r="D798" s="1102"/>
      <c r="E798" s="1102"/>
      <c r="F798" s="1102"/>
      <c r="G798" s="1102"/>
      <c r="H798" s="1102"/>
      <c r="I798" s="1102"/>
    </row>
    <row r="799" spans="4:9" s="1089" customFormat="1">
      <c r="D799" s="1102"/>
      <c r="E799" s="1102"/>
      <c r="F799" s="1102"/>
      <c r="G799" s="1102"/>
      <c r="H799" s="1102"/>
      <c r="I799" s="1102"/>
    </row>
    <row r="800" spans="4:9" s="1089" customFormat="1">
      <c r="D800" s="1102"/>
      <c r="E800" s="1102"/>
      <c r="F800" s="1102"/>
      <c r="G800" s="1102"/>
      <c r="H800" s="1102"/>
      <c r="I800" s="1102"/>
    </row>
    <row r="801" spans="4:9" s="1089" customFormat="1">
      <c r="D801" s="1102"/>
      <c r="E801" s="1102"/>
      <c r="F801" s="1102"/>
      <c r="G801" s="1102"/>
      <c r="H801" s="1102"/>
      <c r="I801" s="1102"/>
    </row>
    <row r="802" spans="4:9" s="1089" customFormat="1">
      <c r="D802" s="1102"/>
      <c r="E802" s="1102"/>
      <c r="F802" s="1102"/>
      <c r="G802" s="1102"/>
      <c r="H802" s="1102"/>
      <c r="I802" s="1102"/>
    </row>
    <row r="803" spans="4:9" s="1089" customFormat="1">
      <c r="D803" s="1102"/>
      <c r="E803" s="1102"/>
      <c r="F803" s="1102"/>
      <c r="G803" s="1102"/>
      <c r="H803" s="1102"/>
      <c r="I803" s="1102"/>
    </row>
    <row r="804" spans="4:9" s="1089" customFormat="1">
      <c r="D804" s="1102"/>
      <c r="E804" s="1102"/>
      <c r="F804" s="1102"/>
      <c r="G804" s="1102"/>
      <c r="H804" s="1102"/>
      <c r="I804" s="1102"/>
    </row>
    <row r="805" spans="4:9" s="1089" customFormat="1">
      <c r="D805" s="1102"/>
      <c r="E805" s="1102"/>
      <c r="F805" s="1102"/>
      <c r="G805" s="1102"/>
      <c r="H805" s="1102"/>
      <c r="I805" s="1102"/>
    </row>
    <row r="806" spans="4:9" s="1089" customFormat="1">
      <c r="D806" s="1102"/>
      <c r="E806" s="1102"/>
      <c r="F806" s="1102"/>
      <c r="G806" s="1102"/>
      <c r="H806" s="1102"/>
      <c r="I806" s="1102"/>
    </row>
    <row r="807" spans="4:9" s="1089" customFormat="1">
      <c r="D807" s="1102"/>
      <c r="E807" s="1102"/>
      <c r="F807" s="1102"/>
      <c r="G807" s="1102"/>
      <c r="H807" s="1102"/>
      <c r="I807" s="1102"/>
    </row>
    <row r="808" spans="4:9" s="1089" customFormat="1">
      <c r="D808" s="1102"/>
      <c r="E808" s="1102"/>
      <c r="F808" s="1102"/>
      <c r="G808" s="1102"/>
      <c r="H808" s="1102"/>
      <c r="I808" s="1102"/>
    </row>
    <row r="809" spans="4:9" s="1089" customFormat="1">
      <c r="D809" s="1102"/>
      <c r="E809" s="1102"/>
      <c r="F809" s="1102"/>
      <c r="G809" s="1102"/>
      <c r="H809" s="1102"/>
      <c r="I809" s="1102"/>
    </row>
    <row r="810" spans="4:9" s="1089" customFormat="1">
      <c r="D810" s="1102"/>
      <c r="E810" s="1102"/>
      <c r="F810" s="1102"/>
      <c r="G810" s="1102"/>
      <c r="H810" s="1102"/>
      <c r="I810" s="1102"/>
    </row>
    <row r="811" spans="4:9" s="1089" customFormat="1">
      <c r="D811" s="1102"/>
      <c r="E811" s="1102"/>
      <c r="F811" s="1102"/>
      <c r="G811" s="1102"/>
      <c r="H811" s="1102"/>
      <c r="I811" s="1102"/>
    </row>
    <row r="812" spans="4:9" s="1089" customFormat="1">
      <c r="D812" s="1102"/>
      <c r="E812" s="1102"/>
      <c r="F812" s="1102"/>
      <c r="G812" s="1102"/>
      <c r="H812" s="1102"/>
      <c r="I812" s="1102"/>
    </row>
    <row r="813" spans="4:9" s="1089" customFormat="1">
      <c r="D813" s="1102"/>
      <c r="E813" s="1102"/>
      <c r="F813" s="1102"/>
      <c r="G813" s="1102"/>
      <c r="H813" s="1102"/>
      <c r="I813" s="1102"/>
    </row>
    <row r="814" spans="4:9" s="1089" customFormat="1">
      <c r="D814" s="1102"/>
      <c r="E814" s="1102"/>
      <c r="F814" s="1102"/>
      <c r="G814" s="1102"/>
      <c r="H814" s="1102"/>
      <c r="I814" s="1102"/>
    </row>
    <row r="815" spans="4:9" s="1089" customFormat="1">
      <c r="D815" s="1102"/>
      <c r="E815" s="1102"/>
      <c r="F815" s="1102"/>
      <c r="G815" s="1102"/>
      <c r="H815" s="1102"/>
      <c r="I815" s="1102"/>
    </row>
    <row r="816" spans="4:9" s="1089" customFormat="1">
      <c r="D816" s="1102"/>
      <c r="E816" s="1102"/>
      <c r="F816" s="1102"/>
      <c r="G816" s="1102"/>
      <c r="H816" s="1102"/>
      <c r="I816" s="1102"/>
    </row>
    <row r="817" spans="4:9" s="1089" customFormat="1">
      <c r="D817" s="1102"/>
      <c r="E817" s="1102"/>
      <c r="F817" s="1102"/>
      <c r="G817" s="1102"/>
      <c r="H817" s="1102"/>
      <c r="I817" s="1102"/>
    </row>
    <row r="818" spans="4:9" s="1089" customFormat="1">
      <c r="D818" s="1102"/>
      <c r="E818" s="1102"/>
      <c r="F818" s="1102"/>
      <c r="G818" s="1102"/>
      <c r="H818" s="1102"/>
      <c r="I818" s="1102"/>
    </row>
    <row r="819" spans="4:9" s="1089" customFormat="1">
      <c r="D819" s="1102"/>
      <c r="E819" s="1102"/>
      <c r="F819" s="1102"/>
      <c r="G819" s="1102"/>
      <c r="H819" s="1102"/>
      <c r="I819" s="1102"/>
    </row>
    <row r="820" spans="4:9" s="1089" customFormat="1">
      <c r="D820" s="1102"/>
      <c r="E820" s="1102"/>
      <c r="F820" s="1102"/>
      <c r="G820" s="1102"/>
      <c r="H820" s="1102"/>
      <c r="I820" s="1102"/>
    </row>
    <row r="821" spans="4:9" s="1089" customFormat="1">
      <c r="D821" s="1102"/>
      <c r="E821" s="1102"/>
      <c r="F821" s="1102"/>
      <c r="G821" s="1102"/>
      <c r="H821" s="1102"/>
      <c r="I821" s="1102"/>
    </row>
    <row r="822" spans="4:9" s="1089" customFormat="1">
      <c r="D822" s="1102"/>
      <c r="E822" s="1102"/>
      <c r="F822" s="1102"/>
      <c r="G822" s="1102"/>
      <c r="H822" s="1102"/>
      <c r="I822" s="1102"/>
    </row>
    <row r="823" spans="4:9" s="1089" customFormat="1">
      <c r="D823" s="1102"/>
      <c r="E823" s="1102"/>
      <c r="F823" s="1102"/>
      <c r="G823" s="1102"/>
      <c r="H823" s="1102"/>
      <c r="I823" s="1102"/>
    </row>
    <row r="824" spans="4:9" s="1089" customFormat="1">
      <c r="D824" s="1102"/>
      <c r="E824" s="1102"/>
      <c r="F824" s="1102"/>
      <c r="G824" s="1102"/>
      <c r="H824" s="1102"/>
      <c r="I824" s="1102"/>
    </row>
    <row r="825" spans="4:9" s="1089" customFormat="1">
      <c r="D825" s="1102"/>
      <c r="E825" s="1102"/>
      <c r="F825" s="1102"/>
      <c r="G825" s="1102"/>
      <c r="H825" s="1102"/>
      <c r="I825" s="1102"/>
    </row>
    <row r="826" spans="4:9" s="1089" customFormat="1">
      <c r="D826" s="1102"/>
      <c r="E826" s="1102"/>
      <c r="F826" s="1102"/>
      <c r="G826" s="1102"/>
      <c r="H826" s="1102"/>
      <c r="I826" s="1102"/>
    </row>
    <row r="827" spans="4:9" s="1089" customFormat="1">
      <c r="D827" s="1102"/>
      <c r="E827" s="1102"/>
      <c r="F827" s="1102"/>
      <c r="G827" s="1102"/>
      <c r="H827" s="1102"/>
      <c r="I827" s="1102"/>
    </row>
    <row r="828" spans="4:9" s="1089" customFormat="1">
      <c r="D828" s="1102"/>
      <c r="E828" s="1102"/>
      <c r="F828" s="1102"/>
      <c r="G828" s="1102"/>
      <c r="H828" s="1102"/>
      <c r="I828" s="1102"/>
    </row>
    <row r="829" spans="4:9" s="1089" customFormat="1">
      <c r="D829" s="1102"/>
      <c r="E829" s="1102"/>
      <c r="F829" s="1102"/>
      <c r="G829" s="1102"/>
      <c r="H829" s="1102"/>
      <c r="I829" s="1102"/>
    </row>
    <row r="830" spans="4:9" s="1089" customFormat="1">
      <c r="D830" s="1102"/>
      <c r="E830" s="1102"/>
      <c r="F830" s="1102"/>
      <c r="G830" s="1102"/>
      <c r="H830" s="1102"/>
      <c r="I830" s="1102"/>
    </row>
    <row r="831" spans="4:9" s="1089" customFormat="1">
      <c r="D831" s="1102"/>
      <c r="E831" s="1102"/>
      <c r="F831" s="1102"/>
      <c r="G831" s="1102"/>
      <c r="H831" s="1102"/>
      <c r="I831" s="1102"/>
    </row>
    <row r="832" spans="4:9" s="1089" customFormat="1">
      <c r="D832" s="1102"/>
      <c r="E832" s="1102"/>
      <c r="F832" s="1102"/>
      <c r="G832" s="1102"/>
      <c r="H832" s="1102"/>
      <c r="I832" s="1102"/>
    </row>
    <row r="833" spans="4:9" s="1089" customFormat="1">
      <c r="D833" s="1102"/>
      <c r="E833" s="1102"/>
      <c r="F833" s="1102"/>
      <c r="G833" s="1102"/>
      <c r="H833" s="1102"/>
      <c r="I833" s="1102"/>
    </row>
    <row r="834" spans="4:9" s="1089" customFormat="1">
      <c r="D834" s="1102"/>
      <c r="E834" s="1102"/>
      <c r="F834" s="1102"/>
      <c r="G834" s="1102"/>
      <c r="H834" s="1102"/>
      <c r="I834" s="1102"/>
    </row>
    <row r="835" spans="4:9" s="1089" customFormat="1">
      <c r="D835" s="1102"/>
      <c r="E835" s="1102"/>
      <c r="F835" s="1102"/>
      <c r="G835" s="1102"/>
      <c r="H835" s="1102"/>
      <c r="I835" s="1102"/>
    </row>
    <row r="836" spans="4:9" s="1089" customFormat="1">
      <c r="D836" s="1102"/>
      <c r="E836" s="1102"/>
      <c r="F836" s="1102"/>
      <c r="G836" s="1102"/>
      <c r="H836" s="1102"/>
      <c r="I836" s="1102"/>
    </row>
    <row r="837" spans="4:9" s="1089" customFormat="1">
      <c r="D837" s="1102"/>
      <c r="E837" s="1102"/>
      <c r="F837" s="1102"/>
      <c r="G837" s="1102"/>
      <c r="H837" s="1102"/>
      <c r="I837" s="1102"/>
    </row>
    <row r="838" spans="4:9" s="1089" customFormat="1">
      <c r="D838" s="1102"/>
      <c r="E838" s="1102"/>
      <c r="F838" s="1102"/>
      <c r="G838" s="1102"/>
      <c r="H838" s="1102"/>
      <c r="I838" s="1102"/>
    </row>
    <row r="839" spans="4:9" s="1089" customFormat="1">
      <c r="D839" s="1102"/>
      <c r="E839" s="1102"/>
      <c r="F839" s="1102"/>
      <c r="G839" s="1102"/>
      <c r="H839" s="1102"/>
      <c r="I839" s="1102"/>
    </row>
    <row r="840" spans="4:9" s="1089" customFormat="1">
      <c r="D840" s="1102"/>
      <c r="E840" s="1102"/>
      <c r="F840" s="1102"/>
      <c r="G840" s="1102"/>
      <c r="H840" s="1102"/>
      <c r="I840" s="1102"/>
    </row>
    <row r="841" spans="4:9" s="1089" customFormat="1">
      <c r="D841" s="1102"/>
      <c r="E841" s="1102"/>
      <c r="F841" s="1102"/>
      <c r="G841" s="1102"/>
      <c r="H841" s="1102"/>
      <c r="I841" s="1102"/>
    </row>
    <row r="842" spans="4:9" s="1089" customFormat="1">
      <c r="D842" s="1102"/>
      <c r="E842" s="1102"/>
      <c r="F842" s="1102"/>
      <c r="G842" s="1102"/>
      <c r="H842" s="1102"/>
      <c r="I842" s="1102"/>
    </row>
    <row r="843" spans="4:9" s="1089" customFormat="1">
      <c r="D843" s="1102"/>
      <c r="E843" s="1102"/>
      <c r="F843" s="1102"/>
      <c r="G843" s="1102"/>
      <c r="H843" s="1102"/>
      <c r="I843" s="1102"/>
    </row>
    <row r="844" spans="4:9" s="1089" customFormat="1">
      <c r="D844" s="1102"/>
      <c r="E844" s="1102"/>
      <c r="F844" s="1102"/>
      <c r="G844" s="1102"/>
      <c r="H844" s="1102"/>
      <c r="I844" s="1102"/>
    </row>
    <row r="845" spans="4:9" s="1089" customFormat="1">
      <c r="D845" s="1102"/>
      <c r="E845" s="1102"/>
      <c r="F845" s="1102"/>
      <c r="G845" s="1102"/>
      <c r="H845" s="1102"/>
      <c r="I845" s="1102"/>
    </row>
    <row r="846" spans="4:9" s="1089" customFormat="1">
      <c r="D846" s="1102"/>
      <c r="E846" s="1102"/>
      <c r="F846" s="1102"/>
      <c r="G846" s="1102"/>
      <c r="H846" s="1102"/>
      <c r="I846" s="1102"/>
    </row>
    <row r="847" spans="4:9" s="1089" customFormat="1">
      <c r="D847" s="1102"/>
      <c r="E847" s="1102"/>
      <c r="F847" s="1102"/>
      <c r="G847" s="1102"/>
      <c r="H847" s="1102"/>
      <c r="I847" s="1102"/>
    </row>
    <row r="848" spans="4:9" s="1089" customFormat="1">
      <c r="D848" s="1102"/>
      <c r="E848" s="1102"/>
      <c r="F848" s="1102"/>
      <c r="G848" s="1102"/>
      <c r="H848" s="1102"/>
      <c r="I848" s="1102"/>
    </row>
    <row r="849" spans="4:9" s="1089" customFormat="1">
      <c r="D849" s="1102"/>
      <c r="E849" s="1102"/>
      <c r="F849" s="1102"/>
      <c r="G849" s="1102"/>
      <c r="H849" s="1102"/>
      <c r="I849" s="1102"/>
    </row>
    <row r="850" spans="4:9" s="1089" customFormat="1">
      <c r="D850" s="1102"/>
      <c r="E850" s="1102"/>
      <c r="F850" s="1102"/>
      <c r="G850" s="1102"/>
      <c r="H850" s="1102"/>
      <c r="I850" s="1102"/>
    </row>
    <row r="851" spans="4:9" s="1089" customFormat="1">
      <c r="D851" s="1102"/>
      <c r="E851" s="1102"/>
      <c r="F851" s="1102"/>
      <c r="G851" s="1102"/>
      <c r="H851" s="1102"/>
      <c r="I851" s="1102"/>
    </row>
    <row r="852" spans="4:9" s="1089" customFormat="1">
      <c r="D852" s="1102"/>
      <c r="E852" s="1102"/>
      <c r="F852" s="1102"/>
      <c r="G852" s="1102"/>
      <c r="H852" s="1102"/>
      <c r="I852" s="1102"/>
    </row>
    <row r="853" spans="4:9" s="1089" customFormat="1">
      <c r="D853" s="1102"/>
      <c r="E853" s="1102"/>
      <c r="F853" s="1102"/>
      <c r="G853" s="1102"/>
      <c r="H853" s="1102"/>
      <c r="I853" s="1102"/>
    </row>
    <row r="854" spans="4:9" s="1089" customFormat="1">
      <c r="D854" s="1102"/>
      <c r="E854" s="1102"/>
      <c r="F854" s="1102"/>
      <c r="G854" s="1102"/>
      <c r="H854" s="1102"/>
      <c r="I854" s="1102"/>
    </row>
    <row r="855" spans="4:9" s="1089" customFormat="1">
      <c r="D855" s="1102"/>
      <c r="E855" s="1102"/>
      <c r="F855" s="1102"/>
      <c r="G855" s="1102"/>
      <c r="H855" s="1102"/>
      <c r="I855" s="1102"/>
    </row>
    <row r="856" spans="4:9" s="1089" customFormat="1">
      <c r="D856" s="1102"/>
      <c r="E856" s="1102"/>
      <c r="F856" s="1102"/>
      <c r="G856" s="1102"/>
      <c r="H856" s="1102"/>
      <c r="I856" s="1102"/>
    </row>
    <row r="857" spans="4:9" s="1089" customFormat="1">
      <c r="D857" s="1102"/>
      <c r="E857" s="1102"/>
      <c r="F857" s="1102"/>
      <c r="G857" s="1102"/>
      <c r="H857" s="1102"/>
      <c r="I857" s="1102"/>
    </row>
    <row r="858" spans="4:9" s="1089" customFormat="1">
      <c r="D858" s="1102"/>
      <c r="E858" s="1102"/>
      <c r="F858" s="1102"/>
      <c r="G858" s="1102"/>
      <c r="H858" s="1102"/>
      <c r="I858" s="1102"/>
    </row>
    <row r="859" spans="4:9" s="1089" customFormat="1">
      <c r="D859" s="1102"/>
      <c r="E859" s="1102"/>
      <c r="F859" s="1102"/>
      <c r="G859" s="1102"/>
      <c r="H859" s="1102"/>
      <c r="I859" s="1102"/>
    </row>
    <row r="860" spans="4:9" s="1089" customFormat="1">
      <c r="D860" s="1102"/>
      <c r="E860" s="1102"/>
      <c r="F860" s="1102"/>
      <c r="G860" s="1102"/>
      <c r="H860" s="1102"/>
      <c r="I860" s="1102"/>
    </row>
    <row r="861" spans="4:9" s="1089" customFormat="1">
      <c r="D861" s="1102"/>
      <c r="E861" s="1102"/>
      <c r="F861" s="1102"/>
      <c r="G861" s="1102"/>
      <c r="H861" s="1102"/>
      <c r="I861" s="1102"/>
    </row>
    <row r="862" spans="4:9" s="1089" customFormat="1">
      <c r="D862" s="1102"/>
      <c r="E862" s="1102"/>
      <c r="F862" s="1102"/>
      <c r="G862" s="1102"/>
      <c r="H862" s="1102"/>
      <c r="I862" s="1102"/>
    </row>
    <row r="863" spans="4:9" s="1089" customFormat="1">
      <c r="D863" s="1102"/>
      <c r="E863" s="1102"/>
      <c r="F863" s="1102"/>
      <c r="G863" s="1102"/>
      <c r="H863" s="1102"/>
      <c r="I863" s="1102"/>
    </row>
    <row r="864" spans="4:9" s="1089" customFormat="1">
      <c r="D864" s="1102"/>
      <c r="E864" s="1102"/>
      <c r="F864" s="1102"/>
      <c r="G864" s="1102"/>
      <c r="H864" s="1102"/>
      <c r="I864" s="1102"/>
    </row>
    <row r="865" spans="4:9" s="1089" customFormat="1">
      <c r="D865" s="1102"/>
      <c r="E865" s="1102"/>
      <c r="F865" s="1102"/>
      <c r="G865" s="1102"/>
      <c r="H865" s="1102"/>
      <c r="I865" s="1102"/>
    </row>
    <row r="866" spans="4:9" s="1089" customFormat="1">
      <c r="D866" s="1102"/>
      <c r="E866" s="1102"/>
      <c r="F866" s="1102"/>
      <c r="G866" s="1102"/>
      <c r="H866" s="1102"/>
      <c r="I866" s="1102"/>
    </row>
    <row r="867" spans="4:9" s="1089" customFormat="1">
      <c r="D867" s="1102"/>
      <c r="E867" s="1102"/>
      <c r="F867" s="1102"/>
      <c r="G867" s="1102"/>
      <c r="H867" s="1102"/>
      <c r="I867" s="1102"/>
    </row>
    <row r="868" spans="4:9" s="1089" customFormat="1">
      <c r="D868" s="1102"/>
      <c r="E868" s="1102"/>
      <c r="F868" s="1102"/>
      <c r="G868" s="1102"/>
      <c r="H868" s="1102"/>
      <c r="I868" s="1102"/>
    </row>
    <row r="869" spans="4:9" s="1089" customFormat="1">
      <c r="D869" s="1102"/>
      <c r="E869" s="1102"/>
      <c r="F869" s="1102"/>
      <c r="G869" s="1102"/>
      <c r="H869" s="1102"/>
      <c r="I869" s="1102"/>
    </row>
    <row r="870" spans="4:9" s="1089" customFormat="1">
      <c r="D870" s="1102"/>
      <c r="E870" s="1102"/>
      <c r="F870" s="1102"/>
      <c r="G870" s="1102"/>
      <c r="H870" s="1102"/>
      <c r="I870" s="1102"/>
    </row>
    <row r="871" spans="4:9" s="1089" customFormat="1">
      <c r="D871" s="1102"/>
      <c r="E871" s="1102"/>
      <c r="F871" s="1102"/>
      <c r="G871" s="1102"/>
      <c r="H871" s="1102"/>
      <c r="I871" s="1102"/>
    </row>
    <row r="872" spans="4:9" s="1089" customFormat="1">
      <c r="D872" s="1102"/>
      <c r="E872" s="1102"/>
      <c r="F872" s="1102"/>
      <c r="G872" s="1102"/>
      <c r="H872" s="1102"/>
      <c r="I872" s="1102"/>
    </row>
    <row r="873" spans="4:9" s="1089" customFormat="1">
      <c r="D873" s="1102"/>
      <c r="E873" s="1102"/>
      <c r="F873" s="1102"/>
      <c r="G873" s="1102"/>
      <c r="H873" s="1102"/>
      <c r="I873" s="1102"/>
    </row>
    <row r="874" spans="4:9" s="1089" customFormat="1">
      <c r="D874" s="1102"/>
      <c r="E874" s="1102"/>
      <c r="F874" s="1102"/>
      <c r="G874" s="1102"/>
      <c r="H874" s="1102"/>
      <c r="I874" s="1102"/>
    </row>
    <row r="875" spans="4:9" s="1089" customFormat="1">
      <c r="D875" s="1102"/>
      <c r="E875" s="1102"/>
      <c r="F875" s="1102"/>
      <c r="G875" s="1102"/>
      <c r="H875" s="1102"/>
      <c r="I875" s="1102"/>
    </row>
    <row r="876" spans="4:9" s="1089" customFormat="1">
      <c r="D876" s="1102"/>
      <c r="E876" s="1102"/>
      <c r="F876" s="1102"/>
      <c r="G876" s="1102"/>
      <c r="H876" s="1102"/>
      <c r="I876" s="1102"/>
    </row>
    <row r="877" spans="4:9" s="1089" customFormat="1">
      <c r="D877" s="1102"/>
      <c r="E877" s="1102"/>
      <c r="F877" s="1102"/>
      <c r="G877" s="1102"/>
      <c r="H877" s="1102"/>
      <c r="I877" s="1102"/>
    </row>
    <row r="878" spans="4:9" s="1089" customFormat="1">
      <c r="D878" s="1102"/>
      <c r="E878" s="1102"/>
      <c r="F878" s="1102"/>
      <c r="G878" s="1102"/>
      <c r="H878" s="1102"/>
      <c r="I878" s="1102"/>
    </row>
    <row r="879" spans="4:9" s="1089" customFormat="1">
      <c r="D879" s="1102"/>
      <c r="E879" s="1102"/>
      <c r="F879" s="1102"/>
      <c r="G879" s="1102"/>
      <c r="H879" s="1102"/>
      <c r="I879" s="1102"/>
    </row>
    <row r="880" spans="4:9" s="1089" customFormat="1">
      <c r="D880" s="1102"/>
      <c r="E880" s="1102"/>
      <c r="F880" s="1102"/>
      <c r="G880" s="1102"/>
      <c r="H880" s="1102"/>
      <c r="I880" s="1102"/>
    </row>
    <row r="881" spans="4:9" s="1089" customFormat="1">
      <c r="D881" s="1102"/>
      <c r="E881" s="1102"/>
      <c r="F881" s="1102"/>
      <c r="G881" s="1102"/>
      <c r="H881" s="1102"/>
      <c r="I881" s="1102"/>
    </row>
    <row r="882" spans="4:9" s="1089" customFormat="1">
      <c r="D882" s="1102"/>
      <c r="E882" s="1102"/>
      <c r="F882" s="1102"/>
      <c r="G882" s="1102"/>
      <c r="H882" s="1102"/>
      <c r="I882" s="1102"/>
    </row>
    <row r="883" spans="4:9" s="1089" customFormat="1">
      <c r="D883" s="1102"/>
      <c r="E883" s="1102"/>
      <c r="F883" s="1102"/>
      <c r="G883" s="1102"/>
      <c r="H883" s="1102"/>
      <c r="I883" s="1102"/>
    </row>
    <row r="884" spans="4:9" s="1089" customFormat="1">
      <c r="D884" s="1102"/>
      <c r="E884" s="1102"/>
      <c r="F884" s="1102"/>
      <c r="G884" s="1102"/>
      <c r="H884" s="1102"/>
      <c r="I884" s="1102"/>
    </row>
    <row r="885" spans="4:9" s="1089" customFormat="1">
      <c r="D885" s="1102"/>
      <c r="E885" s="1102"/>
      <c r="F885" s="1102"/>
      <c r="G885" s="1102"/>
      <c r="H885" s="1102"/>
      <c r="I885" s="1102"/>
    </row>
    <row r="886" spans="4:9" s="1089" customFormat="1">
      <c r="D886" s="1102"/>
      <c r="E886" s="1102"/>
      <c r="F886" s="1102"/>
      <c r="G886" s="1102"/>
      <c r="H886" s="1102"/>
      <c r="I886" s="1102"/>
    </row>
    <row r="887" spans="4:9" s="1089" customFormat="1">
      <c r="D887" s="1102"/>
      <c r="E887" s="1102"/>
      <c r="F887" s="1102"/>
      <c r="G887" s="1102"/>
      <c r="H887" s="1102"/>
      <c r="I887" s="1102"/>
    </row>
    <row r="888" spans="4:9" s="1089" customFormat="1">
      <c r="D888" s="1102"/>
      <c r="E888" s="1102"/>
      <c r="F888" s="1102"/>
      <c r="G888" s="1102"/>
      <c r="H888" s="1102"/>
      <c r="I888" s="1102"/>
    </row>
    <row r="889" spans="4:9" s="1089" customFormat="1">
      <c r="D889" s="1102"/>
      <c r="E889" s="1102"/>
      <c r="F889" s="1102"/>
      <c r="G889" s="1102"/>
      <c r="H889" s="1102"/>
      <c r="I889" s="1102"/>
    </row>
    <row r="890" spans="4:9" s="1089" customFormat="1">
      <c r="D890" s="1102"/>
      <c r="E890" s="1102"/>
      <c r="F890" s="1102"/>
      <c r="G890" s="1102"/>
      <c r="H890" s="1102"/>
      <c r="I890" s="1102"/>
    </row>
    <row r="891" spans="4:9" s="1089" customFormat="1">
      <c r="D891" s="1102"/>
      <c r="E891" s="1102"/>
      <c r="F891" s="1102"/>
      <c r="G891" s="1102"/>
      <c r="H891" s="1102"/>
      <c r="I891" s="1102"/>
    </row>
    <row r="892" spans="4:9" s="1089" customFormat="1">
      <c r="D892" s="1102"/>
      <c r="E892" s="1102"/>
      <c r="F892" s="1102"/>
      <c r="G892" s="1102"/>
      <c r="H892" s="1102"/>
      <c r="I892" s="1102"/>
    </row>
    <row r="893" spans="4:9" s="1089" customFormat="1">
      <c r="D893" s="1102"/>
      <c r="E893" s="1102"/>
      <c r="F893" s="1102"/>
      <c r="G893" s="1102"/>
      <c r="H893" s="1102"/>
      <c r="I893" s="1102"/>
    </row>
    <row r="894" spans="4:9" s="1089" customFormat="1">
      <c r="D894" s="1102"/>
      <c r="E894" s="1102"/>
      <c r="F894" s="1102"/>
      <c r="G894" s="1102"/>
      <c r="H894" s="1102"/>
      <c r="I894" s="1102"/>
    </row>
    <row r="895" spans="4:9" s="1089" customFormat="1">
      <c r="D895" s="1102"/>
      <c r="E895" s="1102"/>
      <c r="F895" s="1102"/>
      <c r="G895" s="1102"/>
      <c r="H895" s="1102"/>
      <c r="I895" s="1102"/>
    </row>
    <row r="896" spans="4:9" s="1089" customFormat="1">
      <c r="D896" s="1102"/>
      <c r="E896" s="1102"/>
      <c r="F896" s="1102"/>
      <c r="G896" s="1102"/>
      <c r="H896" s="1102"/>
      <c r="I896" s="1102"/>
    </row>
    <row r="897" spans="4:9" s="1089" customFormat="1">
      <c r="D897" s="1102"/>
      <c r="E897" s="1102"/>
      <c r="F897" s="1102"/>
      <c r="G897" s="1102"/>
      <c r="H897" s="1102"/>
      <c r="I897" s="1102"/>
    </row>
    <row r="898" spans="4:9" s="1089" customFormat="1">
      <c r="D898" s="1102"/>
      <c r="E898" s="1102"/>
      <c r="F898" s="1102"/>
      <c r="G898" s="1102"/>
      <c r="H898" s="1102"/>
      <c r="I898" s="1102"/>
    </row>
    <row r="899" spans="4:9" s="1089" customFormat="1">
      <c r="D899" s="1102"/>
      <c r="E899" s="1102"/>
      <c r="F899" s="1102"/>
      <c r="G899" s="1102"/>
      <c r="H899" s="1102"/>
      <c r="I899" s="1102"/>
    </row>
    <row r="900" spans="4:9" s="1089" customFormat="1">
      <c r="D900" s="1102"/>
      <c r="E900" s="1102"/>
      <c r="F900" s="1102"/>
      <c r="G900" s="1102"/>
      <c r="H900" s="1102"/>
      <c r="I900" s="1102"/>
    </row>
    <row r="901" spans="4:9" s="1089" customFormat="1">
      <c r="D901" s="1102"/>
      <c r="E901" s="1102"/>
      <c r="F901" s="1102"/>
      <c r="G901" s="1102"/>
      <c r="H901" s="1102"/>
      <c r="I901" s="1102"/>
    </row>
    <row r="902" spans="4:9" s="1089" customFormat="1">
      <c r="D902" s="1102"/>
      <c r="E902" s="1102"/>
      <c r="F902" s="1102"/>
      <c r="G902" s="1102"/>
      <c r="H902" s="1102"/>
      <c r="I902" s="1102"/>
    </row>
    <row r="903" spans="4:9" s="1089" customFormat="1">
      <c r="D903" s="1102"/>
      <c r="E903" s="1102"/>
      <c r="F903" s="1102"/>
      <c r="G903" s="1102"/>
      <c r="H903" s="1102"/>
      <c r="I903" s="1102"/>
    </row>
    <row r="904" spans="4:9" s="1089" customFormat="1">
      <c r="D904" s="1102"/>
      <c r="E904" s="1102"/>
      <c r="F904" s="1102"/>
      <c r="G904" s="1102"/>
      <c r="H904" s="1102"/>
      <c r="I904" s="1102"/>
    </row>
    <row r="905" spans="4:9" s="1089" customFormat="1">
      <c r="D905" s="1102"/>
      <c r="E905" s="1102"/>
      <c r="F905" s="1102"/>
      <c r="G905" s="1102"/>
      <c r="H905" s="1102"/>
      <c r="I905" s="1102"/>
    </row>
    <row r="906" spans="4:9" s="1089" customFormat="1">
      <c r="D906" s="1102"/>
      <c r="E906" s="1102"/>
      <c r="F906" s="1102"/>
      <c r="G906" s="1102"/>
      <c r="H906" s="1102"/>
      <c r="I906" s="1102"/>
    </row>
    <row r="907" spans="4:9" s="1089" customFormat="1">
      <c r="D907" s="1102"/>
      <c r="E907" s="1102"/>
      <c r="F907" s="1102"/>
      <c r="G907" s="1102"/>
      <c r="H907" s="1102"/>
      <c r="I907" s="1102"/>
    </row>
    <row r="908" spans="4:9" s="1089" customFormat="1">
      <c r="D908" s="1102"/>
      <c r="E908" s="1102"/>
      <c r="F908" s="1102"/>
      <c r="G908" s="1102"/>
      <c r="H908" s="1102"/>
      <c r="I908" s="1102"/>
    </row>
    <row r="909" spans="4:9" s="1089" customFormat="1">
      <c r="D909" s="1102"/>
      <c r="E909" s="1102"/>
      <c r="F909" s="1102"/>
      <c r="G909" s="1102"/>
      <c r="H909" s="1102"/>
      <c r="I909" s="1102"/>
    </row>
    <row r="910" spans="4:9" s="1089" customFormat="1">
      <c r="D910" s="1102"/>
      <c r="E910" s="1102"/>
      <c r="F910" s="1102"/>
      <c r="G910" s="1102"/>
      <c r="H910" s="1102"/>
      <c r="I910" s="1102"/>
    </row>
    <row r="911" spans="4:9" s="1089" customFormat="1">
      <c r="D911" s="1102"/>
      <c r="E911" s="1102"/>
      <c r="F911" s="1102"/>
      <c r="G911" s="1102"/>
      <c r="H911" s="1102"/>
      <c r="I911" s="1102"/>
    </row>
    <row r="912" spans="4:9" s="1089" customFormat="1">
      <c r="D912" s="1102"/>
      <c r="E912" s="1102"/>
      <c r="F912" s="1102"/>
      <c r="G912" s="1102"/>
      <c r="H912" s="1102"/>
      <c r="I912" s="1102"/>
    </row>
    <row r="913" spans="4:9" s="1089" customFormat="1">
      <c r="D913" s="1102"/>
      <c r="E913" s="1102"/>
      <c r="F913" s="1102"/>
      <c r="G913" s="1102"/>
      <c r="H913" s="1102"/>
      <c r="I913" s="1102"/>
    </row>
    <row r="914" spans="4:9" s="1089" customFormat="1">
      <c r="D914" s="1102"/>
      <c r="E914" s="1102"/>
      <c r="F914" s="1102"/>
      <c r="G914" s="1102"/>
      <c r="H914" s="1102"/>
      <c r="I914" s="1102"/>
    </row>
    <row r="915" spans="4:9" s="1089" customFormat="1">
      <c r="D915" s="1102"/>
      <c r="E915" s="1102"/>
      <c r="F915" s="1102"/>
      <c r="G915" s="1102"/>
      <c r="H915" s="1102"/>
      <c r="I915" s="1102"/>
    </row>
    <row r="916" spans="4:9" s="1089" customFormat="1">
      <c r="D916" s="1102"/>
      <c r="E916" s="1102"/>
      <c r="F916" s="1102"/>
      <c r="G916" s="1102"/>
      <c r="H916" s="1102"/>
      <c r="I916" s="1102"/>
    </row>
    <row r="917" spans="4:9" s="1089" customFormat="1">
      <c r="D917" s="1102"/>
      <c r="E917" s="1102"/>
      <c r="F917" s="1102"/>
      <c r="G917" s="1102"/>
      <c r="H917" s="1102"/>
      <c r="I917" s="1102"/>
    </row>
    <row r="918" spans="4:9" s="1089" customFormat="1">
      <c r="D918" s="1102"/>
      <c r="E918" s="1102"/>
      <c r="F918" s="1102"/>
      <c r="G918" s="1102"/>
      <c r="H918" s="1102"/>
      <c r="I918" s="1102"/>
    </row>
    <row r="919" spans="4:9" s="1089" customFormat="1">
      <c r="D919" s="1102"/>
      <c r="E919" s="1102"/>
      <c r="F919" s="1102"/>
      <c r="G919" s="1102"/>
      <c r="H919" s="1102"/>
      <c r="I919" s="1102"/>
    </row>
    <row r="920" spans="4:9" s="1089" customFormat="1">
      <c r="D920" s="1102"/>
      <c r="E920" s="1102"/>
      <c r="F920" s="1102"/>
      <c r="G920" s="1102"/>
      <c r="H920" s="1102"/>
      <c r="I920" s="1102"/>
    </row>
    <row r="921" spans="4:9" s="1089" customFormat="1">
      <c r="D921" s="1102"/>
      <c r="E921" s="1102"/>
      <c r="F921" s="1102"/>
      <c r="G921" s="1102"/>
      <c r="H921" s="1102"/>
      <c r="I921" s="1102"/>
    </row>
    <row r="922" spans="4:9" s="1089" customFormat="1">
      <c r="D922" s="1102"/>
      <c r="E922" s="1102"/>
      <c r="F922" s="1102"/>
      <c r="G922" s="1102"/>
      <c r="H922" s="1102"/>
      <c r="I922" s="1102"/>
    </row>
    <row r="923" spans="4:9" s="1089" customFormat="1">
      <c r="D923" s="1102"/>
      <c r="E923" s="1102"/>
      <c r="F923" s="1102"/>
      <c r="G923" s="1102"/>
      <c r="H923" s="1102"/>
      <c r="I923" s="1102"/>
    </row>
    <row r="924" spans="4:9" s="1089" customFormat="1">
      <c r="D924" s="1102"/>
      <c r="E924" s="1102"/>
      <c r="F924" s="1102"/>
      <c r="G924" s="1102"/>
      <c r="H924" s="1102"/>
      <c r="I924" s="1102"/>
    </row>
    <row r="925" spans="4:9" s="1089" customFormat="1">
      <c r="D925" s="1102"/>
      <c r="E925" s="1102"/>
      <c r="F925" s="1102"/>
      <c r="G925" s="1102"/>
      <c r="H925" s="1102"/>
      <c r="I925" s="1102"/>
    </row>
    <row r="926" spans="4:9" s="1089" customFormat="1">
      <c r="D926" s="1102"/>
      <c r="E926" s="1102"/>
      <c r="F926" s="1102"/>
      <c r="G926" s="1102"/>
      <c r="H926" s="1102"/>
      <c r="I926" s="1102"/>
    </row>
    <row r="927" spans="4:9" s="1089" customFormat="1">
      <c r="D927" s="1102"/>
      <c r="E927" s="1102"/>
      <c r="F927" s="1102"/>
      <c r="G927" s="1102"/>
      <c r="H927" s="1102"/>
      <c r="I927" s="1102"/>
    </row>
    <row r="928" spans="4:9" s="1089" customFormat="1">
      <c r="D928" s="1102"/>
      <c r="E928" s="1102"/>
      <c r="F928" s="1102"/>
      <c r="G928" s="1102"/>
      <c r="H928" s="1102"/>
      <c r="I928" s="1102"/>
    </row>
    <row r="929" spans="4:9" s="1089" customFormat="1">
      <c r="D929" s="1102"/>
      <c r="E929" s="1102"/>
      <c r="F929" s="1102"/>
      <c r="G929" s="1102"/>
      <c r="H929" s="1102"/>
      <c r="I929" s="1102"/>
    </row>
    <row r="930" spans="4:9" s="1089" customFormat="1">
      <c r="D930" s="1102"/>
      <c r="E930" s="1102"/>
      <c r="F930" s="1102"/>
      <c r="G930" s="1102"/>
      <c r="H930" s="1102"/>
      <c r="I930" s="1102"/>
    </row>
    <row r="931" spans="4:9" s="1089" customFormat="1">
      <c r="D931" s="1102"/>
      <c r="E931" s="1102"/>
      <c r="F931" s="1102"/>
      <c r="G931" s="1102"/>
      <c r="H931" s="1102"/>
      <c r="I931" s="1102"/>
    </row>
    <row r="932" spans="4:9" s="1089" customFormat="1">
      <c r="D932" s="1102"/>
      <c r="E932" s="1102"/>
      <c r="F932" s="1102"/>
      <c r="G932" s="1102"/>
      <c r="H932" s="1102"/>
      <c r="I932" s="1102"/>
    </row>
    <row r="933" spans="4:9" s="1089" customFormat="1">
      <c r="D933" s="1102"/>
      <c r="E933" s="1102"/>
      <c r="F933" s="1102"/>
      <c r="G933" s="1102"/>
      <c r="H933" s="1102"/>
      <c r="I933" s="1102"/>
    </row>
    <row r="934" spans="4:9" s="1089" customFormat="1">
      <c r="D934" s="1102"/>
      <c r="E934" s="1102"/>
      <c r="F934" s="1102"/>
      <c r="G934" s="1102"/>
      <c r="H934" s="1102"/>
      <c r="I934" s="1102"/>
    </row>
    <row r="935" spans="4:9" s="1089" customFormat="1">
      <c r="D935" s="1102"/>
      <c r="E935" s="1102"/>
      <c r="F935" s="1102"/>
      <c r="G935" s="1102"/>
      <c r="H935" s="1102"/>
      <c r="I935" s="1102"/>
    </row>
    <row r="936" spans="4:9" s="1089" customFormat="1">
      <c r="D936" s="1102"/>
      <c r="E936" s="1102"/>
      <c r="F936" s="1102"/>
      <c r="G936" s="1102"/>
      <c r="H936" s="1102"/>
      <c r="I936" s="1102"/>
    </row>
    <row r="937" spans="4:9" s="1089" customFormat="1">
      <c r="D937" s="1102"/>
      <c r="E937" s="1102"/>
      <c r="F937" s="1102"/>
      <c r="G937" s="1102"/>
      <c r="H937" s="1102"/>
      <c r="I937" s="1102"/>
    </row>
    <row r="938" spans="4:9" s="1089" customFormat="1">
      <c r="D938" s="1102"/>
      <c r="E938" s="1102"/>
      <c r="F938" s="1102"/>
      <c r="G938" s="1102"/>
      <c r="H938" s="1102"/>
      <c r="I938" s="1102"/>
    </row>
    <row r="939" spans="4:9" s="1089" customFormat="1">
      <c r="D939" s="1102"/>
      <c r="E939" s="1102"/>
      <c r="F939" s="1102"/>
      <c r="G939" s="1102"/>
      <c r="H939" s="1102"/>
      <c r="I939" s="1102"/>
    </row>
    <row r="940" spans="4:9" s="1089" customFormat="1">
      <c r="D940" s="1102"/>
      <c r="E940" s="1102"/>
      <c r="F940" s="1102"/>
      <c r="G940" s="1102"/>
      <c r="H940" s="1102"/>
      <c r="I940" s="1102"/>
    </row>
    <row r="941" spans="4:9" s="1089" customFormat="1">
      <c r="D941" s="1102"/>
      <c r="E941" s="1102"/>
      <c r="F941" s="1102"/>
      <c r="G941" s="1102"/>
      <c r="H941" s="1102"/>
      <c r="I941" s="1102"/>
    </row>
    <row r="942" spans="4:9" s="1089" customFormat="1">
      <c r="D942" s="1102"/>
      <c r="E942" s="1102"/>
      <c r="F942" s="1102"/>
      <c r="G942" s="1102"/>
      <c r="H942" s="1102"/>
      <c r="I942" s="1102"/>
    </row>
    <row r="943" spans="4:9" s="1089" customFormat="1">
      <c r="D943" s="1102"/>
      <c r="E943" s="1102"/>
      <c r="F943" s="1102"/>
      <c r="G943" s="1102"/>
      <c r="H943" s="1102"/>
      <c r="I943" s="1102"/>
    </row>
    <row r="944" spans="4:9" s="1089" customFormat="1">
      <c r="D944" s="1102"/>
      <c r="E944" s="1102"/>
      <c r="F944" s="1102"/>
      <c r="G944" s="1102"/>
      <c r="H944" s="1102"/>
      <c r="I944" s="1102"/>
    </row>
    <row r="945" spans="4:9" s="1089" customFormat="1">
      <c r="D945" s="1102"/>
      <c r="E945" s="1102"/>
      <c r="F945" s="1102"/>
      <c r="G945" s="1102"/>
      <c r="H945" s="1102"/>
      <c r="I945" s="1102"/>
    </row>
    <row r="946" spans="4:9" s="1089" customFormat="1">
      <c r="D946" s="1102"/>
      <c r="E946" s="1102"/>
      <c r="F946" s="1102"/>
      <c r="G946" s="1102"/>
      <c r="H946" s="1102"/>
      <c r="I946" s="1102"/>
    </row>
    <row r="947" spans="4:9" s="1089" customFormat="1">
      <c r="D947" s="1102"/>
      <c r="E947" s="1102"/>
      <c r="F947" s="1102"/>
      <c r="G947" s="1102"/>
      <c r="H947" s="1102"/>
      <c r="I947" s="1102"/>
    </row>
    <row r="948" spans="4:9" s="1089" customFormat="1">
      <c r="D948" s="1102"/>
      <c r="E948" s="1102"/>
      <c r="F948" s="1102"/>
      <c r="G948" s="1102"/>
      <c r="H948" s="1102"/>
      <c r="I948" s="1102"/>
    </row>
    <row r="949" spans="4:9" s="1089" customFormat="1">
      <c r="D949" s="1102"/>
      <c r="E949" s="1102"/>
      <c r="F949" s="1102"/>
      <c r="G949" s="1102"/>
      <c r="H949" s="1102"/>
      <c r="I949" s="1102"/>
    </row>
    <row r="950" spans="4:9" s="1089" customFormat="1">
      <c r="D950" s="1102"/>
      <c r="E950" s="1102"/>
      <c r="F950" s="1102"/>
      <c r="G950" s="1102"/>
      <c r="H950" s="1102"/>
      <c r="I950" s="1102"/>
    </row>
    <row r="951" spans="4:9" s="1089" customFormat="1">
      <c r="D951" s="1102"/>
      <c r="E951" s="1102"/>
      <c r="F951" s="1102"/>
      <c r="G951" s="1102"/>
      <c r="H951" s="1102"/>
      <c r="I951" s="1102"/>
    </row>
    <row r="952" spans="4:9" s="1089" customFormat="1">
      <c r="D952" s="1102"/>
      <c r="E952" s="1102"/>
      <c r="F952" s="1102"/>
      <c r="G952" s="1102"/>
      <c r="H952" s="1102"/>
      <c r="I952" s="1102"/>
    </row>
    <row r="953" spans="4:9" s="1089" customFormat="1">
      <c r="D953" s="1102"/>
      <c r="E953" s="1102"/>
      <c r="F953" s="1102"/>
      <c r="G953" s="1102"/>
      <c r="H953" s="1102"/>
      <c r="I953" s="1102"/>
    </row>
    <row r="954" spans="4:9" s="1089" customFormat="1">
      <c r="D954" s="1102"/>
      <c r="E954" s="1102"/>
      <c r="F954" s="1102"/>
      <c r="G954" s="1102"/>
      <c r="H954" s="1102"/>
      <c r="I954" s="1102"/>
    </row>
    <row r="955" spans="4:9" s="1089" customFormat="1">
      <c r="D955" s="1102"/>
      <c r="E955" s="1102"/>
      <c r="F955" s="1102"/>
      <c r="G955" s="1102"/>
      <c r="H955" s="1102"/>
      <c r="I955" s="1102"/>
    </row>
    <row r="956" spans="4:9" s="1089" customFormat="1">
      <c r="D956" s="1102"/>
      <c r="E956" s="1102"/>
      <c r="F956" s="1102"/>
      <c r="G956" s="1102"/>
      <c r="H956" s="1102"/>
      <c r="I956" s="1102"/>
    </row>
    <row r="957" spans="4:9" s="1089" customFormat="1">
      <c r="D957" s="1102"/>
      <c r="E957" s="1102"/>
      <c r="F957" s="1102"/>
      <c r="G957" s="1102"/>
      <c r="H957" s="1102"/>
      <c r="I957" s="1102"/>
    </row>
    <row r="958" spans="4:9" s="1089" customFormat="1">
      <c r="D958" s="1102"/>
      <c r="E958" s="1102"/>
      <c r="F958" s="1102"/>
      <c r="G958" s="1102"/>
      <c r="H958" s="1102"/>
      <c r="I958" s="1102"/>
    </row>
    <row r="959" spans="4:9" s="1089" customFormat="1">
      <c r="D959" s="1102"/>
      <c r="E959" s="1102"/>
      <c r="F959" s="1102"/>
      <c r="G959" s="1102"/>
      <c r="H959" s="1102"/>
      <c r="I959" s="1102"/>
    </row>
    <row r="960" spans="4:9" s="1089" customFormat="1">
      <c r="D960" s="1102"/>
      <c r="E960" s="1102"/>
      <c r="F960" s="1102"/>
      <c r="G960" s="1102"/>
      <c r="H960" s="1102"/>
      <c r="I960" s="1102"/>
    </row>
    <row r="961" spans="4:9" s="1089" customFormat="1">
      <c r="D961" s="1102"/>
      <c r="E961" s="1102"/>
      <c r="F961" s="1102"/>
      <c r="G961" s="1102"/>
      <c r="H961" s="1102"/>
      <c r="I961" s="1102"/>
    </row>
    <row r="962" spans="4:9" s="1089" customFormat="1">
      <c r="D962" s="1102"/>
      <c r="E962" s="1102"/>
      <c r="F962" s="1102"/>
      <c r="G962" s="1102"/>
      <c r="H962" s="1102"/>
      <c r="I962" s="1102"/>
    </row>
    <row r="963" spans="4:9" s="1089" customFormat="1">
      <c r="D963" s="1102"/>
      <c r="E963" s="1102"/>
      <c r="F963" s="1102"/>
      <c r="G963" s="1102"/>
      <c r="H963" s="1102"/>
      <c r="I963" s="1102"/>
    </row>
    <row r="964" spans="4:9" s="1089" customFormat="1">
      <c r="D964" s="1102"/>
      <c r="E964" s="1102"/>
      <c r="F964" s="1102"/>
      <c r="G964" s="1102"/>
      <c r="H964" s="1102"/>
      <c r="I964" s="1102"/>
    </row>
    <row r="965" spans="4:9" s="1089" customFormat="1">
      <c r="D965" s="1102"/>
      <c r="E965" s="1102"/>
      <c r="F965" s="1102"/>
      <c r="G965" s="1102"/>
      <c r="H965" s="1102"/>
      <c r="I965" s="1102"/>
    </row>
    <row r="966" spans="4:9" s="1089" customFormat="1">
      <c r="D966" s="1102"/>
      <c r="E966" s="1102"/>
      <c r="F966" s="1102"/>
      <c r="G966" s="1102"/>
      <c r="H966" s="1102"/>
      <c r="I966" s="1102"/>
    </row>
    <row r="967" spans="4:9" s="1089" customFormat="1">
      <c r="D967" s="1102"/>
      <c r="E967" s="1102"/>
      <c r="F967" s="1102"/>
      <c r="G967" s="1102"/>
      <c r="H967" s="1102"/>
      <c r="I967" s="1102"/>
    </row>
    <row r="968" spans="4:9" s="1089" customFormat="1">
      <c r="D968" s="1102"/>
      <c r="E968" s="1102"/>
      <c r="F968" s="1102"/>
      <c r="G968" s="1102"/>
      <c r="H968" s="1102"/>
      <c r="I968" s="1102"/>
    </row>
    <row r="969" spans="4:9" s="1089" customFormat="1">
      <c r="D969" s="1102"/>
      <c r="E969" s="1102"/>
      <c r="F969" s="1102"/>
      <c r="G969" s="1102"/>
      <c r="H969" s="1102"/>
      <c r="I969" s="1102"/>
    </row>
    <row r="970" spans="4:9" s="1089" customFormat="1">
      <c r="D970" s="1102"/>
      <c r="E970" s="1102"/>
      <c r="F970" s="1102"/>
      <c r="G970" s="1102"/>
      <c r="H970" s="1102"/>
      <c r="I970" s="1102"/>
    </row>
    <row r="971" spans="4:9" s="1089" customFormat="1">
      <c r="D971" s="1102"/>
      <c r="E971" s="1102"/>
      <c r="F971" s="1102"/>
      <c r="G971" s="1102"/>
      <c r="H971" s="1102"/>
      <c r="I971" s="1102"/>
    </row>
    <row r="972" spans="4:9" s="1089" customFormat="1">
      <c r="D972" s="1102"/>
      <c r="E972" s="1102"/>
      <c r="F972" s="1102"/>
      <c r="G972" s="1102"/>
      <c r="H972" s="1102"/>
      <c r="I972" s="1102"/>
    </row>
    <row r="973" spans="4:9" s="1089" customFormat="1">
      <c r="D973" s="1102"/>
      <c r="E973" s="1102"/>
      <c r="F973" s="1102"/>
      <c r="G973" s="1102"/>
      <c r="H973" s="1102"/>
      <c r="I973" s="1102"/>
    </row>
    <row r="974" spans="4:9" s="1089" customFormat="1">
      <c r="D974" s="1102"/>
      <c r="E974" s="1102"/>
      <c r="F974" s="1102"/>
      <c r="G974" s="1102"/>
      <c r="H974" s="1102"/>
      <c r="I974" s="1102"/>
    </row>
    <row r="975" spans="4:9" s="1089" customFormat="1">
      <c r="D975" s="1102"/>
      <c r="E975" s="1102"/>
      <c r="F975" s="1102"/>
      <c r="G975" s="1102"/>
      <c r="H975" s="1102"/>
      <c r="I975" s="1102"/>
    </row>
    <row r="976" spans="4:9" s="1089" customFormat="1">
      <c r="D976" s="1102"/>
      <c r="E976" s="1102"/>
      <c r="F976" s="1102"/>
      <c r="G976" s="1102"/>
      <c r="H976" s="1102"/>
      <c r="I976" s="1102"/>
    </row>
    <row r="977" spans="4:9" s="1089" customFormat="1">
      <c r="D977" s="1102"/>
      <c r="E977" s="1102"/>
      <c r="F977" s="1102"/>
      <c r="G977" s="1102"/>
      <c r="H977" s="1102"/>
      <c r="I977" s="1102"/>
    </row>
    <row r="978" spans="4:9" s="1089" customFormat="1">
      <c r="D978" s="1102"/>
      <c r="E978" s="1102"/>
      <c r="F978" s="1102"/>
      <c r="G978" s="1102"/>
      <c r="H978" s="1102"/>
      <c r="I978" s="1102"/>
    </row>
    <row r="979" spans="4:9" s="1089" customFormat="1">
      <c r="D979" s="1102"/>
      <c r="E979" s="1102"/>
      <c r="F979" s="1102"/>
      <c r="G979" s="1102"/>
      <c r="H979" s="1102"/>
      <c r="I979" s="1102"/>
    </row>
    <row r="980" spans="4:9" s="1089" customFormat="1">
      <c r="D980" s="1102"/>
      <c r="E980" s="1102"/>
      <c r="F980" s="1102"/>
      <c r="G980" s="1102"/>
      <c r="H980" s="1102"/>
      <c r="I980" s="1102"/>
    </row>
    <row r="981" spans="4:9" s="1089" customFormat="1">
      <c r="D981" s="1102"/>
      <c r="E981" s="1102"/>
      <c r="F981" s="1102"/>
      <c r="G981" s="1102"/>
      <c r="H981" s="1102"/>
      <c r="I981" s="1102"/>
    </row>
    <row r="982" spans="4:9" s="1089" customFormat="1">
      <c r="D982" s="1102"/>
      <c r="E982" s="1102"/>
      <c r="F982" s="1102"/>
      <c r="G982" s="1102"/>
      <c r="H982" s="1102"/>
      <c r="I982" s="1102"/>
    </row>
    <row r="983" spans="4:9" s="1089" customFormat="1">
      <c r="D983" s="1102"/>
      <c r="E983" s="1102"/>
      <c r="F983" s="1102"/>
      <c r="G983" s="1102"/>
      <c r="H983" s="1102"/>
      <c r="I983" s="1102"/>
    </row>
    <row r="984" spans="4:9" s="1089" customFormat="1">
      <c r="D984" s="1102"/>
      <c r="E984" s="1102"/>
      <c r="F984" s="1102"/>
      <c r="G984" s="1102"/>
      <c r="H984" s="1102"/>
      <c r="I984" s="1102"/>
    </row>
    <row r="985" spans="4:9" s="1089" customFormat="1">
      <c r="D985" s="1102"/>
      <c r="E985" s="1102"/>
      <c r="F985" s="1102"/>
      <c r="G985" s="1102"/>
      <c r="H985" s="1102"/>
      <c r="I985" s="1102"/>
    </row>
    <row r="986" spans="4:9" s="1089" customFormat="1">
      <c r="D986" s="1102"/>
      <c r="E986" s="1102"/>
      <c r="F986" s="1102"/>
      <c r="G986" s="1102"/>
      <c r="H986" s="1102"/>
      <c r="I986" s="1102"/>
    </row>
    <row r="987" spans="4:9" s="1089" customFormat="1">
      <c r="D987" s="1102"/>
      <c r="E987" s="1102"/>
      <c r="F987" s="1102"/>
      <c r="G987" s="1102"/>
      <c r="H987" s="1102"/>
      <c r="I987" s="1102"/>
    </row>
    <row r="988" spans="4:9" s="1089" customFormat="1">
      <c r="D988" s="1102"/>
      <c r="E988" s="1102"/>
      <c r="F988" s="1102"/>
      <c r="G988" s="1102"/>
      <c r="H988" s="1102"/>
      <c r="I988" s="1102"/>
    </row>
    <row r="989" spans="4:9" s="1089" customFormat="1">
      <c r="D989" s="1102"/>
      <c r="E989" s="1102"/>
      <c r="F989" s="1102"/>
      <c r="G989" s="1102"/>
      <c r="H989" s="1102"/>
      <c r="I989" s="1102"/>
    </row>
    <row r="990" spans="4:9" s="1089" customFormat="1">
      <c r="D990" s="1102"/>
      <c r="E990" s="1102"/>
      <c r="F990" s="1102"/>
      <c r="G990" s="1102"/>
      <c r="H990" s="1102"/>
      <c r="I990" s="1102"/>
    </row>
    <row r="991" spans="4:9" s="1089" customFormat="1">
      <c r="D991" s="1102"/>
      <c r="E991" s="1102"/>
      <c r="F991" s="1102"/>
      <c r="G991" s="1102"/>
      <c r="H991" s="1102"/>
      <c r="I991" s="1102"/>
    </row>
    <row r="992" spans="4:9" s="1089" customFormat="1">
      <c r="D992" s="1102"/>
      <c r="E992" s="1102"/>
      <c r="F992" s="1102"/>
      <c r="G992" s="1102"/>
      <c r="H992" s="1102"/>
      <c r="I992" s="1102"/>
    </row>
    <row r="993" spans="4:9" s="1089" customFormat="1">
      <c r="D993" s="1102"/>
      <c r="E993" s="1102"/>
      <c r="F993" s="1102"/>
      <c r="G993" s="1102"/>
      <c r="H993" s="1102"/>
      <c r="I993" s="1102"/>
    </row>
    <row r="994" spans="4:9" s="1089" customFormat="1">
      <c r="D994" s="1102"/>
      <c r="E994" s="1102"/>
      <c r="F994" s="1102"/>
      <c r="G994" s="1102"/>
      <c r="H994" s="1102"/>
      <c r="I994" s="1102"/>
    </row>
    <row r="995" spans="4:9" s="1089" customFormat="1">
      <c r="D995" s="1102"/>
      <c r="E995" s="1102"/>
      <c r="F995" s="1102"/>
      <c r="G995" s="1102"/>
      <c r="H995" s="1102"/>
      <c r="I995" s="1102"/>
    </row>
    <row r="996" spans="4:9" s="1089" customFormat="1">
      <c r="D996" s="1102"/>
      <c r="E996" s="1102"/>
      <c r="F996" s="1102"/>
      <c r="G996" s="1102"/>
      <c r="H996" s="1102"/>
      <c r="I996" s="1102"/>
    </row>
    <row r="997" spans="4:9" s="1089" customFormat="1">
      <c r="D997" s="1102"/>
      <c r="E997" s="1102"/>
      <c r="F997" s="1102"/>
      <c r="G997" s="1102"/>
      <c r="H997" s="1102"/>
      <c r="I997" s="1102"/>
    </row>
    <row r="998" spans="4:9" s="1089" customFormat="1">
      <c r="D998" s="1102"/>
      <c r="E998" s="1102"/>
      <c r="F998" s="1102"/>
      <c r="G998" s="1102"/>
      <c r="H998" s="1102"/>
      <c r="I998" s="1102"/>
    </row>
    <row r="999" spans="4:9" s="1089" customFormat="1">
      <c r="D999" s="1102"/>
      <c r="E999" s="1102"/>
      <c r="F999" s="1102"/>
      <c r="G999" s="1102"/>
      <c r="H999" s="1102"/>
      <c r="I999" s="1102"/>
    </row>
    <row r="1000" spans="4:9" s="1089" customFormat="1">
      <c r="D1000" s="1102"/>
      <c r="E1000" s="1102"/>
      <c r="F1000" s="1102"/>
      <c r="G1000" s="1102"/>
      <c r="H1000" s="1102"/>
      <c r="I1000" s="1102"/>
    </row>
    <row r="1001" spans="4:9" s="1089" customFormat="1">
      <c r="D1001" s="1102"/>
      <c r="E1001" s="1102"/>
      <c r="F1001" s="1102"/>
      <c r="G1001" s="1102"/>
      <c r="H1001" s="1102"/>
      <c r="I1001" s="1102"/>
    </row>
    <row r="1002" spans="4:9" s="1089" customFormat="1">
      <c r="D1002" s="1102"/>
      <c r="E1002" s="1102"/>
      <c r="F1002" s="1102"/>
      <c r="G1002" s="1102"/>
      <c r="H1002" s="1102"/>
      <c r="I1002" s="1102"/>
    </row>
    <row r="1003" spans="4:9" s="1089" customFormat="1">
      <c r="D1003" s="1102"/>
      <c r="E1003" s="1102"/>
      <c r="F1003" s="1102"/>
      <c r="G1003" s="1102"/>
      <c r="H1003" s="1102"/>
      <c r="I1003" s="1102"/>
    </row>
    <row r="1004" spans="4:9" s="1089" customFormat="1">
      <c r="D1004" s="1102"/>
      <c r="E1004" s="1102"/>
      <c r="F1004" s="1102"/>
      <c r="G1004" s="1102"/>
      <c r="H1004" s="1102"/>
      <c r="I1004" s="1102"/>
    </row>
    <row r="1005" spans="4:9" s="1089" customFormat="1">
      <c r="D1005" s="1102"/>
      <c r="E1005" s="1102"/>
      <c r="F1005" s="1102"/>
      <c r="G1005" s="1102"/>
      <c r="H1005" s="1102"/>
      <c r="I1005" s="1102"/>
    </row>
    <row r="1006" spans="4:9" s="1089" customFormat="1">
      <c r="D1006" s="1102"/>
      <c r="E1006" s="1102"/>
      <c r="F1006" s="1102"/>
      <c r="G1006" s="1102"/>
      <c r="H1006" s="1102"/>
      <c r="I1006" s="1102"/>
    </row>
    <row r="1007" spans="4:9" s="1089" customFormat="1">
      <c r="D1007" s="1102"/>
      <c r="E1007" s="1102"/>
      <c r="F1007" s="1102"/>
      <c r="G1007" s="1102"/>
      <c r="H1007" s="1102"/>
      <c r="I1007" s="1102"/>
    </row>
    <row r="1008" spans="4:9" s="1089" customFormat="1">
      <c r="D1008" s="1102"/>
      <c r="E1008" s="1102"/>
      <c r="F1008" s="1102"/>
      <c r="G1008" s="1102"/>
      <c r="H1008" s="1102"/>
      <c r="I1008" s="1102"/>
    </row>
    <row r="1009" spans="4:9" s="1089" customFormat="1">
      <c r="D1009" s="1102"/>
      <c r="E1009" s="1102"/>
      <c r="F1009" s="1102"/>
      <c r="G1009" s="1102"/>
      <c r="H1009" s="1102"/>
      <c r="I1009" s="1102"/>
    </row>
    <row r="1010" spans="4:9" s="1089" customFormat="1">
      <c r="D1010" s="1102"/>
      <c r="E1010" s="1102"/>
      <c r="F1010" s="1102"/>
      <c r="G1010" s="1102"/>
      <c r="H1010" s="1102"/>
      <c r="I1010" s="1102"/>
    </row>
    <row r="1011" spans="4:9" s="1089" customFormat="1">
      <c r="D1011" s="1102"/>
      <c r="E1011" s="1102"/>
      <c r="F1011" s="1102"/>
      <c r="G1011" s="1102"/>
      <c r="H1011" s="1102"/>
      <c r="I1011" s="1102"/>
    </row>
    <row r="1012" spans="4:9" s="1089" customFormat="1">
      <c r="D1012" s="1102"/>
      <c r="E1012" s="1102"/>
      <c r="F1012" s="1102"/>
      <c r="G1012" s="1102"/>
      <c r="H1012" s="1102"/>
      <c r="I1012" s="1102"/>
    </row>
    <row r="1013" spans="4:9" s="1089" customFormat="1">
      <c r="D1013" s="1102"/>
      <c r="E1013" s="1102"/>
      <c r="F1013" s="1102"/>
      <c r="G1013" s="1102"/>
      <c r="H1013" s="1102"/>
      <c r="I1013" s="1102"/>
    </row>
    <row r="1014" spans="4:9" s="1089" customFormat="1">
      <c r="D1014" s="1102"/>
      <c r="E1014" s="1102"/>
      <c r="F1014" s="1102"/>
      <c r="G1014" s="1102"/>
      <c r="H1014" s="1102"/>
      <c r="I1014" s="1102"/>
    </row>
    <row r="1015" spans="4:9" s="1089" customFormat="1">
      <c r="D1015" s="1102"/>
      <c r="E1015" s="1102"/>
      <c r="F1015" s="1102"/>
      <c r="G1015" s="1102"/>
      <c r="H1015" s="1102"/>
      <c r="I1015" s="1102"/>
    </row>
    <row r="1016" spans="4:9" s="1089" customFormat="1">
      <c r="D1016" s="1102"/>
      <c r="E1016" s="1102"/>
      <c r="F1016" s="1102"/>
      <c r="G1016" s="1102"/>
      <c r="H1016" s="1102"/>
      <c r="I1016" s="1102"/>
    </row>
    <row r="1017" spans="4:9" s="1089" customFormat="1">
      <c r="D1017" s="1102"/>
      <c r="E1017" s="1102"/>
      <c r="F1017" s="1102"/>
      <c r="G1017" s="1102"/>
      <c r="H1017" s="1102"/>
      <c r="I1017" s="1102"/>
    </row>
    <row r="1018" spans="4:9" s="1089" customFormat="1">
      <c r="D1018" s="1102"/>
      <c r="E1018" s="1102"/>
      <c r="F1018" s="1102"/>
      <c r="G1018" s="1102"/>
      <c r="H1018" s="1102"/>
      <c r="I1018" s="1102"/>
    </row>
    <row r="1019" spans="4:9" s="1089" customFormat="1">
      <c r="D1019" s="1102"/>
      <c r="E1019" s="1102"/>
      <c r="F1019" s="1102"/>
      <c r="G1019" s="1102"/>
      <c r="H1019" s="1102"/>
      <c r="I1019" s="1102"/>
    </row>
    <row r="1020" spans="4:9" s="1089" customFormat="1">
      <c r="D1020" s="1102"/>
      <c r="E1020" s="1102"/>
      <c r="F1020" s="1102"/>
      <c r="G1020" s="1102"/>
      <c r="H1020" s="1102"/>
      <c r="I1020" s="1102"/>
    </row>
    <row r="1021" spans="4:9" s="1089" customFormat="1">
      <c r="D1021" s="1102"/>
      <c r="E1021" s="1102"/>
      <c r="F1021" s="1102"/>
      <c r="G1021" s="1102"/>
      <c r="H1021" s="1102"/>
      <c r="I1021" s="1102"/>
    </row>
    <row r="1022" spans="4:9" s="1089" customFormat="1">
      <c r="D1022" s="1102"/>
      <c r="E1022" s="1102"/>
      <c r="F1022" s="1102"/>
      <c r="G1022" s="1102"/>
      <c r="H1022" s="1102"/>
      <c r="I1022" s="1102"/>
    </row>
    <row r="1023" spans="4:9" s="1089" customFormat="1">
      <c r="D1023" s="1102"/>
      <c r="E1023" s="1102"/>
      <c r="F1023" s="1102"/>
      <c r="G1023" s="1102"/>
      <c r="H1023" s="1102"/>
      <c r="I1023" s="1102"/>
    </row>
    <row r="1024" spans="4:9" s="1089" customFormat="1">
      <c r="D1024" s="1102"/>
      <c r="E1024" s="1102"/>
      <c r="F1024" s="1102"/>
      <c r="G1024" s="1102"/>
      <c r="H1024" s="1102"/>
      <c r="I1024" s="1102"/>
    </row>
    <row r="1025" spans="4:9" s="1089" customFormat="1">
      <c r="D1025" s="1102"/>
      <c r="E1025" s="1102"/>
      <c r="F1025" s="1102"/>
      <c r="G1025" s="1102"/>
      <c r="H1025" s="1102"/>
      <c r="I1025" s="1102"/>
    </row>
    <row r="1026" spans="4:9" s="1089" customFormat="1">
      <c r="D1026" s="1102"/>
      <c r="E1026" s="1102"/>
      <c r="F1026" s="1102"/>
      <c r="G1026" s="1102"/>
      <c r="H1026" s="1102"/>
      <c r="I1026" s="1102"/>
    </row>
    <row r="1027" spans="4:9" s="1089" customFormat="1">
      <c r="D1027" s="1102"/>
      <c r="E1027" s="1102"/>
      <c r="F1027" s="1102"/>
      <c r="G1027" s="1102"/>
      <c r="H1027" s="1102"/>
      <c r="I1027" s="1102"/>
    </row>
    <row r="1028" spans="4:9" s="1089" customFormat="1">
      <c r="D1028" s="1102"/>
      <c r="E1028" s="1102"/>
      <c r="F1028" s="1102"/>
      <c r="G1028" s="1102"/>
      <c r="H1028" s="1102"/>
      <c r="I1028" s="1102"/>
    </row>
    <row r="1029" spans="4:9" s="1089" customFormat="1">
      <c r="D1029" s="1102"/>
      <c r="E1029" s="1102"/>
      <c r="F1029" s="1102"/>
      <c r="G1029" s="1102"/>
      <c r="H1029" s="1102"/>
      <c r="I1029" s="1102"/>
    </row>
    <row r="1030" spans="4:9" s="1089" customFormat="1">
      <c r="D1030" s="1102"/>
      <c r="E1030" s="1102"/>
      <c r="F1030" s="1102"/>
      <c r="G1030" s="1102"/>
      <c r="H1030" s="1102"/>
      <c r="I1030" s="1102"/>
    </row>
    <row r="1031" spans="4:9" s="1089" customFormat="1">
      <c r="D1031" s="1102"/>
      <c r="E1031" s="1102"/>
      <c r="F1031" s="1102"/>
      <c r="G1031" s="1102"/>
      <c r="H1031" s="1102"/>
      <c r="I1031" s="1102"/>
    </row>
    <row r="1032" spans="4:9" s="1089" customFormat="1">
      <c r="D1032" s="1102"/>
      <c r="E1032" s="1102"/>
      <c r="F1032" s="1102"/>
      <c r="G1032" s="1102"/>
      <c r="H1032" s="1102"/>
      <c r="I1032" s="1102"/>
    </row>
    <row r="1033" spans="4:9" s="1089" customFormat="1">
      <c r="D1033" s="1102"/>
      <c r="E1033" s="1102"/>
      <c r="F1033" s="1102"/>
      <c r="G1033" s="1102"/>
      <c r="H1033" s="1102"/>
      <c r="I1033" s="1102"/>
    </row>
    <row r="1034" spans="4:9" s="1089" customFormat="1">
      <c r="D1034" s="1102"/>
      <c r="E1034" s="1102"/>
      <c r="F1034" s="1102"/>
      <c r="G1034" s="1102"/>
      <c r="H1034" s="1102"/>
      <c r="I1034" s="1102"/>
    </row>
    <row r="1035" spans="4:9" s="1089" customFormat="1">
      <c r="D1035" s="1102"/>
      <c r="E1035" s="1102"/>
      <c r="F1035" s="1102"/>
      <c r="G1035" s="1102"/>
      <c r="H1035" s="1102"/>
      <c r="I1035" s="1102"/>
    </row>
    <row r="1036" spans="4:9" s="1089" customFormat="1">
      <c r="D1036" s="1102"/>
      <c r="E1036" s="1102"/>
      <c r="F1036" s="1102"/>
      <c r="G1036" s="1102"/>
      <c r="H1036" s="1102"/>
      <c r="I1036" s="1102"/>
    </row>
    <row r="1037" spans="4:9" s="1089" customFormat="1">
      <c r="D1037" s="1102"/>
      <c r="E1037" s="1102"/>
      <c r="F1037" s="1102"/>
      <c r="G1037" s="1102"/>
      <c r="H1037" s="1102"/>
      <c r="I1037" s="1102"/>
    </row>
    <row r="1038" spans="4:9" s="1089" customFormat="1">
      <c r="D1038" s="1102"/>
      <c r="E1038" s="1102"/>
      <c r="F1038" s="1102"/>
      <c r="G1038" s="1102"/>
      <c r="H1038" s="1102"/>
      <c r="I1038" s="1102"/>
    </row>
    <row r="1039" spans="4:9" s="1089" customFormat="1">
      <c r="D1039" s="1102"/>
      <c r="E1039" s="1102"/>
      <c r="F1039" s="1102"/>
      <c r="G1039" s="1102"/>
      <c r="H1039" s="1102"/>
      <c r="I1039" s="1102"/>
    </row>
    <row r="1040" spans="4:9" s="1089" customFormat="1">
      <c r="D1040" s="1102"/>
      <c r="E1040" s="1102"/>
      <c r="F1040" s="1102"/>
      <c r="G1040" s="1102"/>
      <c r="H1040" s="1102"/>
      <c r="I1040" s="1102"/>
    </row>
    <row r="1041" spans="4:9" s="1089" customFormat="1">
      <c r="D1041" s="1102"/>
      <c r="E1041" s="1102"/>
      <c r="F1041" s="1102"/>
      <c r="G1041" s="1102"/>
      <c r="H1041" s="1102"/>
      <c r="I1041" s="1102"/>
    </row>
    <row r="1042" spans="4:9" s="1089" customFormat="1">
      <c r="D1042" s="1102"/>
      <c r="E1042" s="1102"/>
      <c r="F1042" s="1102"/>
      <c r="G1042" s="1102"/>
      <c r="H1042" s="1102"/>
      <c r="I1042" s="1102"/>
    </row>
    <row r="1043" spans="4:9" s="1089" customFormat="1">
      <c r="D1043" s="1102"/>
      <c r="E1043" s="1102"/>
      <c r="F1043" s="1102"/>
      <c r="G1043" s="1102"/>
      <c r="H1043" s="1102"/>
      <c r="I1043" s="1102"/>
    </row>
    <row r="1044" spans="4:9" s="1089" customFormat="1">
      <c r="D1044" s="1102"/>
      <c r="E1044" s="1102"/>
      <c r="F1044" s="1102"/>
      <c r="G1044" s="1102"/>
      <c r="H1044" s="1102"/>
      <c r="I1044" s="1102"/>
    </row>
    <row r="1045" spans="4:9" s="1089" customFormat="1">
      <c r="D1045" s="1102"/>
      <c r="E1045" s="1102"/>
      <c r="F1045" s="1102"/>
      <c r="G1045" s="1102"/>
      <c r="H1045" s="1102"/>
      <c r="I1045" s="1102"/>
    </row>
    <row r="1046" spans="4:9" s="1089" customFormat="1">
      <c r="D1046" s="1102"/>
      <c r="E1046" s="1102"/>
      <c r="F1046" s="1102"/>
      <c r="G1046" s="1102"/>
      <c r="H1046" s="1102"/>
      <c r="I1046" s="1102"/>
    </row>
    <row r="1047" spans="4:9" s="1089" customFormat="1">
      <c r="D1047" s="1102"/>
      <c r="E1047" s="1102"/>
      <c r="F1047" s="1102"/>
      <c r="G1047" s="1102"/>
      <c r="H1047" s="1102"/>
      <c r="I1047" s="1102"/>
    </row>
    <row r="1048" spans="4:9" s="1089" customFormat="1">
      <c r="D1048" s="1102"/>
      <c r="E1048" s="1102"/>
      <c r="F1048" s="1102"/>
      <c r="G1048" s="1102"/>
      <c r="H1048" s="1102"/>
      <c r="I1048" s="1102"/>
    </row>
    <row r="1049" spans="4:9" s="1089" customFormat="1">
      <c r="D1049" s="1102"/>
      <c r="E1049" s="1102"/>
      <c r="F1049" s="1102"/>
      <c r="G1049" s="1102"/>
      <c r="H1049" s="1102"/>
      <c r="I1049" s="1102"/>
    </row>
    <row r="1050" spans="4:9" s="1089" customFormat="1">
      <c r="D1050" s="1102"/>
      <c r="E1050" s="1102"/>
      <c r="F1050" s="1102"/>
      <c r="G1050" s="1102"/>
      <c r="H1050" s="1102"/>
      <c r="I1050" s="1102"/>
    </row>
    <row r="1051" spans="4:9" s="1089" customFormat="1">
      <c r="D1051" s="1102"/>
      <c r="E1051" s="1102"/>
      <c r="F1051" s="1102"/>
      <c r="G1051" s="1102"/>
      <c r="H1051" s="1102"/>
      <c r="I1051" s="1102"/>
    </row>
    <row r="1052" spans="4:9" s="1089" customFormat="1">
      <c r="D1052" s="1102"/>
      <c r="E1052" s="1102"/>
      <c r="F1052" s="1102"/>
      <c r="G1052" s="1102"/>
      <c r="H1052" s="1102"/>
      <c r="I1052" s="1102"/>
    </row>
    <row r="1053" spans="4:9" s="1089" customFormat="1">
      <c r="D1053" s="1102"/>
      <c r="E1053" s="1102"/>
      <c r="F1053" s="1102"/>
      <c r="G1053" s="1102"/>
      <c r="H1053" s="1102"/>
      <c r="I1053" s="1102"/>
    </row>
    <row r="1054" spans="4:9" s="1089" customFormat="1">
      <c r="D1054" s="1102"/>
      <c r="E1054" s="1102"/>
      <c r="F1054" s="1102"/>
      <c r="G1054" s="1102"/>
      <c r="H1054" s="1102"/>
      <c r="I1054" s="1102"/>
    </row>
    <row r="1055" spans="4:9" s="1089" customFormat="1">
      <c r="D1055" s="1102"/>
      <c r="E1055" s="1102"/>
      <c r="F1055" s="1102"/>
      <c r="G1055" s="1102"/>
      <c r="H1055" s="1102"/>
      <c r="I1055" s="1102"/>
    </row>
    <row r="1056" spans="4:9" s="1089" customFormat="1">
      <c r="D1056" s="1102"/>
      <c r="E1056" s="1102"/>
      <c r="F1056" s="1102"/>
      <c r="G1056" s="1102"/>
      <c r="H1056" s="1102"/>
      <c r="I1056" s="1102"/>
    </row>
    <row r="1057" spans="4:9" s="1089" customFormat="1">
      <c r="D1057" s="1102"/>
      <c r="E1057" s="1102"/>
      <c r="F1057" s="1102"/>
      <c r="G1057" s="1102"/>
      <c r="H1057" s="1102"/>
      <c r="I1057" s="1102"/>
    </row>
    <row r="1058" spans="4:9" s="1089" customFormat="1">
      <c r="D1058" s="1102"/>
      <c r="E1058" s="1102"/>
      <c r="F1058" s="1102"/>
      <c r="G1058" s="1102"/>
      <c r="H1058" s="1102"/>
      <c r="I1058" s="1102"/>
    </row>
    <row r="1059" spans="4:9" s="1089" customFormat="1">
      <c r="D1059" s="1102"/>
      <c r="E1059" s="1102"/>
      <c r="F1059" s="1102"/>
      <c r="G1059" s="1102"/>
      <c r="H1059" s="1102"/>
      <c r="I1059" s="1102"/>
    </row>
    <row r="1060" spans="4:9" s="1089" customFormat="1">
      <c r="D1060" s="1102"/>
      <c r="E1060" s="1102"/>
      <c r="F1060" s="1102"/>
      <c r="G1060" s="1102"/>
      <c r="H1060" s="1102"/>
      <c r="I1060" s="1102"/>
    </row>
    <row r="1061" spans="4:9" s="1089" customFormat="1">
      <c r="D1061" s="1102"/>
      <c r="E1061" s="1102"/>
      <c r="F1061" s="1102"/>
      <c r="G1061" s="1102"/>
      <c r="H1061" s="1102"/>
      <c r="I1061" s="1102"/>
    </row>
    <row r="1062" spans="4:9" s="1089" customFormat="1">
      <c r="D1062" s="1102"/>
      <c r="E1062" s="1102"/>
      <c r="F1062" s="1102"/>
      <c r="G1062" s="1102"/>
      <c r="H1062" s="1102"/>
      <c r="I1062" s="1102"/>
    </row>
    <row r="1063" spans="4:9" s="1089" customFormat="1">
      <c r="D1063" s="1102"/>
      <c r="E1063" s="1102"/>
      <c r="F1063" s="1102"/>
      <c r="G1063" s="1102"/>
      <c r="H1063" s="1102"/>
      <c r="I1063" s="1102"/>
    </row>
    <row r="1064" spans="4:9" s="1089" customFormat="1">
      <c r="D1064" s="1102"/>
      <c r="E1064" s="1102"/>
      <c r="F1064" s="1102"/>
      <c r="G1064" s="1102"/>
      <c r="H1064" s="1102"/>
      <c r="I1064" s="1102"/>
    </row>
    <row r="1065" spans="4:9" s="1089" customFormat="1">
      <c r="D1065" s="1102"/>
      <c r="E1065" s="1102"/>
      <c r="F1065" s="1102"/>
      <c r="G1065" s="1102"/>
      <c r="H1065" s="1102"/>
      <c r="I1065" s="1102"/>
    </row>
    <row r="1066" spans="4:9" s="1089" customFormat="1">
      <c r="D1066" s="1102"/>
      <c r="E1066" s="1102"/>
      <c r="F1066" s="1102"/>
      <c r="G1066" s="1102"/>
      <c r="H1066" s="1102"/>
      <c r="I1066" s="1102"/>
    </row>
    <row r="1067" spans="4:9" s="1089" customFormat="1">
      <c r="D1067" s="1102"/>
      <c r="E1067" s="1102"/>
      <c r="F1067" s="1102"/>
      <c r="G1067" s="1102"/>
      <c r="H1067" s="1102"/>
      <c r="I1067" s="1102"/>
    </row>
    <row r="1068" spans="4:9" s="1089" customFormat="1">
      <c r="D1068" s="1102"/>
      <c r="E1068" s="1102"/>
      <c r="F1068" s="1102"/>
      <c r="G1068" s="1102"/>
      <c r="H1068" s="1102"/>
      <c r="I1068" s="1102"/>
    </row>
    <row r="1069" spans="4:9" s="1089" customFormat="1">
      <c r="D1069" s="1102"/>
      <c r="E1069" s="1102"/>
      <c r="F1069" s="1102"/>
      <c r="G1069" s="1102"/>
      <c r="H1069" s="1102"/>
      <c r="I1069" s="1102"/>
    </row>
    <row r="1070" spans="4:9" s="1089" customFormat="1">
      <c r="D1070" s="1102"/>
      <c r="E1070" s="1102"/>
      <c r="F1070" s="1102"/>
      <c r="G1070" s="1102"/>
      <c r="H1070" s="1102"/>
      <c r="I1070" s="1102"/>
    </row>
    <row r="1071" spans="4:9" s="1089" customFormat="1">
      <c r="D1071" s="1102"/>
      <c r="E1071" s="1102"/>
      <c r="F1071" s="1102"/>
      <c r="G1071" s="1102"/>
      <c r="H1071" s="1102"/>
      <c r="I1071" s="1102"/>
    </row>
    <row r="1072" spans="4:9" s="1089" customFormat="1">
      <c r="D1072" s="1102"/>
      <c r="E1072" s="1102"/>
      <c r="F1072" s="1102"/>
      <c r="G1072" s="1102"/>
      <c r="H1072" s="1102"/>
      <c r="I1072" s="1102"/>
    </row>
    <row r="1073" spans="4:9" s="1089" customFormat="1">
      <c r="D1073" s="1102"/>
      <c r="E1073" s="1102"/>
      <c r="F1073" s="1102"/>
      <c r="G1073" s="1102"/>
      <c r="H1073" s="1102"/>
      <c r="I1073" s="1102"/>
    </row>
    <row r="1074" spans="4:9" s="1089" customFormat="1">
      <c r="D1074" s="1102"/>
      <c r="E1074" s="1102"/>
      <c r="F1074" s="1102"/>
      <c r="G1074" s="1102"/>
      <c r="H1074" s="1102"/>
      <c r="I1074" s="1102"/>
    </row>
    <row r="1075" spans="4:9" s="1089" customFormat="1">
      <c r="D1075" s="1102"/>
      <c r="E1075" s="1102"/>
      <c r="F1075" s="1102"/>
      <c r="G1075" s="1102"/>
      <c r="H1075" s="1102"/>
      <c r="I1075" s="1102"/>
    </row>
    <row r="1076" spans="4:9" s="1089" customFormat="1">
      <c r="D1076" s="1102"/>
      <c r="E1076" s="1102"/>
      <c r="F1076" s="1102"/>
      <c r="G1076" s="1102"/>
      <c r="H1076" s="1102"/>
      <c r="I1076" s="1102"/>
    </row>
    <row r="1077" spans="4:9" s="1089" customFormat="1">
      <c r="D1077" s="1102"/>
      <c r="E1077" s="1102"/>
      <c r="F1077" s="1102"/>
      <c r="G1077" s="1102"/>
      <c r="H1077" s="1102"/>
      <c r="I1077" s="1102"/>
    </row>
    <row r="1078" spans="4:9" s="1089" customFormat="1">
      <c r="D1078" s="1102"/>
      <c r="E1078" s="1102"/>
      <c r="F1078" s="1102"/>
      <c r="G1078" s="1102"/>
      <c r="H1078" s="1102"/>
      <c r="I1078" s="1102"/>
    </row>
    <row r="1079" spans="4:9" s="1089" customFormat="1">
      <c r="D1079" s="1102"/>
      <c r="E1079" s="1102"/>
      <c r="F1079" s="1102"/>
      <c r="G1079" s="1102"/>
      <c r="H1079" s="1102"/>
      <c r="I1079" s="1102"/>
    </row>
    <row r="1080" spans="4:9" s="1089" customFormat="1">
      <c r="D1080" s="1102"/>
      <c r="E1080" s="1102"/>
      <c r="F1080" s="1102"/>
      <c r="G1080" s="1102"/>
      <c r="H1080" s="1102"/>
      <c r="I1080" s="1102"/>
    </row>
    <row r="1081" spans="4:9" s="1089" customFormat="1">
      <c r="D1081" s="1102"/>
      <c r="E1081" s="1102"/>
      <c r="F1081" s="1102"/>
      <c r="G1081" s="1102"/>
      <c r="H1081" s="1102"/>
      <c r="I1081" s="1102"/>
    </row>
    <row r="1082" spans="4:9" s="1089" customFormat="1">
      <c r="D1082" s="1102"/>
      <c r="E1082" s="1102"/>
      <c r="F1082" s="1102"/>
      <c r="G1082" s="1102"/>
      <c r="H1082" s="1102"/>
      <c r="I1082" s="1102"/>
    </row>
    <row r="1083" spans="4:9" s="1089" customFormat="1">
      <c r="D1083" s="1102"/>
      <c r="E1083" s="1102"/>
      <c r="F1083" s="1102"/>
      <c r="G1083" s="1102"/>
      <c r="H1083" s="1102"/>
      <c r="I1083" s="1102"/>
    </row>
    <row r="1084" spans="4:9" s="1089" customFormat="1">
      <c r="D1084" s="1102"/>
      <c r="E1084" s="1102"/>
      <c r="F1084" s="1102"/>
      <c r="G1084" s="1102"/>
      <c r="H1084" s="1102"/>
      <c r="I1084" s="1102"/>
    </row>
    <row r="1085" spans="4:9" s="1089" customFormat="1">
      <c r="D1085" s="1102"/>
      <c r="E1085" s="1102"/>
      <c r="F1085" s="1102"/>
      <c r="G1085" s="1102"/>
      <c r="H1085" s="1102"/>
      <c r="I1085" s="1102"/>
    </row>
    <row r="1086" spans="4:9" s="1089" customFormat="1">
      <c r="D1086" s="1102"/>
      <c r="E1086" s="1102"/>
      <c r="F1086" s="1102"/>
      <c r="G1086" s="1102"/>
      <c r="H1086" s="1102"/>
      <c r="I1086" s="1102"/>
    </row>
    <row r="1087" spans="4:9" s="1089" customFormat="1">
      <c r="D1087" s="1102"/>
      <c r="E1087" s="1102"/>
      <c r="F1087" s="1102"/>
      <c r="G1087" s="1102"/>
      <c r="H1087" s="1102"/>
      <c r="I1087" s="1102"/>
    </row>
    <row r="1088" spans="4:9" s="1089" customFormat="1">
      <c r="D1088" s="1102"/>
      <c r="E1088" s="1102"/>
      <c r="F1088" s="1102"/>
      <c r="G1088" s="1102"/>
      <c r="H1088" s="1102"/>
      <c r="I1088" s="1102"/>
    </row>
    <row r="1089" spans="4:9" s="1089" customFormat="1">
      <c r="D1089" s="1102"/>
      <c r="E1089" s="1102"/>
      <c r="F1089" s="1102"/>
      <c r="G1089" s="1102"/>
      <c r="H1089" s="1102"/>
      <c r="I1089" s="1102"/>
    </row>
    <row r="1090" spans="4:9" s="1089" customFormat="1">
      <c r="D1090" s="1102"/>
      <c r="E1090" s="1102"/>
      <c r="F1090" s="1102"/>
      <c r="G1090" s="1102"/>
      <c r="H1090" s="1102"/>
      <c r="I1090" s="1102"/>
    </row>
    <row r="1091" spans="4:9" s="1089" customFormat="1">
      <c r="D1091" s="1102"/>
      <c r="E1091" s="1102"/>
      <c r="F1091" s="1102"/>
      <c r="G1091" s="1102"/>
      <c r="H1091" s="1102"/>
      <c r="I1091" s="1102"/>
    </row>
    <row r="1092" spans="4:9" s="1089" customFormat="1">
      <c r="D1092" s="1102"/>
      <c r="E1092" s="1102"/>
      <c r="F1092" s="1102"/>
      <c r="G1092" s="1102"/>
      <c r="H1092" s="1102"/>
      <c r="I1092" s="1102"/>
    </row>
    <row r="1093" spans="4:9" s="1089" customFormat="1">
      <c r="D1093" s="1102"/>
      <c r="E1093" s="1102"/>
      <c r="F1093" s="1102"/>
      <c r="G1093" s="1102"/>
      <c r="H1093" s="1102"/>
      <c r="I1093" s="1102"/>
    </row>
    <row r="1094" spans="4:9" s="1089" customFormat="1">
      <c r="D1094" s="1102"/>
      <c r="E1094" s="1102"/>
      <c r="F1094" s="1102"/>
      <c r="G1094" s="1102"/>
      <c r="H1094" s="1102"/>
      <c r="I1094" s="1102"/>
    </row>
    <row r="1095" spans="4:9" s="1089" customFormat="1">
      <c r="D1095" s="1102"/>
      <c r="E1095" s="1102"/>
      <c r="F1095" s="1102"/>
      <c r="G1095" s="1102"/>
      <c r="H1095" s="1102"/>
      <c r="I1095" s="1102"/>
    </row>
    <row r="1096" spans="4:9" s="1089" customFormat="1">
      <c r="D1096" s="1102"/>
      <c r="E1096" s="1102"/>
      <c r="F1096" s="1102"/>
      <c r="G1096" s="1102"/>
      <c r="H1096" s="1102"/>
      <c r="I1096" s="1102"/>
    </row>
    <row r="1097" spans="4:9" s="1089" customFormat="1">
      <c r="D1097" s="1102"/>
      <c r="E1097" s="1102"/>
      <c r="F1097" s="1102"/>
      <c r="G1097" s="1102"/>
      <c r="H1097" s="1102"/>
      <c r="I1097" s="1102"/>
    </row>
    <row r="1098" spans="4:9" s="1089" customFormat="1">
      <c r="D1098" s="1102"/>
      <c r="E1098" s="1102"/>
      <c r="F1098" s="1102"/>
      <c r="G1098" s="1102"/>
      <c r="H1098" s="1102"/>
      <c r="I1098" s="1102"/>
    </row>
    <row r="1099" spans="4:9" s="1089" customFormat="1">
      <c r="D1099" s="1102"/>
      <c r="E1099" s="1102"/>
      <c r="F1099" s="1102"/>
      <c r="G1099" s="1102"/>
      <c r="H1099" s="1102"/>
      <c r="I1099" s="1102"/>
    </row>
    <row r="1100" spans="4:9" s="1089" customFormat="1">
      <c r="D1100" s="1102"/>
      <c r="E1100" s="1102"/>
      <c r="F1100" s="1102"/>
      <c r="G1100" s="1102"/>
      <c r="H1100" s="1102"/>
      <c r="I1100" s="1102"/>
    </row>
    <row r="1101" spans="4:9" s="1089" customFormat="1">
      <c r="D1101" s="1102"/>
      <c r="E1101" s="1102"/>
      <c r="F1101" s="1102"/>
      <c r="G1101" s="1102"/>
      <c r="H1101" s="1102"/>
      <c r="I1101" s="1102"/>
    </row>
    <row r="1102" spans="4:9" s="1089" customFormat="1">
      <c r="D1102" s="1102"/>
      <c r="E1102" s="1102"/>
      <c r="F1102" s="1102"/>
      <c r="G1102" s="1102"/>
      <c r="H1102" s="1102"/>
      <c r="I1102" s="1102"/>
    </row>
    <row r="1103" spans="4:9" s="1089" customFormat="1">
      <c r="D1103" s="1102"/>
      <c r="E1103" s="1102"/>
      <c r="F1103" s="1102"/>
      <c r="G1103" s="1102"/>
      <c r="H1103" s="1102"/>
      <c r="I1103" s="1102"/>
    </row>
    <row r="1104" spans="4:9" s="1089" customFormat="1">
      <c r="D1104" s="1102"/>
      <c r="E1104" s="1102"/>
      <c r="F1104" s="1102"/>
      <c r="G1104" s="1102"/>
      <c r="H1104" s="1102"/>
      <c r="I1104" s="1102"/>
    </row>
    <row r="1105" spans="4:9" s="1089" customFormat="1">
      <c r="D1105" s="1102"/>
      <c r="E1105" s="1102"/>
      <c r="F1105" s="1102"/>
      <c r="G1105" s="1102"/>
      <c r="H1105" s="1102"/>
      <c r="I1105" s="1102"/>
    </row>
    <row r="1106" spans="4:9" s="1089" customFormat="1">
      <c r="D1106" s="1102"/>
      <c r="E1106" s="1102"/>
      <c r="F1106" s="1102"/>
      <c r="G1106" s="1102"/>
      <c r="H1106" s="1102"/>
      <c r="I1106" s="1102"/>
    </row>
    <row r="1107" spans="4:9" s="1089" customFormat="1">
      <c r="D1107" s="1102"/>
      <c r="E1107" s="1102"/>
      <c r="F1107" s="1102"/>
      <c r="G1107" s="1102"/>
      <c r="H1107" s="1102"/>
      <c r="I1107" s="1102"/>
    </row>
    <row r="1108" spans="4:9" s="1089" customFormat="1">
      <c r="D1108" s="1102"/>
      <c r="E1108" s="1102"/>
      <c r="F1108" s="1102"/>
      <c r="G1108" s="1102"/>
      <c r="H1108" s="1102"/>
      <c r="I1108" s="1102"/>
    </row>
    <row r="1109" spans="4:9" s="1089" customFormat="1">
      <c r="D1109" s="1102"/>
      <c r="E1109" s="1102"/>
      <c r="F1109" s="1102"/>
      <c r="G1109" s="1102"/>
      <c r="H1109" s="1102"/>
      <c r="I1109" s="1102"/>
    </row>
    <row r="1110" spans="4:9" s="1089" customFormat="1">
      <c r="D1110" s="1102"/>
      <c r="E1110" s="1102"/>
      <c r="F1110" s="1102"/>
      <c r="G1110" s="1102"/>
      <c r="H1110" s="1102"/>
      <c r="I1110" s="1102"/>
    </row>
    <row r="1111" spans="4:9" s="1089" customFormat="1">
      <c r="D1111" s="1102"/>
      <c r="E1111" s="1102"/>
      <c r="F1111" s="1102"/>
      <c r="G1111" s="1102"/>
      <c r="H1111" s="1102"/>
      <c r="I1111" s="1102"/>
    </row>
    <row r="1112" spans="4:9" s="1089" customFormat="1">
      <c r="D1112" s="1102"/>
      <c r="E1112" s="1102"/>
      <c r="F1112" s="1102"/>
      <c r="G1112" s="1102"/>
      <c r="H1112" s="1102"/>
      <c r="I1112" s="1102"/>
    </row>
    <row r="1113" spans="4:9" s="1089" customFormat="1">
      <c r="D1113" s="1102"/>
      <c r="E1113" s="1102"/>
      <c r="F1113" s="1102"/>
      <c r="G1113" s="1102"/>
      <c r="H1113" s="1102"/>
      <c r="I1113" s="1102"/>
    </row>
    <row r="1114" spans="4:9" s="1089" customFormat="1">
      <c r="D1114" s="1102"/>
      <c r="E1114" s="1102"/>
      <c r="F1114" s="1102"/>
      <c r="G1114" s="1102"/>
      <c r="H1114" s="1102"/>
      <c r="I1114" s="1102"/>
    </row>
    <row r="1115" spans="4:9" s="1089" customFormat="1">
      <c r="D1115" s="1102"/>
      <c r="E1115" s="1102"/>
      <c r="F1115" s="1102"/>
      <c r="G1115" s="1102"/>
      <c r="H1115" s="1102"/>
      <c r="I1115" s="1102"/>
    </row>
    <row r="1116" spans="4:9" s="1089" customFormat="1">
      <c r="D1116" s="1102"/>
      <c r="E1116" s="1102"/>
      <c r="F1116" s="1102"/>
      <c r="G1116" s="1102"/>
      <c r="H1116" s="1102"/>
      <c r="I1116" s="1102"/>
    </row>
    <row r="1117" spans="4:9" s="1089" customFormat="1">
      <c r="D1117" s="1102"/>
      <c r="E1117" s="1102"/>
      <c r="F1117" s="1102"/>
      <c r="G1117" s="1102"/>
      <c r="H1117" s="1102"/>
      <c r="I1117" s="1102"/>
    </row>
    <row r="1118" spans="4:9" s="1089" customFormat="1">
      <c r="D1118" s="1102"/>
      <c r="E1118" s="1102"/>
      <c r="F1118" s="1102"/>
      <c r="G1118" s="1102"/>
      <c r="H1118" s="1102"/>
      <c r="I1118" s="1102"/>
    </row>
    <row r="1119" spans="4:9" s="1089" customFormat="1">
      <c r="D1119" s="1102"/>
      <c r="E1119" s="1102"/>
      <c r="F1119" s="1102"/>
      <c r="G1119" s="1102"/>
      <c r="H1119" s="1102"/>
      <c r="I1119" s="1102"/>
    </row>
    <row r="1120" spans="4:9" s="1089" customFormat="1">
      <c r="D1120" s="1102"/>
      <c r="E1120" s="1102"/>
      <c r="F1120" s="1102"/>
      <c r="G1120" s="1102"/>
      <c r="H1120" s="1102"/>
      <c r="I1120" s="1102"/>
    </row>
    <row r="1121" spans="4:9" s="1089" customFormat="1">
      <c r="D1121" s="1102"/>
      <c r="E1121" s="1102"/>
      <c r="F1121" s="1102"/>
      <c r="G1121" s="1102"/>
      <c r="H1121" s="1102"/>
      <c r="I1121" s="1102"/>
    </row>
    <row r="1122" spans="4:9" s="1089" customFormat="1">
      <c r="D1122" s="1102"/>
      <c r="E1122" s="1102"/>
      <c r="F1122" s="1102"/>
      <c r="G1122" s="1102"/>
      <c r="H1122" s="1102"/>
      <c r="I1122" s="1102"/>
    </row>
    <row r="1123" spans="4:9" s="1089" customFormat="1">
      <c r="D1123" s="1102"/>
      <c r="E1123" s="1102"/>
      <c r="F1123" s="1102"/>
      <c r="G1123" s="1102"/>
      <c r="H1123" s="1102"/>
      <c r="I1123" s="1102"/>
    </row>
    <row r="1124" spans="4:9" s="1089" customFormat="1">
      <c r="D1124" s="1102"/>
      <c r="E1124" s="1102"/>
      <c r="F1124" s="1102"/>
      <c r="G1124" s="1102"/>
      <c r="H1124" s="1102"/>
      <c r="I1124" s="1102"/>
    </row>
    <row r="1125" spans="4:9" s="1089" customFormat="1">
      <c r="D1125" s="1102"/>
      <c r="E1125" s="1102"/>
      <c r="F1125" s="1102"/>
      <c r="G1125" s="1102"/>
      <c r="H1125" s="1102"/>
      <c r="I1125" s="1102"/>
    </row>
    <row r="1126" spans="4:9" s="1089" customFormat="1">
      <c r="D1126" s="1102"/>
      <c r="E1126" s="1102"/>
      <c r="F1126" s="1102"/>
      <c r="G1126" s="1102"/>
      <c r="H1126" s="1102"/>
      <c r="I1126" s="1102"/>
    </row>
    <row r="1127" spans="4:9" s="1089" customFormat="1">
      <c r="D1127" s="1102"/>
      <c r="E1127" s="1102"/>
      <c r="F1127" s="1102"/>
      <c r="G1127" s="1102"/>
      <c r="H1127" s="1102"/>
      <c r="I1127" s="1102"/>
    </row>
    <row r="1128" spans="4:9" s="1089" customFormat="1">
      <c r="D1128" s="1102"/>
      <c r="E1128" s="1102"/>
      <c r="F1128" s="1102"/>
      <c r="G1128" s="1102"/>
      <c r="H1128" s="1102"/>
      <c r="I1128" s="1102"/>
    </row>
    <row r="1129" spans="4:9" s="1089" customFormat="1">
      <c r="D1129" s="1102"/>
      <c r="E1129" s="1102"/>
      <c r="F1129" s="1102"/>
      <c r="G1129" s="1102"/>
      <c r="H1129" s="1102"/>
      <c r="I1129" s="1102"/>
    </row>
    <row r="1130" spans="4:9" s="1089" customFormat="1">
      <c r="D1130" s="1102"/>
      <c r="E1130" s="1102"/>
      <c r="F1130" s="1102"/>
      <c r="G1130" s="1102"/>
      <c r="H1130" s="1102"/>
      <c r="I1130" s="1102"/>
    </row>
    <row r="1131" spans="4:9" s="1089" customFormat="1">
      <c r="D1131" s="1102"/>
      <c r="E1131" s="1102"/>
      <c r="F1131" s="1102"/>
      <c r="G1131" s="1102"/>
      <c r="H1131" s="1102"/>
      <c r="I1131" s="1102"/>
    </row>
    <row r="1132" spans="4:9" s="1089" customFormat="1">
      <c r="D1132" s="1102"/>
      <c r="E1132" s="1102"/>
      <c r="F1132" s="1102"/>
      <c r="G1132" s="1102"/>
      <c r="H1132" s="1102"/>
      <c r="I1132" s="1102"/>
    </row>
    <row r="1133" spans="4:9" s="1089" customFormat="1">
      <c r="D1133" s="1102"/>
      <c r="E1133" s="1102"/>
      <c r="F1133" s="1102"/>
      <c r="G1133" s="1102"/>
      <c r="H1133" s="1102"/>
      <c r="I1133" s="1102"/>
    </row>
    <row r="1134" spans="4:9" s="1089" customFormat="1">
      <c r="D1134" s="1102"/>
      <c r="E1134" s="1102"/>
      <c r="F1134" s="1102"/>
      <c r="G1134" s="1102"/>
      <c r="H1134" s="1102"/>
      <c r="I1134" s="1102"/>
    </row>
    <row r="1135" spans="4:9" s="1089" customFormat="1">
      <c r="D1135" s="1102"/>
      <c r="E1135" s="1102"/>
      <c r="F1135" s="1102"/>
      <c r="G1135" s="1102"/>
      <c r="H1135" s="1102"/>
      <c r="I1135" s="1102"/>
    </row>
    <row r="1136" spans="4:9" s="1089" customFormat="1">
      <c r="D1136" s="1102"/>
      <c r="E1136" s="1102"/>
      <c r="F1136" s="1102"/>
      <c r="G1136" s="1102"/>
      <c r="H1136" s="1102"/>
      <c r="I1136" s="1102"/>
    </row>
    <row r="1137" spans="4:9" s="1089" customFormat="1">
      <c r="D1137" s="1102"/>
      <c r="E1137" s="1102"/>
      <c r="F1137" s="1102"/>
      <c r="G1137" s="1102"/>
      <c r="H1137" s="1102"/>
      <c r="I1137" s="1102"/>
    </row>
    <row r="1138" spans="4:9" s="1089" customFormat="1">
      <c r="D1138" s="1102"/>
      <c r="E1138" s="1102"/>
      <c r="F1138" s="1102"/>
      <c r="G1138" s="1102"/>
      <c r="H1138" s="1102"/>
      <c r="I1138" s="1102"/>
    </row>
    <row r="1139" spans="4:9" s="1089" customFormat="1">
      <c r="D1139" s="1102"/>
      <c r="E1139" s="1102"/>
      <c r="F1139" s="1102"/>
      <c r="G1139" s="1102"/>
      <c r="H1139" s="1102"/>
      <c r="I1139" s="1102"/>
    </row>
    <row r="1140" spans="4:9" s="1089" customFormat="1">
      <c r="D1140" s="1102"/>
      <c r="E1140" s="1102"/>
      <c r="F1140" s="1102"/>
      <c r="G1140" s="1102"/>
      <c r="H1140" s="1102"/>
      <c r="I1140" s="1102"/>
    </row>
    <row r="1141" spans="4:9" s="1089" customFormat="1">
      <c r="D1141" s="1102"/>
      <c r="E1141" s="1102"/>
      <c r="F1141" s="1102"/>
      <c r="G1141" s="1102"/>
      <c r="H1141" s="1102"/>
      <c r="I1141" s="1102"/>
    </row>
    <row r="1142" spans="4:9" s="1089" customFormat="1">
      <c r="D1142" s="1102"/>
      <c r="E1142" s="1102"/>
      <c r="F1142" s="1102"/>
      <c r="G1142" s="1102"/>
      <c r="H1142" s="1102"/>
      <c r="I1142" s="1102"/>
    </row>
    <row r="1143" spans="4:9" s="1089" customFormat="1">
      <c r="D1143" s="1102"/>
      <c r="E1143" s="1102"/>
      <c r="F1143" s="1102"/>
      <c r="G1143" s="1102"/>
      <c r="H1143" s="1102"/>
      <c r="I1143" s="1102"/>
    </row>
    <row r="1144" spans="4:9" s="1089" customFormat="1">
      <c r="D1144" s="1102"/>
      <c r="E1144" s="1102"/>
      <c r="F1144" s="1102"/>
      <c r="G1144" s="1102"/>
      <c r="H1144" s="1102"/>
      <c r="I1144" s="1102"/>
    </row>
    <row r="1145" spans="4:9" s="1089" customFormat="1">
      <c r="D1145" s="1102"/>
      <c r="E1145" s="1102"/>
      <c r="F1145" s="1102"/>
      <c r="G1145" s="1102"/>
      <c r="H1145" s="1102"/>
      <c r="I1145" s="1102"/>
    </row>
    <row r="1146" spans="4:9" s="1089" customFormat="1">
      <c r="D1146" s="1102"/>
      <c r="E1146" s="1102"/>
      <c r="F1146" s="1102"/>
      <c r="G1146" s="1102"/>
      <c r="H1146" s="1102"/>
      <c r="I1146" s="1102"/>
    </row>
    <row r="1147" spans="4:9" s="1089" customFormat="1">
      <c r="D1147" s="1102"/>
      <c r="E1147" s="1102"/>
      <c r="F1147" s="1102"/>
      <c r="G1147" s="1102"/>
      <c r="H1147" s="1102"/>
      <c r="I1147" s="1102"/>
    </row>
    <row r="1148" spans="4:9" s="1089" customFormat="1">
      <c r="D1148" s="1102"/>
      <c r="E1148" s="1102"/>
      <c r="F1148" s="1102"/>
      <c r="G1148" s="1102"/>
      <c r="H1148" s="1102"/>
      <c r="I1148" s="1102"/>
    </row>
    <row r="1149" spans="4:9" s="1089" customFormat="1">
      <c r="D1149" s="1102"/>
      <c r="E1149" s="1102"/>
      <c r="F1149" s="1102"/>
      <c r="G1149" s="1102"/>
      <c r="H1149" s="1102"/>
      <c r="I1149" s="1102"/>
    </row>
    <row r="1150" spans="4:9" s="1089" customFormat="1">
      <c r="D1150" s="1102"/>
      <c r="E1150" s="1102"/>
      <c r="F1150" s="1102"/>
      <c r="G1150" s="1102"/>
      <c r="H1150" s="1102"/>
      <c r="I1150" s="1102"/>
    </row>
    <row r="1151" spans="4:9" s="1089" customFormat="1">
      <c r="D1151" s="1102"/>
      <c r="E1151" s="1102"/>
      <c r="F1151" s="1102"/>
      <c r="G1151" s="1102"/>
      <c r="H1151" s="1102"/>
      <c r="I1151" s="1102"/>
    </row>
    <row r="1152" spans="4:9" s="1089" customFormat="1">
      <c r="D1152" s="1102"/>
      <c r="E1152" s="1102"/>
      <c r="F1152" s="1102"/>
      <c r="G1152" s="1102"/>
      <c r="H1152" s="1102"/>
      <c r="I1152" s="1102"/>
    </row>
    <row r="1153" spans="4:9" s="1089" customFormat="1">
      <c r="D1153" s="1102"/>
      <c r="E1153" s="1102"/>
      <c r="F1153" s="1102"/>
      <c r="G1153" s="1102"/>
      <c r="H1153" s="1102"/>
      <c r="I1153" s="1102"/>
    </row>
    <row r="1154" spans="4:9" s="1089" customFormat="1">
      <c r="D1154" s="1102"/>
      <c r="E1154" s="1102"/>
      <c r="F1154" s="1102"/>
      <c r="G1154" s="1102"/>
      <c r="H1154" s="1102"/>
      <c r="I1154" s="1102"/>
    </row>
    <row r="1155" spans="4:9" s="1089" customFormat="1">
      <c r="D1155" s="1102"/>
      <c r="E1155" s="1102"/>
      <c r="F1155" s="1102"/>
      <c r="G1155" s="1102"/>
      <c r="H1155" s="1102"/>
      <c r="I1155" s="1102"/>
    </row>
    <row r="1156" spans="4:9" s="1089" customFormat="1">
      <c r="D1156" s="1102"/>
      <c r="E1156" s="1102"/>
      <c r="F1156" s="1102"/>
      <c r="G1156" s="1102"/>
      <c r="H1156" s="1102"/>
      <c r="I1156" s="1102"/>
    </row>
    <row r="1157" spans="4:9" s="1089" customFormat="1">
      <c r="D1157" s="1102"/>
      <c r="E1157" s="1102"/>
      <c r="F1157" s="1102"/>
      <c r="G1157" s="1102"/>
      <c r="H1157" s="1102"/>
      <c r="I1157" s="1102"/>
    </row>
    <row r="1158" spans="4:9" s="1089" customFormat="1">
      <c r="D1158" s="1102"/>
      <c r="E1158" s="1102"/>
      <c r="F1158" s="1102"/>
      <c r="G1158" s="1102"/>
      <c r="H1158" s="1102"/>
      <c r="I1158" s="1102"/>
    </row>
    <row r="1159" spans="4:9" s="1089" customFormat="1">
      <c r="D1159" s="1102"/>
      <c r="E1159" s="1102"/>
      <c r="F1159" s="1102"/>
      <c r="G1159" s="1102"/>
      <c r="H1159" s="1102"/>
      <c r="I1159" s="1102"/>
    </row>
    <row r="1160" spans="4:9" s="1089" customFormat="1">
      <c r="D1160" s="1102"/>
      <c r="E1160" s="1102"/>
      <c r="F1160" s="1102"/>
      <c r="G1160" s="1102"/>
      <c r="H1160" s="1102"/>
      <c r="I1160" s="1102"/>
    </row>
    <row r="1161" spans="4:9" s="1089" customFormat="1">
      <c r="D1161" s="1102"/>
      <c r="E1161" s="1102"/>
      <c r="F1161" s="1102"/>
      <c r="G1161" s="1102"/>
      <c r="H1161" s="1102"/>
      <c r="I1161" s="1102"/>
    </row>
    <row r="1162" spans="4:9" s="1089" customFormat="1">
      <c r="D1162" s="1102"/>
      <c r="E1162" s="1102"/>
      <c r="F1162" s="1102"/>
      <c r="G1162" s="1102"/>
      <c r="H1162" s="1102"/>
      <c r="I1162" s="1102"/>
    </row>
    <row r="1163" spans="4:9" s="1089" customFormat="1">
      <c r="D1163" s="1102"/>
      <c r="E1163" s="1102"/>
      <c r="F1163" s="1102"/>
      <c r="G1163" s="1102"/>
      <c r="H1163" s="1102"/>
      <c r="I1163" s="1102"/>
    </row>
    <row r="1164" spans="4:9" s="1089" customFormat="1">
      <c r="D1164" s="1102"/>
      <c r="E1164" s="1102"/>
      <c r="F1164" s="1102"/>
      <c r="G1164" s="1102"/>
      <c r="H1164" s="1102"/>
      <c r="I1164" s="1102"/>
    </row>
    <row r="1165" spans="4:9" s="1089" customFormat="1">
      <c r="D1165" s="1102"/>
      <c r="E1165" s="1102"/>
      <c r="F1165" s="1102"/>
      <c r="G1165" s="1102"/>
      <c r="H1165" s="1102"/>
      <c r="I1165" s="1102"/>
    </row>
    <row r="1166" spans="4:9" s="1089" customFormat="1">
      <c r="D1166" s="1102"/>
      <c r="E1166" s="1102"/>
      <c r="F1166" s="1102"/>
      <c r="G1166" s="1102"/>
      <c r="H1166" s="1102"/>
      <c r="I1166" s="1102"/>
    </row>
    <row r="1167" spans="4:9" s="1089" customFormat="1">
      <c r="D1167" s="1102"/>
      <c r="E1167" s="1102"/>
      <c r="F1167" s="1102"/>
      <c r="G1167" s="1102"/>
      <c r="H1167" s="1102"/>
      <c r="I1167" s="1102"/>
    </row>
    <row r="1168" spans="4:9" s="1089" customFormat="1">
      <c r="D1168" s="1102"/>
      <c r="E1168" s="1102"/>
      <c r="F1168" s="1102"/>
      <c r="G1168" s="1102"/>
      <c r="H1168" s="1102"/>
      <c r="I1168" s="1102"/>
    </row>
    <row r="1169" spans="4:9" s="1089" customFormat="1">
      <c r="D1169" s="1102"/>
      <c r="E1169" s="1102"/>
      <c r="F1169" s="1102"/>
      <c r="G1169" s="1102"/>
      <c r="H1169" s="1102"/>
      <c r="I1169" s="1102"/>
    </row>
    <row r="1170" spans="4:9" s="1089" customFormat="1">
      <c r="D1170" s="1102"/>
      <c r="E1170" s="1102"/>
      <c r="F1170" s="1102"/>
      <c r="G1170" s="1102"/>
      <c r="H1170" s="1102"/>
      <c r="I1170" s="1102"/>
    </row>
    <row r="1171" spans="4:9" s="1089" customFormat="1">
      <c r="D1171" s="1102"/>
      <c r="E1171" s="1102"/>
      <c r="F1171" s="1102"/>
      <c r="G1171" s="1102"/>
      <c r="H1171" s="1102"/>
      <c r="I1171" s="1102"/>
    </row>
    <row r="1172" spans="4:9" s="1089" customFormat="1">
      <c r="D1172" s="1102"/>
      <c r="E1172" s="1102"/>
      <c r="F1172" s="1102"/>
      <c r="G1172" s="1102"/>
      <c r="H1172" s="1102"/>
      <c r="I1172" s="1102"/>
    </row>
    <row r="1173" spans="4:9" s="1089" customFormat="1">
      <c r="D1173" s="1102"/>
      <c r="E1173" s="1102"/>
      <c r="F1173" s="1102"/>
      <c r="G1173" s="1102"/>
      <c r="H1173" s="1102"/>
      <c r="I1173" s="1102"/>
    </row>
    <row r="1174" spans="4:9" s="1089" customFormat="1">
      <c r="D1174" s="1102"/>
      <c r="E1174" s="1102"/>
      <c r="F1174" s="1102"/>
      <c r="G1174" s="1102"/>
      <c r="H1174" s="1102"/>
      <c r="I1174" s="1102"/>
    </row>
    <row r="1175" spans="4:9" s="1089" customFormat="1">
      <c r="D1175" s="1102"/>
      <c r="E1175" s="1102"/>
      <c r="F1175" s="1102"/>
      <c r="G1175" s="1102"/>
      <c r="H1175" s="1102"/>
      <c r="I1175" s="1102"/>
    </row>
    <row r="1176" spans="4:9" s="1089" customFormat="1">
      <c r="D1176" s="1102"/>
      <c r="E1176" s="1102"/>
      <c r="F1176" s="1102"/>
      <c r="G1176" s="1102"/>
      <c r="H1176" s="1102"/>
      <c r="I1176" s="1102"/>
    </row>
    <row r="1177" spans="4:9" s="1089" customFormat="1">
      <c r="D1177" s="1102"/>
      <c r="E1177" s="1102"/>
      <c r="F1177" s="1102"/>
      <c r="G1177" s="1102"/>
      <c r="H1177" s="1102"/>
      <c r="I1177" s="1102"/>
    </row>
    <row r="1178" spans="4:9" s="1089" customFormat="1">
      <c r="D1178" s="1102"/>
      <c r="E1178" s="1102"/>
      <c r="F1178" s="1102"/>
      <c r="G1178" s="1102"/>
      <c r="H1178" s="1102"/>
      <c r="I1178" s="1102"/>
    </row>
    <row r="1179" spans="4:9" s="1089" customFormat="1">
      <c r="D1179" s="1102"/>
      <c r="E1179" s="1102"/>
      <c r="F1179" s="1102"/>
      <c r="G1179" s="1102"/>
      <c r="H1179" s="1102"/>
      <c r="I1179" s="1102"/>
    </row>
    <row r="1180" spans="4:9" s="1089" customFormat="1">
      <c r="D1180" s="1102"/>
      <c r="E1180" s="1102"/>
      <c r="F1180" s="1102"/>
      <c r="G1180" s="1102"/>
      <c r="H1180" s="1102"/>
      <c r="I1180" s="1102"/>
    </row>
    <row r="1181" spans="4:9" s="1089" customFormat="1">
      <c r="D1181" s="1102"/>
      <c r="E1181" s="1102"/>
      <c r="F1181" s="1102"/>
      <c r="G1181" s="1102"/>
      <c r="H1181" s="1102"/>
      <c r="I1181" s="1102"/>
    </row>
    <row r="1182" spans="4:9" s="1089" customFormat="1">
      <c r="D1182" s="1102"/>
      <c r="E1182" s="1102"/>
      <c r="F1182" s="1102"/>
      <c r="G1182" s="1102"/>
      <c r="H1182" s="1102"/>
      <c r="I1182" s="1102"/>
    </row>
    <row r="1183" spans="4:9" s="1089" customFormat="1">
      <c r="D1183" s="1102"/>
      <c r="E1183" s="1102"/>
      <c r="F1183" s="1102"/>
      <c r="G1183" s="1102"/>
      <c r="H1183" s="1102"/>
      <c r="I1183" s="1102"/>
    </row>
    <row r="1184" spans="4:9" s="1089" customFormat="1">
      <c r="D1184" s="1102"/>
      <c r="E1184" s="1102"/>
      <c r="F1184" s="1102"/>
      <c r="G1184" s="1102"/>
      <c r="H1184" s="1102"/>
      <c r="I1184" s="1102"/>
    </row>
    <row r="1185" spans="4:9" s="1089" customFormat="1">
      <c r="D1185" s="1102"/>
      <c r="E1185" s="1102"/>
      <c r="F1185" s="1102"/>
      <c r="G1185" s="1102"/>
      <c r="H1185" s="1102"/>
      <c r="I1185" s="1102"/>
    </row>
    <row r="1186" spans="4:9" s="1089" customFormat="1">
      <c r="D1186" s="1102"/>
      <c r="E1186" s="1102"/>
      <c r="F1186" s="1102"/>
      <c r="G1186" s="1102"/>
      <c r="H1186" s="1102"/>
      <c r="I1186" s="1102"/>
    </row>
    <row r="1187" spans="4:9" s="1089" customFormat="1">
      <c r="D1187" s="1102"/>
      <c r="E1187" s="1102"/>
      <c r="F1187" s="1102"/>
      <c r="G1187" s="1102"/>
      <c r="H1187" s="1102"/>
      <c r="I1187" s="1102"/>
    </row>
    <row r="1188" spans="4:9" s="1089" customFormat="1">
      <c r="D1188" s="1102"/>
      <c r="E1188" s="1102"/>
      <c r="F1188" s="1102"/>
      <c r="G1188" s="1102"/>
      <c r="H1188" s="1102"/>
      <c r="I1188" s="1102"/>
    </row>
    <row r="1189" spans="4:9" s="1089" customFormat="1">
      <c r="D1189" s="1102"/>
      <c r="E1189" s="1102"/>
      <c r="F1189" s="1102"/>
      <c r="G1189" s="1102"/>
      <c r="H1189" s="1102"/>
      <c r="I1189" s="1102"/>
    </row>
    <row r="1190" spans="4:9" s="1089" customFormat="1">
      <c r="D1190" s="1102"/>
      <c r="E1190" s="1102"/>
      <c r="F1190" s="1102"/>
      <c r="G1190" s="1102"/>
      <c r="H1190" s="1102"/>
      <c r="I1190" s="1102"/>
    </row>
    <row r="1191" spans="4:9" s="1089" customFormat="1">
      <c r="D1191" s="1102"/>
      <c r="E1191" s="1102"/>
      <c r="F1191" s="1102"/>
      <c r="G1191" s="1102"/>
      <c r="H1191" s="1102"/>
      <c r="I1191" s="1102"/>
    </row>
    <row r="1192" spans="4:9" s="1089" customFormat="1">
      <c r="D1192" s="1102"/>
      <c r="E1192" s="1102"/>
      <c r="F1192" s="1102"/>
      <c r="G1192" s="1102"/>
      <c r="H1192" s="1102"/>
      <c r="I1192" s="1102"/>
    </row>
    <row r="1193" spans="4:9" s="1089" customFormat="1">
      <c r="D1193" s="1102"/>
      <c r="E1193" s="1102"/>
      <c r="F1193" s="1102"/>
      <c r="G1193" s="1102"/>
      <c r="H1193" s="1102"/>
      <c r="I1193" s="1102"/>
    </row>
    <row r="1194" spans="4:9" s="1089" customFormat="1">
      <c r="D1194" s="1102"/>
      <c r="E1194" s="1102"/>
      <c r="F1194" s="1102"/>
      <c r="G1194" s="1102"/>
      <c r="H1194" s="1102"/>
      <c r="I1194" s="1102"/>
    </row>
    <row r="1195" spans="4:9" s="1089" customFormat="1">
      <c r="D1195" s="1102"/>
      <c r="E1195" s="1102"/>
      <c r="F1195" s="1102"/>
      <c r="G1195" s="1102"/>
      <c r="H1195" s="1102"/>
      <c r="I1195" s="1102"/>
    </row>
    <row r="1196" spans="4:9" s="1089" customFormat="1">
      <c r="D1196" s="1102"/>
      <c r="E1196" s="1102"/>
      <c r="F1196" s="1102"/>
      <c r="G1196" s="1102"/>
      <c r="H1196" s="1102"/>
      <c r="I1196" s="1102"/>
    </row>
    <row r="1197" spans="4:9" s="1089" customFormat="1">
      <c r="D1197" s="1102"/>
      <c r="E1197" s="1102"/>
      <c r="F1197" s="1102"/>
      <c r="G1197" s="1102"/>
      <c r="H1197" s="1102"/>
      <c r="I1197" s="1102"/>
    </row>
    <row r="1198" spans="4:9" s="1089" customFormat="1">
      <c r="D1198" s="1102"/>
      <c r="E1198" s="1102"/>
      <c r="F1198" s="1102"/>
      <c r="G1198" s="1102"/>
      <c r="H1198" s="1102"/>
      <c r="I1198" s="1102"/>
    </row>
    <row r="1199" spans="4:9" s="1089" customFormat="1">
      <c r="D1199" s="1102"/>
      <c r="E1199" s="1102"/>
      <c r="F1199" s="1102"/>
      <c r="G1199" s="1102"/>
      <c r="H1199" s="1102"/>
      <c r="I1199" s="1102"/>
    </row>
    <row r="1200" spans="4:9" s="1089" customFormat="1">
      <c r="D1200" s="1102"/>
      <c r="E1200" s="1102"/>
      <c r="F1200" s="1102"/>
      <c r="G1200" s="1102"/>
      <c r="H1200" s="1102"/>
      <c r="I1200" s="1102"/>
    </row>
    <row r="1201" spans="4:9" s="1089" customFormat="1">
      <c r="D1201" s="1102"/>
      <c r="E1201" s="1102"/>
      <c r="F1201" s="1102"/>
      <c r="G1201" s="1102"/>
      <c r="H1201" s="1102"/>
      <c r="I1201" s="1102"/>
    </row>
    <row r="1202" spans="4:9" s="1089" customFormat="1">
      <c r="D1202" s="1102"/>
      <c r="E1202" s="1102"/>
      <c r="F1202" s="1102"/>
      <c r="G1202" s="1102"/>
      <c r="H1202" s="1102"/>
      <c r="I1202" s="1102"/>
    </row>
    <row r="1203" spans="4:9" s="1089" customFormat="1">
      <c r="D1203" s="1102"/>
      <c r="E1203" s="1102"/>
      <c r="F1203" s="1102"/>
      <c r="G1203" s="1102"/>
      <c r="H1203" s="1102"/>
      <c r="I1203" s="1102"/>
    </row>
    <row r="1204" spans="4:9" s="1089" customFormat="1">
      <c r="D1204" s="1102"/>
      <c r="E1204" s="1102"/>
      <c r="F1204" s="1102"/>
      <c r="G1204" s="1102"/>
      <c r="H1204" s="1102"/>
      <c r="I1204" s="1102"/>
    </row>
    <row r="1205" spans="4:9" s="1089" customFormat="1">
      <c r="D1205" s="1102"/>
      <c r="E1205" s="1102"/>
      <c r="F1205" s="1102"/>
      <c r="G1205" s="1102"/>
      <c r="H1205" s="1102"/>
      <c r="I1205" s="1102"/>
    </row>
    <row r="1206" spans="4:9" s="1089" customFormat="1">
      <c r="D1206" s="1102"/>
      <c r="E1206" s="1102"/>
      <c r="F1206" s="1102"/>
      <c r="G1206" s="1102"/>
      <c r="H1206" s="1102"/>
      <c r="I1206" s="1102"/>
    </row>
    <row r="1207" spans="4:9" s="1089" customFormat="1">
      <c r="D1207" s="1102"/>
      <c r="E1207" s="1102"/>
      <c r="F1207" s="1102"/>
      <c r="G1207" s="1102"/>
      <c r="H1207" s="1102"/>
      <c r="I1207" s="1102"/>
    </row>
    <row r="1208" spans="4:9" s="1089" customFormat="1">
      <c r="D1208" s="1102"/>
      <c r="E1208" s="1102"/>
      <c r="F1208" s="1102"/>
      <c r="G1208" s="1102"/>
      <c r="H1208" s="1102"/>
      <c r="I1208" s="1102"/>
    </row>
    <row r="1209" spans="4:9" s="1089" customFormat="1">
      <c r="D1209" s="1102"/>
      <c r="E1209" s="1102"/>
      <c r="F1209" s="1102"/>
      <c r="G1209" s="1102"/>
      <c r="H1209" s="1102"/>
      <c r="I1209" s="1102"/>
    </row>
    <row r="1210" spans="4:9" s="1089" customFormat="1">
      <c r="D1210" s="1102"/>
      <c r="E1210" s="1102"/>
      <c r="F1210" s="1102"/>
      <c r="G1210" s="1102"/>
      <c r="H1210" s="1102"/>
      <c r="I1210" s="1102"/>
    </row>
    <row r="1211" spans="4:9" s="1089" customFormat="1">
      <c r="D1211" s="1102"/>
      <c r="E1211" s="1102"/>
      <c r="F1211" s="1102"/>
      <c r="G1211" s="1102"/>
      <c r="H1211" s="1102"/>
      <c r="I1211" s="1102"/>
    </row>
    <row r="1212" spans="4:9" s="1089" customFormat="1">
      <c r="D1212" s="1102"/>
      <c r="E1212" s="1102"/>
      <c r="F1212" s="1102"/>
      <c r="G1212" s="1102"/>
      <c r="H1212" s="1102"/>
      <c r="I1212" s="1102"/>
    </row>
    <row r="1213" spans="4:9" s="1089" customFormat="1">
      <c r="D1213" s="1102"/>
      <c r="E1213" s="1102"/>
      <c r="F1213" s="1102"/>
      <c r="G1213" s="1102"/>
      <c r="H1213" s="1102"/>
      <c r="I1213" s="1102"/>
    </row>
    <row r="1214" spans="4:9" s="1089" customFormat="1">
      <c r="D1214" s="1102"/>
      <c r="E1214" s="1102"/>
      <c r="F1214" s="1102"/>
      <c r="G1214" s="1102"/>
      <c r="H1214" s="1102"/>
      <c r="I1214" s="1102"/>
    </row>
    <row r="1215" spans="4:9" s="1089" customFormat="1">
      <c r="D1215" s="1102"/>
      <c r="E1215" s="1102"/>
      <c r="F1215" s="1102"/>
      <c r="G1215" s="1102"/>
      <c r="H1215" s="1102"/>
      <c r="I1215" s="1102"/>
    </row>
    <row r="1216" spans="4:9" s="1089" customFormat="1">
      <c r="D1216" s="1102"/>
      <c r="E1216" s="1102"/>
      <c r="F1216" s="1102"/>
      <c r="G1216" s="1102"/>
      <c r="H1216" s="1102"/>
      <c r="I1216" s="1102"/>
    </row>
    <row r="1217" spans="4:9" s="1089" customFormat="1">
      <c r="D1217" s="1102"/>
      <c r="E1217" s="1102"/>
      <c r="F1217" s="1102"/>
      <c r="G1217" s="1102"/>
      <c r="H1217" s="1102"/>
      <c r="I1217" s="1102"/>
    </row>
    <row r="1218" spans="4:9" s="1089" customFormat="1">
      <c r="D1218" s="1102"/>
      <c r="E1218" s="1102"/>
      <c r="F1218" s="1102"/>
      <c r="G1218" s="1102"/>
      <c r="H1218" s="1102"/>
      <c r="I1218" s="1102"/>
    </row>
    <row r="1219" spans="4:9" s="1089" customFormat="1">
      <c r="D1219" s="1102"/>
      <c r="E1219" s="1102"/>
      <c r="F1219" s="1102"/>
      <c r="G1219" s="1102"/>
      <c r="H1219" s="1102"/>
      <c r="I1219" s="1102"/>
    </row>
    <row r="1220" spans="4:9" s="1089" customFormat="1">
      <c r="D1220" s="1102"/>
      <c r="E1220" s="1102"/>
      <c r="F1220" s="1102"/>
      <c r="G1220" s="1102"/>
      <c r="H1220" s="1102"/>
      <c r="I1220" s="1102"/>
    </row>
    <row r="1221" spans="4:9" s="1089" customFormat="1">
      <c r="D1221" s="1102"/>
      <c r="E1221" s="1102"/>
      <c r="F1221" s="1102"/>
      <c r="G1221" s="1102"/>
      <c r="H1221" s="1102"/>
      <c r="I1221" s="1102"/>
    </row>
    <row r="1222" spans="4:9" s="1089" customFormat="1">
      <c r="D1222" s="1102"/>
      <c r="E1222" s="1102"/>
      <c r="F1222" s="1102"/>
      <c r="G1222" s="1102"/>
      <c r="H1222" s="1102"/>
      <c r="I1222" s="1102"/>
    </row>
    <row r="1223" spans="4:9" s="1089" customFormat="1">
      <c r="D1223" s="1102"/>
      <c r="E1223" s="1102"/>
      <c r="F1223" s="1102"/>
      <c r="G1223" s="1102"/>
      <c r="H1223" s="1102"/>
      <c r="I1223" s="1102"/>
    </row>
    <row r="1224" spans="4:9" s="1089" customFormat="1">
      <c r="D1224" s="1102"/>
      <c r="E1224" s="1102"/>
      <c r="F1224" s="1102"/>
      <c r="G1224" s="1102"/>
      <c r="H1224" s="1102"/>
      <c r="I1224" s="1102"/>
    </row>
    <row r="1225" spans="4:9" s="1089" customFormat="1">
      <c r="D1225" s="1102"/>
      <c r="E1225" s="1102"/>
      <c r="F1225" s="1102"/>
      <c r="G1225" s="1102"/>
      <c r="H1225" s="1102"/>
      <c r="I1225" s="1102"/>
    </row>
    <row r="1226" spans="4:9" s="1089" customFormat="1">
      <c r="D1226" s="1102"/>
      <c r="E1226" s="1102"/>
      <c r="F1226" s="1102"/>
      <c r="G1226" s="1102"/>
      <c r="H1226" s="1102"/>
      <c r="I1226" s="1102"/>
    </row>
    <row r="1227" spans="4:9" s="1089" customFormat="1">
      <c r="D1227" s="1102"/>
      <c r="E1227" s="1102"/>
      <c r="F1227" s="1102"/>
      <c r="G1227" s="1102"/>
      <c r="H1227" s="1102"/>
      <c r="I1227" s="1102"/>
    </row>
    <row r="1228" spans="4:9" s="1089" customFormat="1">
      <c r="D1228" s="1102"/>
      <c r="E1228" s="1102"/>
      <c r="F1228" s="1102"/>
      <c r="G1228" s="1102"/>
      <c r="H1228" s="1102"/>
      <c r="I1228" s="1102"/>
    </row>
    <row r="1229" spans="4:9" s="1089" customFormat="1">
      <c r="D1229" s="1102"/>
      <c r="E1229" s="1102"/>
      <c r="F1229" s="1102"/>
      <c r="G1229" s="1102"/>
      <c r="H1229" s="1102"/>
      <c r="I1229" s="1102"/>
    </row>
    <row r="1230" spans="4:9" s="1089" customFormat="1">
      <c r="D1230" s="1102"/>
      <c r="E1230" s="1102"/>
      <c r="F1230" s="1102"/>
      <c r="G1230" s="1102"/>
      <c r="H1230" s="1102"/>
      <c r="I1230" s="1102"/>
    </row>
    <row r="1231" spans="4:9" s="1089" customFormat="1">
      <c r="D1231" s="1102"/>
      <c r="E1231" s="1102"/>
      <c r="F1231" s="1102"/>
      <c r="G1231" s="1102"/>
      <c r="H1231" s="1102"/>
      <c r="I1231" s="1102"/>
    </row>
    <row r="1232" spans="4:9" s="1089" customFormat="1">
      <c r="D1232" s="1102"/>
      <c r="E1232" s="1102"/>
      <c r="F1232" s="1102"/>
      <c r="G1232" s="1102"/>
      <c r="H1232" s="1102"/>
      <c r="I1232" s="1102"/>
    </row>
    <row r="1233" spans="4:9" s="1089" customFormat="1">
      <c r="D1233" s="1102"/>
      <c r="E1233" s="1102"/>
      <c r="F1233" s="1102"/>
      <c r="G1233" s="1102"/>
      <c r="H1233" s="1102"/>
      <c r="I1233" s="1102"/>
    </row>
    <row r="1234" spans="4:9" s="1089" customFormat="1">
      <c r="D1234" s="1102"/>
      <c r="E1234" s="1102"/>
      <c r="F1234" s="1102"/>
      <c r="G1234" s="1102"/>
      <c r="H1234" s="1102"/>
      <c r="I1234" s="1102"/>
    </row>
    <row r="1235" spans="4:9" s="1089" customFormat="1">
      <c r="D1235" s="1102"/>
      <c r="E1235" s="1102"/>
      <c r="F1235" s="1102"/>
      <c r="G1235" s="1102"/>
      <c r="H1235" s="1102"/>
      <c r="I1235" s="1102"/>
    </row>
    <row r="1236" spans="4:9" s="1089" customFormat="1">
      <c r="D1236" s="1102"/>
      <c r="E1236" s="1102"/>
      <c r="F1236" s="1102"/>
      <c r="G1236" s="1102"/>
      <c r="H1236" s="1102"/>
      <c r="I1236" s="1102"/>
    </row>
    <row r="1237" spans="4:9" s="1089" customFormat="1">
      <c r="D1237" s="1102"/>
      <c r="E1237" s="1102"/>
      <c r="F1237" s="1102"/>
      <c r="G1237" s="1102"/>
      <c r="H1237" s="1102"/>
      <c r="I1237" s="1102"/>
    </row>
    <row r="1238" spans="4:9" s="1089" customFormat="1">
      <c r="D1238" s="1102"/>
      <c r="E1238" s="1102"/>
      <c r="F1238" s="1102"/>
      <c r="G1238" s="1102"/>
      <c r="H1238" s="1102"/>
      <c r="I1238" s="1102"/>
    </row>
    <row r="1239" spans="4:9" s="1089" customFormat="1">
      <c r="D1239" s="1102"/>
      <c r="E1239" s="1102"/>
      <c r="F1239" s="1102"/>
      <c r="G1239" s="1102"/>
      <c r="H1239" s="1102"/>
      <c r="I1239" s="1102"/>
    </row>
    <row r="1240" spans="4:9" s="1089" customFormat="1">
      <c r="D1240" s="1102"/>
      <c r="E1240" s="1102"/>
      <c r="F1240" s="1102"/>
      <c r="G1240" s="1102"/>
      <c r="H1240" s="1102"/>
      <c r="I1240" s="1102"/>
    </row>
    <row r="1241" spans="4:9" s="1089" customFormat="1">
      <c r="D1241" s="1102"/>
      <c r="E1241" s="1102"/>
      <c r="F1241" s="1102"/>
      <c r="G1241" s="1102"/>
      <c r="H1241" s="1102"/>
      <c r="I1241" s="1102"/>
    </row>
    <row r="1242" spans="4:9" s="1089" customFormat="1">
      <c r="D1242" s="1102"/>
      <c r="E1242" s="1102"/>
      <c r="F1242" s="1102"/>
      <c r="G1242" s="1102"/>
      <c r="H1242" s="1102"/>
      <c r="I1242" s="1102"/>
    </row>
    <row r="1243" spans="4:9" s="1089" customFormat="1">
      <c r="D1243" s="1102"/>
      <c r="E1243" s="1102"/>
      <c r="F1243" s="1102"/>
      <c r="G1243" s="1102"/>
      <c r="H1243" s="1102"/>
      <c r="I1243" s="1102"/>
    </row>
    <row r="1244" spans="4:9" s="1089" customFormat="1">
      <c r="D1244" s="1102"/>
      <c r="E1244" s="1102"/>
      <c r="F1244" s="1102"/>
      <c r="G1244" s="1102"/>
      <c r="H1244" s="1102"/>
      <c r="I1244" s="1102"/>
    </row>
    <row r="1245" spans="4:9" s="1089" customFormat="1">
      <c r="D1245" s="1102"/>
      <c r="E1245" s="1102"/>
      <c r="F1245" s="1102"/>
      <c r="G1245" s="1102"/>
      <c r="H1245" s="1102"/>
      <c r="I1245" s="1102"/>
    </row>
    <row r="1246" spans="4:9" s="1089" customFormat="1">
      <c r="D1246" s="1102"/>
      <c r="E1246" s="1102"/>
      <c r="F1246" s="1102"/>
      <c r="G1246" s="1102"/>
      <c r="H1246" s="1102"/>
      <c r="I1246" s="1102"/>
    </row>
    <row r="1247" spans="4:9" s="1089" customFormat="1">
      <c r="D1247" s="1102"/>
      <c r="E1247" s="1102"/>
      <c r="F1247" s="1102"/>
      <c r="G1247" s="1102"/>
      <c r="H1247" s="1102"/>
      <c r="I1247" s="1102"/>
    </row>
    <row r="1248" spans="4:9" s="1089" customFormat="1">
      <c r="D1248" s="1102"/>
      <c r="E1248" s="1102"/>
      <c r="F1248" s="1102"/>
      <c r="G1248" s="1102"/>
      <c r="H1248" s="1102"/>
      <c r="I1248" s="1102"/>
    </row>
    <row r="1249" spans="4:9" s="1089" customFormat="1">
      <c r="D1249" s="1102"/>
      <c r="E1249" s="1102"/>
      <c r="F1249" s="1102"/>
      <c r="G1249" s="1102"/>
      <c r="H1249" s="1102"/>
      <c r="I1249" s="1102"/>
    </row>
    <row r="1250" spans="4:9" s="1089" customFormat="1">
      <c r="D1250" s="1102"/>
      <c r="E1250" s="1102"/>
      <c r="F1250" s="1102"/>
      <c r="G1250" s="1102"/>
      <c r="H1250" s="1102"/>
      <c r="I1250" s="1102"/>
    </row>
    <row r="1251" spans="4:9" s="1089" customFormat="1">
      <c r="D1251" s="1102"/>
      <c r="E1251" s="1102"/>
      <c r="F1251" s="1102"/>
      <c r="G1251" s="1102"/>
      <c r="H1251" s="1102"/>
      <c r="I1251" s="1102"/>
    </row>
    <row r="1252" spans="4:9" s="1089" customFormat="1">
      <c r="D1252" s="1102"/>
      <c r="E1252" s="1102"/>
      <c r="F1252" s="1102"/>
      <c r="G1252" s="1102"/>
      <c r="H1252" s="1102"/>
      <c r="I1252" s="1102"/>
    </row>
    <row r="1253" spans="4:9" s="1089" customFormat="1">
      <c r="D1253" s="1102"/>
      <c r="E1253" s="1102"/>
      <c r="F1253" s="1102"/>
      <c r="G1253" s="1102"/>
      <c r="H1253" s="1102"/>
      <c r="I1253" s="1102"/>
    </row>
    <row r="1254" spans="4:9" s="1089" customFormat="1">
      <c r="D1254" s="1102"/>
      <c r="E1254" s="1102"/>
      <c r="F1254" s="1102"/>
      <c r="G1254" s="1102"/>
      <c r="H1254" s="1102"/>
      <c r="I1254" s="1102"/>
    </row>
    <row r="1255" spans="4:9" s="1089" customFormat="1">
      <c r="D1255" s="1102"/>
      <c r="E1255" s="1102"/>
      <c r="F1255" s="1102"/>
      <c r="G1255" s="1102"/>
      <c r="H1255" s="1102"/>
      <c r="I1255" s="1102"/>
    </row>
    <row r="1256" spans="4:9" s="1089" customFormat="1">
      <c r="D1256" s="1102"/>
      <c r="E1256" s="1102"/>
      <c r="F1256" s="1102"/>
      <c r="G1256" s="1102"/>
      <c r="H1256" s="1102"/>
      <c r="I1256" s="1102"/>
    </row>
    <row r="1257" spans="4:9" s="1089" customFormat="1">
      <c r="D1257" s="1102"/>
      <c r="E1257" s="1102"/>
      <c r="F1257" s="1102"/>
      <c r="G1257" s="1102"/>
      <c r="H1257" s="1102"/>
      <c r="I1257" s="1102"/>
    </row>
    <row r="1258" spans="4:9" s="1089" customFormat="1">
      <c r="D1258" s="1102"/>
      <c r="E1258" s="1102"/>
      <c r="F1258" s="1102"/>
      <c r="G1258" s="1102"/>
      <c r="H1258" s="1102"/>
      <c r="I1258" s="1102"/>
    </row>
    <row r="1259" spans="4:9" s="1089" customFormat="1">
      <c r="D1259" s="1102"/>
      <c r="E1259" s="1102"/>
      <c r="F1259" s="1102"/>
      <c r="G1259" s="1102"/>
      <c r="H1259" s="1102"/>
      <c r="I1259" s="1102"/>
    </row>
    <row r="1260" spans="4:9" s="1089" customFormat="1">
      <c r="D1260" s="1102"/>
      <c r="E1260" s="1102"/>
      <c r="F1260" s="1102"/>
      <c r="G1260" s="1102"/>
      <c r="H1260" s="1102"/>
      <c r="I1260" s="1102"/>
    </row>
    <row r="1261" spans="4:9" s="1089" customFormat="1">
      <c r="D1261" s="1102"/>
      <c r="E1261" s="1102"/>
      <c r="F1261" s="1102"/>
      <c r="G1261" s="1102"/>
      <c r="H1261" s="1102"/>
      <c r="I1261" s="1102"/>
    </row>
    <row r="1262" spans="4:9" s="1089" customFormat="1">
      <c r="D1262" s="1102"/>
      <c r="E1262" s="1102"/>
      <c r="F1262" s="1102"/>
      <c r="G1262" s="1102"/>
      <c r="H1262" s="1102"/>
      <c r="I1262" s="1102"/>
    </row>
    <row r="1263" spans="4:9" s="1089" customFormat="1">
      <c r="D1263" s="1102"/>
      <c r="E1263" s="1102"/>
      <c r="F1263" s="1102"/>
      <c r="G1263" s="1102"/>
      <c r="H1263" s="1102"/>
      <c r="I1263" s="1102"/>
    </row>
    <row r="1264" spans="4:9" s="1089" customFormat="1">
      <c r="D1264" s="1102"/>
      <c r="E1264" s="1102"/>
      <c r="F1264" s="1102"/>
      <c r="G1264" s="1102"/>
      <c r="H1264" s="1102"/>
      <c r="I1264" s="1102"/>
    </row>
    <row r="1265" spans="4:9" s="1089" customFormat="1">
      <c r="D1265" s="1102"/>
      <c r="E1265" s="1102"/>
      <c r="F1265" s="1102"/>
      <c r="G1265" s="1102"/>
      <c r="H1265" s="1102"/>
      <c r="I1265" s="1102"/>
    </row>
    <row r="1266" spans="4:9" s="1089" customFormat="1">
      <c r="D1266" s="1102"/>
      <c r="E1266" s="1102"/>
      <c r="F1266" s="1102"/>
      <c r="G1266" s="1102"/>
      <c r="H1266" s="1102"/>
      <c r="I1266" s="1102"/>
    </row>
    <row r="1267" spans="4:9" s="1089" customFormat="1">
      <c r="D1267" s="1102"/>
      <c r="E1267" s="1102"/>
      <c r="F1267" s="1102"/>
      <c r="G1267" s="1102"/>
      <c r="H1267" s="1102"/>
      <c r="I1267" s="1102"/>
    </row>
    <row r="1268" spans="4:9" s="1089" customFormat="1">
      <c r="D1268" s="1102"/>
      <c r="E1268" s="1102"/>
      <c r="F1268" s="1102"/>
      <c r="G1268" s="1102"/>
      <c r="H1268" s="1102"/>
      <c r="I1268" s="1102"/>
    </row>
    <row r="1269" spans="4:9" s="1089" customFormat="1">
      <c r="D1269" s="1102"/>
      <c r="E1269" s="1102"/>
      <c r="F1269" s="1102"/>
      <c r="G1269" s="1102"/>
      <c r="H1269" s="1102"/>
      <c r="I1269" s="1102"/>
    </row>
    <row r="1270" spans="4:9" s="1089" customFormat="1">
      <c r="D1270" s="1102"/>
      <c r="E1270" s="1102"/>
      <c r="F1270" s="1102"/>
      <c r="G1270" s="1102"/>
      <c r="H1270" s="1102"/>
      <c r="I1270" s="1102"/>
    </row>
    <row r="1271" spans="4:9" s="1089" customFormat="1">
      <c r="D1271" s="1102"/>
      <c r="E1271" s="1102"/>
      <c r="F1271" s="1102"/>
      <c r="G1271" s="1102"/>
      <c r="H1271" s="1102"/>
      <c r="I1271" s="1102"/>
    </row>
  </sheetData>
  <mergeCells count="72">
    <mergeCell ref="B116:C116"/>
    <mergeCell ref="B111:C111"/>
    <mergeCell ref="B112:C112"/>
    <mergeCell ref="B113:C113"/>
    <mergeCell ref="B114:C114"/>
    <mergeCell ref="B115:C115"/>
    <mergeCell ref="P10:P11"/>
    <mergeCell ref="B12:K12"/>
    <mergeCell ref="B32:K32"/>
    <mergeCell ref="A10:A11"/>
    <mergeCell ref="B10:C11"/>
    <mergeCell ref="D10:D11"/>
    <mergeCell ref="E10:E11"/>
    <mergeCell ref="F10:F11"/>
    <mergeCell ref="L10:N10"/>
    <mergeCell ref="G10:G11"/>
    <mergeCell ref="J10:J11"/>
    <mergeCell ref="O10:O11"/>
    <mergeCell ref="F1:K6"/>
    <mergeCell ref="A57:A59"/>
    <mergeCell ref="B57:C59"/>
    <mergeCell ref="D57:D59"/>
    <mergeCell ref="E57:E59"/>
    <mergeCell ref="F57:F59"/>
    <mergeCell ref="G58:G59"/>
    <mergeCell ref="K10:K11"/>
    <mergeCell ref="H58:H59"/>
    <mergeCell ref="I58:J58"/>
    <mergeCell ref="K58:L58"/>
    <mergeCell ref="G57:L57"/>
    <mergeCell ref="B60:C60"/>
    <mergeCell ref="B61:C61"/>
    <mergeCell ref="H10:H11"/>
    <mergeCell ref="I10:I11"/>
    <mergeCell ref="A69:A70"/>
    <mergeCell ref="B69:C70"/>
    <mergeCell ref="D69:D70"/>
    <mergeCell ref="E69:E70"/>
    <mergeCell ref="F69:F70"/>
    <mergeCell ref="B87:B88"/>
    <mergeCell ref="H69:I69"/>
    <mergeCell ref="J69:J70"/>
    <mergeCell ref="K69:K70"/>
    <mergeCell ref="B71:B72"/>
    <mergeCell ref="B73:B74"/>
    <mergeCell ref="B75:B76"/>
    <mergeCell ref="G69:G70"/>
    <mergeCell ref="B77:B78"/>
    <mergeCell ref="B79:B80"/>
    <mergeCell ref="B81:B82"/>
    <mergeCell ref="B83:B84"/>
    <mergeCell ref="B85:B86"/>
    <mergeCell ref="B89:B90"/>
    <mergeCell ref="B91:B92"/>
    <mergeCell ref="B93:B94"/>
    <mergeCell ref="B95:B96"/>
    <mergeCell ref="A102:A103"/>
    <mergeCell ref="B102:C103"/>
    <mergeCell ref="K102:K103"/>
    <mergeCell ref="B110:C110"/>
    <mergeCell ref="B104:C104"/>
    <mergeCell ref="B105:C105"/>
    <mergeCell ref="B106:C106"/>
    <mergeCell ref="B107:C107"/>
    <mergeCell ref="B108:C108"/>
    <mergeCell ref="B109:C109"/>
    <mergeCell ref="D102:D103"/>
    <mergeCell ref="E102:E103"/>
    <mergeCell ref="F102:F103"/>
    <mergeCell ref="G102:G103"/>
    <mergeCell ref="H102:I102"/>
    <mergeCell ref="J102:J103"/>
  </mergeCells>
  <dataValidations count="1">
    <dataValidation type="whole" operator="greaterThanOrEqual" allowBlank="1" showInputMessage="1" showErrorMessage="1" sqref="D71:I96 K71:K72 K77:K96 K104:K110 D104:I116" xr:uid="{00000000-0002-0000-0900-000000000000}">
      <formula1>0</formula1>
    </dataValidation>
  </dataValidations>
  <pageMargins left="0.7" right="0.7" top="0.75" bottom="0.75" header="0.5" footer="0.5"/>
  <pageSetup orientation="portrait" horizontalDpi="4294967292" verticalDpi="4294967292"/>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R804"/>
  <sheetViews>
    <sheetView workbookViewId="0">
      <selection activeCell="D1" sqref="D1:N6"/>
    </sheetView>
  </sheetViews>
  <sheetFormatPr baseColWidth="10" defaultRowHeight="12.75"/>
  <cols>
    <col min="2" max="2" width="24" customWidth="1"/>
    <col min="3" max="7" width="15" customWidth="1"/>
    <col min="8" max="8" width="17.7109375" customWidth="1"/>
    <col min="9" max="10" width="15" customWidth="1"/>
    <col min="11" max="11" width="18.7109375" customWidth="1"/>
    <col min="12" max="13" width="15" customWidth="1"/>
    <col min="14" max="14" width="18.5703125" customWidth="1"/>
    <col min="15" max="70" width="11.42578125" style="333"/>
  </cols>
  <sheetData>
    <row r="1" spans="1:14" ht="15.95" customHeight="1">
      <c r="A1" s="607"/>
      <c r="B1" s="608"/>
      <c r="C1" s="228"/>
      <c r="D1" s="4541" t="s">
        <v>1441</v>
      </c>
      <c r="E1" s="4542"/>
      <c r="F1" s="4543"/>
      <c r="G1" s="4543"/>
      <c r="H1" s="4543"/>
      <c r="I1" s="4543"/>
      <c r="J1" s="4543"/>
      <c r="K1" s="4543"/>
      <c r="L1" s="4543"/>
      <c r="M1" s="4544"/>
      <c r="N1" s="4545"/>
    </row>
    <row r="2" spans="1:14" ht="15">
      <c r="A2" s="609"/>
      <c r="B2" s="610"/>
      <c r="C2" s="230"/>
      <c r="D2" s="4546"/>
      <c r="E2" s="4547"/>
      <c r="F2" s="4547"/>
      <c r="G2" s="4547"/>
      <c r="H2" s="4547"/>
      <c r="I2" s="4547"/>
      <c r="J2" s="4547"/>
      <c r="K2" s="4547"/>
      <c r="L2" s="4547"/>
      <c r="M2" s="4548"/>
      <c r="N2" s="4549"/>
    </row>
    <row r="3" spans="1:14" ht="15">
      <c r="A3" s="609"/>
      <c r="B3" s="610"/>
      <c r="C3" s="230"/>
      <c r="D3" s="4546"/>
      <c r="E3" s="4547"/>
      <c r="F3" s="4547"/>
      <c r="G3" s="4547"/>
      <c r="H3" s="4547"/>
      <c r="I3" s="4547"/>
      <c r="J3" s="4547"/>
      <c r="K3" s="4547"/>
      <c r="L3" s="4547"/>
      <c r="M3" s="4548"/>
      <c r="N3" s="4549"/>
    </row>
    <row r="4" spans="1:14" ht="15">
      <c r="A4" s="609"/>
      <c r="B4" s="610"/>
      <c r="C4" s="230"/>
      <c r="D4" s="4546"/>
      <c r="E4" s="4547"/>
      <c r="F4" s="4547"/>
      <c r="G4" s="4547"/>
      <c r="H4" s="4547"/>
      <c r="I4" s="4547"/>
      <c r="J4" s="4547"/>
      <c r="K4" s="4547"/>
      <c r="L4" s="4547"/>
      <c r="M4" s="4548"/>
      <c r="N4" s="4549"/>
    </row>
    <row r="5" spans="1:14" ht="18">
      <c r="A5" s="609"/>
      <c r="B5" s="611"/>
      <c r="C5" s="232"/>
      <c r="D5" s="4546"/>
      <c r="E5" s="4547"/>
      <c r="F5" s="4547"/>
      <c r="G5" s="4547"/>
      <c r="H5" s="4547"/>
      <c r="I5" s="4547"/>
      <c r="J5" s="4547"/>
      <c r="K5" s="4547"/>
      <c r="L5" s="4547"/>
      <c r="M5" s="4548"/>
      <c r="N5" s="4549"/>
    </row>
    <row r="6" spans="1:14" ht="16.5" thickBot="1">
      <c r="A6" s="612"/>
      <c r="B6" s="613"/>
      <c r="C6" s="235"/>
      <c r="D6" s="4550"/>
      <c r="E6" s="4551"/>
      <c r="F6" s="4551"/>
      <c r="G6" s="4551"/>
      <c r="H6" s="4551"/>
      <c r="I6" s="4551"/>
      <c r="J6" s="4551"/>
      <c r="K6" s="4551"/>
      <c r="L6" s="4551"/>
      <c r="M6" s="4552"/>
      <c r="N6" s="4553"/>
    </row>
    <row r="7" spans="1:14" s="333" customFormat="1">
      <c r="B7" s="1182"/>
      <c r="C7" s="1182"/>
      <c r="D7" s="1182"/>
      <c r="E7" s="1182"/>
      <c r="F7" s="1182"/>
      <c r="G7" s="1182"/>
      <c r="H7" s="1182"/>
      <c r="I7" s="1182"/>
      <c r="J7" s="1182"/>
      <c r="K7" s="1182"/>
      <c r="L7" s="1182"/>
      <c r="M7" s="1182"/>
      <c r="N7" s="1182"/>
    </row>
    <row r="8" spans="1:14" s="333" customFormat="1" ht="15.75" thickBot="1">
      <c r="B8" s="320"/>
    </row>
    <row r="9" spans="1:14" ht="15" customHeight="1">
      <c r="A9" s="4554" t="s">
        <v>490</v>
      </c>
      <c r="B9" s="4556" t="s">
        <v>491</v>
      </c>
      <c r="C9" s="4558" t="s">
        <v>1321</v>
      </c>
      <c r="D9" s="4559"/>
      <c r="E9" s="4559"/>
      <c r="F9" s="4560"/>
      <c r="G9" s="4559" t="s">
        <v>1322</v>
      </c>
      <c r="H9" s="4559"/>
      <c r="I9" s="4559"/>
      <c r="J9" s="4559"/>
      <c r="K9" s="4559"/>
      <c r="L9" s="4558" t="s">
        <v>1323</v>
      </c>
      <c r="M9" s="4559"/>
      <c r="N9" s="4560"/>
    </row>
    <row r="10" spans="1:14" ht="110.25">
      <c r="A10" s="4555"/>
      <c r="B10" s="4531"/>
      <c r="C10" s="1145" t="s">
        <v>1324</v>
      </c>
      <c r="D10" s="1104" t="s">
        <v>1325</v>
      </c>
      <c r="E10" s="1104" t="s">
        <v>1326</v>
      </c>
      <c r="F10" s="1146" t="s">
        <v>1327</v>
      </c>
      <c r="G10" s="1041" t="s">
        <v>1328</v>
      </c>
      <c r="H10" s="1104" t="s">
        <v>1329</v>
      </c>
      <c r="I10" s="1104" t="s">
        <v>1442</v>
      </c>
      <c r="J10" s="1104" t="s">
        <v>4279</v>
      </c>
      <c r="K10" s="1040" t="s">
        <v>511</v>
      </c>
      <c r="L10" s="1145" t="s">
        <v>1330</v>
      </c>
      <c r="M10" s="1104" t="s">
        <v>1331</v>
      </c>
      <c r="N10" s="1146" t="s">
        <v>511</v>
      </c>
    </row>
    <row r="11" spans="1:14" ht="16.5" thickBot="1">
      <c r="A11" s="4555"/>
      <c r="B11" s="4557"/>
      <c r="C11" s="1147">
        <v>1</v>
      </c>
      <c r="D11" s="1148">
        <v>2</v>
      </c>
      <c r="E11" s="1148">
        <v>3</v>
      </c>
      <c r="F11" s="1149" t="s">
        <v>1332</v>
      </c>
      <c r="G11" s="1150">
        <v>5</v>
      </c>
      <c r="H11" s="1148">
        <v>6</v>
      </c>
      <c r="I11" s="1148">
        <v>7</v>
      </c>
      <c r="J11" s="1148">
        <v>8</v>
      </c>
      <c r="K11" s="1151" t="s">
        <v>1333</v>
      </c>
      <c r="L11" s="1147">
        <v>10</v>
      </c>
      <c r="M11" s="1148">
        <v>11</v>
      </c>
      <c r="N11" s="1149" t="s">
        <v>1334</v>
      </c>
    </row>
    <row r="12" spans="1:14" ht="27" customHeight="1">
      <c r="A12" s="1172">
        <v>1</v>
      </c>
      <c r="B12" s="1173" t="s">
        <v>907</v>
      </c>
      <c r="C12" s="1152"/>
      <c r="D12" s="1153"/>
      <c r="E12" s="1153"/>
      <c r="F12" s="1154">
        <f>C12-D12+E12</f>
        <v>0</v>
      </c>
      <c r="G12" s="1155"/>
      <c r="H12" s="1153">
        <f>+'Detalle renglón 210'!I538</f>
        <v>0</v>
      </c>
      <c r="I12" s="1153"/>
      <c r="J12" s="1153"/>
      <c r="K12" s="1156">
        <f>G12+H12+I12+J12</f>
        <v>0</v>
      </c>
      <c r="L12" s="1157"/>
      <c r="M12" s="1153"/>
      <c r="N12" s="1154">
        <f>H12+L12+M12</f>
        <v>0</v>
      </c>
    </row>
    <row r="13" spans="1:14" ht="27" customHeight="1">
      <c r="A13" s="1172">
        <f>A12+1</f>
        <v>2</v>
      </c>
      <c r="B13" s="1174" t="s">
        <v>1335</v>
      </c>
      <c r="C13" s="1158"/>
      <c r="D13" s="1159"/>
      <c r="E13" s="1159"/>
      <c r="F13" s="1160">
        <f>C13-D13+E13</f>
        <v>0</v>
      </c>
      <c r="G13" s="1161"/>
      <c r="H13" s="1159">
        <f>+'Detalle renglón 210'!I466+'Detalle renglón 210'!I540</f>
        <v>0</v>
      </c>
      <c r="I13" s="1159"/>
      <c r="J13" s="1159"/>
      <c r="K13" s="1160">
        <f>G13+H13+I13+J13</f>
        <v>0</v>
      </c>
      <c r="L13" s="1162"/>
      <c r="M13" s="1159"/>
      <c r="N13" s="1160">
        <f>H13+L13+M13</f>
        <v>0</v>
      </c>
    </row>
    <row r="14" spans="1:14" ht="27" customHeight="1">
      <c r="A14" s="1172">
        <f>A13+1</f>
        <v>3</v>
      </c>
      <c r="B14" s="1174" t="s">
        <v>1336</v>
      </c>
      <c r="C14" s="1158"/>
      <c r="D14" s="1159"/>
      <c r="E14" s="1159"/>
      <c r="F14" s="1160">
        <f>C14-D14+E14</f>
        <v>0</v>
      </c>
      <c r="G14" s="1161"/>
      <c r="H14" s="1159"/>
      <c r="I14" s="1159"/>
      <c r="J14" s="1159"/>
      <c r="K14" s="1160">
        <f>G14+H14+I14+J14</f>
        <v>0</v>
      </c>
      <c r="L14" s="1162"/>
      <c r="M14" s="1159"/>
      <c r="N14" s="1160">
        <f>H14+L14+M14</f>
        <v>0</v>
      </c>
    </row>
    <row r="15" spans="1:14" ht="27" customHeight="1">
      <c r="A15" s="1172">
        <f>A14+1</f>
        <v>4</v>
      </c>
      <c r="B15" s="1174" t="s">
        <v>1337</v>
      </c>
      <c r="C15" s="1179"/>
      <c r="D15" s="1181"/>
      <c r="E15" s="1180"/>
      <c r="F15" s="1160">
        <f>C15-D15+E15</f>
        <v>0</v>
      </c>
      <c r="G15" s="1161"/>
      <c r="H15" s="1159"/>
      <c r="I15" s="1159"/>
      <c r="J15" s="1159"/>
      <c r="K15" s="1163">
        <f>G15+H15+I15+J15</f>
        <v>0</v>
      </c>
      <c r="L15" s="1179"/>
      <c r="M15" s="1181"/>
      <c r="N15" s="1160">
        <f>H15+L15+M15</f>
        <v>0</v>
      </c>
    </row>
    <row r="16" spans="1:14" ht="27" customHeight="1">
      <c r="A16" s="1172">
        <f>A15+1</f>
        <v>5</v>
      </c>
      <c r="B16" s="1175" t="s">
        <v>1338</v>
      </c>
      <c r="C16" s="1179"/>
      <c r="D16" s="1181"/>
      <c r="E16" s="1180"/>
      <c r="F16" s="1160">
        <f>C16-D16+E16</f>
        <v>0</v>
      </c>
      <c r="G16" s="1164"/>
      <c r="H16" s="1165"/>
      <c r="I16" s="1165"/>
      <c r="J16" s="1165"/>
      <c r="K16" s="1163">
        <f>G16+H16+I16+J16</f>
        <v>0</v>
      </c>
      <c r="L16" s="1166"/>
      <c r="M16" s="1165"/>
      <c r="N16" s="1160">
        <f>H16+L16+M16</f>
        <v>0</v>
      </c>
    </row>
    <row r="17" spans="1:14" ht="27" customHeight="1" thickBot="1">
      <c r="A17" s="1176">
        <f>A16+1</f>
        <v>6</v>
      </c>
      <c r="B17" s="1177" t="s">
        <v>1069</v>
      </c>
      <c r="C17" s="1178">
        <f>SUM(C12:C15)-C16</f>
        <v>0</v>
      </c>
      <c r="D17" s="1167">
        <f t="shared" ref="D17:N17" si="0">SUM(D12:D15)-D16</f>
        <v>0</v>
      </c>
      <c r="E17" s="1167">
        <f t="shared" si="0"/>
        <v>0</v>
      </c>
      <c r="F17" s="1168">
        <f t="shared" si="0"/>
        <v>0</v>
      </c>
      <c r="G17" s="1169">
        <f t="shared" si="0"/>
        <v>0</v>
      </c>
      <c r="H17" s="1167">
        <f t="shared" si="0"/>
        <v>0</v>
      </c>
      <c r="I17" s="1167">
        <f t="shared" si="0"/>
        <v>0</v>
      </c>
      <c r="J17" s="1167">
        <f t="shared" si="0"/>
        <v>0</v>
      </c>
      <c r="K17" s="1170">
        <f t="shared" si="0"/>
        <v>0</v>
      </c>
      <c r="L17" s="1171">
        <f t="shared" si="0"/>
        <v>0</v>
      </c>
      <c r="M17" s="1167">
        <f t="shared" si="0"/>
        <v>0</v>
      </c>
      <c r="N17" s="1168">
        <f t="shared" si="0"/>
        <v>0</v>
      </c>
    </row>
    <row r="18" spans="1:14" s="333" customFormat="1"/>
    <row r="19" spans="1:14" s="333" customFormat="1"/>
    <row r="20" spans="1:14" s="333" customFormat="1"/>
    <row r="21" spans="1:14" s="333" customFormat="1"/>
    <row r="22" spans="1:14" s="333" customFormat="1"/>
    <row r="23" spans="1:14" s="333" customFormat="1"/>
    <row r="24" spans="1:14" s="333" customFormat="1"/>
    <row r="25" spans="1:14" s="333" customFormat="1"/>
    <row r="26" spans="1:14" s="333" customFormat="1"/>
    <row r="27" spans="1:14" s="333" customFormat="1"/>
    <row r="28" spans="1:14" s="333" customFormat="1"/>
    <row r="29" spans="1:14" s="333" customFormat="1"/>
    <row r="30" spans="1:14" s="333" customFormat="1"/>
    <row r="31" spans="1:14" s="333" customFormat="1"/>
    <row r="32" spans="1:14" s="333" customFormat="1"/>
    <row r="33" s="333" customFormat="1"/>
    <row r="34" s="333" customFormat="1"/>
    <row r="35" s="333" customFormat="1"/>
    <row r="36" s="333" customFormat="1"/>
    <row r="37" s="333" customFormat="1"/>
    <row r="38" s="333" customFormat="1"/>
    <row r="39" s="333" customFormat="1"/>
    <row r="40" s="333" customFormat="1"/>
    <row r="41" s="333" customFormat="1"/>
    <row r="42" s="333" customFormat="1"/>
    <row r="43" s="333" customFormat="1"/>
    <row r="44" s="333" customFormat="1"/>
    <row r="45" s="333" customFormat="1"/>
    <row r="46" s="333" customFormat="1"/>
    <row r="47" s="333" customFormat="1"/>
    <row r="48" s="333" customFormat="1"/>
    <row r="49" s="333" customFormat="1"/>
    <row r="50" s="333" customFormat="1"/>
    <row r="51" s="333" customFormat="1"/>
    <row r="52" s="333" customFormat="1"/>
    <row r="53" s="333" customFormat="1"/>
    <row r="54" s="333" customFormat="1"/>
    <row r="55" s="333" customFormat="1"/>
    <row r="56" s="333" customFormat="1"/>
    <row r="57" s="333" customFormat="1"/>
    <row r="58" s="333" customFormat="1"/>
    <row r="59" s="333" customFormat="1"/>
    <row r="60" s="333" customFormat="1"/>
    <row r="61" s="333" customFormat="1"/>
    <row r="62" s="333" customFormat="1"/>
    <row r="63" s="333" customFormat="1"/>
    <row r="64" s="333" customFormat="1"/>
    <row r="65" s="333" customFormat="1"/>
    <row r="66" s="333" customFormat="1"/>
    <row r="67" s="333" customFormat="1"/>
    <row r="68" s="333" customFormat="1"/>
    <row r="69" s="333" customFormat="1"/>
    <row r="70" s="333" customFormat="1"/>
    <row r="71" s="333" customFormat="1"/>
    <row r="72" s="333" customFormat="1"/>
    <row r="73" s="333" customFormat="1"/>
    <row r="74" s="333" customFormat="1"/>
    <row r="75" s="333" customFormat="1"/>
    <row r="76" s="333" customFormat="1"/>
    <row r="77" s="333" customFormat="1"/>
    <row r="78" s="333" customFormat="1"/>
    <row r="79" s="333" customFormat="1"/>
    <row r="80" s="333" customFormat="1"/>
    <row r="81" s="333" customFormat="1"/>
    <row r="82" s="333" customFormat="1"/>
    <row r="83" s="333" customFormat="1"/>
    <row r="84" s="333" customFormat="1"/>
    <row r="85" s="333" customFormat="1"/>
    <row r="86" s="333" customFormat="1"/>
    <row r="87" s="333" customFormat="1"/>
    <row r="88" s="333" customFormat="1"/>
    <row r="89" s="333" customFormat="1"/>
    <row r="90" s="333" customFormat="1"/>
    <row r="91" s="333" customFormat="1"/>
    <row r="92" s="333" customFormat="1"/>
    <row r="93" s="333" customFormat="1"/>
    <row r="94" s="333" customFormat="1"/>
    <row r="95" s="333" customFormat="1"/>
    <row r="96" s="333" customFormat="1"/>
    <row r="97" s="333" customFormat="1"/>
    <row r="98" s="333" customFormat="1"/>
    <row r="99" s="333" customFormat="1"/>
    <row r="100" s="333" customFormat="1"/>
    <row r="101" s="333" customFormat="1"/>
    <row r="102" s="333" customFormat="1"/>
    <row r="103" s="333" customFormat="1"/>
    <row r="104" s="333" customFormat="1"/>
    <row r="105" s="333" customFormat="1"/>
    <row r="106" s="333" customFormat="1"/>
    <row r="107" s="333" customFormat="1"/>
    <row r="108" s="333" customFormat="1"/>
    <row r="109" s="333" customFormat="1"/>
    <row r="110" s="333" customFormat="1"/>
    <row r="111" s="333" customFormat="1"/>
    <row r="112" s="333" customFormat="1"/>
    <row r="113" s="333" customFormat="1"/>
    <row r="114" s="333" customFormat="1"/>
    <row r="115" s="333" customFormat="1"/>
    <row r="116" s="333" customFormat="1"/>
    <row r="117" s="333" customFormat="1"/>
    <row r="118" s="333" customFormat="1"/>
    <row r="119" s="333" customFormat="1"/>
    <row r="120" s="333" customFormat="1"/>
    <row r="121" s="333" customFormat="1"/>
    <row r="122" s="333" customFormat="1"/>
    <row r="123" s="333" customFormat="1"/>
    <row r="124" s="333" customFormat="1"/>
    <row r="125" s="333" customFormat="1"/>
    <row r="126" s="333" customFormat="1"/>
    <row r="127" s="333" customFormat="1"/>
    <row r="128" s="333" customFormat="1"/>
    <row r="129" s="333" customFormat="1"/>
    <row r="130" s="333" customFormat="1"/>
    <row r="131" s="333" customFormat="1"/>
    <row r="132" s="333" customFormat="1"/>
    <row r="133" s="333" customFormat="1"/>
    <row r="134" s="333" customFormat="1"/>
    <row r="135" s="333" customFormat="1"/>
    <row r="136" s="333" customFormat="1"/>
    <row r="137" s="333" customFormat="1"/>
    <row r="138" s="333" customFormat="1"/>
    <row r="139" s="333" customFormat="1"/>
    <row r="140" s="333" customFormat="1"/>
    <row r="141" s="333" customFormat="1"/>
    <row r="142" s="333" customFormat="1"/>
    <row r="143" s="333" customFormat="1"/>
    <row r="144" s="333" customFormat="1"/>
    <row r="145" s="333" customFormat="1"/>
    <row r="146" s="333" customFormat="1"/>
    <row r="147" s="333" customFormat="1"/>
    <row r="148" s="333" customFormat="1"/>
    <row r="149" s="333" customFormat="1"/>
    <row r="150" s="333" customFormat="1"/>
    <row r="151" s="333" customFormat="1"/>
    <row r="152" s="333" customFormat="1"/>
    <row r="153" s="333" customFormat="1"/>
    <row r="154" s="333" customFormat="1"/>
    <row r="155" s="333" customFormat="1"/>
    <row r="156" s="333" customFormat="1"/>
    <row r="157" s="333" customFormat="1"/>
    <row r="158" s="333" customFormat="1"/>
    <row r="159" s="333" customFormat="1"/>
    <row r="160" s="333" customFormat="1"/>
    <row r="161" s="333" customFormat="1"/>
    <row r="162" s="333" customFormat="1"/>
    <row r="163" s="333" customFormat="1"/>
    <row r="164" s="333" customFormat="1"/>
    <row r="165" s="333" customFormat="1"/>
    <row r="166" s="333" customFormat="1"/>
    <row r="167" s="333" customFormat="1"/>
    <row r="168" s="333" customFormat="1"/>
    <row r="169" s="333" customFormat="1"/>
    <row r="170" s="333" customFormat="1"/>
    <row r="171" s="333" customFormat="1"/>
    <row r="172" s="333" customFormat="1"/>
    <row r="173" s="333" customFormat="1"/>
    <row r="174" s="333" customFormat="1"/>
    <row r="175" s="333" customFormat="1"/>
    <row r="176" s="333" customFormat="1"/>
    <row r="177" s="333" customFormat="1"/>
    <row r="178" s="333" customFormat="1"/>
    <row r="179" s="333" customFormat="1"/>
    <row r="180" s="333" customFormat="1"/>
    <row r="181" s="333" customFormat="1"/>
    <row r="182" s="333" customFormat="1"/>
    <row r="183" s="333" customFormat="1"/>
    <row r="184" s="333" customFormat="1"/>
    <row r="185" s="333" customFormat="1"/>
    <row r="186" s="333" customFormat="1"/>
    <row r="187" s="333" customFormat="1"/>
    <row r="188" s="333" customFormat="1"/>
    <row r="189" s="333" customFormat="1"/>
    <row r="190" s="333" customFormat="1"/>
    <row r="191" s="333" customFormat="1"/>
    <row r="192" s="333" customFormat="1"/>
    <row r="193" s="333" customFormat="1"/>
    <row r="194" s="333" customFormat="1"/>
    <row r="195" s="333" customFormat="1"/>
    <row r="196" s="333" customFormat="1"/>
    <row r="197" s="333" customFormat="1"/>
    <row r="198" s="333" customFormat="1"/>
    <row r="199" s="333" customFormat="1"/>
    <row r="200" s="333" customFormat="1"/>
    <row r="201" s="333" customFormat="1"/>
    <row r="202" s="333" customFormat="1"/>
    <row r="203" s="333" customFormat="1"/>
    <row r="204" s="333" customFormat="1"/>
    <row r="205" s="333" customFormat="1"/>
    <row r="206" s="333" customFormat="1"/>
    <row r="207" s="333" customFormat="1"/>
    <row r="208" s="333" customFormat="1"/>
    <row r="209" s="333" customFormat="1"/>
    <row r="210" s="333" customFormat="1"/>
    <row r="211" s="333" customFormat="1"/>
    <row r="212" s="333" customFormat="1"/>
    <row r="213" s="333" customFormat="1"/>
    <row r="214" s="333" customFormat="1"/>
    <row r="215" s="333" customFormat="1"/>
    <row r="216" s="333" customFormat="1"/>
    <row r="217" s="333" customFormat="1"/>
    <row r="218" s="333" customFormat="1"/>
    <row r="219" s="333" customFormat="1"/>
    <row r="220" s="333" customFormat="1"/>
    <row r="221" s="333" customFormat="1"/>
    <row r="222" s="333" customFormat="1"/>
    <row r="223" s="333" customFormat="1"/>
    <row r="224" s="333" customFormat="1"/>
    <row r="225" s="333" customFormat="1"/>
    <row r="226" s="333" customFormat="1"/>
    <row r="227" s="333" customFormat="1"/>
    <row r="228" s="333" customFormat="1"/>
    <row r="229" s="333" customFormat="1"/>
    <row r="230" s="333" customFormat="1"/>
    <row r="231" s="333" customFormat="1"/>
    <row r="232" s="333" customFormat="1"/>
    <row r="233" s="333" customFormat="1"/>
    <row r="234" s="333" customFormat="1"/>
    <row r="235" s="333" customFormat="1"/>
    <row r="236" s="333" customFormat="1"/>
    <row r="237" s="333" customFormat="1"/>
    <row r="238" s="333" customFormat="1"/>
    <row r="239" s="333" customFormat="1"/>
    <row r="240" s="333" customFormat="1"/>
    <row r="241" s="333" customFormat="1"/>
    <row r="242" s="333" customFormat="1"/>
    <row r="243" s="333" customFormat="1"/>
    <row r="244" s="333" customFormat="1"/>
    <row r="245" s="333" customFormat="1"/>
    <row r="246" s="333" customFormat="1"/>
    <row r="247" s="333" customFormat="1"/>
    <row r="248" s="333" customFormat="1"/>
    <row r="249" s="333" customFormat="1"/>
    <row r="250" s="333" customFormat="1"/>
    <row r="251" s="333" customFormat="1"/>
    <row r="252" s="333" customFormat="1"/>
    <row r="253" s="333" customFormat="1"/>
    <row r="254" s="333" customFormat="1"/>
    <row r="255" s="333" customFormat="1"/>
    <row r="256" s="333" customFormat="1"/>
    <row r="257" s="333" customFormat="1"/>
    <row r="258" s="333" customFormat="1"/>
    <row r="259" s="333" customFormat="1"/>
    <row r="260" s="333" customFormat="1"/>
    <row r="261" s="333" customFormat="1"/>
    <row r="262" s="333" customFormat="1"/>
    <row r="263" s="333" customFormat="1"/>
    <row r="264" s="333" customFormat="1"/>
    <row r="265" s="333" customFormat="1"/>
    <row r="266" s="333" customFormat="1"/>
    <row r="267" s="333" customFormat="1"/>
    <row r="268" s="333" customFormat="1"/>
    <row r="269" s="333" customFormat="1"/>
    <row r="270" s="333" customFormat="1"/>
    <row r="271" s="333" customFormat="1"/>
    <row r="272" s="333" customFormat="1"/>
    <row r="273" s="333" customFormat="1"/>
    <row r="274" s="333" customFormat="1"/>
    <row r="275" s="333" customFormat="1"/>
    <row r="276" s="333" customFormat="1"/>
    <row r="277" s="333" customFormat="1"/>
    <row r="278" s="333" customFormat="1"/>
    <row r="279" s="333" customFormat="1"/>
    <row r="280" s="333" customFormat="1"/>
    <row r="281" s="333" customFormat="1"/>
    <row r="282" s="333" customFormat="1"/>
    <row r="283" s="333" customFormat="1"/>
    <row r="284" s="333" customFormat="1"/>
    <row r="285" s="333" customFormat="1"/>
    <row r="286" s="333" customFormat="1"/>
    <row r="287" s="333" customFormat="1"/>
    <row r="288" s="333" customFormat="1"/>
    <row r="289" s="333" customFormat="1"/>
    <row r="290" s="333" customFormat="1"/>
    <row r="291" s="333" customFormat="1"/>
    <row r="292" s="333" customFormat="1"/>
    <row r="293" s="333" customFormat="1"/>
    <row r="294" s="333" customFormat="1"/>
    <row r="295" s="333" customFormat="1"/>
    <row r="296" s="333" customFormat="1"/>
    <row r="297" s="333" customFormat="1"/>
    <row r="298" s="333" customFormat="1"/>
    <row r="299" s="333" customFormat="1"/>
    <row r="300" s="333" customFormat="1"/>
    <row r="301" s="333" customFormat="1"/>
    <row r="302" s="333" customFormat="1"/>
    <row r="303" s="333" customFormat="1"/>
    <row r="304" s="333" customFormat="1"/>
    <row r="305" s="333" customFormat="1"/>
    <row r="306" s="333" customFormat="1"/>
    <row r="307" s="333" customFormat="1"/>
    <row r="308" s="333" customFormat="1"/>
    <row r="309" s="333" customFormat="1"/>
    <row r="310" s="333" customFormat="1"/>
    <row r="311" s="333" customFormat="1"/>
    <row r="312" s="333" customFormat="1"/>
    <row r="313" s="333" customFormat="1"/>
    <row r="314" s="333" customFormat="1"/>
    <row r="315" s="333" customFormat="1"/>
    <row r="316" s="333" customFormat="1"/>
    <row r="317" s="333" customFormat="1"/>
    <row r="318" s="333" customFormat="1"/>
    <row r="319" s="333" customFormat="1"/>
    <row r="320" s="333" customFormat="1"/>
    <row r="321" s="333" customFormat="1"/>
    <row r="322" s="333" customFormat="1"/>
    <row r="323" s="333" customFormat="1"/>
    <row r="324" s="333" customFormat="1"/>
    <row r="325" s="333" customFormat="1"/>
    <row r="326" s="333" customFormat="1"/>
    <row r="327" s="333" customFormat="1"/>
    <row r="328" s="333" customFormat="1"/>
    <row r="329" s="333" customFormat="1"/>
    <row r="330" s="333" customFormat="1"/>
    <row r="331" s="333" customFormat="1"/>
    <row r="332" s="333" customFormat="1"/>
    <row r="333" s="333" customFormat="1"/>
    <row r="334" s="333" customFormat="1"/>
    <row r="335" s="333" customFormat="1"/>
    <row r="336" s="333" customFormat="1"/>
    <row r="337" s="333" customFormat="1"/>
    <row r="338" s="333" customFormat="1"/>
    <row r="339" s="333" customFormat="1"/>
    <row r="340" s="333" customFormat="1"/>
    <row r="341" s="333" customFormat="1"/>
    <row r="342" s="333" customFormat="1"/>
    <row r="343" s="333" customFormat="1"/>
    <row r="344" s="333" customFormat="1"/>
    <row r="345" s="333" customFormat="1"/>
    <row r="346" s="333" customFormat="1"/>
    <row r="347" s="333" customFormat="1"/>
    <row r="348" s="333" customFormat="1"/>
    <row r="349" s="333" customFormat="1"/>
    <row r="350" s="333" customFormat="1"/>
    <row r="351" s="333" customFormat="1"/>
    <row r="352" s="333" customFormat="1"/>
    <row r="353" s="333" customFormat="1"/>
    <row r="354" s="333" customFormat="1"/>
    <row r="355" s="333" customFormat="1"/>
    <row r="356" s="333" customFormat="1"/>
    <row r="357" s="333" customFormat="1"/>
    <row r="358" s="333" customFormat="1"/>
    <row r="359" s="333" customFormat="1"/>
    <row r="360" s="333" customFormat="1"/>
    <row r="361" s="333" customFormat="1"/>
    <row r="362" s="333" customFormat="1"/>
    <row r="363" s="333" customFormat="1"/>
    <row r="364" s="333" customFormat="1"/>
    <row r="365" s="333" customFormat="1"/>
    <row r="366" s="333" customFormat="1"/>
    <row r="367" s="333" customFormat="1"/>
    <row r="368" s="333" customFormat="1"/>
    <row r="369" s="333" customFormat="1"/>
    <row r="370" s="333" customFormat="1"/>
    <row r="371" s="333" customFormat="1"/>
    <row r="372" s="333" customFormat="1"/>
    <row r="373" s="333" customFormat="1"/>
    <row r="374" s="333" customFormat="1"/>
    <row r="375" s="333" customFormat="1"/>
    <row r="376" s="333" customFormat="1"/>
    <row r="377" s="333" customFormat="1"/>
    <row r="378" s="333" customFormat="1"/>
    <row r="379" s="333" customFormat="1"/>
    <row r="380" s="333" customFormat="1"/>
    <row r="381" s="333" customFormat="1"/>
    <row r="382" s="333" customFormat="1"/>
    <row r="383" s="333" customFormat="1"/>
    <row r="384" s="333" customFormat="1"/>
    <row r="385" s="333" customFormat="1"/>
    <row r="386" s="333" customFormat="1"/>
    <row r="387" s="333" customFormat="1"/>
    <row r="388" s="333" customFormat="1"/>
    <row r="389" s="333" customFormat="1"/>
    <row r="390" s="333" customFormat="1"/>
    <row r="391" s="333" customFormat="1"/>
    <row r="392" s="333" customFormat="1"/>
    <row r="393" s="333" customFormat="1"/>
    <row r="394" s="333" customFormat="1"/>
    <row r="395" s="333" customFormat="1"/>
    <row r="396" s="333" customFormat="1"/>
    <row r="397" s="333" customFormat="1"/>
    <row r="398" s="333" customFormat="1"/>
    <row r="399" s="333" customFormat="1"/>
    <row r="400" s="333" customFormat="1"/>
    <row r="401" s="333" customFormat="1"/>
    <row r="402" s="333" customFormat="1"/>
    <row r="403" s="333" customFormat="1"/>
    <row r="404" s="333" customFormat="1"/>
    <row r="405" s="333" customFormat="1"/>
    <row r="406" s="333" customFormat="1"/>
    <row r="407" s="333" customFormat="1"/>
    <row r="408" s="333" customFormat="1"/>
    <row r="409" s="333" customFormat="1"/>
    <row r="410" s="333" customFormat="1"/>
    <row r="411" s="333" customFormat="1"/>
    <row r="412" s="333" customFormat="1"/>
    <row r="413" s="333" customFormat="1"/>
    <row r="414" s="333" customFormat="1"/>
    <row r="415" s="333" customFormat="1"/>
    <row r="416" s="333" customFormat="1"/>
    <row r="417" s="333" customFormat="1"/>
    <row r="418" s="333" customFormat="1"/>
    <row r="419" s="333" customFormat="1"/>
    <row r="420" s="333" customFormat="1"/>
    <row r="421" s="333" customFormat="1"/>
    <row r="422" s="333" customFormat="1"/>
    <row r="423" s="333" customFormat="1"/>
    <row r="424" s="333" customFormat="1"/>
    <row r="425" s="333" customFormat="1"/>
    <row r="426" s="333" customFormat="1"/>
    <row r="427" s="333" customFormat="1"/>
    <row r="428" s="333" customFormat="1"/>
    <row r="429" s="333" customFormat="1"/>
    <row r="430" s="333" customFormat="1"/>
    <row r="431" s="333" customFormat="1"/>
    <row r="432" s="333" customFormat="1"/>
    <row r="433" s="333" customFormat="1"/>
    <row r="434" s="333" customFormat="1"/>
    <row r="435" s="333" customFormat="1"/>
    <row r="436" s="333" customFormat="1"/>
    <row r="437" s="333" customFormat="1"/>
    <row r="438" s="333" customFormat="1"/>
    <row r="439" s="333" customFormat="1"/>
    <row r="440" s="333" customFormat="1"/>
    <row r="441" s="333" customFormat="1"/>
    <row r="442" s="333" customFormat="1"/>
    <row r="443" s="333" customFormat="1"/>
    <row r="444" s="333" customFormat="1"/>
    <row r="445" s="333" customFormat="1"/>
    <row r="446" s="333" customFormat="1"/>
    <row r="447" s="333" customFormat="1"/>
    <row r="448" s="333" customFormat="1"/>
    <row r="449" s="333" customFormat="1"/>
    <row r="450" s="333" customFormat="1"/>
    <row r="451" s="333" customFormat="1"/>
    <row r="452" s="333" customFormat="1"/>
    <row r="453" s="333" customFormat="1"/>
    <row r="454" s="333" customFormat="1"/>
    <row r="455" s="333" customFormat="1"/>
    <row r="456" s="333" customFormat="1"/>
    <row r="457" s="333" customFormat="1"/>
    <row r="458" s="333" customFormat="1"/>
    <row r="459" s="333" customFormat="1"/>
    <row r="460" s="333" customFormat="1"/>
    <row r="461" s="333" customFormat="1"/>
    <row r="462" s="333" customFormat="1"/>
    <row r="463" s="333" customFormat="1"/>
    <row r="464" s="333" customFormat="1"/>
    <row r="465" s="333" customFormat="1"/>
    <row r="466" s="333" customFormat="1"/>
    <row r="467" s="333" customFormat="1"/>
    <row r="468" s="333" customFormat="1"/>
    <row r="469" s="333" customFormat="1"/>
    <row r="470" s="333" customFormat="1"/>
    <row r="471" s="333" customFormat="1"/>
    <row r="472" s="333" customFormat="1"/>
    <row r="473" s="333" customFormat="1"/>
    <row r="474" s="333" customFormat="1"/>
    <row r="475" s="333" customFormat="1"/>
    <row r="476" s="333" customFormat="1"/>
    <row r="477" s="333" customFormat="1"/>
    <row r="478" s="333" customFormat="1"/>
    <row r="479" s="333" customFormat="1"/>
    <row r="480" s="333" customFormat="1"/>
    <row r="481" s="333" customFormat="1"/>
    <row r="482" s="333" customFormat="1"/>
    <row r="483" s="333" customFormat="1"/>
    <row r="484" s="333" customFormat="1"/>
    <row r="485" s="333" customFormat="1"/>
    <row r="486" s="333" customFormat="1"/>
    <row r="487" s="333" customFormat="1"/>
    <row r="488" s="333" customFormat="1"/>
    <row r="489" s="333" customFormat="1"/>
    <row r="490" s="333" customFormat="1"/>
    <row r="491" s="333" customFormat="1"/>
    <row r="492" s="333" customFormat="1"/>
    <row r="493" s="333" customFormat="1"/>
    <row r="494" s="333" customFormat="1"/>
    <row r="495" s="333" customFormat="1"/>
    <row r="496" s="333" customFormat="1"/>
    <row r="497" s="333" customFormat="1"/>
    <row r="498" s="333" customFormat="1"/>
    <row r="499" s="333" customFormat="1"/>
    <row r="500" s="333" customFormat="1"/>
    <row r="501" s="333" customFormat="1"/>
    <row r="502" s="333" customFormat="1"/>
    <row r="503" s="333" customFormat="1"/>
    <row r="504" s="333" customFormat="1"/>
    <row r="505" s="333" customFormat="1"/>
    <row r="506" s="333" customFormat="1"/>
    <row r="507" s="333" customFormat="1"/>
    <row r="508" s="333" customFormat="1"/>
    <row r="509" s="333" customFormat="1"/>
    <row r="510" s="333" customFormat="1"/>
    <row r="511" s="333" customFormat="1"/>
    <row r="512" s="333" customFormat="1"/>
    <row r="513" s="333" customFormat="1"/>
    <row r="514" s="333" customFormat="1"/>
    <row r="515" s="333" customFormat="1"/>
    <row r="516" s="333" customFormat="1"/>
    <row r="517" s="333" customFormat="1"/>
    <row r="518" s="333" customFormat="1"/>
    <row r="519" s="333" customFormat="1"/>
    <row r="520" s="333" customFormat="1"/>
    <row r="521" s="333" customFormat="1"/>
    <row r="522" s="333" customFormat="1"/>
    <row r="523" s="333" customFormat="1"/>
    <row r="524" s="333" customFormat="1"/>
    <row r="525" s="333" customFormat="1"/>
    <row r="526" s="333" customFormat="1"/>
    <row r="527" s="333" customFormat="1"/>
    <row r="528" s="333" customFormat="1"/>
    <row r="529" s="333" customFormat="1"/>
    <row r="530" s="333" customFormat="1"/>
    <row r="531" s="333" customFormat="1"/>
    <row r="532" s="333" customFormat="1"/>
    <row r="533" s="333" customFormat="1"/>
    <row r="534" s="333" customFormat="1"/>
    <row r="535" s="333" customFormat="1"/>
    <row r="536" s="333" customFormat="1"/>
    <row r="537" s="333" customFormat="1"/>
    <row r="538" s="333" customFormat="1"/>
    <row r="539" s="333" customFormat="1"/>
    <row r="540" s="333" customFormat="1"/>
    <row r="541" s="333" customFormat="1"/>
    <row r="542" s="333" customFormat="1"/>
    <row r="543" s="333" customFormat="1"/>
    <row r="544" s="333" customFormat="1"/>
    <row r="545" s="333" customFormat="1"/>
    <row r="546" s="333" customFormat="1"/>
    <row r="547" s="333" customFormat="1"/>
    <row r="548" s="333" customFormat="1"/>
    <row r="549" s="333" customFormat="1"/>
    <row r="550" s="333" customFormat="1"/>
    <row r="551" s="333" customFormat="1"/>
    <row r="552" s="333" customFormat="1"/>
    <row r="553" s="333" customFormat="1"/>
    <row r="554" s="333" customFormat="1"/>
    <row r="555" s="333" customFormat="1"/>
    <row r="556" s="333" customFormat="1"/>
    <row r="557" s="333" customFormat="1"/>
    <row r="558" s="333" customFormat="1"/>
    <row r="559" s="333" customFormat="1"/>
    <row r="560" s="333" customFormat="1"/>
    <row r="561" s="333" customFormat="1"/>
    <row r="562" s="333" customFormat="1"/>
    <row r="563" s="333" customFormat="1"/>
    <row r="564" s="333" customFormat="1"/>
    <row r="565" s="333" customFormat="1"/>
    <row r="566" s="333" customFormat="1"/>
    <row r="567" s="333" customFormat="1"/>
    <row r="568" s="333" customFormat="1"/>
    <row r="569" s="333" customFormat="1"/>
    <row r="570" s="333" customFormat="1"/>
    <row r="571" s="333" customFormat="1"/>
    <row r="572" s="333" customFormat="1"/>
    <row r="573" s="333" customFormat="1"/>
    <row r="574" s="333" customFormat="1"/>
    <row r="575" s="333" customFormat="1"/>
    <row r="576" s="333" customFormat="1"/>
    <row r="577" s="333" customFormat="1"/>
    <row r="578" s="333" customFormat="1"/>
    <row r="579" s="333" customFormat="1"/>
    <row r="580" s="333" customFormat="1"/>
    <row r="581" s="333" customFormat="1"/>
    <row r="582" s="333" customFormat="1"/>
    <row r="583" s="333" customFormat="1"/>
    <row r="584" s="333" customFormat="1"/>
    <row r="585" s="333" customFormat="1"/>
    <row r="586" s="333" customFormat="1"/>
    <row r="587" s="333" customFormat="1"/>
    <row r="588" s="333" customFormat="1"/>
    <row r="589" s="333" customFormat="1"/>
    <row r="590" s="333" customFormat="1"/>
    <row r="591" s="333" customFormat="1"/>
    <row r="592" s="333" customFormat="1"/>
    <row r="593" s="333" customFormat="1"/>
    <row r="594" s="333" customFormat="1"/>
    <row r="595" s="333" customFormat="1"/>
    <row r="596" s="333" customFormat="1"/>
    <row r="597" s="333" customFormat="1"/>
    <row r="598" s="333" customFormat="1"/>
    <row r="599" s="333" customFormat="1"/>
    <row r="600" s="333" customFormat="1"/>
    <row r="601" s="333" customFormat="1"/>
    <row r="602" s="333" customFormat="1"/>
    <row r="603" s="333" customFormat="1"/>
    <row r="604" s="333" customFormat="1"/>
    <row r="605" s="333" customFormat="1"/>
    <row r="606" s="333" customFormat="1"/>
    <row r="607" s="333" customFormat="1"/>
    <row r="608" s="333" customFormat="1"/>
    <row r="609" s="333" customFormat="1"/>
    <row r="610" s="333" customFormat="1"/>
    <row r="611" s="333" customFormat="1"/>
    <row r="612" s="333" customFormat="1"/>
    <row r="613" s="333" customFormat="1"/>
    <row r="614" s="333" customFormat="1"/>
    <row r="615" s="333" customFormat="1"/>
    <row r="616" s="333" customFormat="1"/>
    <row r="617" s="333" customFormat="1"/>
    <row r="618" s="333" customFormat="1"/>
    <row r="619" s="333" customFormat="1"/>
    <row r="620" s="333" customFormat="1"/>
    <row r="621" s="333" customFormat="1"/>
    <row r="622" s="333" customFormat="1"/>
    <row r="623" s="333" customFormat="1"/>
    <row r="624" s="333" customFormat="1"/>
    <row r="625" s="333" customFormat="1"/>
    <row r="626" s="333" customFormat="1"/>
    <row r="627" s="333" customFormat="1"/>
    <row r="628" s="333" customFormat="1"/>
    <row r="629" s="333" customFormat="1"/>
    <row r="630" s="333" customFormat="1"/>
    <row r="631" s="333" customFormat="1"/>
    <row r="632" s="333" customFormat="1"/>
    <row r="633" s="333" customFormat="1"/>
    <row r="634" s="333" customFormat="1"/>
    <row r="635" s="333" customFormat="1"/>
    <row r="636" s="333" customFormat="1"/>
    <row r="637" s="333" customFormat="1"/>
    <row r="638" s="333" customFormat="1"/>
    <row r="639" s="333" customFormat="1"/>
    <row r="640" s="333" customFormat="1"/>
    <row r="641" s="333" customFormat="1"/>
    <row r="642" s="333" customFormat="1"/>
    <row r="643" s="333" customFormat="1"/>
    <row r="644" s="333" customFormat="1"/>
    <row r="645" s="333" customFormat="1"/>
    <row r="646" s="333" customFormat="1"/>
    <row r="647" s="333" customFormat="1"/>
    <row r="648" s="333" customFormat="1"/>
    <row r="649" s="333" customFormat="1"/>
    <row r="650" s="333" customFormat="1"/>
    <row r="651" s="333" customFormat="1"/>
    <row r="652" s="333" customFormat="1"/>
    <row r="653" s="333" customFormat="1"/>
    <row r="654" s="333" customFormat="1"/>
    <row r="655" s="333" customFormat="1"/>
    <row r="656" s="333" customFormat="1"/>
    <row r="657" s="333" customFormat="1"/>
    <row r="658" s="333" customFormat="1"/>
    <row r="659" s="333" customFormat="1"/>
    <row r="660" s="333" customFormat="1"/>
    <row r="661" s="333" customFormat="1"/>
    <row r="662" s="333" customFormat="1"/>
    <row r="663" s="333" customFormat="1"/>
    <row r="664" s="333" customFormat="1"/>
    <row r="665" s="333" customFormat="1"/>
    <row r="666" s="333" customFormat="1"/>
    <row r="667" s="333" customFormat="1"/>
    <row r="668" s="333" customFormat="1"/>
    <row r="669" s="333" customFormat="1"/>
    <row r="670" s="333" customFormat="1"/>
    <row r="671" s="333" customFormat="1"/>
    <row r="672" s="333" customFormat="1"/>
    <row r="673" s="333" customFormat="1"/>
    <row r="674" s="333" customFormat="1"/>
    <row r="675" s="333" customFormat="1"/>
    <row r="676" s="333" customFormat="1"/>
    <row r="677" s="333" customFormat="1"/>
    <row r="678" s="333" customFormat="1"/>
    <row r="679" s="333" customFormat="1"/>
    <row r="680" s="333" customFormat="1"/>
    <row r="681" s="333" customFormat="1"/>
    <row r="682" s="333" customFormat="1"/>
    <row r="683" s="333" customFormat="1"/>
    <row r="684" s="333" customFormat="1"/>
    <row r="685" s="333" customFormat="1"/>
    <row r="686" s="333" customFormat="1"/>
    <row r="687" s="333" customFormat="1"/>
    <row r="688" s="333" customFormat="1"/>
    <row r="689" s="333" customFormat="1"/>
    <row r="690" s="333" customFormat="1"/>
    <row r="691" s="333" customFormat="1"/>
    <row r="692" s="333" customFormat="1"/>
    <row r="693" s="333" customFormat="1"/>
    <row r="694" s="333" customFormat="1"/>
    <row r="695" s="333" customFormat="1"/>
    <row r="696" s="333" customFormat="1"/>
    <row r="697" s="333" customFormat="1"/>
    <row r="698" s="333" customFormat="1"/>
    <row r="699" s="333" customFormat="1"/>
    <row r="700" s="333" customFormat="1"/>
    <row r="701" s="333" customFormat="1"/>
    <row r="702" s="333" customFormat="1"/>
    <row r="703" s="333" customFormat="1"/>
    <row r="704" s="333" customFormat="1"/>
    <row r="705" s="333" customFormat="1"/>
    <row r="706" s="333" customFormat="1"/>
    <row r="707" s="333" customFormat="1"/>
    <row r="708" s="333" customFormat="1"/>
    <row r="709" s="333" customFormat="1"/>
    <row r="710" s="333" customFormat="1"/>
    <row r="711" s="333" customFormat="1"/>
    <row r="712" s="333" customFormat="1"/>
    <row r="713" s="333" customFormat="1"/>
    <row r="714" s="333" customFormat="1"/>
    <row r="715" s="333" customFormat="1"/>
    <row r="716" s="333" customFormat="1"/>
    <row r="717" s="333" customFormat="1"/>
    <row r="718" s="333" customFormat="1"/>
    <row r="719" s="333" customFormat="1"/>
    <row r="720" s="333" customFormat="1"/>
    <row r="721" s="333" customFormat="1"/>
    <row r="722" s="333" customFormat="1"/>
    <row r="723" s="333" customFormat="1"/>
    <row r="724" s="333" customFormat="1"/>
    <row r="725" s="333" customFormat="1"/>
    <row r="726" s="333" customFormat="1"/>
    <row r="727" s="333" customFormat="1"/>
    <row r="728" s="333" customFormat="1"/>
    <row r="729" s="333" customFormat="1"/>
    <row r="730" s="333" customFormat="1"/>
    <row r="731" s="333" customFormat="1"/>
    <row r="732" s="333" customFormat="1"/>
    <row r="733" s="333" customFormat="1"/>
    <row r="734" s="333" customFormat="1"/>
    <row r="735" s="333" customFormat="1"/>
    <row r="736" s="333" customFormat="1"/>
    <row r="737" s="333" customFormat="1"/>
    <row r="738" s="333" customFormat="1"/>
    <row r="739" s="333" customFormat="1"/>
    <row r="740" s="333" customFormat="1"/>
    <row r="741" s="333" customFormat="1"/>
    <row r="742" s="333" customFormat="1"/>
    <row r="743" s="333" customFormat="1"/>
    <row r="744" s="333" customFormat="1"/>
    <row r="745" s="333" customFormat="1"/>
    <row r="746" s="333" customFormat="1"/>
    <row r="747" s="333" customFormat="1"/>
    <row r="748" s="333" customFormat="1"/>
    <row r="749" s="333" customFormat="1"/>
    <row r="750" s="333" customFormat="1"/>
    <row r="751" s="333" customFormat="1"/>
    <row r="752" s="333" customFormat="1"/>
    <row r="753" s="333" customFormat="1"/>
    <row r="754" s="333" customFormat="1"/>
    <row r="755" s="333" customFormat="1"/>
    <row r="756" s="333" customFormat="1"/>
    <row r="757" s="333" customFormat="1"/>
    <row r="758" s="333" customFormat="1"/>
    <row r="759" s="333" customFormat="1"/>
    <row r="760" s="333" customFormat="1"/>
    <row r="761" s="333" customFormat="1"/>
    <row r="762" s="333" customFormat="1"/>
    <row r="763" s="333" customFormat="1"/>
    <row r="764" s="333" customFormat="1"/>
    <row r="765" s="333" customFormat="1"/>
    <row r="766" s="333" customFormat="1"/>
    <row r="767" s="333" customFormat="1"/>
    <row r="768" s="333" customFormat="1"/>
    <row r="769" s="333" customFormat="1"/>
    <row r="770" s="333" customFormat="1"/>
    <row r="771" s="333" customFormat="1"/>
    <row r="772" s="333" customFormat="1"/>
    <row r="773" s="333" customFormat="1"/>
    <row r="774" s="333" customFormat="1"/>
    <row r="775" s="333" customFormat="1"/>
    <row r="776" s="333" customFormat="1"/>
    <row r="777" s="333" customFormat="1"/>
    <row r="778" s="333" customFormat="1"/>
    <row r="779" s="333" customFormat="1"/>
    <row r="780" s="333" customFormat="1"/>
    <row r="781" s="333" customFormat="1"/>
    <row r="782" s="333" customFormat="1"/>
    <row r="783" s="333" customFormat="1"/>
    <row r="784" s="333" customFormat="1"/>
    <row r="785" s="333" customFormat="1"/>
    <row r="786" s="333" customFormat="1"/>
    <row r="787" s="333" customFormat="1"/>
    <row r="788" s="333" customFormat="1"/>
    <row r="789" s="333" customFormat="1"/>
    <row r="790" s="333" customFormat="1"/>
    <row r="791" s="333" customFormat="1"/>
    <row r="792" s="333" customFormat="1"/>
    <row r="793" s="333" customFormat="1"/>
    <row r="794" s="333" customFormat="1"/>
    <row r="795" s="333" customFormat="1"/>
    <row r="796" s="333" customFormat="1"/>
    <row r="797" s="333" customFormat="1"/>
    <row r="798" s="333" customFormat="1"/>
    <row r="799" s="333" customFormat="1"/>
    <row r="800" s="333" customFormat="1"/>
    <row r="801" s="333" customFormat="1"/>
    <row r="802" s="333" customFormat="1"/>
    <row r="803" s="333" customFormat="1"/>
    <row r="804" s="333" customFormat="1"/>
  </sheetData>
  <mergeCells count="6">
    <mergeCell ref="D1:N6"/>
    <mergeCell ref="A9:A11"/>
    <mergeCell ref="B9:B11"/>
    <mergeCell ref="C9:F9"/>
    <mergeCell ref="G9:K9"/>
    <mergeCell ref="L9:N9"/>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L1326"/>
  <sheetViews>
    <sheetView workbookViewId="0">
      <selection activeCell="F1" sqref="F1:AH6"/>
    </sheetView>
  </sheetViews>
  <sheetFormatPr baseColWidth="10" defaultRowHeight="15"/>
  <cols>
    <col min="1" max="2" width="9.28515625" style="51" customWidth="1"/>
    <col min="3" max="3" width="34.42578125" style="51" customWidth="1"/>
    <col min="4" max="4" width="15.28515625" style="51" customWidth="1"/>
    <col min="5" max="5" width="15.42578125" style="51" customWidth="1"/>
    <col min="6" max="7" width="16.5703125" style="51" customWidth="1"/>
    <col min="8" max="8" width="15.85546875" style="51" customWidth="1"/>
    <col min="9" max="9" width="16.5703125" style="51" customWidth="1"/>
    <col min="10" max="10" width="13.7109375" style="51" customWidth="1"/>
    <col min="11" max="11" width="15.42578125" style="51" customWidth="1"/>
    <col min="12" max="12" width="15.85546875" style="51" customWidth="1"/>
    <col min="13" max="13" width="15.28515625" style="51" customWidth="1"/>
    <col min="14" max="14" width="13.42578125" style="51" customWidth="1"/>
    <col min="15" max="15" width="15.7109375" style="51" customWidth="1"/>
    <col min="16" max="16" width="16.28515625" style="51" customWidth="1"/>
    <col min="17" max="17" width="15.42578125" style="51" customWidth="1"/>
    <col min="18" max="18" width="16" style="51" customWidth="1"/>
    <col min="19" max="19" width="11.42578125" style="51"/>
    <col min="20" max="20" width="14.7109375" style="51" customWidth="1"/>
    <col min="21" max="21" width="16.42578125" style="51" customWidth="1"/>
    <col min="22" max="22" width="20.5703125" style="51" customWidth="1"/>
    <col min="23" max="23" width="18.42578125" style="51" customWidth="1"/>
    <col min="24" max="24" width="16.42578125" style="51" customWidth="1"/>
    <col min="25" max="26" width="17.28515625" style="51" customWidth="1"/>
    <col min="27" max="27" width="17" style="51" customWidth="1"/>
    <col min="28" max="28" width="15.7109375" style="51" customWidth="1"/>
    <col min="29" max="29" width="13.85546875" style="51" bestFit="1" customWidth="1"/>
    <col min="30" max="30" width="17" style="51" customWidth="1"/>
    <col min="31" max="31" width="11.42578125" style="51"/>
    <col min="32" max="32" width="16.28515625" style="51" customWidth="1"/>
    <col min="33" max="33" width="11.42578125" style="51"/>
    <col min="34" max="34" width="15.7109375" style="51" customWidth="1"/>
    <col min="35" max="142" width="11.42578125" style="320"/>
    <col min="143" max="16384" width="11.42578125" style="51"/>
  </cols>
  <sheetData>
    <row r="1" spans="1:34">
      <c r="A1" s="1066"/>
      <c r="B1" s="1067"/>
      <c r="C1" s="1068"/>
      <c r="D1" s="1068"/>
      <c r="E1" s="1068"/>
      <c r="F1" s="4561" t="s">
        <v>3820</v>
      </c>
      <c r="G1" s="4562"/>
      <c r="H1" s="4562"/>
      <c r="I1" s="4562"/>
      <c r="J1" s="4562"/>
      <c r="K1" s="4562"/>
      <c r="L1" s="4562"/>
      <c r="M1" s="4562"/>
      <c r="N1" s="4562"/>
      <c r="O1" s="4562"/>
      <c r="P1" s="4562"/>
      <c r="Q1" s="4562"/>
      <c r="R1" s="4562"/>
      <c r="S1" s="4562"/>
      <c r="T1" s="4562"/>
      <c r="U1" s="4562"/>
      <c r="V1" s="4562"/>
      <c r="W1" s="4562"/>
      <c r="X1" s="4562"/>
      <c r="Y1" s="4562"/>
      <c r="Z1" s="4562"/>
      <c r="AA1" s="4562"/>
      <c r="AB1" s="4562"/>
      <c r="AC1" s="4562"/>
      <c r="AD1" s="4562"/>
      <c r="AE1" s="4562"/>
      <c r="AF1" s="4562"/>
      <c r="AG1" s="4562"/>
      <c r="AH1" s="4563"/>
    </row>
    <row r="2" spans="1:34">
      <c r="A2" s="1069"/>
      <c r="B2" s="1070"/>
      <c r="C2" s="1071"/>
      <c r="D2" s="1071"/>
      <c r="E2" s="1071"/>
      <c r="F2" s="4564"/>
      <c r="G2" s="4565"/>
      <c r="H2" s="4565"/>
      <c r="I2" s="4565"/>
      <c r="J2" s="4565"/>
      <c r="K2" s="4565"/>
      <c r="L2" s="4565"/>
      <c r="M2" s="4565"/>
      <c r="N2" s="4565"/>
      <c r="O2" s="4565"/>
      <c r="P2" s="4565"/>
      <c r="Q2" s="4565"/>
      <c r="R2" s="4565"/>
      <c r="S2" s="4565"/>
      <c r="T2" s="4565"/>
      <c r="U2" s="4565"/>
      <c r="V2" s="4565"/>
      <c r="W2" s="4565"/>
      <c r="X2" s="4565"/>
      <c r="Y2" s="4565"/>
      <c r="Z2" s="4565"/>
      <c r="AA2" s="4565"/>
      <c r="AB2" s="4565"/>
      <c r="AC2" s="4565"/>
      <c r="AD2" s="4565"/>
      <c r="AE2" s="4565"/>
      <c r="AF2" s="4565"/>
      <c r="AG2" s="4565"/>
      <c r="AH2" s="4566"/>
    </row>
    <row r="3" spans="1:34">
      <c r="A3" s="1069"/>
      <c r="B3" s="1070"/>
      <c r="C3" s="1071"/>
      <c r="D3" s="1071"/>
      <c r="E3" s="1071"/>
      <c r="F3" s="4564"/>
      <c r="G3" s="4565"/>
      <c r="H3" s="4565"/>
      <c r="I3" s="4565"/>
      <c r="J3" s="4565"/>
      <c r="K3" s="4565"/>
      <c r="L3" s="4565"/>
      <c r="M3" s="4565"/>
      <c r="N3" s="4565"/>
      <c r="O3" s="4565"/>
      <c r="P3" s="4565"/>
      <c r="Q3" s="4565"/>
      <c r="R3" s="4565"/>
      <c r="S3" s="4565"/>
      <c r="T3" s="4565"/>
      <c r="U3" s="4565"/>
      <c r="V3" s="4565"/>
      <c r="W3" s="4565"/>
      <c r="X3" s="4565"/>
      <c r="Y3" s="4565"/>
      <c r="Z3" s="4565"/>
      <c r="AA3" s="4565"/>
      <c r="AB3" s="4565"/>
      <c r="AC3" s="4565"/>
      <c r="AD3" s="4565"/>
      <c r="AE3" s="4565"/>
      <c r="AF3" s="4565"/>
      <c r="AG3" s="4565"/>
      <c r="AH3" s="4566"/>
    </row>
    <row r="4" spans="1:34">
      <c r="A4" s="1069"/>
      <c r="B4" s="1070"/>
      <c r="C4" s="1071"/>
      <c r="D4" s="1071"/>
      <c r="E4" s="1071"/>
      <c r="F4" s="4564"/>
      <c r="G4" s="4565"/>
      <c r="H4" s="4565"/>
      <c r="I4" s="4565"/>
      <c r="J4" s="4565"/>
      <c r="K4" s="4565"/>
      <c r="L4" s="4565"/>
      <c r="M4" s="4565"/>
      <c r="N4" s="4565"/>
      <c r="O4" s="4565"/>
      <c r="P4" s="4565"/>
      <c r="Q4" s="4565"/>
      <c r="R4" s="4565"/>
      <c r="S4" s="4565"/>
      <c r="T4" s="4565"/>
      <c r="U4" s="4565"/>
      <c r="V4" s="4565"/>
      <c r="W4" s="4565"/>
      <c r="X4" s="4565"/>
      <c r="Y4" s="4565"/>
      <c r="Z4" s="4565"/>
      <c r="AA4" s="4565"/>
      <c r="AB4" s="4565"/>
      <c r="AC4" s="4565"/>
      <c r="AD4" s="4565"/>
      <c r="AE4" s="4565"/>
      <c r="AF4" s="4565"/>
      <c r="AG4" s="4565"/>
      <c r="AH4" s="4566"/>
    </row>
    <row r="5" spans="1:34">
      <c r="A5" s="1069"/>
      <c r="B5" s="1070"/>
      <c r="C5" s="1071"/>
      <c r="D5" s="1071"/>
      <c r="E5" s="1071"/>
      <c r="F5" s="4564"/>
      <c r="G5" s="4565"/>
      <c r="H5" s="4565"/>
      <c r="I5" s="4565"/>
      <c r="J5" s="4565"/>
      <c r="K5" s="4565"/>
      <c r="L5" s="4565"/>
      <c r="M5" s="4565"/>
      <c r="N5" s="4565"/>
      <c r="O5" s="4565"/>
      <c r="P5" s="4565"/>
      <c r="Q5" s="4565"/>
      <c r="R5" s="4565"/>
      <c r="S5" s="4565"/>
      <c r="T5" s="4565"/>
      <c r="U5" s="4565"/>
      <c r="V5" s="4565"/>
      <c r="W5" s="4565"/>
      <c r="X5" s="4565"/>
      <c r="Y5" s="4565"/>
      <c r="Z5" s="4565"/>
      <c r="AA5" s="4565"/>
      <c r="AB5" s="4565"/>
      <c r="AC5" s="4565"/>
      <c r="AD5" s="4565"/>
      <c r="AE5" s="4565"/>
      <c r="AF5" s="4565"/>
      <c r="AG5" s="4565"/>
      <c r="AH5" s="4566"/>
    </row>
    <row r="6" spans="1:34" ht="15.75" thickBot="1">
      <c r="A6" s="1072"/>
      <c r="B6" s="1073"/>
      <c r="C6" s="1074"/>
      <c r="D6" s="1074"/>
      <c r="E6" s="1074"/>
      <c r="F6" s="4567"/>
      <c r="G6" s="4568"/>
      <c r="H6" s="4568"/>
      <c r="I6" s="4568"/>
      <c r="J6" s="4568"/>
      <c r="K6" s="4568"/>
      <c r="L6" s="4568"/>
      <c r="M6" s="4568"/>
      <c r="N6" s="4568"/>
      <c r="O6" s="4568"/>
      <c r="P6" s="4568"/>
      <c r="Q6" s="4568"/>
      <c r="R6" s="4568"/>
      <c r="S6" s="4568"/>
      <c r="T6" s="4568"/>
      <c r="U6" s="4568"/>
      <c r="V6" s="4568"/>
      <c r="W6" s="4568"/>
      <c r="X6" s="4568"/>
      <c r="Y6" s="4568"/>
      <c r="Z6" s="4568"/>
      <c r="AA6" s="4568"/>
      <c r="AB6" s="4568"/>
      <c r="AC6" s="4568"/>
      <c r="AD6" s="4568"/>
      <c r="AE6" s="4568"/>
      <c r="AF6" s="4568"/>
      <c r="AG6" s="4568"/>
      <c r="AH6" s="4569"/>
    </row>
    <row r="7" spans="1:34" s="320" customFormat="1">
      <c r="A7" s="1079"/>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079"/>
      <c r="AG7" s="1079"/>
      <c r="AH7" s="1079"/>
    </row>
    <row r="8" spans="1:34" ht="15" customHeight="1">
      <c r="A8" s="4517" t="s">
        <v>1414</v>
      </c>
      <c r="B8" s="4498" t="s">
        <v>704</v>
      </c>
      <c r="C8" s="4537"/>
      <c r="D8" s="4572" t="s">
        <v>1339</v>
      </c>
      <c r="E8" s="4572"/>
      <c r="F8" s="4572"/>
      <c r="G8" s="4572"/>
      <c r="H8" s="4572"/>
      <c r="I8" s="4572"/>
      <c r="J8" s="4572"/>
      <c r="K8" s="4572"/>
      <c r="L8" s="4572"/>
      <c r="M8" s="4572"/>
      <c r="N8" s="4572"/>
      <c r="O8" s="4572"/>
      <c r="P8" s="4572"/>
      <c r="Q8" s="4572"/>
      <c r="R8" s="4572"/>
      <c r="S8" s="4572"/>
      <c r="T8" s="4572"/>
      <c r="U8" s="4572"/>
      <c r="V8" s="4572"/>
      <c r="W8" s="4573"/>
      <c r="X8" s="4574" t="s">
        <v>1340</v>
      </c>
      <c r="Y8" s="4575"/>
      <c r="Z8" s="4575"/>
      <c r="AA8" s="4575"/>
      <c r="AB8" s="4575"/>
      <c r="AC8" s="4575"/>
      <c r="AD8" s="4575"/>
      <c r="AE8" s="4575"/>
      <c r="AF8" s="4575"/>
      <c r="AG8" s="4575"/>
      <c r="AH8" s="4575"/>
    </row>
    <row r="9" spans="1:34" ht="42" customHeight="1">
      <c r="A9" s="4570"/>
      <c r="B9" s="4530"/>
      <c r="C9" s="4571"/>
      <c r="D9" s="4576" t="s">
        <v>1415</v>
      </c>
      <c r="E9" s="4576"/>
      <c r="F9" s="4576"/>
      <c r="G9" s="4576"/>
      <c r="H9" s="4576"/>
      <c r="I9" s="4576"/>
      <c r="J9" s="4576"/>
      <c r="K9" s="4576"/>
      <c r="L9" s="4576"/>
      <c r="M9" s="4576"/>
      <c r="N9" s="4576"/>
      <c r="O9" s="4576"/>
      <c r="P9" s="4576"/>
      <c r="Q9" s="4576"/>
      <c r="R9" s="4576"/>
      <c r="S9" s="4576"/>
      <c r="T9" s="4576"/>
      <c r="U9" s="4576" t="s">
        <v>1341</v>
      </c>
      <c r="V9" s="4576"/>
      <c r="W9" s="4577"/>
      <c r="X9" s="4578" t="s">
        <v>1342</v>
      </c>
      <c r="Y9" s="4579"/>
      <c r="Z9" s="4579"/>
      <c r="AA9" s="4579"/>
      <c r="AB9" s="4579"/>
      <c r="AC9" s="4579"/>
      <c r="AD9" s="4579"/>
      <c r="AE9" s="4579" t="s">
        <v>4119</v>
      </c>
      <c r="AF9" s="4579"/>
      <c r="AG9" s="4579"/>
      <c r="AH9" s="4579"/>
    </row>
    <row r="10" spans="1:34" ht="45" customHeight="1">
      <c r="A10" s="4570"/>
      <c r="B10" s="4530"/>
      <c r="C10" s="4571"/>
      <c r="D10" s="4576" t="s">
        <v>4280</v>
      </c>
      <c r="E10" s="4576"/>
      <c r="F10" s="4576"/>
      <c r="G10" s="4576" t="s">
        <v>1343</v>
      </c>
      <c r="H10" s="4576"/>
      <c r="I10" s="4576" t="s">
        <v>1344</v>
      </c>
      <c r="J10" s="4576"/>
      <c r="K10" s="4576" t="s">
        <v>3807</v>
      </c>
      <c r="L10" s="4576"/>
      <c r="M10" s="4576"/>
      <c r="N10" s="4576" t="s">
        <v>3808</v>
      </c>
      <c r="O10" s="4576" t="s">
        <v>4284</v>
      </c>
      <c r="P10" s="4576"/>
      <c r="Q10" s="4576" t="s">
        <v>3809</v>
      </c>
      <c r="R10" s="4576"/>
      <c r="S10" s="4576" t="s">
        <v>3810</v>
      </c>
      <c r="T10" s="4576" t="s">
        <v>1345</v>
      </c>
      <c r="U10" s="4576" t="s">
        <v>4286</v>
      </c>
      <c r="V10" s="4576" t="s">
        <v>3811</v>
      </c>
      <c r="W10" s="4577" t="s">
        <v>3812</v>
      </c>
      <c r="X10" s="4578" t="s">
        <v>3813</v>
      </c>
      <c r="Y10" s="4579" t="s">
        <v>1346</v>
      </c>
      <c r="Z10" s="4579" t="s">
        <v>1347</v>
      </c>
      <c r="AA10" s="4579" t="s">
        <v>3814</v>
      </c>
      <c r="AB10" s="4579" t="s">
        <v>3815</v>
      </c>
      <c r="AC10" s="4579" t="s">
        <v>3816</v>
      </c>
      <c r="AD10" s="4579" t="s">
        <v>1348</v>
      </c>
      <c r="AE10" s="4579" t="s">
        <v>3817</v>
      </c>
      <c r="AF10" s="4579" t="s">
        <v>3818</v>
      </c>
      <c r="AG10" s="4579" t="s">
        <v>3819</v>
      </c>
      <c r="AH10" s="4579" t="s">
        <v>1349</v>
      </c>
    </row>
    <row r="11" spans="1:34" ht="105">
      <c r="A11" s="4519"/>
      <c r="B11" s="4538"/>
      <c r="C11" s="4539"/>
      <c r="D11" s="1183" t="s">
        <v>1350</v>
      </c>
      <c r="E11" s="1183" t="s">
        <v>1416</v>
      </c>
      <c r="F11" s="1183" t="s">
        <v>1566</v>
      </c>
      <c r="G11" s="1183" t="s">
        <v>1351</v>
      </c>
      <c r="H11" s="1183" t="s">
        <v>4281</v>
      </c>
      <c r="I11" s="1183" t="s">
        <v>1352</v>
      </c>
      <c r="J11" s="1183" t="s">
        <v>4281</v>
      </c>
      <c r="K11" s="1183" t="s">
        <v>4282</v>
      </c>
      <c r="L11" s="1183" t="s">
        <v>1416</v>
      </c>
      <c r="M11" s="1183" t="s">
        <v>1567</v>
      </c>
      <c r="N11" s="4576"/>
      <c r="O11" s="1183" t="s">
        <v>1350</v>
      </c>
      <c r="P11" s="1183" t="s">
        <v>4283</v>
      </c>
      <c r="Q11" s="1183" t="s">
        <v>4282</v>
      </c>
      <c r="R11" s="1183" t="s">
        <v>4285</v>
      </c>
      <c r="S11" s="4576"/>
      <c r="T11" s="4576"/>
      <c r="U11" s="4576"/>
      <c r="V11" s="4576"/>
      <c r="W11" s="4577"/>
      <c r="X11" s="4578"/>
      <c r="Y11" s="4579"/>
      <c r="Z11" s="4579"/>
      <c r="AA11" s="4579"/>
      <c r="AB11" s="4579"/>
      <c r="AC11" s="4579"/>
      <c r="AD11" s="4579"/>
      <c r="AE11" s="4579"/>
      <c r="AF11" s="4579"/>
      <c r="AG11" s="4579"/>
      <c r="AH11" s="4579"/>
    </row>
    <row r="12" spans="1:34" ht="15.75">
      <c r="A12" s="1080">
        <v>12</v>
      </c>
      <c r="B12" s="4580" t="s">
        <v>501</v>
      </c>
      <c r="C12" s="4581"/>
      <c r="D12" s="1184"/>
      <c r="E12" s="1184"/>
      <c r="F12" s="1184"/>
      <c r="G12" s="1184"/>
      <c r="H12" s="1184"/>
      <c r="I12" s="1184"/>
      <c r="J12" s="1184"/>
      <c r="K12" s="1184"/>
      <c r="L12" s="1184"/>
      <c r="M12" s="1184"/>
      <c r="N12" s="1184"/>
      <c r="O12" s="1184"/>
      <c r="P12" s="1184"/>
      <c r="Q12" s="1184"/>
      <c r="R12" s="1184"/>
      <c r="S12" s="1184"/>
      <c r="T12" s="1184"/>
      <c r="U12" s="1184"/>
      <c r="V12" s="1184"/>
      <c r="W12" s="1081"/>
      <c r="X12" s="1082"/>
      <c r="Y12" s="1184"/>
      <c r="Z12" s="1184"/>
      <c r="AA12" s="1184"/>
      <c r="AB12" s="1184"/>
      <c r="AC12" s="1184"/>
      <c r="AD12" s="1184"/>
      <c r="AE12" s="1184"/>
      <c r="AF12" s="1184"/>
      <c r="AG12" s="1184"/>
      <c r="AH12" s="1184"/>
    </row>
    <row r="13" spans="1:34">
      <c r="A13" s="1185">
        <f>A12+1</f>
        <v>13</v>
      </c>
      <c r="B13" s="4582"/>
      <c r="C13" s="1133" t="s">
        <v>333</v>
      </c>
      <c r="D13" s="1159">
        <f>+'Prop plant y equ'!F60+'Prop plant y equ'!F77</f>
        <v>0</v>
      </c>
      <c r="E13" s="1159">
        <v>0</v>
      </c>
      <c r="F13" s="1159">
        <f>+'Prop plant y equ'!F61+'Prop plant y equ'!F78</f>
        <v>0</v>
      </c>
      <c r="G13" s="1159">
        <f>+'Prop plant y equ'!G60+'Prop plant y equ'!G77</f>
        <v>0</v>
      </c>
      <c r="H13" s="1159">
        <f>+'Prop plant y equ'!H61+'Prop plant y equ'!H78</f>
        <v>0</v>
      </c>
      <c r="I13" s="1159">
        <v>0</v>
      </c>
      <c r="J13" s="1159">
        <v>0</v>
      </c>
      <c r="K13" s="1159">
        <v>0</v>
      </c>
      <c r="L13" s="1159">
        <v>0</v>
      </c>
      <c r="M13" s="1159">
        <v>0</v>
      </c>
      <c r="N13" s="1159">
        <v>0</v>
      </c>
      <c r="O13" s="1186">
        <f>D13+E13+G13-I13-K13-L13-N13</f>
        <v>0</v>
      </c>
      <c r="P13" s="1186">
        <f t="shared" ref="P13:P31" si="0">F13+H13-J13-M13</f>
        <v>0</v>
      </c>
      <c r="Q13" s="1159">
        <v>0</v>
      </c>
      <c r="R13" s="1159">
        <v>0</v>
      </c>
      <c r="S13" s="1159">
        <v>0</v>
      </c>
      <c r="T13" s="1159">
        <v>0</v>
      </c>
      <c r="U13" s="1159">
        <v>0</v>
      </c>
      <c r="V13" s="1159">
        <v>0</v>
      </c>
      <c r="W13" s="1075"/>
      <c r="X13" s="1076">
        <f>+'Prop plant y equ'!E122+'Prop plant y equ'!E123+'Prop plant y equ'!E124</f>
        <v>0</v>
      </c>
      <c r="Y13" s="1159">
        <f>+'Prop plant y equ'!F122+'Prop plant y equ'!G124+'Prop plant y equ'!H160+'Prop plant y equ'!I161</f>
        <v>0</v>
      </c>
      <c r="Z13" s="1159">
        <v>0</v>
      </c>
      <c r="AA13" s="1186">
        <f t="shared" ref="AA13:AA31" si="1">X13+Y13-Z13</f>
        <v>0</v>
      </c>
      <c r="AB13" s="1159">
        <v>0</v>
      </c>
      <c r="AC13" s="1186">
        <f t="shared" ref="AC13:AC31" si="2">AA13-AB13</f>
        <v>0</v>
      </c>
      <c r="AD13" s="1159">
        <v>0</v>
      </c>
      <c r="AE13" s="1159">
        <v>0</v>
      </c>
      <c r="AF13" s="1159">
        <v>0</v>
      </c>
      <c r="AG13" s="1186">
        <f t="shared" ref="AG13:AG31" si="3">AE13-AF13</f>
        <v>0</v>
      </c>
      <c r="AH13" s="1159">
        <v>0</v>
      </c>
    </row>
    <row r="14" spans="1:34">
      <c r="A14" s="1185">
        <f>A13+1</f>
        <v>14</v>
      </c>
      <c r="B14" s="4582"/>
      <c r="C14" s="1133" t="s">
        <v>1353</v>
      </c>
      <c r="D14" s="1159">
        <f>+'Prop plant y equ'!F64+'Prop plant y equ'!F81</f>
        <v>0</v>
      </c>
      <c r="E14" s="1159">
        <v>0</v>
      </c>
      <c r="F14" s="1159">
        <f>+'Prop plant y equ'!F65+'Prop plant y equ'!F66+'Prop plant y equ'!F82+'Prop plant y equ'!F83</f>
        <v>0</v>
      </c>
      <c r="G14" s="1159">
        <f>+'Prop plant y equ'!G81+'Prop plant y equ'!G82</f>
        <v>0</v>
      </c>
      <c r="H14" s="1159">
        <f>+'Prop plant y equ'!H83</f>
        <v>0</v>
      </c>
      <c r="I14" s="1159">
        <v>0</v>
      </c>
      <c r="J14" s="1159">
        <v>0</v>
      </c>
      <c r="K14" s="1159">
        <f>-('Prop plant y equ'!M67+'Prop plant y equ'!M84)</f>
        <v>0</v>
      </c>
      <c r="L14" s="1159">
        <v>0</v>
      </c>
      <c r="M14" s="1159">
        <f>-('Prop plant y equ'!M68-'Prop plant y equ'!M85)</f>
        <v>0</v>
      </c>
      <c r="N14" s="1159">
        <f>-('Prop plant y equ'!M69-'Prop plant y equ'!M86)</f>
        <v>0</v>
      </c>
      <c r="O14" s="1186">
        <f t="shared" ref="O14:O31" si="4">D14+E14+G14-I14-K14-L14-N14</f>
        <v>0</v>
      </c>
      <c r="P14" s="1186">
        <f t="shared" si="0"/>
        <v>0</v>
      </c>
      <c r="Q14" s="1159">
        <f>-('Prop plant y equ'!J67+'Prop plant y equ'!J84)</f>
        <v>0</v>
      </c>
      <c r="R14" s="1159">
        <f>-('Prop plant y equ'!J68+'Prop plant y equ'!J85)</f>
        <v>0</v>
      </c>
      <c r="S14" s="1159">
        <f>-'Prop plant y equ'!K69+'Prop plant y equ'!K86</f>
        <v>0</v>
      </c>
      <c r="T14" s="1159">
        <f>+'Prop plant y equ'!L69+'Prop plant y equ'!L86</f>
        <v>0</v>
      </c>
      <c r="U14" s="1159">
        <v>0</v>
      </c>
      <c r="V14" s="1159">
        <f>+'Prop plant y equ'!M65+'Prop plant y equ'!M82</f>
        <v>0</v>
      </c>
      <c r="W14" s="1075">
        <f>+'Prop plant y equ'!M66+'Prop plant y equ'!M83</f>
        <v>0</v>
      </c>
      <c r="X14" s="1076">
        <f>SUM('Prop plant y equ'!E125:E127)</f>
        <v>0</v>
      </c>
      <c r="Y14" s="1159">
        <f>+'Prop plant y equ'!F125+'Prop plant y equ'!G127+'Prop plant y equ'!H162+'Prop plant y equ'!I163</f>
        <v>0</v>
      </c>
      <c r="Z14" s="1159">
        <v>0</v>
      </c>
      <c r="AA14" s="1186">
        <f t="shared" si="1"/>
        <v>0</v>
      </c>
      <c r="AB14" s="1159">
        <f>-(SUM('Prop plant y equ'!J128:J130)+SUM('Prop plant y equ'!L164:L165))</f>
        <v>0</v>
      </c>
      <c r="AC14" s="1186">
        <f t="shared" si="2"/>
        <v>0</v>
      </c>
      <c r="AD14" s="1159">
        <f>-'Prop plant y equ'!H131-'Prop plant y equ'!J166</f>
        <v>0</v>
      </c>
      <c r="AE14" s="1159">
        <v>0</v>
      </c>
      <c r="AF14" s="1159">
        <v>0</v>
      </c>
      <c r="AG14" s="1186">
        <f t="shared" si="3"/>
        <v>0</v>
      </c>
      <c r="AH14" s="1159">
        <v>0</v>
      </c>
    </row>
    <row r="15" spans="1:34">
      <c r="A15" s="1185">
        <f t="shared" ref="A15:A55" si="5">A14+1</f>
        <v>15</v>
      </c>
      <c r="B15" s="4582"/>
      <c r="C15" s="1133" t="s">
        <v>1354</v>
      </c>
      <c r="D15" s="1159">
        <v>0</v>
      </c>
      <c r="E15" s="1159">
        <v>0</v>
      </c>
      <c r="F15" s="1159">
        <v>0</v>
      </c>
      <c r="G15" s="1159">
        <v>0</v>
      </c>
      <c r="H15" s="1159">
        <v>0</v>
      </c>
      <c r="I15" s="1159">
        <v>0</v>
      </c>
      <c r="J15" s="1159">
        <v>0</v>
      </c>
      <c r="K15" s="1159">
        <v>0</v>
      </c>
      <c r="L15" s="1159">
        <v>0</v>
      </c>
      <c r="M15" s="1159">
        <v>0</v>
      </c>
      <c r="N15" s="1159">
        <v>0</v>
      </c>
      <c r="O15" s="1186">
        <f t="shared" si="4"/>
        <v>0</v>
      </c>
      <c r="P15" s="1186">
        <f>F16+H15-J15-M15</f>
        <v>0</v>
      </c>
      <c r="Q15" s="1159">
        <v>0</v>
      </c>
      <c r="R15" s="1159">
        <v>0</v>
      </c>
      <c r="S15" s="1159">
        <v>0</v>
      </c>
      <c r="T15" s="1159">
        <v>0</v>
      </c>
      <c r="U15" s="1159">
        <v>0</v>
      </c>
      <c r="V15" s="1159">
        <v>0</v>
      </c>
      <c r="W15" s="1075">
        <v>0</v>
      </c>
      <c r="X15" s="1076">
        <v>0</v>
      </c>
      <c r="Y15" s="1159">
        <v>0</v>
      </c>
      <c r="Z15" s="1159">
        <v>0</v>
      </c>
      <c r="AA15" s="1186">
        <f t="shared" si="1"/>
        <v>0</v>
      </c>
      <c r="AB15" s="1159">
        <v>0</v>
      </c>
      <c r="AC15" s="1186">
        <f t="shared" si="2"/>
        <v>0</v>
      </c>
      <c r="AD15" s="1159">
        <v>0</v>
      </c>
      <c r="AE15" s="1159">
        <v>0</v>
      </c>
      <c r="AF15" s="1159">
        <v>0</v>
      </c>
      <c r="AG15" s="1186">
        <f t="shared" si="3"/>
        <v>0</v>
      </c>
      <c r="AH15" s="1159">
        <v>0</v>
      </c>
    </row>
    <row r="16" spans="1:34">
      <c r="A16" s="1185">
        <f t="shared" si="5"/>
        <v>16</v>
      </c>
      <c r="B16" s="4582"/>
      <c r="C16" s="1133" t="s">
        <v>1355</v>
      </c>
      <c r="D16" s="1159">
        <f>+'Prop plant y equ'!F21+'Prop plant y equ'!F22+'Prop plant y equ'!F30+'Prop plant y equ'!F31</f>
        <v>0</v>
      </c>
      <c r="E16" s="1159">
        <v>0</v>
      </c>
      <c r="F16" s="1159">
        <f>+'Prop plant y equ'!F23+'Prop plant y equ'!F32</f>
        <v>0</v>
      </c>
      <c r="G16" s="1159">
        <f>+'Prop plant y equ'!G21+'Prop plant y equ'!G22+'Prop plant y equ'!G30+'Prop plant y equ'!G31</f>
        <v>0</v>
      </c>
      <c r="H16" s="1159">
        <f>+'Prop plant y equ'!H23+'Prop plant y equ'!H32</f>
        <v>0</v>
      </c>
      <c r="I16" s="1159">
        <v>0</v>
      </c>
      <c r="J16" s="1159">
        <f>+'Prop plant y equ'!I23+'Prop plant y equ'!I32</f>
        <v>0</v>
      </c>
      <c r="K16" s="1159">
        <f>-('Prop plant y equ'!M24+'Prop plant y equ'!M33)</f>
        <v>0</v>
      </c>
      <c r="L16" s="1159">
        <v>0</v>
      </c>
      <c r="M16" s="1159">
        <v>0</v>
      </c>
      <c r="N16" s="1159">
        <f>-('Prop plant y equ'!M26+'Prop plant y equ'!M35)</f>
        <v>0</v>
      </c>
      <c r="O16" s="1186">
        <f t="shared" si="4"/>
        <v>0</v>
      </c>
      <c r="P16" s="1186">
        <f>F17+H16-J16-M16</f>
        <v>0</v>
      </c>
      <c r="Q16" s="1159">
        <f>-('Prop plant y equ'!J24+'Prop plant y equ'!J33)</f>
        <v>0</v>
      </c>
      <c r="R16" s="1159">
        <f>-('Prop plant y equ'!J25+'Prop plant y equ'!J34)</f>
        <v>0</v>
      </c>
      <c r="S16" s="1159">
        <f>-('Prop plant y equ'!K26+'Prop plant y equ'!K35)</f>
        <v>0</v>
      </c>
      <c r="T16" s="1159">
        <f>+'Prop plant y equ'!L26+'Prop plant y equ'!L35</f>
        <v>0</v>
      </c>
      <c r="U16" s="1159">
        <v>0</v>
      </c>
      <c r="V16" s="1159">
        <f>+'Prop plant y equ'!M22+'Prop plant y equ'!M31</f>
        <v>0</v>
      </c>
      <c r="W16" s="1075">
        <f>+'Prop plant y equ'!M23+'Prop plant y equ'!M32</f>
        <v>0</v>
      </c>
      <c r="X16" s="1076">
        <f>SUM('Prop plant y equ'!E105:E107)</f>
        <v>0</v>
      </c>
      <c r="Y16" s="1159">
        <f>+'Prop plant y equ'!F105+'Prop plant y equ'!G107+'Prop plant y equ'!H145+'Prop plant y equ'!I146</f>
        <v>0</v>
      </c>
      <c r="Z16" s="1159">
        <v>0</v>
      </c>
      <c r="AA16" s="1186">
        <f t="shared" si="1"/>
        <v>0</v>
      </c>
      <c r="AB16" s="1159">
        <f>-(SUM('Prop plant y equ'!J108:J110)+SUM('Prop plant y equ'!L147:L148))</f>
        <v>0</v>
      </c>
      <c r="AC16" s="1186">
        <f t="shared" si="2"/>
        <v>0</v>
      </c>
      <c r="AD16" s="1159">
        <f>-'Prop plant y equ'!H108-'Prop plant y equ'!J147</f>
        <v>0</v>
      </c>
      <c r="AE16" s="1159">
        <v>0</v>
      </c>
      <c r="AF16" s="1159">
        <v>0</v>
      </c>
      <c r="AG16" s="1186">
        <f t="shared" si="3"/>
        <v>0</v>
      </c>
      <c r="AH16" s="1159">
        <v>0</v>
      </c>
    </row>
    <row r="17" spans="1:34">
      <c r="A17" s="1185">
        <f t="shared" si="5"/>
        <v>17</v>
      </c>
      <c r="B17" s="4582"/>
      <c r="C17" s="1133" t="s">
        <v>1356</v>
      </c>
      <c r="D17" s="1159">
        <v>0</v>
      </c>
      <c r="E17" s="1159">
        <v>0</v>
      </c>
      <c r="F17" s="1159">
        <v>0</v>
      </c>
      <c r="G17" s="1159">
        <v>0</v>
      </c>
      <c r="H17" s="1159">
        <v>0</v>
      </c>
      <c r="I17" s="1159">
        <v>0</v>
      </c>
      <c r="J17" s="1159">
        <v>0</v>
      </c>
      <c r="K17" s="1159">
        <v>0</v>
      </c>
      <c r="L17" s="1159">
        <v>0</v>
      </c>
      <c r="M17" s="1159">
        <v>0</v>
      </c>
      <c r="N17" s="1159">
        <v>0</v>
      </c>
      <c r="O17" s="1186">
        <f t="shared" si="4"/>
        <v>0</v>
      </c>
      <c r="P17" s="1186">
        <f t="shared" si="0"/>
        <v>0</v>
      </c>
      <c r="Q17" s="1159">
        <v>0</v>
      </c>
      <c r="R17" s="1159">
        <v>0</v>
      </c>
      <c r="S17" s="1159">
        <v>0</v>
      </c>
      <c r="T17" s="1159">
        <v>0</v>
      </c>
      <c r="U17" s="1159">
        <v>0</v>
      </c>
      <c r="V17" s="1159">
        <v>0</v>
      </c>
      <c r="W17" s="1075">
        <v>0</v>
      </c>
      <c r="X17" s="1076">
        <v>0</v>
      </c>
      <c r="Y17" s="1159">
        <v>0</v>
      </c>
      <c r="Z17" s="1159">
        <v>0</v>
      </c>
      <c r="AA17" s="1186">
        <f t="shared" si="1"/>
        <v>0</v>
      </c>
      <c r="AB17" s="1159">
        <v>0</v>
      </c>
      <c r="AC17" s="1186">
        <f t="shared" si="2"/>
        <v>0</v>
      </c>
      <c r="AD17" s="1159">
        <v>0</v>
      </c>
      <c r="AE17" s="1159">
        <v>0</v>
      </c>
      <c r="AF17" s="1159">
        <v>0</v>
      </c>
      <c r="AG17" s="1186">
        <f t="shared" si="3"/>
        <v>0</v>
      </c>
      <c r="AH17" s="1159">
        <v>0</v>
      </c>
    </row>
    <row r="18" spans="1:34">
      <c r="A18" s="1185">
        <f t="shared" si="5"/>
        <v>18</v>
      </c>
      <c r="B18" s="4582"/>
      <c r="C18" s="1133" t="s">
        <v>1357</v>
      </c>
      <c r="D18" s="1159">
        <v>0</v>
      </c>
      <c r="E18" s="1159">
        <v>0</v>
      </c>
      <c r="F18" s="1159">
        <v>0</v>
      </c>
      <c r="G18" s="1159">
        <v>0</v>
      </c>
      <c r="H18" s="1159">
        <v>0</v>
      </c>
      <c r="I18" s="1159">
        <v>0</v>
      </c>
      <c r="J18" s="1159">
        <v>0</v>
      </c>
      <c r="K18" s="1159">
        <v>0</v>
      </c>
      <c r="L18" s="1159">
        <v>0</v>
      </c>
      <c r="M18" s="1159">
        <v>0</v>
      </c>
      <c r="N18" s="1159">
        <v>0</v>
      </c>
      <c r="O18" s="1186">
        <f t="shared" si="4"/>
        <v>0</v>
      </c>
      <c r="P18" s="1186">
        <f t="shared" si="0"/>
        <v>0</v>
      </c>
      <c r="Q18" s="1159">
        <v>0</v>
      </c>
      <c r="R18" s="1159">
        <v>0</v>
      </c>
      <c r="S18" s="1159">
        <v>0</v>
      </c>
      <c r="T18" s="1159">
        <v>0</v>
      </c>
      <c r="U18" s="1159">
        <v>0</v>
      </c>
      <c r="V18" s="1159">
        <v>0</v>
      </c>
      <c r="W18" s="1075">
        <v>0</v>
      </c>
      <c r="X18" s="1076">
        <v>0</v>
      </c>
      <c r="Y18" s="1159">
        <v>0</v>
      </c>
      <c r="Z18" s="1159">
        <v>0</v>
      </c>
      <c r="AA18" s="1186">
        <f t="shared" si="1"/>
        <v>0</v>
      </c>
      <c r="AB18" s="1159">
        <v>0</v>
      </c>
      <c r="AC18" s="1186">
        <f t="shared" si="2"/>
        <v>0</v>
      </c>
      <c r="AD18" s="1159">
        <v>0</v>
      </c>
      <c r="AE18" s="1159">
        <v>0</v>
      </c>
      <c r="AF18" s="1159">
        <v>0</v>
      </c>
      <c r="AG18" s="1186">
        <f t="shared" si="3"/>
        <v>0</v>
      </c>
      <c r="AH18" s="1159">
        <v>0</v>
      </c>
    </row>
    <row r="19" spans="1:34">
      <c r="A19" s="1185">
        <f t="shared" si="5"/>
        <v>19</v>
      </c>
      <c r="B19" s="4582"/>
      <c r="C19" s="1133" t="s">
        <v>4287</v>
      </c>
      <c r="D19" s="1159">
        <f>+'Prop plant y equ'!F39+'Prop plant y equ'!F40+'Prop plant y equ'!F48+'Prop plant y equ'!F49</f>
        <v>0</v>
      </c>
      <c r="E19" s="1159">
        <v>0</v>
      </c>
      <c r="F19" s="1159">
        <v>0</v>
      </c>
      <c r="G19" s="1159">
        <f>+'Prop plant y equ'!G39+'Prop plant y equ'!G40+'Prop plant y equ'!G48+'Prop plant y equ'!G49</f>
        <v>0</v>
      </c>
      <c r="H19" s="1159">
        <f>+'Prop plant y equ'!H41+'Prop plant y equ'!H50</f>
        <v>0</v>
      </c>
      <c r="I19" s="1159">
        <v>0</v>
      </c>
      <c r="J19" s="1159">
        <v>0</v>
      </c>
      <c r="K19" s="1159">
        <f>-'Prop plant y equ'!M42-'Prop plant y equ'!M51</f>
        <v>0</v>
      </c>
      <c r="L19" s="1159">
        <v>0</v>
      </c>
      <c r="M19" s="1159">
        <v>0</v>
      </c>
      <c r="N19" s="1159">
        <f>-('Prop plant y equ'!M44+'Prop plant y equ'!M53)</f>
        <v>0</v>
      </c>
      <c r="O19" s="1186">
        <f t="shared" si="4"/>
        <v>0</v>
      </c>
      <c r="P19" s="1186">
        <f t="shared" si="0"/>
        <v>0</v>
      </c>
      <c r="Q19" s="1159">
        <f>-('Prop plant y equ'!J42+'Prop plant y equ'!J51)</f>
        <v>0</v>
      </c>
      <c r="R19" s="1159">
        <f>-('Prop plant y equ'!J43+'Prop plant y equ'!J52)</f>
        <v>0</v>
      </c>
      <c r="S19" s="1159">
        <f>-('Prop plant y equ'!K44+'Prop plant y equ'!K53)</f>
        <v>0</v>
      </c>
      <c r="T19" s="1159">
        <f>+'Prop plant y equ'!L44+'Prop plant y equ'!L53</f>
        <v>0</v>
      </c>
      <c r="U19" s="1159">
        <v>0</v>
      </c>
      <c r="V19" s="1159">
        <f>+'Prop plant y equ'!M40+'Prop plant y equ'!M49</f>
        <v>0</v>
      </c>
      <c r="W19" s="1075">
        <f>+'Prop plant y equ'!M41+'Prop plant y equ'!M50</f>
        <v>0</v>
      </c>
      <c r="X19" s="1076">
        <f>+'Prop plant y equ'!E114+'Prop plant y equ'!E115</f>
        <v>0</v>
      </c>
      <c r="Y19" s="1159">
        <f>+'Prop plant y equ'!F114+'Prop plant y equ'!G115+'Prop plant y equ'!H152+'Prop plant y equ'!I153</f>
        <v>0</v>
      </c>
      <c r="Z19" s="1159"/>
      <c r="AA19" s="1186">
        <f t="shared" si="1"/>
        <v>0</v>
      </c>
      <c r="AB19" s="1159">
        <f>-(SUM('Prop plant y equ'!J116:J117)+SUM('Prop plant y equ'!L154:L155))</f>
        <v>0</v>
      </c>
      <c r="AC19" s="1186">
        <f t="shared" si="2"/>
        <v>0</v>
      </c>
      <c r="AD19" s="1159">
        <f>-'Prop plant y equ'!H118-'Prop plant y equ'!J156</f>
        <v>0</v>
      </c>
      <c r="AE19" s="1159">
        <v>0</v>
      </c>
      <c r="AF19" s="1159">
        <v>0</v>
      </c>
      <c r="AG19" s="1186">
        <f t="shared" si="3"/>
        <v>0</v>
      </c>
      <c r="AH19" s="1159">
        <v>0</v>
      </c>
    </row>
    <row r="20" spans="1:34">
      <c r="A20" s="1185">
        <f t="shared" si="5"/>
        <v>20</v>
      </c>
      <c r="B20" s="4582"/>
      <c r="C20" s="1133" t="s">
        <v>1358</v>
      </c>
      <c r="D20" s="1159">
        <v>0</v>
      </c>
      <c r="E20" s="1159">
        <v>0</v>
      </c>
      <c r="F20" s="1159">
        <v>0</v>
      </c>
      <c r="G20" s="1159">
        <v>0</v>
      </c>
      <c r="H20" s="1159">
        <v>0</v>
      </c>
      <c r="I20" s="1159">
        <v>0</v>
      </c>
      <c r="J20" s="1159">
        <v>0</v>
      </c>
      <c r="K20" s="1159">
        <v>0</v>
      </c>
      <c r="L20" s="1159">
        <v>0</v>
      </c>
      <c r="M20" s="1159">
        <v>0</v>
      </c>
      <c r="N20" s="1159">
        <v>0</v>
      </c>
      <c r="O20" s="1186">
        <f t="shared" si="4"/>
        <v>0</v>
      </c>
      <c r="P20" s="1186">
        <f t="shared" si="0"/>
        <v>0</v>
      </c>
      <c r="Q20" s="1159">
        <v>0</v>
      </c>
      <c r="R20" s="1159">
        <v>0</v>
      </c>
      <c r="S20" s="1159">
        <v>0</v>
      </c>
      <c r="T20" s="1159">
        <v>0</v>
      </c>
      <c r="U20" s="1159">
        <v>0</v>
      </c>
      <c r="V20" s="1159">
        <v>0</v>
      </c>
      <c r="W20" s="1075">
        <v>0</v>
      </c>
      <c r="X20" s="1076">
        <v>0</v>
      </c>
      <c r="Y20" s="1159">
        <v>0</v>
      </c>
      <c r="Z20" s="1159">
        <v>0</v>
      </c>
      <c r="AA20" s="1186">
        <f t="shared" si="1"/>
        <v>0</v>
      </c>
      <c r="AB20" s="1159">
        <v>0</v>
      </c>
      <c r="AC20" s="1186">
        <f t="shared" si="2"/>
        <v>0</v>
      </c>
      <c r="AD20" s="1159">
        <v>0</v>
      </c>
      <c r="AE20" s="1159">
        <v>0</v>
      </c>
      <c r="AF20" s="1159">
        <v>0</v>
      </c>
      <c r="AG20" s="1186">
        <f t="shared" si="3"/>
        <v>0</v>
      </c>
      <c r="AH20" s="1159">
        <v>0</v>
      </c>
    </row>
    <row r="21" spans="1:34">
      <c r="A21" s="1185">
        <f t="shared" si="5"/>
        <v>21</v>
      </c>
      <c r="B21" s="4582"/>
      <c r="C21" s="1133" t="s">
        <v>1359</v>
      </c>
      <c r="D21" s="1159">
        <v>0</v>
      </c>
      <c r="E21" s="1159">
        <v>0</v>
      </c>
      <c r="F21" s="1159">
        <v>0</v>
      </c>
      <c r="G21" s="1159">
        <v>0</v>
      </c>
      <c r="H21" s="1159">
        <v>0</v>
      </c>
      <c r="I21" s="1159">
        <v>0</v>
      </c>
      <c r="J21" s="1159">
        <v>0</v>
      </c>
      <c r="K21" s="1159">
        <v>0</v>
      </c>
      <c r="L21" s="1159">
        <v>0</v>
      </c>
      <c r="M21" s="1159">
        <v>0</v>
      </c>
      <c r="N21" s="1159">
        <v>0</v>
      </c>
      <c r="O21" s="1186">
        <f t="shared" si="4"/>
        <v>0</v>
      </c>
      <c r="P21" s="1186">
        <f t="shared" si="0"/>
        <v>0</v>
      </c>
      <c r="Q21" s="1159">
        <v>0</v>
      </c>
      <c r="R21" s="1159">
        <v>0</v>
      </c>
      <c r="S21" s="1159">
        <v>0</v>
      </c>
      <c r="T21" s="1159">
        <v>0</v>
      </c>
      <c r="U21" s="1159">
        <v>0</v>
      </c>
      <c r="V21" s="1159">
        <v>0</v>
      </c>
      <c r="W21" s="1075">
        <v>0</v>
      </c>
      <c r="X21" s="1076">
        <v>0</v>
      </c>
      <c r="Y21" s="1159">
        <v>0</v>
      </c>
      <c r="Z21" s="1159">
        <v>0</v>
      </c>
      <c r="AA21" s="1186">
        <f t="shared" si="1"/>
        <v>0</v>
      </c>
      <c r="AB21" s="1159">
        <v>0</v>
      </c>
      <c r="AC21" s="1186">
        <f t="shared" si="2"/>
        <v>0</v>
      </c>
      <c r="AD21" s="1159">
        <v>0</v>
      </c>
      <c r="AE21" s="1159">
        <v>0</v>
      </c>
      <c r="AF21" s="1159">
        <v>0</v>
      </c>
      <c r="AG21" s="1186">
        <f t="shared" si="3"/>
        <v>0</v>
      </c>
      <c r="AH21" s="1159">
        <v>0</v>
      </c>
    </row>
    <row r="22" spans="1:34" ht="30">
      <c r="A22" s="1185">
        <f t="shared" si="5"/>
        <v>22</v>
      </c>
      <c r="B22" s="4582"/>
      <c r="C22" s="1133" t="s">
        <v>1360</v>
      </c>
      <c r="D22" s="1159">
        <v>0</v>
      </c>
      <c r="E22" s="1159">
        <v>0</v>
      </c>
      <c r="F22" s="1159">
        <v>0</v>
      </c>
      <c r="G22" s="1159">
        <v>0</v>
      </c>
      <c r="H22" s="1159">
        <v>0</v>
      </c>
      <c r="I22" s="1159">
        <v>0</v>
      </c>
      <c r="J22" s="1159">
        <v>0</v>
      </c>
      <c r="K22" s="1159">
        <v>0</v>
      </c>
      <c r="L22" s="1159">
        <v>0</v>
      </c>
      <c r="M22" s="1159">
        <v>0</v>
      </c>
      <c r="N22" s="1159">
        <v>0</v>
      </c>
      <c r="O22" s="1186">
        <f t="shared" si="4"/>
        <v>0</v>
      </c>
      <c r="P22" s="1186">
        <f t="shared" si="0"/>
        <v>0</v>
      </c>
      <c r="Q22" s="1159">
        <v>0</v>
      </c>
      <c r="R22" s="1159">
        <v>0</v>
      </c>
      <c r="S22" s="1159">
        <v>0</v>
      </c>
      <c r="T22" s="1159">
        <v>0</v>
      </c>
      <c r="U22" s="1159">
        <v>0</v>
      </c>
      <c r="V22" s="1159">
        <v>0</v>
      </c>
      <c r="W22" s="1075">
        <v>0</v>
      </c>
      <c r="X22" s="1076">
        <v>0</v>
      </c>
      <c r="Y22" s="1159">
        <v>0</v>
      </c>
      <c r="Z22" s="1159">
        <v>0</v>
      </c>
      <c r="AA22" s="1186">
        <f t="shared" si="1"/>
        <v>0</v>
      </c>
      <c r="AB22" s="1159">
        <v>0</v>
      </c>
      <c r="AC22" s="1186">
        <f t="shared" si="2"/>
        <v>0</v>
      </c>
      <c r="AD22" s="1159">
        <v>0</v>
      </c>
      <c r="AE22" s="1159">
        <v>0</v>
      </c>
      <c r="AF22" s="1159">
        <v>0</v>
      </c>
      <c r="AG22" s="1186">
        <f t="shared" si="3"/>
        <v>0</v>
      </c>
      <c r="AH22" s="1159">
        <v>0</v>
      </c>
    </row>
    <row r="23" spans="1:34">
      <c r="A23" s="1185">
        <f t="shared" si="5"/>
        <v>23</v>
      </c>
      <c r="B23" s="4582"/>
      <c r="C23" s="1133" t="s">
        <v>1361</v>
      </c>
      <c r="D23" s="1159">
        <v>0</v>
      </c>
      <c r="E23" s="1159">
        <v>0</v>
      </c>
      <c r="F23" s="1159">
        <v>0</v>
      </c>
      <c r="G23" s="1159">
        <v>0</v>
      </c>
      <c r="H23" s="1159">
        <v>0</v>
      </c>
      <c r="I23" s="1159">
        <v>0</v>
      </c>
      <c r="J23" s="1159">
        <v>0</v>
      </c>
      <c r="K23" s="1159">
        <v>0</v>
      </c>
      <c r="L23" s="1159">
        <v>0</v>
      </c>
      <c r="M23" s="1159">
        <v>0</v>
      </c>
      <c r="N23" s="1159">
        <v>0</v>
      </c>
      <c r="O23" s="1186">
        <f t="shared" si="4"/>
        <v>0</v>
      </c>
      <c r="P23" s="1186">
        <f t="shared" si="0"/>
        <v>0</v>
      </c>
      <c r="Q23" s="1159">
        <v>0</v>
      </c>
      <c r="R23" s="1159">
        <v>0</v>
      </c>
      <c r="S23" s="1159">
        <v>0</v>
      </c>
      <c r="T23" s="1159">
        <v>0</v>
      </c>
      <c r="U23" s="1159">
        <v>0</v>
      </c>
      <c r="V23" s="1159">
        <v>0</v>
      </c>
      <c r="W23" s="1075">
        <v>0</v>
      </c>
      <c r="X23" s="1076">
        <v>0</v>
      </c>
      <c r="Y23" s="1159">
        <v>0</v>
      </c>
      <c r="Z23" s="1159">
        <v>0</v>
      </c>
      <c r="AA23" s="1186">
        <f t="shared" si="1"/>
        <v>0</v>
      </c>
      <c r="AB23" s="1159">
        <v>0</v>
      </c>
      <c r="AC23" s="1186">
        <f t="shared" si="2"/>
        <v>0</v>
      </c>
      <c r="AD23" s="1159">
        <v>0</v>
      </c>
      <c r="AE23" s="1159">
        <v>0</v>
      </c>
      <c r="AF23" s="1159">
        <v>0</v>
      </c>
      <c r="AG23" s="1186">
        <f t="shared" si="3"/>
        <v>0</v>
      </c>
      <c r="AH23" s="1159">
        <v>0</v>
      </c>
    </row>
    <row r="24" spans="1:34" ht="30">
      <c r="A24" s="1185">
        <f t="shared" si="5"/>
        <v>24</v>
      </c>
      <c r="B24" s="4582"/>
      <c r="C24" s="1133" t="s">
        <v>1362</v>
      </c>
      <c r="D24" s="1159">
        <v>0</v>
      </c>
      <c r="E24" s="1159">
        <v>0</v>
      </c>
      <c r="F24" s="1159">
        <v>0</v>
      </c>
      <c r="G24" s="1159">
        <v>0</v>
      </c>
      <c r="H24" s="1159">
        <v>0</v>
      </c>
      <c r="I24" s="1159">
        <v>0</v>
      </c>
      <c r="J24" s="1159">
        <v>0</v>
      </c>
      <c r="K24" s="1159">
        <v>0</v>
      </c>
      <c r="L24" s="1159">
        <v>0</v>
      </c>
      <c r="M24" s="1159">
        <v>0</v>
      </c>
      <c r="N24" s="1159">
        <v>0</v>
      </c>
      <c r="O24" s="1186">
        <f t="shared" si="4"/>
        <v>0</v>
      </c>
      <c r="P24" s="1186">
        <f t="shared" si="0"/>
        <v>0</v>
      </c>
      <c r="Q24" s="1159">
        <v>0</v>
      </c>
      <c r="R24" s="1159">
        <v>0</v>
      </c>
      <c r="S24" s="1159">
        <v>0</v>
      </c>
      <c r="T24" s="1159">
        <v>0</v>
      </c>
      <c r="U24" s="1159">
        <v>0</v>
      </c>
      <c r="V24" s="1159">
        <v>0</v>
      </c>
      <c r="W24" s="1075">
        <v>0</v>
      </c>
      <c r="X24" s="1076">
        <v>0</v>
      </c>
      <c r="Y24" s="1159">
        <v>0</v>
      </c>
      <c r="Z24" s="1159">
        <v>0</v>
      </c>
      <c r="AA24" s="1186">
        <f t="shared" si="1"/>
        <v>0</v>
      </c>
      <c r="AB24" s="1159">
        <v>0</v>
      </c>
      <c r="AC24" s="1186">
        <f t="shared" si="2"/>
        <v>0</v>
      </c>
      <c r="AD24" s="1159">
        <v>0</v>
      </c>
      <c r="AE24" s="1159">
        <v>0</v>
      </c>
      <c r="AF24" s="1159">
        <v>0</v>
      </c>
      <c r="AG24" s="1186">
        <f t="shared" si="3"/>
        <v>0</v>
      </c>
      <c r="AH24" s="1159">
        <v>0</v>
      </c>
    </row>
    <row r="25" spans="1:34">
      <c r="A25" s="1185">
        <f t="shared" si="5"/>
        <v>25</v>
      </c>
      <c r="B25" s="4582"/>
      <c r="C25" s="1133" t="s">
        <v>1363</v>
      </c>
      <c r="D25" s="1159">
        <v>0</v>
      </c>
      <c r="E25" s="1159">
        <v>0</v>
      </c>
      <c r="F25" s="1159">
        <v>0</v>
      </c>
      <c r="G25" s="1159">
        <v>0</v>
      </c>
      <c r="H25" s="1159">
        <v>0</v>
      </c>
      <c r="I25" s="1159">
        <v>0</v>
      </c>
      <c r="J25" s="1159">
        <v>0</v>
      </c>
      <c r="K25" s="1159">
        <v>0</v>
      </c>
      <c r="L25" s="1159">
        <v>0</v>
      </c>
      <c r="M25" s="1159">
        <v>0</v>
      </c>
      <c r="N25" s="1159">
        <v>0</v>
      </c>
      <c r="O25" s="1186">
        <f t="shared" si="4"/>
        <v>0</v>
      </c>
      <c r="P25" s="1186">
        <f t="shared" si="0"/>
        <v>0</v>
      </c>
      <c r="Q25" s="1159">
        <v>0</v>
      </c>
      <c r="R25" s="1159">
        <v>0</v>
      </c>
      <c r="S25" s="1159">
        <v>0</v>
      </c>
      <c r="T25" s="1159">
        <v>0</v>
      </c>
      <c r="U25" s="1159">
        <v>0</v>
      </c>
      <c r="V25" s="1159">
        <v>0</v>
      </c>
      <c r="W25" s="1075">
        <v>0</v>
      </c>
      <c r="X25" s="1076">
        <v>0</v>
      </c>
      <c r="Y25" s="1159">
        <v>0</v>
      </c>
      <c r="Z25" s="1159">
        <v>0</v>
      </c>
      <c r="AA25" s="1186">
        <f t="shared" si="1"/>
        <v>0</v>
      </c>
      <c r="AB25" s="1159">
        <v>0</v>
      </c>
      <c r="AC25" s="1186">
        <f t="shared" si="2"/>
        <v>0</v>
      </c>
      <c r="AD25" s="1159">
        <v>0</v>
      </c>
      <c r="AE25" s="1159">
        <v>0</v>
      </c>
      <c r="AF25" s="1159">
        <v>0</v>
      </c>
      <c r="AG25" s="1186">
        <f t="shared" si="3"/>
        <v>0</v>
      </c>
      <c r="AH25" s="1159">
        <v>0</v>
      </c>
    </row>
    <row r="26" spans="1:34">
      <c r="A26" s="1185">
        <f t="shared" si="5"/>
        <v>26</v>
      </c>
      <c r="B26" s="4582"/>
      <c r="C26" s="1133" t="s">
        <v>1364</v>
      </c>
      <c r="D26" s="1159">
        <v>0</v>
      </c>
      <c r="E26" s="1159">
        <v>0</v>
      </c>
      <c r="F26" s="1159">
        <v>0</v>
      </c>
      <c r="G26" s="1159">
        <v>0</v>
      </c>
      <c r="H26" s="1159">
        <v>0</v>
      </c>
      <c r="I26" s="1159">
        <v>0</v>
      </c>
      <c r="J26" s="1159">
        <v>0</v>
      </c>
      <c r="K26" s="1159">
        <v>0</v>
      </c>
      <c r="L26" s="1159">
        <v>0</v>
      </c>
      <c r="M26" s="1159">
        <v>0</v>
      </c>
      <c r="N26" s="1159">
        <v>0</v>
      </c>
      <c r="O26" s="1186">
        <f t="shared" si="4"/>
        <v>0</v>
      </c>
      <c r="P26" s="1186">
        <f t="shared" si="0"/>
        <v>0</v>
      </c>
      <c r="Q26" s="1159">
        <v>0</v>
      </c>
      <c r="R26" s="1159">
        <v>0</v>
      </c>
      <c r="S26" s="1159">
        <v>0</v>
      </c>
      <c r="T26" s="1159">
        <v>0</v>
      </c>
      <c r="U26" s="1159">
        <v>0</v>
      </c>
      <c r="V26" s="1159">
        <v>0</v>
      </c>
      <c r="W26" s="1075">
        <v>0</v>
      </c>
      <c r="X26" s="1076">
        <v>0</v>
      </c>
      <c r="Y26" s="1159">
        <v>0</v>
      </c>
      <c r="Z26" s="1159">
        <v>0</v>
      </c>
      <c r="AA26" s="1186">
        <f t="shared" si="1"/>
        <v>0</v>
      </c>
      <c r="AB26" s="1159">
        <v>0</v>
      </c>
      <c r="AC26" s="1186">
        <f t="shared" si="2"/>
        <v>0</v>
      </c>
      <c r="AD26" s="1159">
        <v>0</v>
      </c>
      <c r="AE26" s="1159">
        <v>0</v>
      </c>
      <c r="AF26" s="1159">
        <v>0</v>
      </c>
      <c r="AG26" s="1186">
        <f t="shared" si="3"/>
        <v>0</v>
      </c>
      <c r="AH26" s="1159">
        <v>0</v>
      </c>
    </row>
    <row r="27" spans="1:34" ht="30">
      <c r="A27" s="1185">
        <f t="shared" si="5"/>
        <v>27</v>
      </c>
      <c r="B27" s="4582"/>
      <c r="C27" s="1133" t="s">
        <v>1365</v>
      </c>
      <c r="D27" s="1159">
        <v>0</v>
      </c>
      <c r="E27" s="1159">
        <v>0</v>
      </c>
      <c r="F27" s="1159">
        <v>0</v>
      </c>
      <c r="G27" s="1159">
        <v>0</v>
      </c>
      <c r="H27" s="1159">
        <v>0</v>
      </c>
      <c r="I27" s="1159">
        <v>0</v>
      </c>
      <c r="J27" s="1159">
        <v>0</v>
      </c>
      <c r="K27" s="1159">
        <v>0</v>
      </c>
      <c r="L27" s="1159">
        <v>0</v>
      </c>
      <c r="M27" s="1159">
        <v>0</v>
      </c>
      <c r="N27" s="1159">
        <v>0</v>
      </c>
      <c r="O27" s="1186">
        <f t="shared" si="4"/>
        <v>0</v>
      </c>
      <c r="P27" s="1186">
        <f t="shared" si="0"/>
        <v>0</v>
      </c>
      <c r="Q27" s="1159">
        <v>0</v>
      </c>
      <c r="R27" s="1159">
        <v>0</v>
      </c>
      <c r="S27" s="1159">
        <v>0</v>
      </c>
      <c r="T27" s="1159">
        <v>0</v>
      </c>
      <c r="U27" s="1159">
        <v>0</v>
      </c>
      <c r="V27" s="1159">
        <v>0</v>
      </c>
      <c r="W27" s="1075">
        <v>0</v>
      </c>
      <c r="X27" s="1076">
        <v>0</v>
      </c>
      <c r="Y27" s="1159">
        <v>0</v>
      </c>
      <c r="Z27" s="1159">
        <v>0</v>
      </c>
      <c r="AA27" s="1186">
        <f t="shared" si="1"/>
        <v>0</v>
      </c>
      <c r="AB27" s="1159">
        <v>0</v>
      </c>
      <c r="AC27" s="1186">
        <f t="shared" si="2"/>
        <v>0</v>
      </c>
      <c r="AD27" s="1159">
        <v>0</v>
      </c>
      <c r="AE27" s="1159">
        <v>0</v>
      </c>
      <c r="AF27" s="1159">
        <v>0</v>
      </c>
      <c r="AG27" s="1186">
        <f t="shared" si="3"/>
        <v>0</v>
      </c>
      <c r="AH27" s="1159">
        <v>0</v>
      </c>
    </row>
    <row r="28" spans="1:34">
      <c r="A28" s="1185">
        <f t="shared" si="5"/>
        <v>28</v>
      </c>
      <c r="B28" s="4582"/>
      <c r="C28" s="1133" t="s">
        <v>1366</v>
      </c>
      <c r="D28" s="1159">
        <v>0</v>
      </c>
      <c r="E28" s="1159">
        <v>0</v>
      </c>
      <c r="F28" s="1159">
        <v>0</v>
      </c>
      <c r="G28" s="1159">
        <v>0</v>
      </c>
      <c r="H28" s="1159">
        <v>0</v>
      </c>
      <c r="I28" s="1159">
        <v>0</v>
      </c>
      <c r="J28" s="1159">
        <v>0</v>
      </c>
      <c r="K28" s="1159">
        <v>0</v>
      </c>
      <c r="L28" s="1159">
        <v>0</v>
      </c>
      <c r="M28" s="1159">
        <v>0</v>
      </c>
      <c r="N28" s="1159">
        <v>0</v>
      </c>
      <c r="O28" s="1186">
        <f t="shared" si="4"/>
        <v>0</v>
      </c>
      <c r="P28" s="1186">
        <f t="shared" si="0"/>
        <v>0</v>
      </c>
      <c r="Q28" s="1159">
        <v>0</v>
      </c>
      <c r="R28" s="1159">
        <v>0</v>
      </c>
      <c r="S28" s="1159">
        <v>0</v>
      </c>
      <c r="T28" s="1159">
        <v>0</v>
      </c>
      <c r="U28" s="1159">
        <v>0</v>
      </c>
      <c r="V28" s="1159">
        <v>0</v>
      </c>
      <c r="W28" s="1075">
        <v>0</v>
      </c>
      <c r="X28" s="1076">
        <v>0</v>
      </c>
      <c r="Y28" s="1159">
        <v>0</v>
      </c>
      <c r="Z28" s="1159">
        <v>0</v>
      </c>
      <c r="AA28" s="1186">
        <f t="shared" si="1"/>
        <v>0</v>
      </c>
      <c r="AB28" s="1159">
        <v>0</v>
      </c>
      <c r="AC28" s="1186">
        <f t="shared" si="2"/>
        <v>0</v>
      </c>
      <c r="AD28" s="1159">
        <v>0</v>
      </c>
      <c r="AE28" s="1159">
        <v>0</v>
      </c>
      <c r="AF28" s="1159">
        <v>0</v>
      </c>
      <c r="AG28" s="1186">
        <f t="shared" si="3"/>
        <v>0</v>
      </c>
      <c r="AH28" s="1159">
        <v>0</v>
      </c>
    </row>
    <row r="29" spans="1:34">
      <c r="A29" s="1185">
        <f t="shared" si="5"/>
        <v>29</v>
      </c>
      <c r="B29" s="4582"/>
      <c r="C29" s="1133" t="s">
        <v>1367</v>
      </c>
      <c r="D29" s="1159">
        <v>0</v>
      </c>
      <c r="E29" s="1159">
        <v>0</v>
      </c>
      <c r="F29" s="1159">
        <v>0</v>
      </c>
      <c r="G29" s="1159">
        <v>0</v>
      </c>
      <c r="H29" s="1159">
        <v>0</v>
      </c>
      <c r="I29" s="1159">
        <v>0</v>
      </c>
      <c r="J29" s="1159">
        <v>0</v>
      </c>
      <c r="K29" s="1159">
        <v>0</v>
      </c>
      <c r="L29" s="1159">
        <v>0</v>
      </c>
      <c r="M29" s="1159">
        <v>0</v>
      </c>
      <c r="N29" s="1159">
        <v>0</v>
      </c>
      <c r="O29" s="1186">
        <f t="shared" si="4"/>
        <v>0</v>
      </c>
      <c r="P29" s="1186">
        <f t="shared" si="0"/>
        <v>0</v>
      </c>
      <c r="Q29" s="1159">
        <v>0</v>
      </c>
      <c r="R29" s="1159">
        <v>0</v>
      </c>
      <c r="S29" s="1159">
        <v>0</v>
      </c>
      <c r="T29" s="1159">
        <v>0</v>
      </c>
      <c r="U29" s="1159">
        <v>0</v>
      </c>
      <c r="V29" s="1159">
        <v>0</v>
      </c>
      <c r="W29" s="1075">
        <v>0</v>
      </c>
      <c r="X29" s="1076">
        <v>0</v>
      </c>
      <c r="Y29" s="1159">
        <v>0</v>
      </c>
      <c r="Z29" s="1159">
        <v>0</v>
      </c>
      <c r="AA29" s="1186">
        <f t="shared" si="1"/>
        <v>0</v>
      </c>
      <c r="AB29" s="1159">
        <v>0</v>
      </c>
      <c r="AC29" s="1186">
        <f t="shared" si="2"/>
        <v>0</v>
      </c>
      <c r="AD29" s="1159">
        <v>0</v>
      </c>
      <c r="AE29" s="1159">
        <v>0</v>
      </c>
      <c r="AF29" s="1159">
        <v>0</v>
      </c>
      <c r="AG29" s="1186">
        <f t="shared" si="3"/>
        <v>0</v>
      </c>
      <c r="AH29" s="1159">
        <v>0</v>
      </c>
    </row>
    <row r="30" spans="1:34">
      <c r="A30" s="1185">
        <f t="shared" si="5"/>
        <v>30</v>
      </c>
      <c r="B30" s="4582"/>
      <c r="C30" s="1133" t="s">
        <v>765</v>
      </c>
      <c r="D30" s="1159">
        <v>0</v>
      </c>
      <c r="E30" s="1159">
        <v>0</v>
      </c>
      <c r="F30" s="1159">
        <v>0</v>
      </c>
      <c r="G30" s="1159">
        <v>0</v>
      </c>
      <c r="H30" s="1159">
        <v>0</v>
      </c>
      <c r="I30" s="1159">
        <v>0</v>
      </c>
      <c r="J30" s="1159">
        <v>0</v>
      </c>
      <c r="K30" s="1159">
        <v>0</v>
      </c>
      <c r="L30" s="1159">
        <v>0</v>
      </c>
      <c r="M30" s="1159">
        <v>0</v>
      </c>
      <c r="N30" s="1159">
        <v>0</v>
      </c>
      <c r="O30" s="1186">
        <f t="shared" si="4"/>
        <v>0</v>
      </c>
      <c r="P30" s="1186">
        <f t="shared" si="0"/>
        <v>0</v>
      </c>
      <c r="Q30" s="1159">
        <v>0</v>
      </c>
      <c r="R30" s="1159">
        <v>0</v>
      </c>
      <c r="S30" s="1159">
        <v>0</v>
      </c>
      <c r="T30" s="1159">
        <v>0</v>
      </c>
      <c r="U30" s="1159">
        <v>0</v>
      </c>
      <c r="V30" s="1159">
        <v>0</v>
      </c>
      <c r="W30" s="1075">
        <v>0</v>
      </c>
      <c r="X30" s="1076">
        <v>0</v>
      </c>
      <c r="Y30" s="1159">
        <v>0</v>
      </c>
      <c r="Z30" s="1159">
        <v>0</v>
      </c>
      <c r="AA30" s="1186">
        <f t="shared" si="1"/>
        <v>0</v>
      </c>
      <c r="AB30" s="1159">
        <v>0</v>
      </c>
      <c r="AC30" s="1186">
        <f t="shared" si="2"/>
        <v>0</v>
      </c>
      <c r="AD30" s="1159">
        <v>0</v>
      </c>
      <c r="AE30" s="1159">
        <v>0</v>
      </c>
      <c r="AF30" s="1159">
        <v>0</v>
      </c>
      <c r="AG30" s="1186">
        <f t="shared" si="3"/>
        <v>0</v>
      </c>
      <c r="AH30" s="1159">
        <v>0</v>
      </c>
    </row>
    <row r="31" spans="1:34" ht="30">
      <c r="A31" s="1185">
        <f t="shared" si="5"/>
        <v>31</v>
      </c>
      <c r="B31" s="4582"/>
      <c r="C31" s="1133" t="s">
        <v>1368</v>
      </c>
      <c r="D31" s="1159">
        <v>0</v>
      </c>
      <c r="E31" s="1159">
        <v>0</v>
      </c>
      <c r="F31" s="1159">
        <v>0</v>
      </c>
      <c r="G31" s="1159">
        <v>0</v>
      </c>
      <c r="H31" s="1159">
        <v>0</v>
      </c>
      <c r="I31" s="1159">
        <v>0</v>
      </c>
      <c r="J31" s="1159">
        <v>0</v>
      </c>
      <c r="K31" s="1159">
        <v>0</v>
      </c>
      <c r="L31" s="1159">
        <v>0</v>
      </c>
      <c r="M31" s="1159">
        <v>0</v>
      </c>
      <c r="N31" s="1159">
        <v>0</v>
      </c>
      <c r="O31" s="1186">
        <f t="shared" si="4"/>
        <v>0</v>
      </c>
      <c r="P31" s="1186">
        <f t="shared" si="0"/>
        <v>0</v>
      </c>
      <c r="Q31" s="1159">
        <v>0</v>
      </c>
      <c r="R31" s="1159">
        <v>0</v>
      </c>
      <c r="S31" s="1159">
        <v>0</v>
      </c>
      <c r="T31" s="1159">
        <v>0</v>
      </c>
      <c r="U31" s="1159">
        <v>0</v>
      </c>
      <c r="V31" s="1159">
        <v>0</v>
      </c>
      <c r="W31" s="1075">
        <v>0</v>
      </c>
      <c r="X31" s="1076">
        <v>0</v>
      </c>
      <c r="Y31" s="1159">
        <v>0</v>
      </c>
      <c r="Z31" s="1159">
        <v>0</v>
      </c>
      <c r="AA31" s="1186">
        <f t="shared" si="1"/>
        <v>0</v>
      </c>
      <c r="AB31" s="1159">
        <v>0</v>
      </c>
      <c r="AC31" s="1186">
        <f t="shared" si="2"/>
        <v>0</v>
      </c>
      <c r="AD31" s="1159">
        <v>0</v>
      </c>
      <c r="AE31" s="1159">
        <v>0</v>
      </c>
      <c r="AF31" s="1159">
        <v>0</v>
      </c>
      <c r="AG31" s="1186">
        <f t="shared" si="3"/>
        <v>0</v>
      </c>
      <c r="AH31" s="1159">
        <v>0</v>
      </c>
    </row>
    <row r="32" spans="1:34" ht="31.5">
      <c r="A32" s="1185">
        <f t="shared" si="5"/>
        <v>32</v>
      </c>
      <c r="B32" s="4583"/>
      <c r="C32" s="1038" t="s">
        <v>1369</v>
      </c>
      <c r="D32" s="1187">
        <f t="shared" ref="D32:AH32" si="6">SUM(D13:D31)</f>
        <v>0</v>
      </c>
      <c r="E32" s="1187">
        <f t="shared" si="6"/>
        <v>0</v>
      </c>
      <c r="F32" s="1187">
        <f t="shared" si="6"/>
        <v>0</v>
      </c>
      <c r="G32" s="1187">
        <f t="shared" si="6"/>
        <v>0</v>
      </c>
      <c r="H32" s="1187">
        <f t="shared" si="6"/>
        <v>0</v>
      </c>
      <c r="I32" s="1187">
        <f t="shared" si="6"/>
        <v>0</v>
      </c>
      <c r="J32" s="1187">
        <f t="shared" si="6"/>
        <v>0</v>
      </c>
      <c r="K32" s="1187">
        <f t="shared" si="6"/>
        <v>0</v>
      </c>
      <c r="L32" s="1187">
        <f t="shared" si="6"/>
        <v>0</v>
      </c>
      <c r="M32" s="1187">
        <f t="shared" si="6"/>
        <v>0</v>
      </c>
      <c r="N32" s="1187">
        <f t="shared" si="6"/>
        <v>0</v>
      </c>
      <c r="O32" s="1187">
        <f t="shared" si="6"/>
        <v>0</v>
      </c>
      <c r="P32" s="1187">
        <f t="shared" si="6"/>
        <v>0</v>
      </c>
      <c r="Q32" s="1187">
        <f t="shared" si="6"/>
        <v>0</v>
      </c>
      <c r="R32" s="1187">
        <f t="shared" si="6"/>
        <v>0</v>
      </c>
      <c r="S32" s="1187">
        <f t="shared" si="6"/>
        <v>0</v>
      </c>
      <c r="T32" s="1187">
        <f t="shared" si="6"/>
        <v>0</v>
      </c>
      <c r="U32" s="1187">
        <f t="shared" si="6"/>
        <v>0</v>
      </c>
      <c r="V32" s="1187">
        <f t="shared" si="6"/>
        <v>0</v>
      </c>
      <c r="W32" s="1060">
        <f t="shared" si="6"/>
        <v>0</v>
      </c>
      <c r="X32" s="1063">
        <f t="shared" si="6"/>
        <v>0</v>
      </c>
      <c r="Y32" s="1187">
        <f t="shared" si="6"/>
        <v>0</v>
      </c>
      <c r="Z32" s="1187">
        <f t="shared" si="6"/>
        <v>0</v>
      </c>
      <c r="AA32" s="1187">
        <f t="shared" si="6"/>
        <v>0</v>
      </c>
      <c r="AB32" s="1187">
        <f t="shared" si="6"/>
        <v>0</v>
      </c>
      <c r="AC32" s="1187">
        <f t="shared" si="6"/>
        <v>0</v>
      </c>
      <c r="AD32" s="1187">
        <f t="shared" si="6"/>
        <v>0</v>
      </c>
      <c r="AE32" s="1187">
        <f t="shared" si="6"/>
        <v>0</v>
      </c>
      <c r="AF32" s="1187">
        <f t="shared" si="6"/>
        <v>0</v>
      </c>
      <c r="AG32" s="1187">
        <f t="shared" si="6"/>
        <v>0</v>
      </c>
      <c r="AH32" s="1187">
        <f t="shared" si="6"/>
        <v>0</v>
      </c>
    </row>
    <row r="33" spans="1:142" ht="15.75">
      <c r="A33" s="1185">
        <f t="shared" si="5"/>
        <v>33</v>
      </c>
      <c r="B33" s="4580" t="s">
        <v>502</v>
      </c>
      <c r="C33" s="4581"/>
      <c r="D33" s="1184"/>
      <c r="E33" s="1184"/>
      <c r="F33" s="1184"/>
      <c r="G33" s="1184"/>
      <c r="H33" s="1184"/>
      <c r="I33" s="1184"/>
      <c r="J33" s="1184"/>
      <c r="K33" s="1184"/>
      <c r="L33" s="1184"/>
      <c r="M33" s="1184"/>
      <c r="N33" s="1184"/>
      <c r="O33" s="1184">
        <f>D33+G33-I33-K33-N33</f>
        <v>0</v>
      </c>
      <c r="P33" s="1184">
        <f>F33+H33-J33-M33</f>
        <v>0</v>
      </c>
      <c r="Q33" s="1184"/>
      <c r="R33" s="1184"/>
      <c r="S33" s="1184"/>
      <c r="T33" s="1184"/>
      <c r="U33" s="1184"/>
      <c r="V33" s="1184"/>
      <c r="W33" s="1081"/>
      <c r="X33" s="1082"/>
      <c r="Y33" s="1184"/>
      <c r="Z33" s="1184"/>
      <c r="AA33" s="1184">
        <f>X33+Y33-Z33</f>
        <v>0</v>
      </c>
      <c r="AB33" s="1184"/>
      <c r="AC33" s="1184">
        <f>AA33-AB33</f>
        <v>0</v>
      </c>
      <c r="AD33" s="1184"/>
      <c r="AE33" s="1184"/>
      <c r="AF33" s="1184"/>
      <c r="AG33" s="1184">
        <f>AE33-AF33</f>
        <v>0</v>
      </c>
      <c r="AH33" s="1184"/>
    </row>
    <row r="34" spans="1:142">
      <c r="A34" s="1185">
        <f t="shared" si="5"/>
        <v>34</v>
      </c>
      <c r="B34" s="4582"/>
      <c r="C34" s="1133" t="s">
        <v>333</v>
      </c>
      <c r="D34" s="1159">
        <v>0</v>
      </c>
      <c r="E34" s="1159">
        <v>0</v>
      </c>
      <c r="F34" s="1159">
        <v>0</v>
      </c>
      <c r="G34" s="1159">
        <v>0</v>
      </c>
      <c r="H34" s="1159">
        <v>0</v>
      </c>
      <c r="I34" s="1159">
        <v>0</v>
      </c>
      <c r="J34" s="1159">
        <v>0</v>
      </c>
      <c r="K34" s="1159">
        <v>0</v>
      </c>
      <c r="L34" s="1159">
        <v>0</v>
      </c>
      <c r="M34" s="1159">
        <v>0</v>
      </c>
      <c r="N34" s="1159">
        <v>0</v>
      </c>
      <c r="O34" s="1186">
        <f>D34+E34+G34-I34-K34-L34-N34</f>
        <v>0</v>
      </c>
      <c r="P34" s="1186">
        <f>F34+H34-J34-M34</f>
        <v>0</v>
      </c>
      <c r="Q34" s="1159">
        <v>0</v>
      </c>
      <c r="R34" s="1159">
        <v>0</v>
      </c>
      <c r="S34" s="1159">
        <v>0</v>
      </c>
      <c r="T34" s="1159">
        <v>0</v>
      </c>
      <c r="U34" s="1159">
        <v>0</v>
      </c>
      <c r="V34" s="1159">
        <v>0</v>
      </c>
      <c r="W34" s="1075">
        <v>0</v>
      </c>
      <c r="X34" s="1076">
        <v>0</v>
      </c>
      <c r="Y34" s="1159">
        <v>0</v>
      </c>
      <c r="Z34" s="1159">
        <v>0</v>
      </c>
      <c r="AA34" s="1186">
        <f>X34+Y34-Z34</f>
        <v>0</v>
      </c>
      <c r="AB34" s="1159">
        <v>0</v>
      </c>
      <c r="AC34" s="1186">
        <f>AA34-AB34</f>
        <v>0</v>
      </c>
      <c r="AD34" s="1159">
        <v>0</v>
      </c>
      <c r="AE34" s="1159">
        <v>0</v>
      </c>
      <c r="AF34" s="1159">
        <v>0</v>
      </c>
      <c r="AG34" s="1186">
        <f>AE34-AF34</f>
        <v>0</v>
      </c>
      <c r="AH34" s="1159">
        <v>0</v>
      </c>
    </row>
    <row r="35" spans="1:142">
      <c r="A35" s="1185">
        <f t="shared" si="5"/>
        <v>35</v>
      </c>
      <c r="B35" s="4582"/>
      <c r="C35" s="1133" t="s">
        <v>1353</v>
      </c>
      <c r="D35" s="1159">
        <v>0</v>
      </c>
      <c r="E35" s="1159">
        <v>0</v>
      </c>
      <c r="F35" s="1159">
        <v>0</v>
      </c>
      <c r="G35" s="1159">
        <v>0</v>
      </c>
      <c r="H35" s="1159">
        <v>0</v>
      </c>
      <c r="I35" s="1159">
        <v>0</v>
      </c>
      <c r="J35" s="1159">
        <v>0</v>
      </c>
      <c r="K35" s="1159">
        <v>0</v>
      </c>
      <c r="L35" s="1159">
        <v>0</v>
      </c>
      <c r="M35" s="1159">
        <v>0</v>
      </c>
      <c r="N35" s="1159">
        <v>0</v>
      </c>
      <c r="O35" s="1186">
        <f>D35+E35+G35-I35-K35-L35-N35</f>
        <v>0</v>
      </c>
      <c r="P35" s="1186">
        <f>F35+H35-J35-M35</f>
        <v>0</v>
      </c>
      <c r="Q35" s="1159">
        <v>0</v>
      </c>
      <c r="R35" s="1159">
        <v>0</v>
      </c>
      <c r="S35" s="1159">
        <v>0</v>
      </c>
      <c r="T35" s="1159">
        <v>0</v>
      </c>
      <c r="U35" s="1159">
        <v>0</v>
      </c>
      <c r="V35" s="1159">
        <v>0</v>
      </c>
      <c r="W35" s="1075">
        <v>0</v>
      </c>
      <c r="X35" s="1076">
        <v>0</v>
      </c>
      <c r="Y35" s="1159">
        <v>0</v>
      </c>
      <c r="Z35" s="1159">
        <v>0</v>
      </c>
      <c r="AA35" s="1186">
        <f>X35+Y35-Z35</f>
        <v>0</v>
      </c>
      <c r="AB35" s="1159">
        <v>0</v>
      </c>
      <c r="AC35" s="1186">
        <f>AA35-AB35</f>
        <v>0</v>
      </c>
      <c r="AD35" s="1159">
        <v>0</v>
      </c>
      <c r="AE35" s="1159">
        <v>0</v>
      </c>
      <c r="AF35" s="1159">
        <v>0</v>
      </c>
      <c r="AG35" s="1186">
        <f>AE35-AF35</f>
        <v>0</v>
      </c>
      <c r="AH35" s="1159">
        <v>0</v>
      </c>
    </row>
    <row r="36" spans="1:142" ht="31.5">
      <c r="A36" s="1185">
        <f t="shared" si="5"/>
        <v>36</v>
      </c>
      <c r="B36" s="4583"/>
      <c r="C36" s="1083" t="s">
        <v>1370</v>
      </c>
      <c r="D36" s="1188">
        <f t="shared" ref="D36:AH36" si="7">SUM(D34:D35)</f>
        <v>0</v>
      </c>
      <c r="E36" s="1188">
        <f t="shared" si="7"/>
        <v>0</v>
      </c>
      <c r="F36" s="1188">
        <f t="shared" si="7"/>
        <v>0</v>
      </c>
      <c r="G36" s="1188">
        <f t="shared" si="7"/>
        <v>0</v>
      </c>
      <c r="H36" s="1188">
        <f t="shared" si="7"/>
        <v>0</v>
      </c>
      <c r="I36" s="1188">
        <f t="shared" si="7"/>
        <v>0</v>
      </c>
      <c r="J36" s="1188">
        <f t="shared" si="7"/>
        <v>0</v>
      </c>
      <c r="K36" s="1188">
        <f t="shared" si="7"/>
        <v>0</v>
      </c>
      <c r="L36" s="1188">
        <f t="shared" si="7"/>
        <v>0</v>
      </c>
      <c r="M36" s="1188">
        <f t="shared" si="7"/>
        <v>0</v>
      </c>
      <c r="N36" s="1188">
        <f t="shared" si="7"/>
        <v>0</v>
      </c>
      <c r="O36" s="1187">
        <f t="shared" si="7"/>
        <v>0</v>
      </c>
      <c r="P36" s="1187">
        <f t="shared" si="7"/>
        <v>0</v>
      </c>
      <c r="Q36" s="1188">
        <f t="shared" si="7"/>
        <v>0</v>
      </c>
      <c r="R36" s="1188">
        <f t="shared" si="7"/>
        <v>0</v>
      </c>
      <c r="S36" s="1188">
        <f t="shared" si="7"/>
        <v>0</v>
      </c>
      <c r="T36" s="1188">
        <f t="shared" si="7"/>
        <v>0</v>
      </c>
      <c r="U36" s="1188">
        <f t="shared" si="7"/>
        <v>0</v>
      </c>
      <c r="V36" s="1188">
        <f t="shared" si="7"/>
        <v>0</v>
      </c>
      <c r="W36" s="1061">
        <f t="shared" si="7"/>
        <v>0</v>
      </c>
      <c r="X36" s="1064">
        <f t="shared" si="7"/>
        <v>0</v>
      </c>
      <c r="Y36" s="1188">
        <f t="shared" si="7"/>
        <v>0</v>
      </c>
      <c r="Z36" s="1188">
        <f t="shared" si="7"/>
        <v>0</v>
      </c>
      <c r="AA36" s="1188">
        <f t="shared" si="7"/>
        <v>0</v>
      </c>
      <c r="AB36" s="1188">
        <f t="shared" si="7"/>
        <v>0</v>
      </c>
      <c r="AC36" s="1188">
        <f t="shared" si="7"/>
        <v>0</v>
      </c>
      <c r="AD36" s="1188">
        <f t="shared" si="7"/>
        <v>0</v>
      </c>
      <c r="AE36" s="1188">
        <f t="shared" si="7"/>
        <v>0</v>
      </c>
      <c r="AF36" s="1188">
        <f t="shared" si="7"/>
        <v>0</v>
      </c>
      <c r="AG36" s="1188">
        <f t="shared" si="7"/>
        <v>0</v>
      </c>
      <c r="AH36" s="1188">
        <f t="shared" si="7"/>
        <v>0</v>
      </c>
    </row>
    <row r="37" spans="1:142" s="1084" customFormat="1" ht="15.75">
      <c r="A37" s="1189">
        <f t="shared" si="5"/>
        <v>37</v>
      </c>
      <c r="B37" s="4384" t="s">
        <v>1371</v>
      </c>
      <c r="C37" s="4584"/>
      <c r="D37" s="677">
        <v>0</v>
      </c>
      <c r="E37" s="677">
        <v>0</v>
      </c>
      <c r="F37" s="677">
        <v>0</v>
      </c>
      <c r="G37" s="677">
        <v>0</v>
      </c>
      <c r="H37" s="677">
        <v>0</v>
      </c>
      <c r="I37" s="677">
        <v>0</v>
      </c>
      <c r="J37" s="677">
        <v>0</v>
      </c>
      <c r="K37" s="677">
        <v>0</v>
      </c>
      <c r="L37" s="677">
        <v>0</v>
      </c>
      <c r="M37" s="677">
        <v>0</v>
      </c>
      <c r="N37" s="677">
        <v>0</v>
      </c>
      <c r="O37" s="683">
        <f>D37+E37+G37-I37-K37-L37-N37</f>
        <v>0</v>
      </c>
      <c r="P37" s="677">
        <f>F37+H37-J37-M37</f>
        <v>0</v>
      </c>
      <c r="Q37" s="677">
        <v>0</v>
      </c>
      <c r="R37" s="677">
        <v>0</v>
      </c>
      <c r="S37" s="677">
        <v>0</v>
      </c>
      <c r="T37" s="677">
        <v>0</v>
      </c>
      <c r="U37" s="677">
        <v>0</v>
      </c>
      <c r="V37" s="677">
        <v>0</v>
      </c>
      <c r="W37" s="1062">
        <v>0</v>
      </c>
      <c r="X37" s="1065">
        <v>0</v>
      </c>
      <c r="Y37" s="677">
        <v>0</v>
      </c>
      <c r="Z37" s="677">
        <v>0</v>
      </c>
      <c r="AA37" s="683">
        <f>X37+Y37-Z37</f>
        <v>0</v>
      </c>
      <c r="AB37" s="677">
        <v>0</v>
      </c>
      <c r="AC37" s="677">
        <f>AA37-AB37</f>
        <v>0</v>
      </c>
      <c r="AD37" s="677">
        <v>0</v>
      </c>
      <c r="AE37" s="677">
        <v>0</v>
      </c>
      <c r="AF37" s="677">
        <v>0</v>
      </c>
      <c r="AG37" s="683">
        <f>AE37-AF37</f>
        <v>0</v>
      </c>
      <c r="AH37" s="677">
        <v>0</v>
      </c>
      <c r="AI37" s="649"/>
      <c r="AJ37" s="649"/>
      <c r="AK37" s="649"/>
      <c r="AL37" s="649"/>
      <c r="AM37" s="649"/>
      <c r="AN37" s="649"/>
      <c r="AO37" s="649"/>
      <c r="AP37" s="649"/>
      <c r="AQ37" s="649"/>
      <c r="AR37" s="649"/>
      <c r="AS37" s="649"/>
      <c r="AT37" s="649"/>
      <c r="AU37" s="649"/>
      <c r="AV37" s="649"/>
      <c r="AW37" s="649"/>
      <c r="AX37" s="649"/>
      <c r="AY37" s="649"/>
      <c r="AZ37" s="649"/>
      <c r="BA37" s="649"/>
      <c r="BB37" s="649"/>
      <c r="BC37" s="649"/>
      <c r="BD37" s="649"/>
      <c r="BE37" s="649"/>
      <c r="BF37" s="649"/>
      <c r="BG37" s="649"/>
      <c r="BH37" s="649"/>
      <c r="BI37" s="649"/>
      <c r="BJ37" s="649"/>
      <c r="BK37" s="649"/>
      <c r="BL37" s="649"/>
      <c r="BM37" s="649"/>
      <c r="BN37" s="649"/>
      <c r="BO37" s="649"/>
      <c r="BP37" s="649"/>
      <c r="BQ37" s="649"/>
      <c r="BR37" s="649"/>
      <c r="BS37" s="649"/>
      <c r="BT37" s="649"/>
      <c r="BU37" s="649"/>
      <c r="BV37" s="649"/>
      <c r="BW37" s="649"/>
      <c r="BX37" s="649"/>
      <c r="BY37" s="649"/>
      <c r="BZ37" s="649"/>
      <c r="CA37" s="649"/>
      <c r="CB37" s="649"/>
      <c r="CC37" s="649"/>
      <c r="CD37" s="649"/>
      <c r="CE37" s="649"/>
      <c r="CF37" s="649"/>
      <c r="CG37" s="649"/>
      <c r="CH37" s="649"/>
      <c r="CI37" s="649"/>
      <c r="CJ37" s="649"/>
      <c r="CK37" s="649"/>
      <c r="CL37" s="649"/>
      <c r="CM37" s="649"/>
      <c r="CN37" s="649"/>
      <c r="CO37" s="649"/>
      <c r="CP37" s="649"/>
      <c r="CQ37" s="649"/>
      <c r="CR37" s="649"/>
      <c r="CS37" s="649"/>
      <c r="CT37" s="649"/>
      <c r="CU37" s="649"/>
      <c r="CV37" s="649"/>
      <c r="CW37" s="649"/>
      <c r="CX37" s="649"/>
      <c r="CY37" s="649"/>
      <c r="CZ37" s="649"/>
      <c r="DA37" s="649"/>
      <c r="DB37" s="649"/>
      <c r="DC37" s="649"/>
      <c r="DD37" s="649"/>
      <c r="DE37" s="649"/>
      <c r="DF37" s="649"/>
      <c r="DG37" s="649"/>
      <c r="DH37" s="649"/>
      <c r="DI37" s="649"/>
      <c r="DJ37" s="649"/>
      <c r="DK37" s="649"/>
      <c r="DL37" s="649"/>
      <c r="DM37" s="649"/>
      <c r="DN37" s="649"/>
      <c r="DO37" s="649"/>
      <c r="DP37" s="649"/>
      <c r="DQ37" s="649"/>
      <c r="DR37" s="649"/>
      <c r="DS37" s="649"/>
      <c r="DT37" s="649"/>
      <c r="DU37" s="649"/>
      <c r="DV37" s="649"/>
      <c r="DW37" s="649"/>
      <c r="DX37" s="649"/>
      <c r="DY37" s="649"/>
      <c r="DZ37" s="649"/>
      <c r="EA37" s="649"/>
      <c r="EB37" s="649"/>
      <c r="EC37" s="649"/>
      <c r="ED37" s="649"/>
      <c r="EE37" s="649"/>
      <c r="EF37" s="649"/>
      <c r="EG37" s="649"/>
      <c r="EH37" s="649"/>
      <c r="EI37" s="649"/>
      <c r="EJ37" s="649"/>
      <c r="EK37" s="649"/>
      <c r="EL37" s="649"/>
    </row>
    <row r="38" spans="1:142" s="1084" customFormat="1" ht="15.75">
      <c r="A38" s="1189">
        <f t="shared" si="5"/>
        <v>38</v>
      </c>
      <c r="B38" s="4384" t="s">
        <v>1372</v>
      </c>
      <c r="C38" s="4584"/>
      <c r="D38" s="677">
        <f t="shared" ref="D38:AH38" si="8">D32+D36+D37</f>
        <v>0</v>
      </c>
      <c r="E38" s="677">
        <f t="shared" si="8"/>
        <v>0</v>
      </c>
      <c r="F38" s="677">
        <f t="shared" si="8"/>
        <v>0</v>
      </c>
      <c r="G38" s="677">
        <f t="shared" si="8"/>
        <v>0</v>
      </c>
      <c r="H38" s="677">
        <f t="shared" si="8"/>
        <v>0</v>
      </c>
      <c r="I38" s="677">
        <f t="shared" si="8"/>
        <v>0</v>
      </c>
      <c r="J38" s="677">
        <f t="shared" si="8"/>
        <v>0</v>
      </c>
      <c r="K38" s="677">
        <f t="shared" si="8"/>
        <v>0</v>
      </c>
      <c r="L38" s="677">
        <f t="shared" si="8"/>
        <v>0</v>
      </c>
      <c r="M38" s="677">
        <f t="shared" si="8"/>
        <v>0</v>
      </c>
      <c r="N38" s="677">
        <f t="shared" si="8"/>
        <v>0</v>
      </c>
      <c r="O38" s="677">
        <f t="shared" si="8"/>
        <v>0</v>
      </c>
      <c r="P38" s="677">
        <f t="shared" si="8"/>
        <v>0</v>
      </c>
      <c r="Q38" s="677">
        <f t="shared" si="8"/>
        <v>0</v>
      </c>
      <c r="R38" s="677">
        <f t="shared" si="8"/>
        <v>0</v>
      </c>
      <c r="S38" s="677">
        <f t="shared" si="8"/>
        <v>0</v>
      </c>
      <c r="T38" s="677">
        <f t="shared" si="8"/>
        <v>0</v>
      </c>
      <c r="U38" s="677">
        <f t="shared" si="8"/>
        <v>0</v>
      </c>
      <c r="V38" s="677">
        <f t="shared" si="8"/>
        <v>0</v>
      </c>
      <c r="W38" s="1062">
        <f t="shared" si="8"/>
        <v>0</v>
      </c>
      <c r="X38" s="1065">
        <f t="shared" si="8"/>
        <v>0</v>
      </c>
      <c r="Y38" s="677">
        <f t="shared" si="8"/>
        <v>0</v>
      </c>
      <c r="Z38" s="677">
        <f t="shared" si="8"/>
        <v>0</v>
      </c>
      <c r="AA38" s="677">
        <f t="shared" si="8"/>
        <v>0</v>
      </c>
      <c r="AB38" s="677">
        <f t="shared" si="8"/>
        <v>0</v>
      </c>
      <c r="AC38" s="677">
        <f t="shared" si="8"/>
        <v>0</v>
      </c>
      <c r="AD38" s="677">
        <f t="shared" si="8"/>
        <v>0</v>
      </c>
      <c r="AE38" s="677">
        <f t="shared" si="8"/>
        <v>0</v>
      </c>
      <c r="AF38" s="677">
        <f t="shared" si="8"/>
        <v>0</v>
      </c>
      <c r="AG38" s="677">
        <f t="shared" si="8"/>
        <v>0</v>
      </c>
      <c r="AH38" s="677">
        <f t="shared" si="8"/>
        <v>0</v>
      </c>
      <c r="AI38" s="649"/>
      <c r="AJ38" s="649"/>
      <c r="AK38" s="649"/>
      <c r="AL38" s="649"/>
      <c r="AM38" s="649"/>
      <c r="AN38" s="649"/>
      <c r="AO38" s="649"/>
      <c r="AP38" s="649"/>
      <c r="AQ38" s="649"/>
      <c r="AR38" s="649"/>
      <c r="AS38" s="649"/>
      <c r="AT38" s="649"/>
      <c r="AU38" s="649"/>
      <c r="AV38" s="649"/>
      <c r="AW38" s="649"/>
      <c r="AX38" s="649"/>
      <c r="AY38" s="649"/>
      <c r="AZ38" s="649"/>
      <c r="BA38" s="649"/>
      <c r="BB38" s="649"/>
      <c r="BC38" s="649"/>
      <c r="BD38" s="649"/>
      <c r="BE38" s="649"/>
      <c r="BF38" s="649"/>
      <c r="BG38" s="649"/>
      <c r="BH38" s="649"/>
      <c r="BI38" s="649"/>
      <c r="BJ38" s="649"/>
      <c r="BK38" s="649"/>
      <c r="BL38" s="649"/>
      <c r="BM38" s="649"/>
      <c r="BN38" s="649"/>
      <c r="BO38" s="649"/>
      <c r="BP38" s="649"/>
      <c r="BQ38" s="649"/>
      <c r="BR38" s="649"/>
      <c r="BS38" s="649"/>
      <c r="BT38" s="649"/>
      <c r="BU38" s="649"/>
      <c r="BV38" s="649"/>
      <c r="BW38" s="649"/>
      <c r="BX38" s="649"/>
      <c r="BY38" s="649"/>
      <c r="BZ38" s="649"/>
      <c r="CA38" s="649"/>
      <c r="CB38" s="649"/>
      <c r="CC38" s="649"/>
      <c r="CD38" s="649"/>
      <c r="CE38" s="649"/>
      <c r="CF38" s="649"/>
      <c r="CG38" s="649"/>
      <c r="CH38" s="649"/>
      <c r="CI38" s="649"/>
      <c r="CJ38" s="649"/>
      <c r="CK38" s="649"/>
      <c r="CL38" s="649"/>
      <c r="CM38" s="649"/>
      <c r="CN38" s="649"/>
      <c r="CO38" s="649"/>
      <c r="CP38" s="649"/>
      <c r="CQ38" s="649"/>
      <c r="CR38" s="649"/>
      <c r="CS38" s="649"/>
      <c r="CT38" s="649"/>
      <c r="CU38" s="649"/>
      <c r="CV38" s="649"/>
      <c r="CW38" s="649"/>
      <c r="CX38" s="649"/>
      <c r="CY38" s="649"/>
      <c r="CZ38" s="649"/>
      <c r="DA38" s="649"/>
      <c r="DB38" s="649"/>
      <c r="DC38" s="649"/>
      <c r="DD38" s="649"/>
      <c r="DE38" s="649"/>
      <c r="DF38" s="649"/>
      <c r="DG38" s="649"/>
      <c r="DH38" s="649"/>
      <c r="DI38" s="649"/>
      <c r="DJ38" s="649"/>
      <c r="DK38" s="649"/>
      <c r="DL38" s="649"/>
      <c r="DM38" s="649"/>
      <c r="DN38" s="649"/>
      <c r="DO38" s="649"/>
      <c r="DP38" s="649"/>
      <c r="DQ38" s="649"/>
      <c r="DR38" s="649"/>
      <c r="DS38" s="649"/>
      <c r="DT38" s="649"/>
      <c r="DU38" s="649"/>
      <c r="DV38" s="649"/>
      <c r="DW38" s="649"/>
      <c r="DX38" s="649"/>
      <c r="DY38" s="649"/>
      <c r="DZ38" s="649"/>
      <c r="EA38" s="649"/>
      <c r="EB38" s="649"/>
      <c r="EC38" s="649"/>
      <c r="ED38" s="649"/>
      <c r="EE38" s="649"/>
      <c r="EF38" s="649"/>
      <c r="EG38" s="649"/>
      <c r="EH38" s="649"/>
      <c r="EI38" s="649"/>
      <c r="EJ38" s="649"/>
      <c r="EK38" s="649"/>
      <c r="EL38" s="649"/>
    </row>
    <row r="39" spans="1:142" ht="15.75">
      <c r="A39" s="1185">
        <f t="shared" si="5"/>
        <v>39</v>
      </c>
      <c r="B39" s="4580" t="s">
        <v>931</v>
      </c>
      <c r="C39" s="4581"/>
      <c r="D39" s="1190"/>
      <c r="E39" s="1190"/>
      <c r="F39" s="1190"/>
      <c r="G39" s="1190"/>
      <c r="H39" s="1190"/>
      <c r="I39" s="1190"/>
      <c r="J39" s="1190"/>
      <c r="K39" s="1190"/>
      <c r="L39" s="1190"/>
      <c r="M39" s="1190"/>
      <c r="N39" s="1190"/>
      <c r="O39" s="1190">
        <f>D39+G39-I39-K39-N39</f>
        <v>0</v>
      </c>
      <c r="P39" s="1190">
        <f t="shared" ref="P39:P53" si="9">F39+H39-J39-M39</f>
        <v>0</v>
      </c>
      <c r="Q39" s="1190"/>
      <c r="R39" s="1190"/>
      <c r="S39" s="1190"/>
      <c r="T39" s="1190"/>
      <c r="U39" s="1190"/>
      <c r="V39" s="1190"/>
      <c r="W39" s="1077"/>
      <c r="X39" s="1078"/>
      <c r="Y39" s="1190"/>
      <c r="Z39" s="1190"/>
      <c r="AA39" s="1190">
        <f t="shared" ref="AA39:AA53" si="10">X39+Y39-Z39</f>
        <v>0</v>
      </c>
      <c r="AB39" s="1190"/>
      <c r="AC39" s="1190">
        <f t="shared" ref="AC39:AC53" si="11">AA39-AB39</f>
        <v>0</v>
      </c>
      <c r="AD39" s="1190"/>
      <c r="AE39" s="1190"/>
      <c r="AF39" s="1190"/>
      <c r="AG39" s="1190">
        <f t="shared" ref="AG39:AG53" si="12">AE39-AF39</f>
        <v>0</v>
      </c>
      <c r="AH39" s="1190"/>
    </row>
    <row r="40" spans="1:142">
      <c r="A40" s="1185">
        <f t="shared" si="5"/>
        <v>40</v>
      </c>
      <c r="B40" s="4582"/>
      <c r="C40" s="1133" t="s">
        <v>1373</v>
      </c>
      <c r="D40" s="1159">
        <v>0</v>
      </c>
      <c r="E40" s="1159">
        <v>0</v>
      </c>
      <c r="F40" s="1159">
        <v>0</v>
      </c>
      <c r="G40" s="1159">
        <v>0</v>
      </c>
      <c r="H40" s="1159">
        <v>0</v>
      </c>
      <c r="I40" s="1159">
        <v>0</v>
      </c>
      <c r="J40" s="1159">
        <v>0</v>
      </c>
      <c r="K40" s="1159">
        <v>0</v>
      </c>
      <c r="L40" s="1159">
        <v>0</v>
      </c>
      <c r="M40" s="1159">
        <v>0</v>
      </c>
      <c r="N40" s="1159">
        <v>0</v>
      </c>
      <c r="O40" s="1186">
        <f t="shared" ref="O40:O53" si="13">D40+E40+G40-I40-K40-L40-N40</f>
        <v>0</v>
      </c>
      <c r="P40" s="1186">
        <f t="shared" si="9"/>
        <v>0</v>
      </c>
      <c r="Q40" s="1159">
        <v>0</v>
      </c>
      <c r="R40" s="1159">
        <v>0</v>
      </c>
      <c r="S40" s="1159">
        <v>0</v>
      </c>
      <c r="T40" s="1159">
        <v>0</v>
      </c>
      <c r="U40" s="1159">
        <v>0</v>
      </c>
      <c r="V40" s="1159">
        <v>0</v>
      </c>
      <c r="W40" s="1075">
        <v>0</v>
      </c>
      <c r="X40" s="1076">
        <v>0</v>
      </c>
      <c r="Y40" s="1159">
        <v>0</v>
      </c>
      <c r="Z40" s="1159">
        <v>0</v>
      </c>
      <c r="AA40" s="1186">
        <f t="shared" si="10"/>
        <v>0</v>
      </c>
      <c r="AB40" s="1159">
        <v>0</v>
      </c>
      <c r="AC40" s="1186">
        <f t="shared" si="11"/>
        <v>0</v>
      </c>
      <c r="AD40" s="1159">
        <v>0</v>
      </c>
      <c r="AE40" s="1159">
        <v>0</v>
      </c>
      <c r="AF40" s="1159">
        <v>0</v>
      </c>
      <c r="AG40" s="1186">
        <f t="shared" si="12"/>
        <v>0</v>
      </c>
      <c r="AH40" s="1159">
        <v>0</v>
      </c>
    </row>
    <row r="41" spans="1:142" ht="30">
      <c r="A41" s="1185">
        <f t="shared" si="5"/>
        <v>41</v>
      </c>
      <c r="B41" s="4582"/>
      <c r="C41" s="1133" t="s">
        <v>1374</v>
      </c>
      <c r="D41" s="1159">
        <v>0</v>
      </c>
      <c r="E41" s="1159">
        <v>0</v>
      </c>
      <c r="F41" s="1159">
        <v>0</v>
      </c>
      <c r="G41" s="1159">
        <v>0</v>
      </c>
      <c r="H41" s="1159">
        <v>0</v>
      </c>
      <c r="I41" s="1159">
        <v>0</v>
      </c>
      <c r="J41" s="1159">
        <v>0</v>
      </c>
      <c r="K41" s="1159">
        <v>0</v>
      </c>
      <c r="L41" s="1159">
        <v>0</v>
      </c>
      <c r="M41" s="1159">
        <v>0</v>
      </c>
      <c r="N41" s="1159">
        <v>0</v>
      </c>
      <c r="O41" s="1186">
        <f t="shared" si="13"/>
        <v>0</v>
      </c>
      <c r="P41" s="1186">
        <f t="shared" si="9"/>
        <v>0</v>
      </c>
      <c r="Q41" s="1159">
        <v>0</v>
      </c>
      <c r="R41" s="1159">
        <v>0</v>
      </c>
      <c r="S41" s="1159">
        <v>0</v>
      </c>
      <c r="T41" s="1159">
        <v>0</v>
      </c>
      <c r="U41" s="1159">
        <v>0</v>
      </c>
      <c r="V41" s="1159">
        <v>0</v>
      </c>
      <c r="W41" s="1075">
        <v>0</v>
      </c>
      <c r="X41" s="1076">
        <v>0</v>
      </c>
      <c r="Y41" s="1159">
        <v>0</v>
      </c>
      <c r="Z41" s="1159">
        <v>0</v>
      </c>
      <c r="AA41" s="1186">
        <f t="shared" si="10"/>
        <v>0</v>
      </c>
      <c r="AB41" s="1159">
        <v>0</v>
      </c>
      <c r="AC41" s="1186">
        <f t="shared" si="11"/>
        <v>0</v>
      </c>
      <c r="AD41" s="1159">
        <v>0</v>
      </c>
      <c r="AE41" s="1159">
        <v>0</v>
      </c>
      <c r="AF41" s="1159">
        <v>0</v>
      </c>
      <c r="AG41" s="1186">
        <f t="shared" si="12"/>
        <v>0</v>
      </c>
      <c r="AH41" s="1159">
        <v>0</v>
      </c>
    </row>
    <row r="42" spans="1:142" ht="30">
      <c r="A42" s="1185">
        <f t="shared" si="5"/>
        <v>42</v>
      </c>
      <c r="B42" s="4582"/>
      <c r="C42" s="1133" t="s">
        <v>1375</v>
      </c>
      <c r="D42" s="1159">
        <v>0</v>
      </c>
      <c r="E42" s="1159">
        <v>0</v>
      </c>
      <c r="F42" s="1159">
        <v>0</v>
      </c>
      <c r="G42" s="1159">
        <v>0</v>
      </c>
      <c r="H42" s="1159">
        <v>0</v>
      </c>
      <c r="I42" s="1159">
        <v>0</v>
      </c>
      <c r="J42" s="1159">
        <v>0</v>
      </c>
      <c r="K42" s="1159">
        <v>0</v>
      </c>
      <c r="L42" s="1159">
        <v>0</v>
      </c>
      <c r="M42" s="1159">
        <v>0</v>
      </c>
      <c r="N42" s="1159">
        <v>0</v>
      </c>
      <c r="O42" s="1186">
        <f t="shared" si="13"/>
        <v>0</v>
      </c>
      <c r="P42" s="1186">
        <f t="shared" si="9"/>
        <v>0</v>
      </c>
      <c r="Q42" s="1159">
        <v>0</v>
      </c>
      <c r="R42" s="1159">
        <v>0</v>
      </c>
      <c r="S42" s="1159">
        <v>0</v>
      </c>
      <c r="T42" s="1159">
        <v>0</v>
      </c>
      <c r="U42" s="1159">
        <v>0</v>
      </c>
      <c r="V42" s="1159">
        <v>0</v>
      </c>
      <c r="W42" s="1075">
        <v>0</v>
      </c>
      <c r="X42" s="1076">
        <v>0</v>
      </c>
      <c r="Y42" s="1159">
        <v>0</v>
      </c>
      <c r="Z42" s="1159">
        <v>0</v>
      </c>
      <c r="AA42" s="1186">
        <f t="shared" si="10"/>
        <v>0</v>
      </c>
      <c r="AB42" s="1159">
        <v>0</v>
      </c>
      <c r="AC42" s="1186">
        <f t="shared" si="11"/>
        <v>0</v>
      </c>
      <c r="AD42" s="1159">
        <v>0</v>
      </c>
      <c r="AE42" s="1159">
        <v>0</v>
      </c>
      <c r="AF42" s="1159">
        <v>0</v>
      </c>
      <c r="AG42" s="1186">
        <f t="shared" si="12"/>
        <v>0</v>
      </c>
      <c r="AH42" s="1159">
        <v>0</v>
      </c>
    </row>
    <row r="43" spans="1:142" ht="30">
      <c r="A43" s="1185">
        <f t="shared" si="5"/>
        <v>43</v>
      </c>
      <c r="B43" s="4582"/>
      <c r="C43" s="1133" t="s">
        <v>1376</v>
      </c>
      <c r="D43" s="1159">
        <v>0</v>
      </c>
      <c r="E43" s="1159">
        <v>0</v>
      </c>
      <c r="F43" s="1159">
        <v>0</v>
      </c>
      <c r="G43" s="1159">
        <v>0</v>
      </c>
      <c r="H43" s="1159">
        <v>0</v>
      </c>
      <c r="I43" s="1159">
        <v>0</v>
      </c>
      <c r="J43" s="1159">
        <v>0</v>
      </c>
      <c r="K43" s="1159">
        <v>0</v>
      </c>
      <c r="L43" s="1159">
        <v>0</v>
      </c>
      <c r="M43" s="1159">
        <v>0</v>
      </c>
      <c r="N43" s="1159">
        <v>0</v>
      </c>
      <c r="O43" s="1186">
        <f t="shared" si="13"/>
        <v>0</v>
      </c>
      <c r="P43" s="1186">
        <f t="shared" si="9"/>
        <v>0</v>
      </c>
      <c r="Q43" s="1159">
        <v>0</v>
      </c>
      <c r="R43" s="1159">
        <v>0</v>
      </c>
      <c r="S43" s="1159">
        <v>0</v>
      </c>
      <c r="T43" s="1159">
        <v>0</v>
      </c>
      <c r="U43" s="1159">
        <v>0</v>
      </c>
      <c r="V43" s="1159">
        <v>0</v>
      </c>
      <c r="W43" s="1075">
        <v>0</v>
      </c>
      <c r="X43" s="1076">
        <v>0</v>
      </c>
      <c r="Y43" s="1159">
        <v>0</v>
      </c>
      <c r="Z43" s="1159">
        <v>0</v>
      </c>
      <c r="AA43" s="1186">
        <f t="shared" si="10"/>
        <v>0</v>
      </c>
      <c r="AB43" s="1159">
        <v>0</v>
      </c>
      <c r="AC43" s="1186">
        <f t="shared" si="11"/>
        <v>0</v>
      </c>
      <c r="AD43" s="1159">
        <v>0</v>
      </c>
      <c r="AE43" s="1159">
        <v>0</v>
      </c>
      <c r="AF43" s="1159">
        <v>0</v>
      </c>
      <c r="AG43" s="1186">
        <f t="shared" si="12"/>
        <v>0</v>
      </c>
      <c r="AH43" s="1159">
        <v>0</v>
      </c>
    </row>
    <row r="44" spans="1:142">
      <c r="A44" s="1185">
        <f t="shared" si="5"/>
        <v>44</v>
      </c>
      <c r="B44" s="4582"/>
      <c r="C44" s="1133" t="s">
        <v>4288</v>
      </c>
      <c r="D44" s="1159">
        <v>0</v>
      </c>
      <c r="E44" s="1159">
        <v>0</v>
      </c>
      <c r="F44" s="1159">
        <v>0</v>
      </c>
      <c r="G44" s="1159">
        <v>0</v>
      </c>
      <c r="H44" s="1159">
        <v>0</v>
      </c>
      <c r="I44" s="1159">
        <v>0</v>
      </c>
      <c r="J44" s="1159">
        <v>0</v>
      </c>
      <c r="K44" s="1159">
        <v>0</v>
      </c>
      <c r="L44" s="1159">
        <v>0</v>
      </c>
      <c r="M44" s="1159">
        <v>0</v>
      </c>
      <c r="N44" s="1159">
        <v>0</v>
      </c>
      <c r="O44" s="1186">
        <f t="shared" si="13"/>
        <v>0</v>
      </c>
      <c r="P44" s="1186">
        <f t="shared" si="9"/>
        <v>0</v>
      </c>
      <c r="Q44" s="1159">
        <v>0</v>
      </c>
      <c r="R44" s="1159">
        <v>0</v>
      </c>
      <c r="S44" s="1159">
        <v>0</v>
      </c>
      <c r="T44" s="1159">
        <v>0</v>
      </c>
      <c r="U44" s="1159">
        <v>0</v>
      </c>
      <c r="V44" s="1159">
        <v>0</v>
      </c>
      <c r="W44" s="1075">
        <v>0</v>
      </c>
      <c r="X44" s="1076">
        <v>0</v>
      </c>
      <c r="Y44" s="1159">
        <v>0</v>
      </c>
      <c r="Z44" s="1159">
        <v>0</v>
      </c>
      <c r="AA44" s="1186">
        <f t="shared" si="10"/>
        <v>0</v>
      </c>
      <c r="AB44" s="1159">
        <v>0</v>
      </c>
      <c r="AC44" s="1186">
        <f t="shared" si="11"/>
        <v>0</v>
      </c>
      <c r="AD44" s="1159">
        <v>0</v>
      </c>
      <c r="AE44" s="1159">
        <v>0</v>
      </c>
      <c r="AF44" s="1159">
        <v>0</v>
      </c>
      <c r="AG44" s="1186">
        <f t="shared" si="12"/>
        <v>0</v>
      </c>
      <c r="AH44" s="1159">
        <v>0</v>
      </c>
    </row>
    <row r="45" spans="1:142" ht="60">
      <c r="A45" s="1185">
        <f t="shared" si="5"/>
        <v>45</v>
      </c>
      <c r="B45" s="4582"/>
      <c r="C45" s="1133" t="s">
        <v>1377</v>
      </c>
      <c r="D45" s="1159">
        <v>0</v>
      </c>
      <c r="E45" s="1159">
        <v>0</v>
      </c>
      <c r="F45" s="1159">
        <v>0</v>
      </c>
      <c r="G45" s="1159">
        <v>0</v>
      </c>
      <c r="H45" s="1159">
        <v>0</v>
      </c>
      <c r="I45" s="1159">
        <v>0</v>
      </c>
      <c r="J45" s="1159">
        <v>0</v>
      </c>
      <c r="K45" s="1159">
        <v>0</v>
      </c>
      <c r="L45" s="1159">
        <v>0</v>
      </c>
      <c r="M45" s="1159">
        <v>0</v>
      </c>
      <c r="N45" s="1159">
        <v>0</v>
      </c>
      <c r="O45" s="1186">
        <f t="shared" si="13"/>
        <v>0</v>
      </c>
      <c r="P45" s="1186">
        <f t="shared" si="9"/>
        <v>0</v>
      </c>
      <c r="Q45" s="1159">
        <v>0</v>
      </c>
      <c r="R45" s="1159">
        <v>0</v>
      </c>
      <c r="S45" s="1159">
        <v>0</v>
      </c>
      <c r="T45" s="1159">
        <v>0</v>
      </c>
      <c r="U45" s="1159">
        <v>0</v>
      </c>
      <c r="V45" s="1159">
        <v>0</v>
      </c>
      <c r="W45" s="1075">
        <v>0</v>
      </c>
      <c r="X45" s="1076">
        <v>0</v>
      </c>
      <c r="Y45" s="1159">
        <v>0</v>
      </c>
      <c r="Z45" s="1159">
        <v>0</v>
      </c>
      <c r="AA45" s="1186">
        <f t="shared" si="10"/>
        <v>0</v>
      </c>
      <c r="AB45" s="1159">
        <v>0</v>
      </c>
      <c r="AC45" s="1186">
        <f t="shared" si="11"/>
        <v>0</v>
      </c>
      <c r="AD45" s="1159">
        <v>0</v>
      </c>
      <c r="AE45" s="1159">
        <v>0</v>
      </c>
      <c r="AF45" s="1159">
        <v>0</v>
      </c>
      <c r="AG45" s="1186">
        <f t="shared" si="12"/>
        <v>0</v>
      </c>
      <c r="AH45" s="1159">
        <v>0</v>
      </c>
    </row>
    <row r="46" spans="1:142" ht="30">
      <c r="A46" s="1185">
        <f t="shared" si="5"/>
        <v>46</v>
      </c>
      <c r="B46" s="4582"/>
      <c r="C46" s="1133" t="s">
        <v>1378</v>
      </c>
      <c r="D46" s="1159">
        <v>0</v>
      </c>
      <c r="E46" s="1159">
        <v>0</v>
      </c>
      <c r="F46" s="1159">
        <v>0</v>
      </c>
      <c r="G46" s="1159">
        <v>0</v>
      </c>
      <c r="H46" s="1159">
        <v>0</v>
      </c>
      <c r="I46" s="1159">
        <v>0</v>
      </c>
      <c r="J46" s="1159">
        <v>0</v>
      </c>
      <c r="K46" s="1159">
        <v>0</v>
      </c>
      <c r="L46" s="1159">
        <v>0</v>
      </c>
      <c r="M46" s="1159">
        <v>0</v>
      </c>
      <c r="N46" s="1159">
        <v>0</v>
      </c>
      <c r="O46" s="1186">
        <f t="shared" si="13"/>
        <v>0</v>
      </c>
      <c r="P46" s="1186">
        <f t="shared" si="9"/>
        <v>0</v>
      </c>
      <c r="Q46" s="1159">
        <v>0</v>
      </c>
      <c r="R46" s="1159">
        <v>0</v>
      </c>
      <c r="S46" s="1159">
        <v>0</v>
      </c>
      <c r="T46" s="1159">
        <v>0</v>
      </c>
      <c r="U46" s="1159">
        <v>0</v>
      </c>
      <c r="V46" s="1159">
        <v>0</v>
      </c>
      <c r="W46" s="1075">
        <v>0</v>
      </c>
      <c r="X46" s="1076">
        <v>0</v>
      </c>
      <c r="Y46" s="1159">
        <v>0</v>
      </c>
      <c r="Z46" s="1159">
        <v>0</v>
      </c>
      <c r="AA46" s="1186">
        <f t="shared" si="10"/>
        <v>0</v>
      </c>
      <c r="AB46" s="1159">
        <v>0</v>
      </c>
      <c r="AC46" s="1186">
        <f t="shared" si="11"/>
        <v>0</v>
      </c>
      <c r="AD46" s="1159">
        <v>0</v>
      </c>
      <c r="AE46" s="1159">
        <v>0</v>
      </c>
      <c r="AF46" s="1159">
        <v>0</v>
      </c>
      <c r="AG46" s="1186">
        <f t="shared" si="12"/>
        <v>0</v>
      </c>
      <c r="AH46" s="1159">
        <v>0</v>
      </c>
    </row>
    <row r="47" spans="1:142">
      <c r="A47" s="1185">
        <f t="shared" si="5"/>
        <v>47</v>
      </c>
      <c r="B47" s="4582"/>
      <c r="C47" s="1133" t="s">
        <v>1379</v>
      </c>
      <c r="D47" s="1159">
        <v>0</v>
      </c>
      <c r="E47" s="1159">
        <v>0</v>
      </c>
      <c r="F47" s="1159">
        <v>0</v>
      </c>
      <c r="G47" s="1159">
        <v>0</v>
      </c>
      <c r="H47" s="1159">
        <v>0</v>
      </c>
      <c r="I47" s="1159">
        <v>0</v>
      </c>
      <c r="J47" s="1159">
        <v>0</v>
      </c>
      <c r="K47" s="1159">
        <v>0</v>
      </c>
      <c r="L47" s="1159">
        <v>0</v>
      </c>
      <c r="M47" s="1159">
        <v>0</v>
      </c>
      <c r="N47" s="1159">
        <v>0</v>
      </c>
      <c r="O47" s="1186">
        <f t="shared" si="13"/>
        <v>0</v>
      </c>
      <c r="P47" s="1186">
        <f t="shared" si="9"/>
        <v>0</v>
      </c>
      <c r="Q47" s="1159">
        <v>0</v>
      </c>
      <c r="R47" s="1159">
        <v>0</v>
      </c>
      <c r="S47" s="1159">
        <v>0</v>
      </c>
      <c r="T47" s="1159">
        <v>0</v>
      </c>
      <c r="U47" s="1159">
        <v>0</v>
      </c>
      <c r="V47" s="1159">
        <v>0</v>
      </c>
      <c r="W47" s="1075">
        <v>0</v>
      </c>
      <c r="X47" s="1076">
        <v>0</v>
      </c>
      <c r="Y47" s="1159">
        <v>0</v>
      </c>
      <c r="Z47" s="1159">
        <v>0</v>
      </c>
      <c r="AA47" s="1186">
        <f t="shared" si="10"/>
        <v>0</v>
      </c>
      <c r="AB47" s="1159">
        <v>0</v>
      </c>
      <c r="AC47" s="1186">
        <f t="shared" si="11"/>
        <v>0</v>
      </c>
      <c r="AD47" s="1159">
        <v>0</v>
      </c>
      <c r="AE47" s="1159">
        <v>0</v>
      </c>
      <c r="AF47" s="1159">
        <v>0</v>
      </c>
      <c r="AG47" s="1186">
        <f t="shared" si="12"/>
        <v>0</v>
      </c>
      <c r="AH47" s="1159">
        <v>0</v>
      </c>
    </row>
    <row r="48" spans="1:142" ht="30">
      <c r="A48" s="1185">
        <f t="shared" si="5"/>
        <v>48</v>
      </c>
      <c r="B48" s="4582"/>
      <c r="C48" s="1133" t="s">
        <v>1380</v>
      </c>
      <c r="D48" s="1159">
        <v>0</v>
      </c>
      <c r="E48" s="1159">
        <v>0</v>
      </c>
      <c r="F48" s="1159">
        <v>0</v>
      </c>
      <c r="G48" s="1159">
        <v>0</v>
      </c>
      <c r="H48" s="1159">
        <v>0</v>
      </c>
      <c r="I48" s="1159">
        <v>0</v>
      </c>
      <c r="J48" s="1159">
        <v>0</v>
      </c>
      <c r="K48" s="1159">
        <v>0</v>
      </c>
      <c r="L48" s="1159">
        <v>0</v>
      </c>
      <c r="M48" s="1159">
        <v>0</v>
      </c>
      <c r="N48" s="1159">
        <v>0</v>
      </c>
      <c r="O48" s="1186">
        <f t="shared" si="13"/>
        <v>0</v>
      </c>
      <c r="P48" s="1186">
        <f t="shared" si="9"/>
        <v>0</v>
      </c>
      <c r="Q48" s="1159">
        <v>0</v>
      </c>
      <c r="R48" s="1159">
        <v>0</v>
      </c>
      <c r="S48" s="1159">
        <v>0</v>
      </c>
      <c r="T48" s="1159">
        <v>0</v>
      </c>
      <c r="U48" s="1159">
        <v>0</v>
      </c>
      <c r="V48" s="1159">
        <v>0</v>
      </c>
      <c r="W48" s="1075">
        <v>0</v>
      </c>
      <c r="X48" s="1076">
        <v>0</v>
      </c>
      <c r="Y48" s="1159">
        <v>0</v>
      </c>
      <c r="Z48" s="1159">
        <v>0</v>
      </c>
      <c r="AA48" s="1186">
        <f t="shared" si="10"/>
        <v>0</v>
      </c>
      <c r="AB48" s="1159">
        <v>0</v>
      </c>
      <c r="AC48" s="1186">
        <f t="shared" si="11"/>
        <v>0</v>
      </c>
      <c r="AD48" s="1159">
        <v>0</v>
      </c>
      <c r="AE48" s="1159">
        <v>0</v>
      </c>
      <c r="AF48" s="1159">
        <v>0</v>
      </c>
      <c r="AG48" s="1186">
        <f t="shared" si="12"/>
        <v>0</v>
      </c>
      <c r="AH48" s="1159">
        <v>0</v>
      </c>
    </row>
    <row r="49" spans="1:142">
      <c r="A49" s="1185">
        <f t="shared" si="5"/>
        <v>49</v>
      </c>
      <c r="B49" s="4582"/>
      <c r="C49" s="1133" t="s">
        <v>1381</v>
      </c>
      <c r="D49" s="1159">
        <v>0</v>
      </c>
      <c r="E49" s="1159">
        <v>0</v>
      </c>
      <c r="F49" s="1159">
        <v>0</v>
      </c>
      <c r="G49" s="1159">
        <v>0</v>
      </c>
      <c r="H49" s="1159">
        <v>0</v>
      </c>
      <c r="I49" s="1159">
        <v>0</v>
      </c>
      <c r="J49" s="1159">
        <v>0</v>
      </c>
      <c r="K49" s="1159">
        <v>0</v>
      </c>
      <c r="L49" s="1159">
        <v>0</v>
      </c>
      <c r="M49" s="1159">
        <v>0</v>
      </c>
      <c r="N49" s="1159">
        <v>0</v>
      </c>
      <c r="O49" s="1186">
        <f t="shared" si="13"/>
        <v>0</v>
      </c>
      <c r="P49" s="1186">
        <f t="shared" si="9"/>
        <v>0</v>
      </c>
      <c r="Q49" s="1159">
        <v>0</v>
      </c>
      <c r="R49" s="1159">
        <v>0</v>
      </c>
      <c r="S49" s="1159">
        <v>0</v>
      </c>
      <c r="T49" s="1159">
        <v>0</v>
      </c>
      <c r="U49" s="1159">
        <v>0</v>
      </c>
      <c r="V49" s="1159">
        <v>0</v>
      </c>
      <c r="W49" s="1075">
        <v>0</v>
      </c>
      <c r="X49" s="1076">
        <v>0</v>
      </c>
      <c r="Y49" s="1159">
        <v>0</v>
      </c>
      <c r="Z49" s="1159">
        <v>0</v>
      </c>
      <c r="AA49" s="1186">
        <f t="shared" si="10"/>
        <v>0</v>
      </c>
      <c r="AB49" s="1159">
        <v>0</v>
      </c>
      <c r="AC49" s="1186">
        <f t="shared" si="11"/>
        <v>0</v>
      </c>
      <c r="AD49" s="1159">
        <v>0</v>
      </c>
      <c r="AE49" s="1159">
        <v>0</v>
      </c>
      <c r="AF49" s="1159">
        <v>0</v>
      </c>
      <c r="AG49" s="1186">
        <f t="shared" si="12"/>
        <v>0</v>
      </c>
      <c r="AH49" s="1159">
        <v>0</v>
      </c>
    </row>
    <row r="50" spans="1:142">
      <c r="A50" s="1185">
        <f t="shared" si="5"/>
        <v>50</v>
      </c>
      <c r="B50" s="4582"/>
      <c r="C50" s="1133" t="s">
        <v>1382</v>
      </c>
      <c r="D50" s="1159">
        <v>0</v>
      </c>
      <c r="E50" s="1159">
        <v>0</v>
      </c>
      <c r="F50" s="1159">
        <v>0</v>
      </c>
      <c r="G50" s="1159">
        <v>0</v>
      </c>
      <c r="H50" s="1159">
        <v>0</v>
      </c>
      <c r="I50" s="1159">
        <v>0</v>
      </c>
      <c r="J50" s="1159">
        <v>0</v>
      </c>
      <c r="K50" s="1159">
        <v>0</v>
      </c>
      <c r="L50" s="1159">
        <v>0</v>
      </c>
      <c r="M50" s="1159">
        <v>0</v>
      </c>
      <c r="N50" s="1159">
        <v>0</v>
      </c>
      <c r="O50" s="1186">
        <f t="shared" si="13"/>
        <v>0</v>
      </c>
      <c r="P50" s="1186">
        <f t="shared" si="9"/>
        <v>0</v>
      </c>
      <c r="Q50" s="1159">
        <v>0</v>
      </c>
      <c r="R50" s="1159">
        <v>0</v>
      </c>
      <c r="S50" s="1159">
        <v>0</v>
      </c>
      <c r="T50" s="1159">
        <v>0</v>
      </c>
      <c r="U50" s="1159">
        <v>0</v>
      </c>
      <c r="V50" s="1159">
        <v>0</v>
      </c>
      <c r="W50" s="1075">
        <v>0</v>
      </c>
      <c r="X50" s="1076">
        <v>0</v>
      </c>
      <c r="Y50" s="1159">
        <v>0</v>
      </c>
      <c r="Z50" s="1159">
        <v>0</v>
      </c>
      <c r="AA50" s="1186">
        <f t="shared" si="10"/>
        <v>0</v>
      </c>
      <c r="AB50" s="1159">
        <v>0</v>
      </c>
      <c r="AC50" s="1186">
        <f t="shared" si="11"/>
        <v>0</v>
      </c>
      <c r="AD50" s="1159">
        <v>0</v>
      </c>
      <c r="AE50" s="1159">
        <v>0</v>
      </c>
      <c r="AF50" s="1159">
        <v>0</v>
      </c>
      <c r="AG50" s="1186">
        <f t="shared" si="12"/>
        <v>0</v>
      </c>
      <c r="AH50" s="1159">
        <v>0</v>
      </c>
    </row>
    <row r="51" spans="1:142" ht="30">
      <c r="A51" s="1185">
        <f t="shared" si="5"/>
        <v>51</v>
      </c>
      <c r="B51" s="4582"/>
      <c r="C51" s="1133" t="s">
        <v>1383</v>
      </c>
      <c r="D51" s="1159">
        <v>0</v>
      </c>
      <c r="E51" s="1159">
        <v>0</v>
      </c>
      <c r="F51" s="1159">
        <v>0</v>
      </c>
      <c r="G51" s="1159">
        <v>0</v>
      </c>
      <c r="H51" s="1159">
        <v>0</v>
      </c>
      <c r="I51" s="1159">
        <v>0</v>
      </c>
      <c r="J51" s="1159">
        <v>0</v>
      </c>
      <c r="K51" s="1159">
        <v>0</v>
      </c>
      <c r="L51" s="1159">
        <v>0</v>
      </c>
      <c r="M51" s="1159">
        <v>0</v>
      </c>
      <c r="N51" s="1159">
        <v>0</v>
      </c>
      <c r="O51" s="1186">
        <f t="shared" si="13"/>
        <v>0</v>
      </c>
      <c r="P51" s="1186">
        <f t="shared" si="9"/>
        <v>0</v>
      </c>
      <c r="Q51" s="1159">
        <v>0</v>
      </c>
      <c r="R51" s="1159">
        <v>0</v>
      </c>
      <c r="S51" s="1159">
        <v>0</v>
      </c>
      <c r="T51" s="1159">
        <v>0</v>
      </c>
      <c r="U51" s="1159">
        <v>0</v>
      </c>
      <c r="V51" s="1159">
        <v>0</v>
      </c>
      <c r="W51" s="1075">
        <v>0</v>
      </c>
      <c r="X51" s="1076">
        <v>0</v>
      </c>
      <c r="Y51" s="1159">
        <v>0</v>
      </c>
      <c r="Z51" s="1159">
        <v>0</v>
      </c>
      <c r="AA51" s="1186">
        <f t="shared" si="10"/>
        <v>0</v>
      </c>
      <c r="AB51" s="1159">
        <v>0</v>
      </c>
      <c r="AC51" s="1186">
        <f t="shared" si="11"/>
        <v>0</v>
      </c>
      <c r="AD51" s="1159">
        <v>0</v>
      </c>
      <c r="AE51" s="1159">
        <v>0</v>
      </c>
      <c r="AF51" s="1159">
        <v>0</v>
      </c>
      <c r="AG51" s="1186">
        <f t="shared" si="12"/>
        <v>0</v>
      </c>
      <c r="AH51" s="1159">
        <v>0</v>
      </c>
    </row>
    <row r="52" spans="1:142">
      <c r="A52" s="1185">
        <f t="shared" si="5"/>
        <v>52</v>
      </c>
      <c r="B52" s="4582"/>
      <c r="C52" s="1133" t="s">
        <v>1384</v>
      </c>
      <c r="D52" s="1159">
        <v>0</v>
      </c>
      <c r="E52" s="1159">
        <v>0</v>
      </c>
      <c r="F52" s="1159">
        <v>0</v>
      </c>
      <c r="G52" s="1159">
        <v>0</v>
      </c>
      <c r="H52" s="1159">
        <v>0</v>
      </c>
      <c r="I52" s="1159">
        <v>0</v>
      </c>
      <c r="J52" s="1159">
        <v>0</v>
      </c>
      <c r="K52" s="1159">
        <v>0</v>
      </c>
      <c r="L52" s="1159">
        <v>0</v>
      </c>
      <c r="M52" s="1159">
        <v>0</v>
      </c>
      <c r="N52" s="1159">
        <v>0</v>
      </c>
      <c r="O52" s="1186">
        <f t="shared" si="13"/>
        <v>0</v>
      </c>
      <c r="P52" s="1186">
        <f t="shared" si="9"/>
        <v>0</v>
      </c>
      <c r="Q52" s="1159">
        <v>0</v>
      </c>
      <c r="R52" s="1159">
        <v>0</v>
      </c>
      <c r="S52" s="1159">
        <v>0</v>
      </c>
      <c r="T52" s="1159">
        <v>0</v>
      </c>
      <c r="U52" s="1159">
        <v>0</v>
      </c>
      <c r="V52" s="1159">
        <v>0</v>
      </c>
      <c r="W52" s="1075">
        <v>0</v>
      </c>
      <c r="X52" s="1076">
        <v>0</v>
      </c>
      <c r="Y52" s="1159">
        <v>0</v>
      </c>
      <c r="Z52" s="1159">
        <v>0</v>
      </c>
      <c r="AA52" s="1186">
        <f t="shared" si="10"/>
        <v>0</v>
      </c>
      <c r="AB52" s="1159">
        <v>0</v>
      </c>
      <c r="AC52" s="1186">
        <f t="shared" si="11"/>
        <v>0</v>
      </c>
      <c r="AD52" s="1159">
        <v>0</v>
      </c>
      <c r="AE52" s="1159">
        <v>0</v>
      </c>
      <c r="AF52" s="1159">
        <v>0</v>
      </c>
      <c r="AG52" s="1186">
        <f t="shared" si="12"/>
        <v>0</v>
      </c>
      <c r="AH52" s="1159">
        <v>0</v>
      </c>
    </row>
    <row r="53" spans="1:142">
      <c r="A53" s="1185">
        <f t="shared" si="5"/>
        <v>53</v>
      </c>
      <c r="B53" s="4582"/>
      <c r="C53" s="1133" t="s">
        <v>314</v>
      </c>
      <c r="D53" s="1159">
        <v>0</v>
      </c>
      <c r="E53" s="1159">
        <v>0</v>
      </c>
      <c r="F53" s="1159">
        <v>0</v>
      </c>
      <c r="G53" s="1159">
        <v>0</v>
      </c>
      <c r="H53" s="1159">
        <v>0</v>
      </c>
      <c r="I53" s="1159">
        <v>0</v>
      </c>
      <c r="J53" s="1159">
        <v>0</v>
      </c>
      <c r="K53" s="1159">
        <v>0</v>
      </c>
      <c r="L53" s="1159">
        <v>0</v>
      </c>
      <c r="M53" s="1159">
        <v>0</v>
      </c>
      <c r="N53" s="1159">
        <v>0</v>
      </c>
      <c r="O53" s="1186">
        <f t="shared" si="13"/>
        <v>0</v>
      </c>
      <c r="P53" s="1186">
        <f t="shared" si="9"/>
        <v>0</v>
      </c>
      <c r="Q53" s="1159">
        <v>0</v>
      </c>
      <c r="R53" s="1159">
        <v>0</v>
      </c>
      <c r="S53" s="1159">
        <v>0</v>
      </c>
      <c r="T53" s="1159">
        <v>0</v>
      </c>
      <c r="U53" s="1159">
        <v>0</v>
      </c>
      <c r="V53" s="1159">
        <v>0</v>
      </c>
      <c r="W53" s="1075">
        <v>0</v>
      </c>
      <c r="X53" s="1076">
        <v>0</v>
      </c>
      <c r="Y53" s="1159">
        <v>0</v>
      </c>
      <c r="Z53" s="1159">
        <v>0</v>
      </c>
      <c r="AA53" s="1186">
        <f t="shared" si="10"/>
        <v>0</v>
      </c>
      <c r="AB53" s="1159">
        <v>0</v>
      </c>
      <c r="AC53" s="1186">
        <f t="shared" si="11"/>
        <v>0</v>
      </c>
      <c r="AD53" s="1159">
        <v>0</v>
      </c>
      <c r="AE53" s="1159">
        <v>0</v>
      </c>
      <c r="AF53" s="1159">
        <v>0</v>
      </c>
      <c r="AG53" s="1186">
        <f t="shared" si="12"/>
        <v>0</v>
      </c>
      <c r="AH53" s="1159">
        <v>0</v>
      </c>
    </row>
    <row r="54" spans="1:142" ht="15.75">
      <c r="A54" s="1185">
        <f t="shared" si="5"/>
        <v>54</v>
      </c>
      <c r="B54" s="4583"/>
      <c r="C54" s="1038" t="s">
        <v>1385</v>
      </c>
      <c r="D54" s="1187">
        <f t="shared" ref="D54:AH54" si="14">SUM(D40:D53)</f>
        <v>0</v>
      </c>
      <c r="E54" s="1187">
        <f t="shared" si="14"/>
        <v>0</v>
      </c>
      <c r="F54" s="1187">
        <f t="shared" si="14"/>
        <v>0</v>
      </c>
      <c r="G54" s="1187">
        <f t="shared" si="14"/>
        <v>0</v>
      </c>
      <c r="H54" s="1187">
        <f t="shared" si="14"/>
        <v>0</v>
      </c>
      <c r="I54" s="1187">
        <f t="shared" si="14"/>
        <v>0</v>
      </c>
      <c r="J54" s="1187">
        <f t="shared" si="14"/>
        <v>0</v>
      </c>
      <c r="K54" s="1187">
        <f t="shared" si="14"/>
        <v>0</v>
      </c>
      <c r="L54" s="1187">
        <f t="shared" si="14"/>
        <v>0</v>
      </c>
      <c r="M54" s="1187">
        <f t="shared" si="14"/>
        <v>0</v>
      </c>
      <c r="N54" s="1187">
        <f t="shared" si="14"/>
        <v>0</v>
      </c>
      <c r="O54" s="1187">
        <f t="shared" si="14"/>
        <v>0</v>
      </c>
      <c r="P54" s="1187">
        <f t="shared" si="14"/>
        <v>0</v>
      </c>
      <c r="Q54" s="1187">
        <f t="shared" si="14"/>
        <v>0</v>
      </c>
      <c r="R54" s="1187">
        <f t="shared" si="14"/>
        <v>0</v>
      </c>
      <c r="S54" s="1187">
        <f t="shared" si="14"/>
        <v>0</v>
      </c>
      <c r="T54" s="1187">
        <f t="shared" si="14"/>
        <v>0</v>
      </c>
      <c r="U54" s="1187">
        <f t="shared" si="14"/>
        <v>0</v>
      </c>
      <c r="V54" s="1187">
        <f t="shared" si="14"/>
        <v>0</v>
      </c>
      <c r="W54" s="1060">
        <f t="shared" si="14"/>
        <v>0</v>
      </c>
      <c r="X54" s="1063">
        <f t="shared" si="14"/>
        <v>0</v>
      </c>
      <c r="Y54" s="1187">
        <f t="shared" si="14"/>
        <v>0</v>
      </c>
      <c r="Z54" s="1187">
        <f t="shared" si="14"/>
        <v>0</v>
      </c>
      <c r="AA54" s="1187">
        <f t="shared" si="14"/>
        <v>0</v>
      </c>
      <c r="AB54" s="1187">
        <f t="shared" si="14"/>
        <v>0</v>
      </c>
      <c r="AC54" s="1187">
        <f t="shared" si="14"/>
        <v>0</v>
      </c>
      <c r="AD54" s="1187">
        <f t="shared" si="14"/>
        <v>0</v>
      </c>
      <c r="AE54" s="1187">
        <f t="shared" si="14"/>
        <v>0</v>
      </c>
      <c r="AF54" s="1187">
        <f t="shared" si="14"/>
        <v>0</v>
      </c>
      <c r="AG54" s="1187">
        <f t="shared" si="14"/>
        <v>0</v>
      </c>
      <c r="AH54" s="1187">
        <f t="shared" si="14"/>
        <v>0</v>
      </c>
    </row>
    <row r="55" spans="1:142" s="1084" customFormat="1" ht="15.75">
      <c r="A55" s="1085">
        <f t="shared" si="5"/>
        <v>55</v>
      </c>
      <c r="B55" s="4384" t="s">
        <v>1386</v>
      </c>
      <c r="C55" s="4584"/>
      <c r="D55" s="677">
        <f t="shared" ref="D55:AH55" si="15">D38+D54</f>
        <v>0</v>
      </c>
      <c r="E55" s="677">
        <f t="shared" si="15"/>
        <v>0</v>
      </c>
      <c r="F55" s="677">
        <f t="shared" si="15"/>
        <v>0</v>
      </c>
      <c r="G55" s="677">
        <f t="shared" si="15"/>
        <v>0</v>
      </c>
      <c r="H55" s="677">
        <f t="shared" si="15"/>
        <v>0</v>
      </c>
      <c r="I55" s="677">
        <f t="shared" si="15"/>
        <v>0</v>
      </c>
      <c r="J55" s="677">
        <f t="shared" si="15"/>
        <v>0</v>
      </c>
      <c r="K55" s="677">
        <f t="shared" si="15"/>
        <v>0</v>
      </c>
      <c r="L55" s="677">
        <f t="shared" si="15"/>
        <v>0</v>
      </c>
      <c r="M55" s="677">
        <f t="shared" si="15"/>
        <v>0</v>
      </c>
      <c r="N55" s="677">
        <f t="shared" si="15"/>
        <v>0</v>
      </c>
      <c r="O55" s="677">
        <f t="shared" si="15"/>
        <v>0</v>
      </c>
      <c r="P55" s="677">
        <f t="shared" si="15"/>
        <v>0</v>
      </c>
      <c r="Q55" s="677">
        <f t="shared" si="15"/>
        <v>0</v>
      </c>
      <c r="R55" s="677">
        <f t="shared" si="15"/>
        <v>0</v>
      </c>
      <c r="S55" s="677">
        <f t="shared" si="15"/>
        <v>0</v>
      </c>
      <c r="T55" s="677">
        <f t="shared" si="15"/>
        <v>0</v>
      </c>
      <c r="U55" s="677">
        <f t="shared" si="15"/>
        <v>0</v>
      </c>
      <c r="V55" s="677">
        <f t="shared" si="15"/>
        <v>0</v>
      </c>
      <c r="W55" s="1062">
        <f t="shared" si="15"/>
        <v>0</v>
      </c>
      <c r="X55" s="1065">
        <f t="shared" si="15"/>
        <v>0</v>
      </c>
      <c r="Y55" s="677">
        <f t="shared" si="15"/>
        <v>0</v>
      </c>
      <c r="Z55" s="677">
        <f t="shared" si="15"/>
        <v>0</v>
      </c>
      <c r="AA55" s="677">
        <f t="shared" si="15"/>
        <v>0</v>
      </c>
      <c r="AB55" s="677">
        <f t="shared" si="15"/>
        <v>0</v>
      </c>
      <c r="AC55" s="677">
        <f t="shared" si="15"/>
        <v>0</v>
      </c>
      <c r="AD55" s="677">
        <f t="shared" si="15"/>
        <v>0</v>
      </c>
      <c r="AE55" s="677">
        <f t="shared" si="15"/>
        <v>0</v>
      </c>
      <c r="AF55" s="677">
        <f t="shared" si="15"/>
        <v>0</v>
      </c>
      <c r="AG55" s="677">
        <f t="shared" si="15"/>
        <v>0</v>
      </c>
      <c r="AH55" s="677">
        <f t="shared" si="15"/>
        <v>0</v>
      </c>
      <c r="AI55" s="649"/>
      <c r="AJ55" s="649"/>
      <c r="AK55" s="649"/>
      <c r="AL55" s="649"/>
      <c r="AM55" s="649"/>
      <c r="AN55" s="649"/>
      <c r="AO55" s="649"/>
      <c r="AP55" s="649"/>
      <c r="AQ55" s="649"/>
      <c r="AR55" s="649"/>
      <c r="AS55" s="649"/>
      <c r="AT55" s="649"/>
      <c r="AU55" s="649"/>
      <c r="AV55" s="649"/>
      <c r="AW55" s="649"/>
      <c r="AX55" s="649"/>
      <c r="AY55" s="649"/>
      <c r="AZ55" s="649"/>
      <c r="BA55" s="649"/>
      <c r="BB55" s="649"/>
      <c r="BC55" s="649"/>
      <c r="BD55" s="649"/>
      <c r="BE55" s="649"/>
      <c r="BF55" s="649"/>
      <c r="BG55" s="649"/>
      <c r="BH55" s="649"/>
      <c r="BI55" s="649"/>
      <c r="BJ55" s="649"/>
      <c r="BK55" s="649"/>
      <c r="BL55" s="649"/>
      <c r="BM55" s="649"/>
      <c r="BN55" s="649"/>
      <c r="BO55" s="649"/>
      <c r="BP55" s="649"/>
      <c r="BQ55" s="649"/>
      <c r="BR55" s="649"/>
      <c r="BS55" s="649"/>
      <c r="BT55" s="649"/>
      <c r="BU55" s="649"/>
      <c r="BV55" s="649"/>
      <c r="BW55" s="649"/>
      <c r="BX55" s="649"/>
      <c r="BY55" s="649"/>
      <c r="BZ55" s="649"/>
      <c r="CA55" s="649"/>
      <c r="CB55" s="649"/>
      <c r="CC55" s="649"/>
      <c r="CD55" s="649"/>
      <c r="CE55" s="649"/>
      <c r="CF55" s="649"/>
      <c r="CG55" s="649"/>
      <c r="CH55" s="649"/>
      <c r="CI55" s="649"/>
      <c r="CJ55" s="649"/>
      <c r="CK55" s="649"/>
      <c r="CL55" s="649"/>
      <c r="CM55" s="649"/>
      <c r="CN55" s="649"/>
      <c r="CO55" s="649"/>
      <c r="CP55" s="649"/>
      <c r="CQ55" s="649"/>
      <c r="CR55" s="649"/>
      <c r="CS55" s="649"/>
      <c r="CT55" s="649"/>
      <c r="CU55" s="649"/>
      <c r="CV55" s="649"/>
      <c r="CW55" s="649"/>
      <c r="CX55" s="649"/>
      <c r="CY55" s="649"/>
      <c r="CZ55" s="649"/>
      <c r="DA55" s="649"/>
      <c r="DB55" s="649"/>
      <c r="DC55" s="649"/>
      <c r="DD55" s="649"/>
      <c r="DE55" s="649"/>
      <c r="DF55" s="649"/>
      <c r="DG55" s="649"/>
      <c r="DH55" s="649"/>
      <c r="DI55" s="649"/>
      <c r="DJ55" s="649"/>
      <c r="DK55" s="649"/>
      <c r="DL55" s="649"/>
      <c r="DM55" s="649"/>
      <c r="DN55" s="649"/>
      <c r="DO55" s="649"/>
      <c r="DP55" s="649"/>
      <c r="DQ55" s="649"/>
      <c r="DR55" s="649"/>
      <c r="DS55" s="649"/>
      <c r="DT55" s="649"/>
      <c r="DU55" s="649"/>
      <c r="DV55" s="649"/>
      <c r="DW55" s="649"/>
      <c r="DX55" s="649"/>
      <c r="DY55" s="649"/>
      <c r="DZ55" s="649"/>
      <c r="EA55" s="649"/>
      <c r="EB55" s="649"/>
      <c r="EC55" s="649"/>
      <c r="ED55" s="649"/>
      <c r="EE55" s="649"/>
      <c r="EF55" s="649"/>
      <c r="EG55" s="649"/>
      <c r="EH55" s="649"/>
      <c r="EI55" s="649"/>
      <c r="EJ55" s="649"/>
      <c r="EK55" s="649"/>
      <c r="EL55" s="649"/>
    </row>
    <row r="56" spans="1:142" s="320" customFormat="1"/>
    <row r="57" spans="1:142" s="320" customFormat="1"/>
    <row r="58" spans="1:142" s="320" customFormat="1"/>
    <row r="59" spans="1:142" s="320" customFormat="1"/>
    <row r="60" spans="1:142" s="320" customFormat="1"/>
    <row r="61" spans="1:142" s="320" customFormat="1"/>
    <row r="62" spans="1:142" s="320" customFormat="1"/>
    <row r="63" spans="1:142" s="320" customFormat="1"/>
    <row r="64" spans="1:142" s="320" customFormat="1"/>
    <row r="65" s="320" customFormat="1"/>
    <row r="66" s="320" customFormat="1"/>
    <row r="67" s="320" customFormat="1"/>
    <row r="68" s="320" customFormat="1"/>
    <row r="69" s="320" customFormat="1"/>
    <row r="70" s="320" customFormat="1"/>
    <row r="71" s="320" customFormat="1"/>
    <row r="72" s="320" customFormat="1"/>
    <row r="73" s="320" customFormat="1"/>
    <row r="74" s="320" customFormat="1"/>
    <row r="75" s="320" customFormat="1"/>
    <row r="76" s="320" customFormat="1"/>
    <row r="77" s="320" customFormat="1"/>
    <row r="78" s="320" customFormat="1"/>
    <row r="79" s="320" customFormat="1"/>
    <row r="80" s="320" customFormat="1"/>
    <row r="81" s="320" customFormat="1"/>
    <row r="82" s="320" customFormat="1"/>
    <row r="83" s="320" customFormat="1"/>
    <row r="84" s="320" customFormat="1"/>
    <row r="85" s="320" customFormat="1"/>
    <row r="86" s="320" customFormat="1"/>
    <row r="87" s="320" customFormat="1"/>
    <row r="88" s="320" customFormat="1"/>
    <row r="89" s="320" customFormat="1"/>
    <row r="90" s="320" customFormat="1"/>
    <row r="91" s="320" customFormat="1"/>
    <row r="92" s="320" customFormat="1"/>
    <row r="93" s="320" customFormat="1"/>
    <row r="94" s="320" customFormat="1"/>
    <row r="95" s="320" customFormat="1"/>
    <row r="96" s="320" customFormat="1"/>
    <row r="97" s="320" customFormat="1"/>
    <row r="98" s="320" customFormat="1"/>
    <row r="99" s="320" customFormat="1"/>
    <row r="100" s="320" customFormat="1"/>
    <row r="101" s="320" customFormat="1"/>
    <row r="102" s="320" customFormat="1"/>
    <row r="103" s="320" customFormat="1"/>
    <row r="104" s="320" customFormat="1"/>
    <row r="105" s="320" customFormat="1"/>
    <row r="106" s="320" customFormat="1"/>
    <row r="107" s="320" customFormat="1"/>
    <row r="108" s="320" customFormat="1"/>
    <row r="109" s="320" customFormat="1"/>
    <row r="110" s="320" customFormat="1"/>
    <row r="111" s="320" customFormat="1"/>
    <row r="112" s="320" customFormat="1"/>
    <row r="113" s="320" customFormat="1"/>
    <row r="114" s="320" customFormat="1"/>
    <row r="115" s="320" customFormat="1"/>
    <row r="116" s="320" customFormat="1"/>
    <row r="117" s="320" customFormat="1"/>
    <row r="118" s="320" customFormat="1"/>
    <row r="119" s="320" customFormat="1"/>
    <row r="120" s="320" customFormat="1"/>
    <row r="121" s="320" customFormat="1"/>
    <row r="122" s="320" customFormat="1"/>
    <row r="123" s="320" customFormat="1"/>
    <row r="124" s="320" customFormat="1"/>
    <row r="125" s="320" customFormat="1"/>
    <row r="126" s="320" customFormat="1"/>
    <row r="127" s="320" customFormat="1"/>
    <row r="128" s="320" customFormat="1"/>
    <row r="129" s="320" customFormat="1"/>
    <row r="130" s="320" customFormat="1"/>
    <row r="131" s="320" customFormat="1"/>
    <row r="132" s="320" customFormat="1"/>
    <row r="133" s="320" customFormat="1"/>
    <row r="134" s="320" customFormat="1"/>
    <row r="135" s="320" customFormat="1"/>
    <row r="136" s="320" customFormat="1"/>
    <row r="137" s="320" customFormat="1"/>
    <row r="138" s="320" customFormat="1"/>
    <row r="139" s="320" customFormat="1"/>
    <row r="140" s="320" customFormat="1"/>
    <row r="141" s="320" customFormat="1"/>
    <row r="142" s="320" customFormat="1"/>
    <row r="143" s="320" customFormat="1"/>
    <row r="144" s="320" customFormat="1"/>
    <row r="145" s="320" customFormat="1"/>
    <row r="146" s="320" customFormat="1"/>
    <row r="147" s="320" customFormat="1"/>
    <row r="148" s="320" customFormat="1"/>
    <row r="149" s="320" customFormat="1"/>
    <row r="150" s="320" customFormat="1"/>
    <row r="151" s="320" customFormat="1"/>
    <row r="152" s="320" customFormat="1"/>
    <row r="153" s="320" customFormat="1"/>
    <row r="154" s="320" customFormat="1"/>
    <row r="155" s="320" customFormat="1"/>
    <row r="156" s="320" customFormat="1"/>
    <row r="157" s="320" customFormat="1"/>
    <row r="158" s="320" customFormat="1"/>
    <row r="159" s="320" customFormat="1"/>
    <row r="160" s="320" customFormat="1"/>
    <row r="161" s="320" customFormat="1"/>
    <row r="162" s="320" customFormat="1"/>
    <row r="163" s="320" customFormat="1"/>
    <row r="164" s="320" customFormat="1"/>
    <row r="165" s="320" customFormat="1"/>
    <row r="166" s="320" customFormat="1"/>
    <row r="167" s="320" customFormat="1"/>
    <row r="168" s="320" customFormat="1"/>
    <row r="169" s="320" customFormat="1"/>
    <row r="170" s="320" customFormat="1"/>
    <row r="171" s="320" customFormat="1"/>
    <row r="172" s="320" customFormat="1"/>
    <row r="173" s="320" customFormat="1"/>
    <row r="174" s="320" customFormat="1"/>
    <row r="175" s="320" customFormat="1"/>
    <row r="176" s="320" customFormat="1"/>
    <row r="177" s="320" customFormat="1"/>
    <row r="178" s="320" customFormat="1"/>
    <row r="179" s="320" customFormat="1"/>
    <row r="180" s="320" customFormat="1"/>
    <row r="181" s="320" customFormat="1"/>
    <row r="182" s="320" customFormat="1"/>
    <row r="183" s="320" customFormat="1"/>
    <row r="184" s="320" customFormat="1"/>
    <row r="185" s="320" customFormat="1"/>
    <row r="186" s="320" customFormat="1"/>
    <row r="187" s="320" customFormat="1"/>
    <row r="188" s="320" customFormat="1"/>
    <row r="189" s="320" customFormat="1"/>
    <row r="190" s="320" customFormat="1"/>
    <row r="191" s="320" customFormat="1"/>
    <row r="192" s="320" customFormat="1"/>
    <row r="193" s="320" customFormat="1"/>
    <row r="194" s="320" customFormat="1"/>
    <row r="195" s="320" customFormat="1"/>
    <row r="196" s="320" customFormat="1"/>
    <row r="197" s="320" customFormat="1"/>
    <row r="198" s="320" customFormat="1"/>
    <row r="199" s="320" customFormat="1"/>
    <row r="200" s="320" customFormat="1"/>
    <row r="201" s="320" customFormat="1"/>
    <row r="202" s="320" customFormat="1"/>
    <row r="203" s="320" customFormat="1"/>
    <row r="204" s="320" customFormat="1"/>
    <row r="205" s="320" customFormat="1"/>
    <row r="206" s="320" customFormat="1"/>
    <row r="207" s="320" customFormat="1"/>
    <row r="208" s="320" customFormat="1"/>
    <row r="209" s="320" customFormat="1"/>
    <row r="210" s="320" customFormat="1"/>
    <row r="211" s="320" customFormat="1"/>
    <row r="212" s="320" customFormat="1"/>
    <row r="213" s="320" customFormat="1"/>
    <row r="214" s="320" customFormat="1"/>
    <row r="215" s="320" customFormat="1"/>
    <row r="216" s="320" customFormat="1"/>
    <row r="217" s="320" customFormat="1"/>
    <row r="218" s="320" customFormat="1"/>
    <row r="219" s="320" customFormat="1"/>
    <row r="220" s="320" customFormat="1"/>
    <row r="221" s="320" customFormat="1"/>
    <row r="222" s="320" customFormat="1"/>
    <row r="223" s="320" customFormat="1"/>
    <row r="224" s="320" customFormat="1"/>
    <row r="225" s="320" customFormat="1"/>
    <row r="226" s="320" customFormat="1"/>
    <row r="227" s="320" customFormat="1"/>
    <row r="228" s="320" customFormat="1"/>
    <row r="229" s="320" customFormat="1"/>
    <row r="230" s="320" customFormat="1"/>
    <row r="231" s="320" customFormat="1"/>
    <row r="232" s="320" customFormat="1"/>
    <row r="233" s="320" customFormat="1"/>
    <row r="234" s="320" customFormat="1"/>
    <row r="235" s="320" customFormat="1"/>
    <row r="236" s="320" customFormat="1"/>
    <row r="237" s="320" customFormat="1"/>
    <row r="238" s="320" customFormat="1"/>
    <row r="239" s="320" customFormat="1"/>
    <row r="240" s="320" customFormat="1"/>
    <row r="241" s="320" customFormat="1"/>
    <row r="242" s="320" customFormat="1"/>
    <row r="243" s="320" customFormat="1"/>
    <row r="244" s="320" customFormat="1"/>
    <row r="245" s="320" customFormat="1"/>
    <row r="246" s="320" customFormat="1"/>
    <row r="247" s="320" customFormat="1"/>
    <row r="248" s="320" customFormat="1"/>
    <row r="249" s="320" customFormat="1"/>
    <row r="250" s="320" customFormat="1"/>
    <row r="251" s="320" customFormat="1"/>
    <row r="252" s="320" customFormat="1"/>
    <row r="253" s="320" customFormat="1"/>
    <row r="254" s="320" customFormat="1"/>
    <row r="255" s="320" customFormat="1"/>
    <row r="256" s="320" customFormat="1"/>
    <row r="257" s="320" customFormat="1"/>
    <row r="258" s="320" customFormat="1"/>
    <row r="259" s="320" customFormat="1"/>
    <row r="260" s="320" customFormat="1"/>
    <row r="261" s="320" customFormat="1"/>
    <row r="262" s="320" customFormat="1"/>
    <row r="263" s="320" customFormat="1"/>
    <row r="264" s="320" customFormat="1"/>
    <row r="265" s="320" customFormat="1"/>
    <row r="266" s="320" customFormat="1"/>
    <row r="267" s="320" customFormat="1"/>
    <row r="268" s="320" customFormat="1"/>
    <row r="269" s="320" customFormat="1"/>
    <row r="270" s="320" customFormat="1"/>
    <row r="271" s="320" customFormat="1"/>
    <row r="272" s="320" customFormat="1"/>
    <row r="273" s="320" customFormat="1"/>
    <row r="274" s="320" customFormat="1"/>
    <row r="275" s="320" customFormat="1"/>
    <row r="276" s="320" customFormat="1"/>
    <row r="277" s="320" customFormat="1"/>
    <row r="278" s="320" customFormat="1"/>
    <row r="279" s="320" customFormat="1"/>
    <row r="280" s="320" customFormat="1"/>
    <row r="281" s="320" customFormat="1"/>
    <row r="282" s="320" customFormat="1"/>
    <row r="283" s="320" customFormat="1"/>
    <row r="284" s="320" customFormat="1"/>
    <row r="285" s="320" customFormat="1"/>
    <row r="286" s="320" customFormat="1"/>
    <row r="287" s="320" customFormat="1"/>
    <row r="288" s="320" customFormat="1"/>
    <row r="289" s="320" customFormat="1"/>
    <row r="290" s="320" customFormat="1"/>
    <row r="291" s="320" customFormat="1"/>
    <row r="292" s="320" customFormat="1"/>
    <row r="293" s="320" customFormat="1"/>
    <row r="294" s="320" customFormat="1"/>
    <row r="295" s="320" customFormat="1"/>
    <row r="296" s="320" customFormat="1"/>
    <row r="297" s="320" customFormat="1"/>
    <row r="298" s="320" customFormat="1"/>
    <row r="299" s="320" customFormat="1"/>
    <row r="300" s="320" customFormat="1"/>
    <row r="301" s="320" customFormat="1"/>
    <row r="302" s="320" customFormat="1"/>
    <row r="303" s="320" customFormat="1"/>
    <row r="304" s="320" customFormat="1"/>
    <row r="305" s="320" customFormat="1"/>
    <row r="306" s="320" customFormat="1"/>
    <row r="307" s="320" customFormat="1"/>
    <row r="308" s="320" customFormat="1"/>
    <row r="309" s="320" customFormat="1"/>
    <row r="310" s="320" customFormat="1"/>
    <row r="311" s="320" customFormat="1"/>
    <row r="312" s="320" customFormat="1"/>
    <row r="313" s="320" customFormat="1"/>
    <row r="314" s="320" customFormat="1"/>
    <row r="315" s="320" customFormat="1"/>
    <row r="316" s="320" customFormat="1"/>
    <row r="317" s="320" customFormat="1"/>
    <row r="318" s="320" customFormat="1"/>
    <row r="319" s="320" customFormat="1"/>
    <row r="320" s="320" customFormat="1"/>
    <row r="321" s="320" customFormat="1"/>
    <row r="322" s="320" customFormat="1"/>
    <row r="323" s="320" customFormat="1"/>
    <row r="324" s="320" customFormat="1"/>
    <row r="325" s="320" customFormat="1"/>
    <row r="326" s="320" customFormat="1"/>
    <row r="327" s="320" customFormat="1"/>
    <row r="328" s="320" customFormat="1"/>
    <row r="329" s="320" customFormat="1"/>
    <row r="330" s="320" customFormat="1"/>
    <row r="331" s="320" customFormat="1"/>
    <row r="332" s="320" customFormat="1"/>
    <row r="333" s="320" customFormat="1"/>
    <row r="334" s="320" customFormat="1"/>
    <row r="335" s="320" customFormat="1"/>
    <row r="336" s="320" customFormat="1"/>
    <row r="337" s="320" customFormat="1"/>
    <row r="338" s="320" customFormat="1"/>
    <row r="339" s="320" customFormat="1"/>
    <row r="340" s="320" customFormat="1"/>
    <row r="341" s="320" customFormat="1"/>
    <row r="342" s="320" customFormat="1"/>
    <row r="343" s="320" customFormat="1"/>
    <row r="344" s="320" customFormat="1"/>
    <row r="345" s="320" customFormat="1"/>
    <row r="346" s="320" customFormat="1"/>
    <row r="347" s="320" customFormat="1"/>
    <row r="348" s="320" customFormat="1"/>
    <row r="349" s="320" customFormat="1"/>
    <row r="350" s="320" customFormat="1"/>
    <row r="351" s="320" customFormat="1"/>
    <row r="352" s="320" customFormat="1"/>
    <row r="353" s="320" customFormat="1"/>
    <row r="354" s="320" customFormat="1"/>
    <row r="355" s="320" customFormat="1"/>
    <row r="356" s="320" customFormat="1"/>
    <row r="357" s="320" customFormat="1"/>
    <row r="358" s="320" customFormat="1"/>
    <row r="359" s="320" customFormat="1"/>
    <row r="360" s="320" customFormat="1"/>
    <row r="361" s="320" customFormat="1"/>
    <row r="362" s="320" customFormat="1"/>
    <row r="363" s="320" customFormat="1"/>
    <row r="364" s="320" customFormat="1"/>
    <row r="365" s="320" customFormat="1"/>
    <row r="366" s="320" customFormat="1"/>
    <row r="367" s="320" customFormat="1"/>
    <row r="368" s="320" customFormat="1"/>
    <row r="369" s="320" customFormat="1"/>
    <row r="370" s="320" customFormat="1"/>
    <row r="371" s="320" customFormat="1"/>
    <row r="372" s="320" customFormat="1"/>
    <row r="373" s="320" customFormat="1"/>
    <row r="374" s="320" customFormat="1"/>
    <row r="375" s="320" customFormat="1"/>
    <row r="376" s="320" customFormat="1"/>
    <row r="377" s="320" customFormat="1"/>
    <row r="378" s="320" customFormat="1"/>
    <row r="379" s="320" customFormat="1"/>
    <row r="380" s="320" customFormat="1"/>
    <row r="381" s="320" customFormat="1"/>
    <row r="382" s="320" customFormat="1"/>
    <row r="383" s="320" customFormat="1"/>
    <row r="384" s="320" customFormat="1"/>
    <row r="385" s="320" customFormat="1"/>
    <row r="386" s="320" customFormat="1"/>
    <row r="387" s="320" customFormat="1"/>
    <row r="388" s="320" customFormat="1"/>
    <row r="389" s="320" customFormat="1"/>
    <row r="390" s="320" customFormat="1"/>
    <row r="391" s="320" customFormat="1"/>
    <row r="392" s="320" customFormat="1"/>
    <row r="393" s="320" customFormat="1"/>
    <row r="394" s="320" customFormat="1"/>
    <row r="395" s="320" customFormat="1"/>
    <row r="396" s="320" customFormat="1"/>
    <row r="397" s="320" customFormat="1"/>
    <row r="398" s="320" customFormat="1"/>
    <row r="399" s="320" customFormat="1"/>
    <row r="400" s="320" customFormat="1"/>
    <row r="401" s="320" customFormat="1"/>
    <row r="402" s="320" customFormat="1"/>
    <row r="403" s="320" customFormat="1"/>
    <row r="404" s="320" customFormat="1"/>
    <row r="405" s="320" customFormat="1"/>
    <row r="406" s="320" customFormat="1"/>
    <row r="407" s="320" customFormat="1"/>
    <row r="408" s="320" customFormat="1"/>
    <row r="409" s="320" customFormat="1"/>
    <row r="410" s="320" customFormat="1"/>
    <row r="411" s="320" customFormat="1"/>
    <row r="412" s="320" customFormat="1"/>
    <row r="413" s="320" customFormat="1"/>
    <row r="414" s="320" customFormat="1"/>
    <row r="415" s="320" customFormat="1"/>
    <row r="416" s="320" customFormat="1"/>
    <row r="417" s="320" customFormat="1"/>
    <row r="418" s="320" customFormat="1"/>
    <row r="419" s="320" customFormat="1"/>
    <row r="420" s="320" customFormat="1"/>
    <row r="421" s="320" customFormat="1"/>
    <row r="422" s="320" customFormat="1"/>
    <row r="423" s="320" customFormat="1"/>
    <row r="424" s="320" customFormat="1"/>
    <row r="425" s="320" customFormat="1"/>
    <row r="426" s="320" customFormat="1"/>
    <row r="427" s="320" customFormat="1"/>
    <row r="428" s="320" customFormat="1"/>
    <row r="429" s="320" customFormat="1"/>
    <row r="430" s="320" customFormat="1"/>
    <row r="431" s="320" customFormat="1"/>
    <row r="432" s="320" customFormat="1"/>
    <row r="433" s="320" customFormat="1"/>
    <row r="434" s="320" customFormat="1"/>
    <row r="435" s="320" customFormat="1"/>
    <row r="436" s="320" customFormat="1"/>
    <row r="437" s="320" customFormat="1"/>
    <row r="438" s="320" customFormat="1"/>
    <row r="439" s="320" customFormat="1"/>
    <row r="440" s="320" customFormat="1"/>
    <row r="441" s="320" customFormat="1"/>
    <row r="442" s="320" customFormat="1"/>
    <row r="443" s="320" customFormat="1"/>
    <row r="444" s="320" customFormat="1"/>
    <row r="445" s="320" customFormat="1"/>
    <row r="446" s="320" customFormat="1"/>
    <row r="447" s="320" customFormat="1"/>
    <row r="448" s="320" customFormat="1"/>
    <row r="449" s="320" customFormat="1"/>
    <row r="450" s="320" customFormat="1"/>
    <row r="451" s="320" customFormat="1"/>
    <row r="452" s="320" customFormat="1"/>
    <row r="453" s="320" customFormat="1"/>
    <row r="454" s="320" customFormat="1"/>
    <row r="455" s="320" customFormat="1"/>
    <row r="456" s="320" customFormat="1"/>
    <row r="457" s="320" customFormat="1"/>
    <row r="458" s="320" customFormat="1"/>
    <row r="459" s="320" customFormat="1"/>
    <row r="460" s="320" customFormat="1"/>
    <row r="461" s="320" customFormat="1"/>
    <row r="462" s="320" customFormat="1"/>
    <row r="463" s="320" customFormat="1"/>
    <row r="464" s="320" customFormat="1"/>
    <row r="465" s="320" customFormat="1"/>
    <row r="466" s="320" customFormat="1"/>
    <row r="467" s="320" customFormat="1"/>
    <row r="468" s="320" customFormat="1"/>
    <row r="469" s="320" customFormat="1"/>
    <row r="470" s="320" customFormat="1"/>
    <row r="471" s="320" customFormat="1"/>
    <row r="472" s="320" customFormat="1"/>
    <row r="473" s="320" customFormat="1"/>
    <row r="474" s="320" customFormat="1"/>
    <row r="475" s="320" customFormat="1"/>
    <row r="476" s="320" customFormat="1"/>
    <row r="477" s="320" customFormat="1"/>
    <row r="478" s="320" customFormat="1"/>
    <row r="479" s="320" customFormat="1"/>
    <row r="480" s="320" customFormat="1"/>
    <row r="481" s="320" customFormat="1"/>
    <row r="482" s="320" customFormat="1"/>
    <row r="483" s="320" customFormat="1"/>
    <row r="484" s="320" customFormat="1"/>
    <row r="485" s="320" customFormat="1"/>
    <row r="486" s="320" customFormat="1"/>
    <row r="487" s="320" customFormat="1"/>
    <row r="488" s="320" customFormat="1"/>
    <row r="489" s="320" customFormat="1"/>
    <row r="490" s="320" customFormat="1"/>
    <row r="491" s="320" customFormat="1"/>
    <row r="492" s="320" customFormat="1"/>
    <row r="493" s="320" customFormat="1"/>
    <row r="494" s="320" customFormat="1"/>
    <row r="495" s="320" customFormat="1"/>
    <row r="496" s="320" customFormat="1"/>
    <row r="497" s="320" customFormat="1"/>
    <row r="498" s="320" customFormat="1"/>
    <row r="499" s="320" customFormat="1"/>
    <row r="500" s="320" customFormat="1"/>
    <row r="501" s="320" customFormat="1"/>
    <row r="502" s="320" customFormat="1"/>
    <row r="503" s="320" customFormat="1"/>
    <row r="504" s="320" customFormat="1"/>
    <row r="505" s="320" customFormat="1"/>
    <row r="506" s="320" customFormat="1"/>
    <row r="507" s="320" customFormat="1"/>
    <row r="508" s="320" customFormat="1"/>
    <row r="509" s="320" customFormat="1"/>
    <row r="510" s="320" customFormat="1"/>
    <row r="511" s="320" customFormat="1"/>
    <row r="512" s="320" customFormat="1"/>
    <row r="513" s="320" customFormat="1"/>
    <row r="514" s="320" customFormat="1"/>
    <row r="515" s="320" customFormat="1"/>
    <row r="516" s="320" customFormat="1"/>
    <row r="517" s="320" customFormat="1"/>
    <row r="518" s="320" customFormat="1"/>
    <row r="519" s="320" customFormat="1"/>
    <row r="520" s="320" customFormat="1"/>
    <row r="521" s="320" customFormat="1"/>
    <row r="522" s="320" customFormat="1"/>
    <row r="523" s="320" customFormat="1"/>
    <row r="524" s="320" customFormat="1"/>
    <row r="525" s="320" customFormat="1"/>
    <row r="526" s="320" customFormat="1"/>
    <row r="527" s="320" customFormat="1"/>
    <row r="528" s="320" customFormat="1"/>
    <row r="529" s="320" customFormat="1"/>
    <row r="530" s="320" customFormat="1"/>
    <row r="531" s="320" customFormat="1"/>
    <row r="532" s="320" customFormat="1"/>
    <row r="533" s="320" customFormat="1"/>
    <row r="534" s="320" customFormat="1"/>
    <row r="535" s="320" customFormat="1"/>
    <row r="536" s="320" customFormat="1"/>
    <row r="537" s="320" customFormat="1"/>
    <row r="538" s="320" customFormat="1"/>
    <row r="539" s="320" customFormat="1"/>
    <row r="540" s="320" customFormat="1"/>
    <row r="541" s="320" customFormat="1"/>
    <row r="542" s="320" customFormat="1"/>
    <row r="543" s="320" customFormat="1"/>
    <row r="544" s="320" customFormat="1"/>
    <row r="545" s="320" customFormat="1"/>
    <row r="546" s="320" customFormat="1"/>
    <row r="547" s="320" customFormat="1"/>
    <row r="548" s="320" customFormat="1"/>
    <row r="549" s="320" customFormat="1"/>
    <row r="550" s="320" customFormat="1"/>
    <row r="551" s="320" customFormat="1"/>
    <row r="552" s="320" customFormat="1"/>
    <row r="553" s="320" customFormat="1"/>
    <row r="554" s="320" customFormat="1"/>
    <row r="555" s="320" customFormat="1"/>
    <row r="556" s="320" customFormat="1"/>
    <row r="557" s="320" customFormat="1"/>
    <row r="558" s="320" customFormat="1"/>
    <row r="559" s="320" customFormat="1"/>
    <row r="560" s="320" customFormat="1"/>
    <row r="561" s="320" customFormat="1"/>
    <row r="562" s="320" customFormat="1"/>
    <row r="563" s="320" customFormat="1"/>
    <row r="564" s="320" customFormat="1"/>
    <row r="565" s="320" customFormat="1"/>
    <row r="566" s="320" customFormat="1"/>
    <row r="567" s="320" customFormat="1"/>
    <row r="568" s="320" customFormat="1"/>
    <row r="569" s="320" customFormat="1"/>
    <row r="570" s="320" customFormat="1"/>
    <row r="571" s="320" customFormat="1"/>
    <row r="572" s="320" customFormat="1"/>
    <row r="573" s="320" customFormat="1"/>
    <row r="574" s="320" customFormat="1"/>
    <row r="575" s="320" customFormat="1"/>
    <row r="576" s="320" customFormat="1"/>
    <row r="577" s="320" customFormat="1"/>
    <row r="578" s="320" customFormat="1"/>
    <row r="579" s="320" customFormat="1"/>
    <row r="580" s="320" customFormat="1"/>
    <row r="581" s="320" customFormat="1"/>
    <row r="582" s="320" customFormat="1"/>
    <row r="583" s="320" customFormat="1"/>
    <row r="584" s="320" customFormat="1"/>
    <row r="585" s="320" customFormat="1"/>
    <row r="586" s="320" customFormat="1"/>
    <row r="587" s="320" customFormat="1"/>
    <row r="588" s="320" customFormat="1"/>
    <row r="589" s="320" customFormat="1"/>
    <row r="590" s="320" customFormat="1"/>
    <row r="591" s="320" customFormat="1"/>
    <row r="592" s="320" customFormat="1"/>
    <row r="593" s="320" customFormat="1"/>
    <row r="594" s="320" customFormat="1"/>
    <row r="595" s="320" customFormat="1"/>
    <row r="596" s="320" customFormat="1"/>
    <row r="597" s="320" customFormat="1"/>
    <row r="598" s="320" customFormat="1"/>
    <row r="599" s="320" customFormat="1"/>
    <row r="600" s="320" customFormat="1"/>
    <row r="601" s="320" customFormat="1"/>
    <row r="602" s="320" customFormat="1"/>
    <row r="603" s="320" customFormat="1"/>
    <row r="604" s="320" customFormat="1"/>
    <row r="605" s="320" customFormat="1"/>
    <row r="606" s="320" customFormat="1"/>
    <row r="607" s="320" customFormat="1"/>
    <row r="608" s="320" customFormat="1"/>
    <row r="609" s="320" customFormat="1"/>
    <row r="610" s="320" customFormat="1"/>
    <row r="611" s="320" customFormat="1"/>
    <row r="612" s="320" customFormat="1"/>
    <row r="613" s="320" customFormat="1"/>
    <row r="614" s="320" customFormat="1"/>
    <row r="615" s="320" customFormat="1"/>
    <row r="616" s="320" customFormat="1"/>
    <row r="617" s="320" customFormat="1"/>
    <row r="618" s="320" customFormat="1"/>
    <row r="619" s="320" customFormat="1"/>
    <row r="620" s="320" customFormat="1"/>
    <row r="621" s="320" customFormat="1"/>
    <row r="622" s="320" customFormat="1"/>
    <row r="623" s="320" customFormat="1"/>
    <row r="624" s="320" customFormat="1"/>
    <row r="625" s="320" customFormat="1"/>
    <row r="626" s="320" customFormat="1"/>
    <row r="627" s="320" customFormat="1"/>
    <row r="628" s="320" customFormat="1"/>
    <row r="629" s="320" customFormat="1"/>
    <row r="630" s="320" customFormat="1"/>
    <row r="631" s="320" customFormat="1"/>
    <row r="632" s="320" customFormat="1"/>
    <row r="633" s="320" customFormat="1"/>
    <row r="634" s="320" customFormat="1"/>
    <row r="635" s="320" customFormat="1"/>
    <row r="636" s="320" customFormat="1"/>
    <row r="637" s="320" customFormat="1"/>
    <row r="638" s="320" customFormat="1"/>
    <row r="639" s="320" customFormat="1"/>
    <row r="640" s="320" customFormat="1"/>
    <row r="641" s="320" customFormat="1"/>
    <row r="642" s="320" customFormat="1"/>
    <row r="643" s="320" customFormat="1"/>
    <row r="644" s="320" customFormat="1"/>
    <row r="645" s="320" customFormat="1"/>
    <row r="646" s="320" customFormat="1"/>
    <row r="647" s="320" customFormat="1"/>
    <row r="648" s="320" customFormat="1"/>
    <row r="649" s="320" customFormat="1"/>
    <row r="650" s="320" customFormat="1"/>
    <row r="651" s="320" customFormat="1"/>
    <row r="652" s="320" customFormat="1"/>
    <row r="653" s="320" customFormat="1"/>
    <row r="654" s="320" customFormat="1"/>
    <row r="655" s="320" customFormat="1"/>
    <row r="656" s="320" customFormat="1"/>
    <row r="657" s="320" customFormat="1"/>
    <row r="658" s="320" customFormat="1"/>
    <row r="659" s="320" customFormat="1"/>
    <row r="660" s="320" customFormat="1"/>
    <row r="661" s="320" customFormat="1"/>
    <row r="662" s="320" customFormat="1"/>
    <row r="663" s="320" customFormat="1"/>
    <row r="664" s="320" customFormat="1"/>
    <row r="665" s="320" customFormat="1"/>
    <row r="666" s="320" customFormat="1"/>
    <row r="667" s="320" customFormat="1"/>
    <row r="668" s="320" customFormat="1"/>
    <row r="669" s="320" customFormat="1"/>
    <row r="670" s="320" customFormat="1"/>
    <row r="671" s="320" customFormat="1"/>
    <row r="672" s="320" customFormat="1"/>
    <row r="673" s="320" customFormat="1"/>
    <row r="674" s="320" customFormat="1"/>
    <row r="675" s="320" customFormat="1"/>
    <row r="676" s="320" customFormat="1"/>
    <row r="677" s="320" customFormat="1"/>
    <row r="678" s="320" customFormat="1"/>
    <row r="679" s="320" customFormat="1"/>
    <row r="680" s="320" customFormat="1"/>
    <row r="681" s="320" customFormat="1"/>
    <row r="682" s="320" customFormat="1"/>
    <row r="683" s="320" customFormat="1"/>
    <row r="684" s="320" customFormat="1"/>
    <row r="685" s="320" customFormat="1"/>
    <row r="686" s="320" customFormat="1"/>
    <row r="687" s="320" customFormat="1"/>
    <row r="688" s="320" customFormat="1"/>
    <row r="689" s="320" customFormat="1"/>
    <row r="690" s="320" customFormat="1"/>
    <row r="691" s="320" customFormat="1"/>
    <row r="692" s="320" customFormat="1"/>
    <row r="693" s="320" customFormat="1"/>
    <row r="694" s="320" customFormat="1"/>
    <row r="695" s="320" customFormat="1"/>
    <row r="696" s="320" customFormat="1"/>
    <row r="697" s="320" customFormat="1"/>
    <row r="698" s="320" customFormat="1"/>
    <row r="699" s="320" customFormat="1"/>
    <row r="700" s="320" customFormat="1"/>
    <row r="701" s="320" customFormat="1"/>
    <row r="702" s="320" customFormat="1"/>
    <row r="703" s="320" customFormat="1"/>
    <row r="704" s="320" customFormat="1"/>
    <row r="705" s="320" customFormat="1"/>
    <row r="706" s="320" customFormat="1"/>
    <row r="707" s="320" customFormat="1"/>
    <row r="708" s="320" customFormat="1"/>
    <row r="709" s="320" customFormat="1"/>
    <row r="710" s="320" customFormat="1"/>
    <row r="711" s="320" customFormat="1"/>
    <row r="712" s="320" customFormat="1"/>
    <row r="713" s="320" customFormat="1"/>
    <row r="714" s="320" customFormat="1"/>
    <row r="715" s="320" customFormat="1"/>
    <row r="716" s="320" customFormat="1"/>
    <row r="717" s="320" customFormat="1"/>
    <row r="718" s="320" customFormat="1"/>
    <row r="719" s="320" customFormat="1"/>
    <row r="720" s="320" customFormat="1"/>
    <row r="721" s="320" customFormat="1"/>
    <row r="722" s="320" customFormat="1"/>
    <row r="723" s="320" customFormat="1"/>
    <row r="724" s="320" customFormat="1"/>
    <row r="725" s="320" customFormat="1"/>
    <row r="726" s="320" customFormat="1"/>
    <row r="727" s="320" customFormat="1"/>
    <row r="728" s="320" customFormat="1"/>
    <row r="729" s="320" customFormat="1"/>
    <row r="730" s="320" customFormat="1"/>
    <row r="731" s="320" customFormat="1"/>
    <row r="732" s="320" customFormat="1"/>
    <row r="733" s="320" customFormat="1"/>
    <row r="734" s="320" customFormat="1"/>
    <row r="735" s="320" customFormat="1"/>
    <row r="736" s="320" customFormat="1"/>
    <row r="737" s="320" customFormat="1"/>
    <row r="738" s="320" customFormat="1"/>
    <row r="739" s="320" customFormat="1"/>
    <row r="740" s="320" customFormat="1"/>
    <row r="741" s="320" customFormat="1"/>
    <row r="742" s="320" customFormat="1"/>
    <row r="743" s="320" customFormat="1"/>
    <row r="744" s="320" customFormat="1"/>
    <row r="745" s="320" customFormat="1"/>
    <row r="746" s="320" customFormat="1"/>
    <row r="747" s="320" customFormat="1"/>
    <row r="748" s="320" customFormat="1"/>
    <row r="749" s="320" customFormat="1"/>
    <row r="750" s="320" customFormat="1"/>
    <row r="751" s="320" customFormat="1"/>
    <row r="752" s="320" customFormat="1"/>
    <row r="753" s="320" customFormat="1"/>
    <row r="754" s="320" customFormat="1"/>
    <row r="755" s="320" customFormat="1"/>
    <row r="756" s="320" customFormat="1"/>
    <row r="757" s="320" customFormat="1"/>
    <row r="758" s="320" customFormat="1"/>
    <row r="759" s="320" customFormat="1"/>
    <row r="760" s="320" customFormat="1"/>
    <row r="761" s="320" customFormat="1"/>
    <row r="762" s="320" customFormat="1"/>
    <row r="763" s="320" customFormat="1"/>
    <row r="764" s="320" customFormat="1"/>
    <row r="765" s="320" customFormat="1"/>
    <row r="766" s="320" customFormat="1"/>
    <row r="767" s="320" customFormat="1"/>
    <row r="768" s="320" customFormat="1"/>
    <row r="769" s="320" customFormat="1"/>
    <row r="770" s="320" customFormat="1"/>
    <row r="771" s="320" customFormat="1"/>
    <row r="772" s="320" customFormat="1"/>
    <row r="773" s="320" customFormat="1"/>
    <row r="774" s="320" customFormat="1"/>
    <row r="775" s="320" customFormat="1"/>
    <row r="776" s="320" customFormat="1"/>
    <row r="777" s="320" customFormat="1"/>
    <row r="778" s="320" customFormat="1"/>
    <row r="779" s="320" customFormat="1"/>
    <row r="780" s="320" customFormat="1"/>
    <row r="781" s="320" customFormat="1"/>
    <row r="782" s="320" customFormat="1"/>
    <row r="783" s="320" customFormat="1"/>
    <row r="784" s="320" customFormat="1"/>
    <row r="785" s="320" customFormat="1"/>
    <row r="786" s="320" customFormat="1"/>
    <row r="787" s="320" customFormat="1"/>
    <row r="788" s="320" customFormat="1"/>
    <row r="789" s="320" customFormat="1"/>
    <row r="790" s="320" customFormat="1"/>
    <row r="791" s="320" customFormat="1"/>
    <row r="792" s="320" customFormat="1"/>
    <row r="793" s="320" customFormat="1"/>
    <row r="794" s="320" customFormat="1"/>
    <row r="795" s="320" customFormat="1"/>
    <row r="796" s="320" customFormat="1"/>
    <row r="797" s="320" customFormat="1"/>
    <row r="798" s="320" customFormat="1"/>
    <row r="799" s="320" customFormat="1"/>
    <row r="800" s="320" customFormat="1"/>
    <row r="801" s="320" customFormat="1"/>
    <row r="802" s="320" customFormat="1"/>
    <row r="803" s="320" customFormat="1"/>
    <row r="804" s="320" customFormat="1"/>
    <row r="805" s="320" customFormat="1"/>
    <row r="806" s="320" customFormat="1"/>
    <row r="807" s="320" customFormat="1"/>
    <row r="808" s="320" customFormat="1"/>
    <row r="809" s="320" customFormat="1"/>
    <row r="810" s="320" customFormat="1"/>
    <row r="811" s="320" customFormat="1"/>
    <row r="812" s="320" customFormat="1"/>
    <row r="813" s="320" customFormat="1"/>
    <row r="814" s="320" customFormat="1"/>
    <row r="815" s="320" customFormat="1"/>
    <row r="816" s="320" customFormat="1"/>
    <row r="817" s="320" customFormat="1"/>
    <row r="818" s="320" customFormat="1"/>
    <row r="819" s="320" customFormat="1"/>
    <row r="820" s="320" customFormat="1"/>
    <row r="821" s="320" customFormat="1"/>
    <row r="822" s="320" customFormat="1"/>
    <row r="823" s="320" customFormat="1"/>
    <row r="824" s="320" customFormat="1"/>
    <row r="825" s="320" customFormat="1"/>
    <row r="826" s="320" customFormat="1"/>
    <row r="827" s="320" customFormat="1"/>
    <row r="828" s="320" customFormat="1"/>
    <row r="829" s="320" customFormat="1"/>
    <row r="830" s="320" customFormat="1"/>
    <row r="831" s="320" customFormat="1"/>
    <row r="832" s="320" customFormat="1"/>
    <row r="833" s="320" customFormat="1"/>
    <row r="834" s="320" customFormat="1"/>
    <row r="835" s="320" customFormat="1"/>
    <row r="836" s="320" customFormat="1"/>
    <row r="837" s="320" customFormat="1"/>
    <row r="838" s="320" customFormat="1"/>
    <row r="839" s="320" customFormat="1"/>
    <row r="840" s="320" customFormat="1"/>
    <row r="841" s="320" customFormat="1"/>
    <row r="842" s="320" customFormat="1"/>
    <row r="843" s="320" customFormat="1"/>
    <row r="844" s="320" customFormat="1"/>
    <row r="845" s="320" customFormat="1"/>
    <row r="846" s="320" customFormat="1"/>
    <row r="847" s="320" customFormat="1"/>
    <row r="848" s="320" customFormat="1"/>
    <row r="849" s="320" customFormat="1"/>
    <row r="850" s="320" customFormat="1"/>
    <row r="851" s="320" customFormat="1"/>
    <row r="852" s="320" customFormat="1"/>
    <row r="853" s="320" customFormat="1"/>
    <row r="854" s="320" customFormat="1"/>
    <row r="855" s="320" customFormat="1"/>
    <row r="856" s="320" customFormat="1"/>
    <row r="857" s="320" customFormat="1"/>
    <row r="858" s="320" customFormat="1"/>
    <row r="859" s="320" customFormat="1"/>
    <row r="860" s="320" customFormat="1"/>
    <row r="861" s="320" customFormat="1"/>
    <row r="862" s="320" customFormat="1"/>
    <row r="863" s="320" customFormat="1"/>
    <row r="864" s="320" customFormat="1"/>
    <row r="865" s="320" customFormat="1"/>
    <row r="866" s="320" customFormat="1"/>
    <row r="867" s="320" customFormat="1"/>
    <row r="868" s="320" customFormat="1"/>
    <row r="869" s="320" customFormat="1"/>
    <row r="870" s="320" customFormat="1"/>
    <row r="871" s="320" customFormat="1"/>
    <row r="872" s="320" customFormat="1"/>
    <row r="873" s="320" customFormat="1"/>
    <row r="874" s="320" customFormat="1"/>
    <row r="875" s="320" customFormat="1"/>
    <row r="876" s="320" customFormat="1"/>
    <row r="877" s="320" customFormat="1"/>
    <row r="878" s="320" customFormat="1"/>
    <row r="879" s="320" customFormat="1"/>
    <row r="880" s="320" customFormat="1"/>
    <row r="881" s="320" customFormat="1"/>
    <row r="882" s="320" customFormat="1"/>
    <row r="883" s="320" customFormat="1"/>
    <row r="884" s="320" customFormat="1"/>
    <row r="885" s="320" customFormat="1"/>
    <row r="886" s="320" customFormat="1"/>
    <row r="887" s="320" customFormat="1"/>
    <row r="888" s="320" customFormat="1"/>
    <row r="889" s="320" customFormat="1"/>
    <row r="890" s="320" customFormat="1"/>
    <row r="891" s="320" customFormat="1"/>
    <row r="892" s="320" customFormat="1"/>
    <row r="893" s="320" customFormat="1"/>
    <row r="894" s="320" customFormat="1"/>
    <row r="895" s="320" customFormat="1"/>
    <row r="896" s="320" customFormat="1"/>
    <row r="897" s="320" customFormat="1"/>
    <row r="898" s="320" customFormat="1"/>
    <row r="899" s="320" customFormat="1"/>
    <row r="900" s="320" customFormat="1"/>
    <row r="901" s="320" customFormat="1"/>
    <row r="902" s="320" customFormat="1"/>
    <row r="903" s="320" customFormat="1"/>
    <row r="904" s="320" customFormat="1"/>
    <row r="905" s="320" customFormat="1"/>
    <row r="906" s="320" customFormat="1"/>
    <row r="907" s="320" customFormat="1"/>
    <row r="908" s="320" customFormat="1"/>
    <row r="909" s="320" customFormat="1"/>
    <row r="910" s="320" customFormat="1"/>
    <row r="911" s="320" customFormat="1"/>
    <row r="912" s="320" customFormat="1"/>
    <row r="913" s="320" customFormat="1"/>
    <row r="914" s="320" customFormat="1"/>
    <row r="915" s="320" customFormat="1"/>
    <row r="916" s="320" customFormat="1"/>
    <row r="917" s="320" customFormat="1"/>
    <row r="918" s="320" customFormat="1"/>
    <row r="919" s="320" customFormat="1"/>
    <row r="920" s="320" customFormat="1"/>
    <row r="921" s="320" customFormat="1"/>
    <row r="922" s="320" customFormat="1"/>
    <row r="923" s="320" customFormat="1"/>
    <row r="924" s="320" customFormat="1"/>
    <row r="925" s="320" customFormat="1"/>
    <row r="926" s="320" customFormat="1"/>
    <row r="927" s="320" customFormat="1"/>
    <row r="928" s="320" customFormat="1"/>
    <row r="929" s="320" customFormat="1"/>
    <row r="930" s="320" customFormat="1"/>
    <row r="931" s="320" customFormat="1"/>
    <row r="932" s="320" customFormat="1"/>
    <row r="933" s="320" customFormat="1"/>
    <row r="934" s="320" customFormat="1"/>
    <row r="935" s="320" customFormat="1"/>
    <row r="936" s="320" customFormat="1"/>
    <row r="937" s="320" customFormat="1"/>
    <row r="938" s="320" customFormat="1"/>
    <row r="939" s="320" customFormat="1"/>
    <row r="940" s="320" customFormat="1"/>
    <row r="941" s="320" customFormat="1"/>
    <row r="942" s="320" customFormat="1"/>
    <row r="943" s="320" customFormat="1"/>
    <row r="944" s="320" customFormat="1"/>
    <row r="945" s="320" customFormat="1"/>
    <row r="946" s="320" customFormat="1"/>
    <row r="947" s="320" customFormat="1"/>
    <row r="948" s="320" customFormat="1"/>
    <row r="949" s="320" customFormat="1"/>
    <row r="950" s="320" customFormat="1"/>
    <row r="951" s="320" customFormat="1"/>
    <row r="952" s="320" customFormat="1"/>
    <row r="953" s="320" customFormat="1"/>
    <row r="954" s="320" customFormat="1"/>
    <row r="955" s="320" customFormat="1"/>
    <row r="956" s="320" customFormat="1"/>
    <row r="957" s="320" customFormat="1"/>
    <row r="958" s="320" customFormat="1"/>
    <row r="959" s="320" customFormat="1"/>
    <row r="960" s="320" customFormat="1"/>
    <row r="961" s="320" customFormat="1"/>
    <row r="962" s="320" customFormat="1"/>
    <row r="963" s="320" customFormat="1"/>
    <row r="964" s="320" customFormat="1"/>
    <row r="965" s="320" customFormat="1"/>
    <row r="966" s="320" customFormat="1"/>
    <row r="967" s="320" customFormat="1"/>
    <row r="968" s="320" customFormat="1"/>
    <row r="969" s="320" customFormat="1"/>
    <row r="970" s="320" customFormat="1"/>
    <row r="971" s="320" customFormat="1"/>
    <row r="972" s="320" customFormat="1"/>
    <row r="973" s="320" customFormat="1"/>
    <row r="974" s="320" customFormat="1"/>
    <row r="975" s="320" customFormat="1"/>
    <row r="976" s="320" customFormat="1"/>
    <row r="977" s="320" customFormat="1"/>
    <row r="978" s="320" customFormat="1"/>
    <row r="979" s="320" customFormat="1"/>
    <row r="980" s="320" customFormat="1"/>
    <row r="981" s="320" customFormat="1"/>
    <row r="982" s="320" customFormat="1"/>
    <row r="983" s="320" customFormat="1"/>
    <row r="984" s="320" customFormat="1"/>
    <row r="985" s="320" customFormat="1"/>
    <row r="986" s="320" customFormat="1"/>
    <row r="987" s="320" customFormat="1"/>
    <row r="988" s="320" customFormat="1"/>
    <row r="989" s="320" customFormat="1"/>
    <row r="990" s="320" customFormat="1"/>
    <row r="991" s="320" customFormat="1"/>
    <row r="992" s="320" customFormat="1"/>
    <row r="993" s="320" customFormat="1"/>
    <row r="994" s="320" customFormat="1"/>
    <row r="995" s="320" customFormat="1"/>
    <row r="996" s="320" customFormat="1"/>
    <row r="997" s="320" customFormat="1"/>
    <row r="998" s="320" customFormat="1"/>
    <row r="999" s="320" customFormat="1"/>
    <row r="1000" s="320" customFormat="1"/>
    <row r="1001" s="320" customFormat="1"/>
    <row r="1002" s="320" customFormat="1"/>
    <row r="1003" s="320" customFormat="1"/>
    <row r="1004" s="320" customFormat="1"/>
    <row r="1005" s="320" customFormat="1"/>
    <row r="1006" s="320" customFormat="1"/>
    <row r="1007" s="320" customFormat="1"/>
    <row r="1008" s="320" customFormat="1"/>
    <row r="1009" s="320" customFormat="1"/>
    <row r="1010" s="320" customFormat="1"/>
    <row r="1011" s="320" customFormat="1"/>
    <row r="1012" s="320" customFormat="1"/>
    <row r="1013" s="320" customFormat="1"/>
    <row r="1014" s="320" customFormat="1"/>
    <row r="1015" s="320" customFormat="1"/>
    <row r="1016" s="320" customFormat="1"/>
    <row r="1017" s="320" customFormat="1"/>
    <row r="1018" s="320" customFormat="1"/>
    <row r="1019" s="320" customFormat="1"/>
    <row r="1020" s="320" customFormat="1"/>
    <row r="1021" s="320" customFormat="1"/>
    <row r="1022" s="320" customFormat="1"/>
    <row r="1023" s="320" customFormat="1"/>
    <row r="1024" s="320" customFormat="1"/>
    <row r="1025" s="320" customFormat="1"/>
    <row r="1026" s="320" customFormat="1"/>
    <row r="1027" s="320" customFormat="1"/>
    <row r="1028" s="320" customFormat="1"/>
    <row r="1029" s="320" customFormat="1"/>
    <row r="1030" s="320" customFormat="1"/>
    <row r="1031" s="320" customFormat="1"/>
    <row r="1032" s="320" customFormat="1"/>
    <row r="1033" s="320" customFormat="1"/>
    <row r="1034" s="320" customFormat="1"/>
    <row r="1035" s="320" customFormat="1"/>
    <row r="1036" s="320" customFormat="1"/>
    <row r="1037" s="320" customFormat="1"/>
    <row r="1038" s="320" customFormat="1"/>
    <row r="1039" s="320" customFormat="1"/>
    <row r="1040" s="320" customFormat="1"/>
    <row r="1041" s="320" customFormat="1"/>
    <row r="1042" s="320" customFormat="1"/>
    <row r="1043" s="320" customFormat="1"/>
    <row r="1044" s="320" customFormat="1"/>
    <row r="1045" s="320" customFormat="1"/>
    <row r="1046" s="320" customFormat="1"/>
    <row r="1047" s="320" customFormat="1"/>
    <row r="1048" s="320" customFormat="1"/>
    <row r="1049" s="320" customFormat="1"/>
    <row r="1050" s="320" customFormat="1"/>
    <row r="1051" s="320" customFormat="1"/>
    <row r="1052" s="320" customFormat="1"/>
    <row r="1053" s="320" customFormat="1"/>
    <row r="1054" s="320" customFormat="1"/>
    <row r="1055" s="320" customFormat="1"/>
    <row r="1056" s="320" customFormat="1"/>
    <row r="1057" s="320" customFormat="1"/>
    <row r="1058" s="320" customFormat="1"/>
    <row r="1059" s="320" customFormat="1"/>
    <row r="1060" s="320" customFormat="1"/>
    <row r="1061" s="320" customFormat="1"/>
    <row r="1062" s="320" customFormat="1"/>
    <row r="1063" s="320" customFormat="1"/>
    <row r="1064" s="320" customFormat="1"/>
    <row r="1065" s="320" customFormat="1"/>
    <row r="1066" s="320" customFormat="1"/>
    <row r="1067" s="320" customFormat="1"/>
    <row r="1068" s="320" customFormat="1"/>
    <row r="1069" s="320" customFormat="1"/>
    <row r="1070" s="320" customFormat="1"/>
    <row r="1071" s="320" customFormat="1"/>
    <row r="1072" s="320" customFormat="1"/>
    <row r="1073" s="320" customFormat="1"/>
    <row r="1074" s="320" customFormat="1"/>
    <row r="1075" s="320" customFormat="1"/>
    <row r="1076" s="320" customFormat="1"/>
    <row r="1077" s="320" customFormat="1"/>
    <row r="1078" s="320" customFormat="1"/>
    <row r="1079" s="320" customFormat="1"/>
    <row r="1080" s="320" customFormat="1"/>
    <row r="1081" s="320" customFormat="1"/>
    <row r="1082" s="320" customFormat="1"/>
    <row r="1083" s="320" customFormat="1"/>
    <row r="1084" s="320" customFormat="1"/>
    <row r="1085" s="320" customFormat="1"/>
    <row r="1086" s="320" customFormat="1"/>
    <row r="1087" s="320" customFormat="1"/>
    <row r="1088" s="320" customFormat="1"/>
    <row r="1089" s="320" customFormat="1"/>
    <row r="1090" s="320" customFormat="1"/>
    <row r="1091" s="320" customFormat="1"/>
    <row r="1092" s="320" customFormat="1"/>
    <row r="1093" s="320" customFormat="1"/>
    <row r="1094" s="320" customFormat="1"/>
    <row r="1095" s="320" customFormat="1"/>
    <row r="1096" s="320" customFormat="1"/>
    <row r="1097" s="320" customFormat="1"/>
    <row r="1098" s="320" customFormat="1"/>
    <row r="1099" s="320" customFormat="1"/>
    <row r="1100" s="320" customFormat="1"/>
    <row r="1101" s="320" customFormat="1"/>
    <row r="1102" s="320" customFormat="1"/>
    <row r="1103" s="320" customFormat="1"/>
    <row r="1104" s="320" customFormat="1"/>
    <row r="1105" s="320" customFormat="1"/>
    <row r="1106" s="320" customFormat="1"/>
    <row r="1107" s="320" customFormat="1"/>
    <row r="1108" s="320" customFormat="1"/>
    <row r="1109" s="320" customFormat="1"/>
    <row r="1110" s="320" customFormat="1"/>
    <row r="1111" s="320" customFormat="1"/>
    <row r="1112" s="320" customFormat="1"/>
    <row r="1113" s="320" customFormat="1"/>
    <row r="1114" s="320" customFormat="1"/>
    <row r="1115" s="320" customFormat="1"/>
    <row r="1116" s="320" customFormat="1"/>
    <row r="1117" s="320" customFormat="1"/>
    <row r="1118" s="320" customFormat="1"/>
    <row r="1119" s="320" customFormat="1"/>
    <row r="1120" s="320" customFormat="1"/>
    <row r="1121" s="320" customFormat="1"/>
    <row r="1122" s="320" customFormat="1"/>
    <row r="1123" s="320" customFormat="1"/>
    <row r="1124" s="320" customFormat="1"/>
    <row r="1125" s="320" customFormat="1"/>
    <row r="1126" s="320" customFormat="1"/>
    <row r="1127" s="320" customFormat="1"/>
    <row r="1128" s="320" customFormat="1"/>
    <row r="1129" s="320" customFormat="1"/>
    <row r="1130" s="320" customFormat="1"/>
    <row r="1131" s="320" customFormat="1"/>
    <row r="1132" s="320" customFormat="1"/>
    <row r="1133" s="320" customFormat="1"/>
    <row r="1134" s="320" customFormat="1"/>
    <row r="1135" s="320" customFormat="1"/>
    <row r="1136" s="320" customFormat="1"/>
    <row r="1137" s="320" customFormat="1"/>
    <row r="1138" s="320" customFormat="1"/>
    <row r="1139" s="320" customFormat="1"/>
    <row r="1140" s="320" customFormat="1"/>
    <row r="1141" s="320" customFormat="1"/>
    <row r="1142" s="320" customFormat="1"/>
    <row r="1143" s="320" customFormat="1"/>
    <row r="1144" s="320" customFormat="1"/>
    <row r="1145" s="320" customFormat="1"/>
    <row r="1146" s="320" customFormat="1"/>
    <row r="1147" s="320" customFormat="1"/>
    <row r="1148" s="320" customFormat="1"/>
    <row r="1149" s="320" customFormat="1"/>
    <row r="1150" s="320" customFormat="1"/>
    <row r="1151" s="320" customFormat="1"/>
    <row r="1152" s="320" customFormat="1"/>
    <row r="1153" s="320" customFormat="1"/>
    <row r="1154" s="320" customFormat="1"/>
    <row r="1155" s="320" customFormat="1"/>
    <row r="1156" s="320" customFormat="1"/>
    <row r="1157" s="320" customFormat="1"/>
    <row r="1158" s="320" customFormat="1"/>
    <row r="1159" s="320" customFormat="1"/>
    <row r="1160" s="320" customFormat="1"/>
    <row r="1161" s="320" customFormat="1"/>
    <row r="1162" s="320" customFormat="1"/>
    <row r="1163" s="320" customFormat="1"/>
    <row r="1164" s="320" customFormat="1"/>
    <row r="1165" s="320" customFormat="1"/>
    <row r="1166" s="320" customFormat="1"/>
    <row r="1167" s="320" customFormat="1"/>
    <row r="1168" s="320" customFormat="1"/>
    <row r="1169" s="320" customFormat="1"/>
    <row r="1170" s="320" customFormat="1"/>
    <row r="1171" s="320" customFormat="1"/>
    <row r="1172" s="320" customFormat="1"/>
    <row r="1173" s="320" customFormat="1"/>
    <row r="1174" s="320" customFormat="1"/>
    <row r="1175" s="320" customFormat="1"/>
    <row r="1176" s="320" customFormat="1"/>
    <row r="1177" s="320" customFormat="1"/>
    <row r="1178" s="320" customFormat="1"/>
    <row r="1179" s="320" customFormat="1"/>
    <row r="1180" s="320" customFormat="1"/>
    <row r="1181" s="320" customFormat="1"/>
    <row r="1182" s="320" customFormat="1"/>
    <row r="1183" s="320" customFormat="1"/>
    <row r="1184" s="320" customFormat="1"/>
    <row r="1185" s="320" customFormat="1"/>
    <row r="1186" s="320" customFormat="1"/>
    <row r="1187" s="320" customFormat="1"/>
    <row r="1188" s="320" customFormat="1"/>
    <row r="1189" s="320" customFormat="1"/>
    <row r="1190" s="320" customFormat="1"/>
    <row r="1191" s="320" customFormat="1"/>
    <row r="1192" s="320" customFormat="1"/>
    <row r="1193" s="320" customFormat="1"/>
    <row r="1194" s="320" customFormat="1"/>
    <row r="1195" s="320" customFormat="1"/>
    <row r="1196" s="320" customFormat="1"/>
    <row r="1197" s="320" customFormat="1"/>
    <row r="1198" s="320" customFormat="1"/>
    <row r="1199" s="320" customFormat="1"/>
    <row r="1200" s="320" customFormat="1"/>
    <row r="1201" s="320" customFormat="1"/>
    <row r="1202" s="320" customFormat="1"/>
    <row r="1203" s="320" customFormat="1"/>
    <row r="1204" s="320" customFormat="1"/>
    <row r="1205" s="320" customFormat="1"/>
    <row r="1206" s="320" customFormat="1"/>
    <row r="1207" s="320" customFormat="1"/>
    <row r="1208" s="320" customFormat="1"/>
    <row r="1209" s="320" customFormat="1"/>
    <row r="1210" s="320" customFormat="1"/>
    <row r="1211" s="320" customFormat="1"/>
    <row r="1212" s="320" customFormat="1"/>
    <row r="1213" s="320" customFormat="1"/>
    <row r="1214" s="320" customFormat="1"/>
    <row r="1215" s="320" customFormat="1"/>
    <row r="1216" s="320" customFormat="1"/>
    <row r="1217" s="320" customFormat="1"/>
    <row r="1218" s="320" customFormat="1"/>
    <row r="1219" s="320" customFormat="1"/>
    <row r="1220" s="320" customFormat="1"/>
    <row r="1221" s="320" customFormat="1"/>
    <row r="1222" s="320" customFormat="1"/>
    <row r="1223" s="320" customFormat="1"/>
    <row r="1224" s="320" customFormat="1"/>
    <row r="1225" s="320" customFormat="1"/>
    <row r="1226" s="320" customFormat="1"/>
    <row r="1227" s="320" customFormat="1"/>
    <row r="1228" s="320" customFormat="1"/>
    <row r="1229" s="320" customFormat="1"/>
    <row r="1230" s="320" customFormat="1"/>
    <row r="1231" s="320" customFormat="1"/>
    <row r="1232" s="320" customFormat="1"/>
    <row r="1233" s="320" customFormat="1"/>
    <row r="1234" s="320" customFormat="1"/>
    <row r="1235" s="320" customFormat="1"/>
    <row r="1236" s="320" customFormat="1"/>
    <row r="1237" s="320" customFormat="1"/>
    <row r="1238" s="320" customFormat="1"/>
    <row r="1239" s="320" customFormat="1"/>
    <row r="1240" s="320" customFormat="1"/>
    <row r="1241" s="320" customFormat="1"/>
    <row r="1242" s="320" customFormat="1"/>
    <row r="1243" s="320" customFormat="1"/>
    <row r="1244" s="320" customFormat="1"/>
    <row r="1245" s="320" customFormat="1"/>
    <row r="1246" s="320" customFormat="1"/>
    <row r="1247" s="320" customFormat="1"/>
    <row r="1248" s="320" customFormat="1"/>
    <row r="1249" s="320" customFormat="1"/>
    <row r="1250" s="320" customFormat="1"/>
    <row r="1251" s="320" customFormat="1"/>
    <row r="1252" s="320" customFormat="1"/>
    <row r="1253" s="320" customFormat="1"/>
    <row r="1254" s="320" customFormat="1"/>
    <row r="1255" s="320" customFormat="1"/>
    <row r="1256" s="320" customFormat="1"/>
    <row r="1257" s="320" customFormat="1"/>
    <row r="1258" s="320" customFormat="1"/>
    <row r="1259" s="320" customFormat="1"/>
    <row r="1260" s="320" customFormat="1"/>
    <row r="1261" s="320" customFormat="1"/>
    <row r="1262" s="320" customFormat="1"/>
    <row r="1263" s="320" customFormat="1"/>
    <row r="1264" s="320" customFormat="1"/>
    <row r="1265" s="320" customFormat="1"/>
    <row r="1266" s="320" customFormat="1"/>
    <row r="1267" s="320" customFormat="1"/>
    <row r="1268" s="320" customFormat="1"/>
    <row r="1269" s="320" customFormat="1"/>
    <row r="1270" s="320" customFormat="1"/>
    <row r="1271" s="320" customFormat="1"/>
    <row r="1272" s="320" customFormat="1"/>
    <row r="1273" s="320" customFormat="1"/>
    <row r="1274" s="320" customFormat="1"/>
    <row r="1275" s="320" customFormat="1"/>
    <row r="1276" s="320" customFormat="1"/>
    <row r="1277" s="320" customFormat="1"/>
    <row r="1278" s="320" customFormat="1"/>
    <row r="1279" s="320" customFormat="1"/>
    <row r="1280" s="320" customFormat="1"/>
    <row r="1281" s="320" customFormat="1"/>
    <row r="1282" s="320" customFormat="1"/>
    <row r="1283" s="320" customFormat="1"/>
    <row r="1284" s="320" customFormat="1"/>
    <row r="1285" s="320" customFormat="1"/>
    <row r="1286" s="320" customFormat="1"/>
    <row r="1287" s="320" customFormat="1"/>
    <row r="1288" s="320" customFormat="1"/>
    <row r="1289" s="320" customFormat="1"/>
    <row r="1290" s="320" customFormat="1"/>
    <row r="1291" s="320" customFormat="1"/>
    <row r="1292" s="320" customFormat="1"/>
    <row r="1293" s="320" customFormat="1"/>
    <row r="1294" s="320" customFormat="1"/>
    <row r="1295" s="320" customFormat="1"/>
    <row r="1296" s="320" customFormat="1"/>
    <row r="1297" s="320" customFormat="1"/>
    <row r="1298" s="320" customFormat="1"/>
    <row r="1299" s="320" customFormat="1"/>
    <row r="1300" s="320" customFormat="1"/>
    <row r="1301" s="320" customFormat="1"/>
    <row r="1302" s="320" customFormat="1"/>
    <row r="1303" s="320" customFormat="1"/>
    <row r="1304" s="320" customFormat="1"/>
    <row r="1305" s="320" customFormat="1"/>
    <row r="1306" s="320" customFormat="1"/>
    <row r="1307" s="320" customFormat="1"/>
    <row r="1308" s="320" customFormat="1"/>
    <row r="1309" s="320" customFormat="1"/>
    <row r="1310" s="320" customFormat="1"/>
    <row r="1311" s="320" customFormat="1"/>
    <row r="1312" s="320" customFormat="1"/>
    <row r="1313" s="320" customFormat="1"/>
    <row r="1314" s="320" customFormat="1"/>
    <row r="1315" s="320" customFormat="1"/>
    <row r="1316" s="320" customFormat="1"/>
    <row r="1317" s="320" customFormat="1"/>
    <row r="1318" s="320" customFormat="1"/>
    <row r="1319" s="320" customFormat="1"/>
    <row r="1320" s="320" customFormat="1"/>
    <row r="1321" s="320" customFormat="1"/>
    <row r="1322" s="320" customFormat="1"/>
    <row r="1323" s="320" customFormat="1"/>
    <row r="1324" s="320" customFormat="1"/>
    <row r="1325" s="320" customFormat="1"/>
    <row r="1326" s="320" customFormat="1"/>
  </sheetData>
  <mergeCells count="41">
    <mergeCell ref="B55:C55"/>
    <mergeCell ref="B33:C33"/>
    <mergeCell ref="B34:B36"/>
    <mergeCell ref="B37:C37"/>
    <mergeCell ref="B38:C38"/>
    <mergeCell ref="B39:C39"/>
    <mergeCell ref="B40:B54"/>
    <mergeCell ref="B13:B32"/>
    <mergeCell ref="Y10:Y11"/>
    <mergeCell ref="Z10:Z11"/>
    <mergeCell ref="AA10:AA11"/>
    <mergeCell ref="AB10:AB11"/>
    <mergeCell ref="AE10:AE11"/>
    <mergeCell ref="AF10:AF11"/>
    <mergeCell ref="AG10:AG11"/>
    <mergeCell ref="AH10:AH11"/>
    <mergeCell ref="B12:C12"/>
    <mergeCell ref="AC10:AC11"/>
    <mergeCell ref="AD10:AD11"/>
    <mergeCell ref="S10:S11"/>
    <mergeCell ref="T10:T11"/>
    <mergeCell ref="U10:U11"/>
    <mergeCell ref="V10:V11"/>
    <mergeCell ref="W10:W11"/>
    <mergeCell ref="X10:X11"/>
    <mergeCell ref="F1:AH6"/>
    <mergeCell ref="A8:A11"/>
    <mergeCell ref="B8:C11"/>
    <mergeCell ref="D8:W8"/>
    <mergeCell ref="X8:AH8"/>
    <mergeCell ref="D9:T9"/>
    <mergeCell ref="U9:W9"/>
    <mergeCell ref="X9:AD9"/>
    <mergeCell ref="AE9:AH9"/>
    <mergeCell ref="D10:F10"/>
    <mergeCell ref="G10:H10"/>
    <mergeCell ref="I10:J10"/>
    <mergeCell ref="K10:M10"/>
    <mergeCell ref="N10:N11"/>
    <mergeCell ref="O10:P10"/>
    <mergeCell ref="Q10:R10"/>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B1311"/>
  <sheetViews>
    <sheetView workbookViewId="0">
      <selection activeCell="E1" sqref="E1:H6"/>
    </sheetView>
  </sheetViews>
  <sheetFormatPr baseColWidth="10" defaultRowHeight="12.75"/>
  <cols>
    <col min="1" max="1" width="10" customWidth="1"/>
    <col min="2" max="2" width="12.28515625" customWidth="1"/>
    <col min="3" max="8" width="22.42578125" customWidth="1"/>
    <col min="9" max="9" width="15.42578125" style="333" bestFit="1" customWidth="1"/>
    <col min="10" max="10" width="12" style="333" bestFit="1" customWidth="1"/>
    <col min="11" max="132" width="11.42578125" style="333"/>
  </cols>
  <sheetData>
    <row r="1" spans="1:8" ht="23.25" customHeight="1">
      <c r="A1" s="265"/>
      <c r="B1" s="265"/>
      <c r="C1" s="265"/>
      <c r="D1" s="265"/>
      <c r="E1" s="4541" t="s">
        <v>1443</v>
      </c>
      <c r="F1" s="4619"/>
      <c r="G1" s="4619"/>
      <c r="H1" s="4620"/>
    </row>
    <row r="2" spans="1:8" ht="15">
      <c r="A2" s="266"/>
      <c r="B2" s="266"/>
      <c r="C2" s="266"/>
      <c r="D2" s="266"/>
      <c r="E2" s="4621"/>
      <c r="F2" s="4622"/>
      <c r="G2" s="4622"/>
      <c r="H2" s="4623"/>
    </row>
    <row r="3" spans="1:8" ht="15">
      <c r="A3" s="266"/>
      <c r="B3" s="266"/>
      <c r="C3" s="266"/>
      <c r="D3" s="266"/>
      <c r="E3" s="4621"/>
      <c r="F3" s="4622"/>
      <c r="G3" s="4622"/>
      <c r="H3" s="4623"/>
    </row>
    <row r="4" spans="1:8" ht="15">
      <c r="A4" s="266"/>
      <c r="B4" s="266"/>
      <c r="C4" s="266"/>
      <c r="D4" s="266"/>
      <c r="E4" s="4621"/>
      <c r="F4" s="4622"/>
      <c r="G4" s="4622"/>
      <c r="H4" s="4623"/>
    </row>
    <row r="5" spans="1:8" ht="18">
      <c r="A5" s="267"/>
      <c r="B5" s="267"/>
      <c r="C5" s="267"/>
      <c r="D5" s="267"/>
      <c r="E5" s="4621"/>
      <c r="F5" s="4622"/>
      <c r="G5" s="4622"/>
      <c r="H5" s="4623"/>
    </row>
    <row r="6" spans="1:8" ht="16.5" thickBot="1">
      <c r="A6" s="268"/>
      <c r="B6" s="268"/>
      <c r="C6" s="268"/>
      <c r="D6" s="268"/>
      <c r="E6" s="4624"/>
      <c r="F6" s="4625"/>
      <c r="G6" s="4625"/>
      <c r="H6" s="4626"/>
    </row>
    <row r="7" spans="1:8" s="333" customFormat="1" ht="14.25">
      <c r="A7" s="1058"/>
      <c r="B7" s="1058"/>
      <c r="C7" s="1058"/>
      <c r="D7" s="1058"/>
      <c r="E7" s="1058"/>
      <c r="F7" s="1058"/>
      <c r="G7" s="1058"/>
      <c r="H7" s="1058"/>
    </row>
    <row r="8" spans="1:8" ht="32.1" customHeight="1">
      <c r="A8" s="4502" t="s">
        <v>704</v>
      </c>
      <c r="B8" s="4631"/>
      <c r="C8" s="4631"/>
      <c r="D8" s="4631"/>
      <c r="E8" s="4631"/>
      <c r="F8" s="1104" t="s">
        <v>883</v>
      </c>
      <c r="G8" s="1104" t="s">
        <v>708</v>
      </c>
      <c r="H8" s="1104" t="s">
        <v>1387</v>
      </c>
    </row>
    <row r="9" spans="1:8" ht="15.75">
      <c r="A9" s="4630" t="s">
        <v>1568</v>
      </c>
      <c r="B9" s="4628"/>
      <c r="C9" s="4628"/>
      <c r="D9" s="4628"/>
      <c r="E9" s="4628"/>
      <c r="F9" s="4628"/>
      <c r="G9" s="4628"/>
      <c r="H9" s="4629"/>
    </row>
    <row r="10" spans="1:8" ht="15.75">
      <c r="A10" s="4632"/>
      <c r="B10" s="4627" t="s">
        <v>1388</v>
      </c>
      <c r="C10" s="4628"/>
      <c r="D10" s="4628"/>
      <c r="E10" s="4628"/>
      <c r="F10" s="4628"/>
      <c r="G10" s="4628"/>
      <c r="H10" s="4629"/>
    </row>
    <row r="11" spans="1:8" ht="18.75" customHeight="1">
      <c r="A11" s="4632"/>
      <c r="B11" s="4617"/>
      <c r="C11" s="4351" t="s">
        <v>498</v>
      </c>
      <c r="D11" s="4585"/>
      <c r="E11" s="4586"/>
      <c r="F11" s="269">
        <f>+'2517 ESF Patrimonio'!G11</f>
        <v>0</v>
      </c>
      <c r="G11" s="270">
        <f>+'2517 ESF Patrimonio'!K11</f>
        <v>0</v>
      </c>
      <c r="H11" s="270">
        <f>+F11-G11</f>
        <v>0</v>
      </c>
    </row>
    <row r="12" spans="1:8" ht="18.75" customHeight="1">
      <c r="A12" s="4632"/>
      <c r="B12" s="4617"/>
      <c r="C12" s="4351" t="s">
        <v>716</v>
      </c>
      <c r="D12" s="4585"/>
      <c r="E12" s="4586"/>
      <c r="F12" s="271">
        <f>+'2517 ESF Patrimonio'!G17</f>
        <v>0</v>
      </c>
      <c r="G12" s="271">
        <f>+'2517 ESF Patrimonio'!K17</f>
        <v>0</v>
      </c>
      <c r="H12" s="270">
        <f t="shared" ref="H12:H23" si="0">+F12-G12</f>
        <v>0</v>
      </c>
    </row>
    <row r="13" spans="1:8" ht="18.75" customHeight="1">
      <c r="A13" s="4632"/>
      <c r="B13" s="4617"/>
      <c r="C13" s="4351" t="s">
        <v>500</v>
      </c>
      <c r="D13" s="4585"/>
      <c r="E13" s="4586"/>
      <c r="F13" s="271">
        <f>+'2517 ESF Patrimonio'!G40</f>
        <v>0</v>
      </c>
      <c r="G13" s="271">
        <f>+'2517 ESF Patrimonio'!K40</f>
        <v>0</v>
      </c>
      <c r="H13" s="270">
        <f t="shared" si="0"/>
        <v>0</v>
      </c>
    </row>
    <row r="14" spans="1:8" ht="18.75" customHeight="1">
      <c r="A14" s="4632"/>
      <c r="B14" s="4617"/>
      <c r="C14" s="4351" t="s">
        <v>20</v>
      </c>
      <c r="D14" s="4585"/>
      <c r="E14" s="4586"/>
      <c r="F14" s="271">
        <f>+'2517 ESF Patrimonio'!G60</f>
        <v>0</v>
      </c>
      <c r="G14" s="271">
        <f>+'2517 ESF Patrimonio'!K60</f>
        <v>0</v>
      </c>
      <c r="H14" s="270">
        <f t="shared" si="0"/>
        <v>0</v>
      </c>
    </row>
    <row r="15" spans="1:8" ht="18.75" customHeight="1">
      <c r="A15" s="4632"/>
      <c r="B15" s="4617"/>
      <c r="C15" s="4351" t="s">
        <v>357</v>
      </c>
      <c r="D15" s="4585"/>
      <c r="E15" s="4586"/>
      <c r="F15" s="271">
        <f>+'2517 ESF Patrimonio'!G72</f>
        <v>0</v>
      </c>
      <c r="G15" s="271">
        <f>+'2517 ESF Patrimonio'!K72</f>
        <v>0</v>
      </c>
      <c r="H15" s="270">
        <f t="shared" si="0"/>
        <v>0</v>
      </c>
    </row>
    <row r="16" spans="1:8" ht="18.75" customHeight="1">
      <c r="A16" s="4632"/>
      <c r="B16" s="4617"/>
      <c r="C16" s="4351" t="s">
        <v>759</v>
      </c>
      <c r="D16" s="4585"/>
      <c r="E16" s="4586"/>
      <c r="F16" s="271">
        <f>+'2517 ESF Patrimonio'!G77</f>
        <v>0</v>
      </c>
      <c r="G16" s="271">
        <f>+'2517 ESF Patrimonio'!K77</f>
        <v>0</v>
      </c>
      <c r="H16" s="270">
        <f t="shared" si="0"/>
        <v>0</v>
      </c>
    </row>
    <row r="17" spans="1:9" ht="18.75" customHeight="1">
      <c r="A17" s="4632"/>
      <c r="B17" s="4617"/>
      <c r="C17" s="4351" t="s">
        <v>764</v>
      </c>
      <c r="D17" s="4585"/>
      <c r="E17" s="4586"/>
      <c r="F17" s="271">
        <f>+'2517 ESF Patrimonio'!G82</f>
        <v>0</v>
      </c>
      <c r="G17" s="271">
        <f>+'2517 ESF Patrimonio'!K82</f>
        <v>0</v>
      </c>
      <c r="H17" s="270">
        <f t="shared" si="0"/>
        <v>0</v>
      </c>
    </row>
    <row r="18" spans="1:9" ht="18.75" customHeight="1">
      <c r="A18" s="4632"/>
      <c r="B18" s="4617"/>
      <c r="C18" s="4351" t="s">
        <v>501</v>
      </c>
      <c r="D18" s="4585"/>
      <c r="E18" s="4586"/>
      <c r="F18" s="271">
        <f>+'2517 ESF Patrimonio'!G83</f>
        <v>0</v>
      </c>
      <c r="G18" s="271">
        <f>+'2517 ESF Patrimonio'!K83</f>
        <v>0</v>
      </c>
      <c r="H18" s="270">
        <f t="shared" si="0"/>
        <v>0</v>
      </c>
    </row>
    <row r="19" spans="1:9" ht="18.75" customHeight="1">
      <c r="A19" s="4632"/>
      <c r="B19" s="4617"/>
      <c r="C19" s="4351" t="s">
        <v>773</v>
      </c>
      <c r="D19" s="4585"/>
      <c r="E19" s="4586"/>
      <c r="F19" s="271">
        <f>+'2517 ESF Patrimonio'!G93</f>
        <v>0</v>
      </c>
      <c r="G19" s="271">
        <f>+'2517 ESF Patrimonio'!K93</f>
        <v>0</v>
      </c>
      <c r="H19" s="270">
        <f t="shared" si="0"/>
        <v>0</v>
      </c>
    </row>
    <row r="20" spans="1:9" ht="18.75" customHeight="1">
      <c r="A20" s="4632"/>
      <c r="B20" s="4617"/>
      <c r="C20" s="4351" t="s">
        <v>502</v>
      </c>
      <c r="D20" s="4585"/>
      <c r="E20" s="4586"/>
      <c r="F20" s="271">
        <f>+'2517 ESF Patrimonio'!G110</f>
        <v>0</v>
      </c>
      <c r="G20" s="271">
        <f>+'2517 ESF Patrimonio'!K110</f>
        <v>0</v>
      </c>
      <c r="H20" s="270">
        <f t="shared" si="0"/>
        <v>0</v>
      </c>
    </row>
    <row r="21" spans="1:9" ht="18.75" customHeight="1">
      <c r="A21" s="4632"/>
      <c r="B21" s="4617"/>
      <c r="C21" s="4351" t="s">
        <v>935</v>
      </c>
      <c r="D21" s="4585"/>
      <c r="E21" s="4586"/>
      <c r="F21" s="271">
        <f>+'2517 ESF Patrimonio'!G115</f>
        <v>0</v>
      </c>
      <c r="G21" s="271">
        <f>+'2517 ESF Patrimonio'!K115</f>
        <v>0</v>
      </c>
      <c r="H21" s="270">
        <f t="shared" si="0"/>
        <v>0</v>
      </c>
    </row>
    <row r="22" spans="1:9" ht="18.75" customHeight="1">
      <c r="A22" s="4632"/>
      <c r="B22" s="4617"/>
      <c r="C22" s="4351" t="s">
        <v>321</v>
      </c>
      <c r="D22" s="4585"/>
      <c r="E22" s="4586"/>
      <c r="F22" s="271">
        <f>+'2517 ESF Patrimonio'!G118</f>
        <v>0</v>
      </c>
      <c r="G22" s="271">
        <f>+'2517 ESF Patrimonio'!K118</f>
        <v>0</v>
      </c>
      <c r="H22" s="270">
        <f t="shared" si="0"/>
        <v>0</v>
      </c>
    </row>
    <row r="23" spans="1:9" ht="18.75" customHeight="1">
      <c r="A23" s="4632"/>
      <c r="B23" s="4617"/>
      <c r="C23" s="4351" t="s">
        <v>365</v>
      </c>
      <c r="D23" s="4585"/>
      <c r="E23" s="4586"/>
      <c r="F23" s="271">
        <f>+'2517 ESF Patrimonio'!G135</f>
        <v>0</v>
      </c>
      <c r="G23" s="271">
        <f>+'2517 ESF Patrimonio'!K135</f>
        <v>0</v>
      </c>
      <c r="H23" s="270">
        <f t="shared" si="0"/>
        <v>0</v>
      </c>
    </row>
    <row r="24" spans="1:9" ht="15.95" customHeight="1">
      <c r="A24" s="4632"/>
      <c r="B24" s="4618"/>
      <c r="C24" s="4590" t="s">
        <v>1389</v>
      </c>
      <c r="D24" s="4591"/>
      <c r="E24" s="4592"/>
      <c r="F24" s="272">
        <f>SUM(F11:F23)</f>
        <v>0</v>
      </c>
      <c r="G24" s="272">
        <f>SUM(G11:G23)</f>
        <v>0</v>
      </c>
      <c r="H24" s="272">
        <f>SUM(H11:H23)</f>
        <v>0</v>
      </c>
      <c r="I24" s="1059"/>
    </row>
    <row r="25" spans="1:9" ht="15.95" customHeight="1">
      <c r="A25" s="4632"/>
      <c r="B25" s="4593" t="s">
        <v>366</v>
      </c>
      <c r="C25" s="4594"/>
      <c r="D25" s="4594"/>
      <c r="E25" s="4594"/>
      <c r="F25" s="4594"/>
      <c r="G25" s="4594"/>
      <c r="H25" s="4595"/>
    </row>
    <row r="26" spans="1:9" ht="16.5" customHeight="1">
      <c r="A26" s="4632"/>
      <c r="B26" s="4617"/>
      <c r="C26" s="4351" t="s">
        <v>807</v>
      </c>
      <c r="D26" s="4585"/>
      <c r="E26" s="4586"/>
      <c r="F26" s="273">
        <f>+'2517 ESF Patrimonio'!G141</f>
        <v>0</v>
      </c>
      <c r="G26" s="273">
        <f>+'2517 ESF Patrimonio'!K141</f>
        <v>0</v>
      </c>
      <c r="H26" s="270">
        <f t="shared" ref="H26:H34" si="1">+F26-G26</f>
        <v>0</v>
      </c>
    </row>
    <row r="27" spans="1:9" ht="16.5" customHeight="1">
      <c r="A27" s="4632"/>
      <c r="B27" s="4617"/>
      <c r="C27" s="4351" t="s">
        <v>817</v>
      </c>
      <c r="D27" s="4585"/>
      <c r="E27" s="4586"/>
      <c r="F27" s="274">
        <f>+'2517 ESF Patrimonio'!G152</f>
        <v>0</v>
      </c>
      <c r="G27" s="274">
        <f>+'2517 ESF Patrimonio'!K152</f>
        <v>0</v>
      </c>
      <c r="H27" s="270">
        <f t="shared" si="1"/>
        <v>0</v>
      </c>
    </row>
    <row r="28" spans="1:9" ht="16.5" customHeight="1">
      <c r="A28" s="4632"/>
      <c r="B28" s="4617"/>
      <c r="C28" s="4351" t="s">
        <v>819</v>
      </c>
      <c r="D28" s="4585"/>
      <c r="E28" s="4586"/>
      <c r="F28" s="274">
        <f>+'2517 ESF Patrimonio'!G156</f>
        <v>0</v>
      </c>
      <c r="G28" s="274">
        <f>+'2517 ESF Patrimonio'!K156</f>
        <v>0</v>
      </c>
      <c r="H28" s="270">
        <f t="shared" si="1"/>
        <v>0</v>
      </c>
    </row>
    <row r="29" spans="1:9" ht="16.5" customHeight="1">
      <c r="A29" s="4632"/>
      <c r="B29" s="4617"/>
      <c r="C29" s="4351" t="s">
        <v>822</v>
      </c>
      <c r="D29" s="4585"/>
      <c r="E29" s="4586"/>
      <c r="F29" s="274">
        <f>+'2517 ESF Patrimonio'!G160</f>
        <v>0</v>
      </c>
      <c r="G29" s="274">
        <f>+'2517 ESF Patrimonio'!K160</f>
        <v>0</v>
      </c>
      <c r="H29" s="270">
        <f t="shared" si="1"/>
        <v>0</v>
      </c>
    </row>
    <row r="30" spans="1:9" ht="16.5" customHeight="1">
      <c r="A30" s="4632"/>
      <c r="B30" s="4617"/>
      <c r="C30" s="4351" t="s">
        <v>826</v>
      </c>
      <c r="D30" s="4585"/>
      <c r="E30" s="4586"/>
      <c r="F30" s="274">
        <f>+'2517 ESF Patrimonio'!G164</f>
        <v>0</v>
      </c>
      <c r="G30" s="274">
        <f>+'2517 ESF Patrimonio'!K164</f>
        <v>0</v>
      </c>
      <c r="H30" s="270">
        <f t="shared" si="1"/>
        <v>0</v>
      </c>
    </row>
    <row r="31" spans="1:9" ht="16.5" customHeight="1">
      <c r="A31" s="4632"/>
      <c r="B31" s="4617"/>
      <c r="C31" s="4351" t="s">
        <v>827</v>
      </c>
      <c r="D31" s="4585"/>
      <c r="E31" s="4586"/>
      <c r="F31" s="274">
        <f>+'2517 ESF Patrimonio'!G165</f>
        <v>0</v>
      </c>
      <c r="G31" s="274">
        <f>+'2517 ESF Patrimonio'!K165</f>
        <v>0</v>
      </c>
      <c r="H31" s="270">
        <f t="shared" si="1"/>
        <v>0</v>
      </c>
    </row>
    <row r="32" spans="1:9" ht="16.5" customHeight="1">
      <c r="A32" s="4632"/>
      <c r="B32" s="4617"/>
      <c r="C32" s="4351" t="s">
        <v>506</v>
      </c>
      <c r="D32" s="4585"/>
      <c r="E32" s="4586"/>
      <c r="F32" s="274">
        <f>+'2517 ESF Patrimonio'!G170</f>
        <v>0</v>
      </c>
      <c r="G32" s="274">
        <f>+'2517 ESF Patrimonio'!K170</f>
        <v>0</v>
      </c>
      <c r="H32" s="270">
        <f t="shared" si="1"/>
        <v>0</v>
      </c>
    </row>
    <row r="33" spans="1:9" ht="16.5" customHeight="1">
      <c r="A33" s="4632"/>
      <c r="B33" s="4617"/>
      <c r="C33" s="4351" t="s">
        <v>840</v>
      </c>
      <c r="D33" s="4585"/>
      <c r="E33" s="4586"/>
      <c r="F33" s="274">
        <f>+'2517 ESF Patrimonio'!G180</f>
        <v>0</v>
      </c>
      <c r="G33" s="274">
        <f>+'2517 ESF Patrimonio'!K180</f>
        <v>0</v>
      </c>
      <c r="H33" s="270">
        <f t="shared" si="1"/>
        <v>0</v>
      </c>
    </row>
    <row r="34" spans="1:9" ht="16.5" customHeight="1">
      <c r="A34" s="4632"/>
      <c r="B34" s="4617"/>
      <c r="C34" s="4351" t="s">
        <v>845</v>
      </c>
      <c r="D34" s="4585"/>
      <c r="E34" s="4586"/>
      <c r="F34" s="274">
        <f>+'2517 ESF Patrimonio'!G185</f>
        <v>0</v>
      </c>
      <c r="G34" s="274">
        <f>+'2517 ESF Patrimonio'!K185</f>
        <v>0</v>
      </c>
      <c r="H34" s="270">
        <f t="shared" si="1"/>
        <v>0</v>
      </c>
    </row>
    <row r="35" spans="1:9" ht="15.95" customHeight="1">
      <c r="A35" s="4632"/>
      <c r="B35" s="4618"/>
      <c r="C35" s="4590" t="s">
        <v>1390</v>
      </c>
      <c r="D35" s="4591"/>
      <c r="E35" s="4592"/>
      <c r="F35" s="272">
        <f>SUM(F26:F34)</f>
        <v>0</v>
      </c>
      <c r="G35" s="272">
        <f>SUM(G26:G34)</f>
        <v>0</v>
      </c>
      <c r="H35" s="272">
        <f>SUM(H26:H34)</f>
        <v>0</v>
      </c>
      <c r="I35" s="1059"/>
    </row>
    <row r="36" spans="1:9" ht="15.95" customHeight="1">
      <c r="A36" s="4632"/>
      <c r="B36" s="4593" t="s">
        <v>9</v>
      </c>
      <c r="C36" s="4594"/>
      <c r="D36" s="4594"/>
      <c r="E36" s="4594"/>
      <c r="F36" s="4594"/>
      <c r="G36" s="4594"/>
      <c r="H36" s="4595"/>
    </row>
    <row r="37" spans="1:9" ht="20.25" customHeight="1">
      <c r="A37" s="4632"/>
      <c r="B37" s="4617"/>
      <c r="C37" s="4203" t="s">
        <v>4289</v>
      </c>
      <c r="D37" s="4585"/>
      <c r="E37" s="4586"/>
      <c r="F37" s="273">
        <f>+'2517 ESF Patrimonio'!G196</f>
        <v>0</v>
      </c>
      <c r="G37" s="704"/>
      <c r="H37" s="705"/>
    </row>
    <row r="38" spans="1:9" ht="20.25" customHeight="1">
      <c r="A38" s="4632"/>
      <c r="B38" s="4617"/>
      <c r="C38" s="4351" t="s">
        <v>854</v>
      </c>
      <c r="D38" s="4585"/>
      <c r="E38" s="4586"/>
      <c r="F38" s="274">
        <f>+'2517 ESF Patrimonio'!G200</f>
        <v>0</v>
      </c>
      <c r="G38" s="706"/>
      <c r="H38" s="707"/>
    </row>
    <row r="39" spans="1:9" ht="20.25" customHeight="1">
      <c r="A39" s="4632"/>
      <c r="B39" s="4617"/>
      <c r="C39" s="4351" t="s">
        <v>859</v>
      </c>
      <c r="D39" s="4585"/>
      <c r="E39" s="4586"/>
      <c r="F39" s="274">
        <f>+'2517 ESF Patrimonio'!G205</f>
        <v>0</v>
      </c>
      <c r="G39" s="706"/>
      <c r="H39" s="707"/>
    </row>
    <row r="40" spans="1:9" ht="34.5" customHeight="1">
      <c r="A40" s="4632"/>
      <c r="B40" s="4617"/>
      <c r="C40" s="4351" t="s">
        <v>1391</v>
      </c>
      <c r="D40" s="4585"/>
      <c r="E40" s="4586"/>
      <c r="F40" s="274">
        <f>+'2517 ESF Patrimonio'!G212</f>
        <v>0</v>
      </c>
      <c r="G40" s="706"/>
      <c r="H40" s="707"/>
    </row>
    <row r="41" spans="1:9" ht="20.25" customHeight="1">
      <c r="A41" s="4632"/>
      <c r="B41" s="4617"/>
      <c r="C41" s="4351" t="s">
        <v>869</v>
      </c>
      <c r="D41" s="4585"/>
      <c r="E41" s="4586"/>
      <c r="F41" s="274">
        <f>+'2517 ESF Patrimonio'!G215</f>
        <v>0</v>
      </c>
      <c r="G41" s="706"/>
      <c r="H41" s="707"/>
    </row>
    <row r="42" spans="1:9" ht="15.95" customHeight="1">
      <c r="A42" s="4633"/>
      <c r="B42" s="4618"/>
      <c r="C42" s="4590" t="s">
        <v>1392</v>
      </c>
      <c r="D42" s="4591"/>
      <c r="E42" s="4592"/>
      <c r="F42" s="272">
        <f>SUM(F37:F41)</f>
        <v>0</v>
      </c>
      <c r="G42" s="706"/>
      <c r="H42" s="707"/>
    </row>
    <row r="43" spans="1:9" ht="15.95" customHeight="1">
      <c r="A43" s="4605" t="s">
        <v>1393</v>
      </c>
      <c r="B43" s="4606"/>
      <c r="C43" s="4606"/>
      <c r="D43" s="4606"/>
      <c r="E43" s="4606"/>
      <c r="F43" s="4606"/>
      <c r="G43" s="4606"/>
      <c r="H43" s="4607"/>
    </row>
    <row r="44" spans="1:9" ht="15.95" customHeight="1">
      <c r="A44" s="4608"/>
      <c r="B44" s="4593" t="s">
        <v>884</v>
      </c>
      <c r="C44" s="4594"/>
      <c r="D44" s="4594"/>
      <c r="E44" s="4594"/>
      <c r="F44" s="4594"/>
      <c r="G44" s="4594"/>
      <c r="H44" s="4595"/>
    </row>
    <row r="45" spans="1:9" ht="33" customHeight="1">
      <c r="A45" s="4608"/>
      <c r="B45" s="1191"/>
      <c r="C45" s="4203" t="s">
        <v>1657</v>
      </c>
      <c r="D45" s="4585"/>
      <c r="E45" s="4598"/>
      <c r="F45" s="273">
        <f>+'2517 ERI Renta liquida'!H10</f>
        <v>0</v>
      </c>
      <c r="G45" s="273">
        <f>+'2517 ERI Renta liquida'!L10</f>
        <v>0</v>
      </c>
      <c r="H45" s="1192">
        <f>+F45-G45</f>
        <v>0</v>
      </c>
    </row>
    <row r="46" spans="1:9" ht="21" customHeight="1">
      <c r="A46" s="4608"/>
      <c r="B46" s="1191"/>
      <c r="C46" s="4351" t="s">
        <v>191</v>
      </c>
      <c r="D46" s="4585"/>
      <c r="E46" s="4598"/>
      <c r="F46" s="274">
        <f>+'2517 ERI Renta liquida'!H20</f>
        <v>0</v>
      </c>
      <c r="G46" s="274">
        <f>+'2517 ERI Renta liquida'!L20</f>
        <v>0</v>
      </c>
      <c r="H46" s="1192">
        <f t="shared" ref="H46:H63" si="2">+F46-G46</f>
        <v>0</v>
      </c>
    </row>
    <row r="47" spans="1:9" ht="21" customHeight="1">
      <c r="A47" s="4608"/>
      <c r="B47" s="1191"/>
      <c r="C47" s="4351" t="s">
        <v>193</v>
      </c>
      <c r="D47" s="4585"/>
      <c r="E47" s="4598"/>
      <c r="F47" s="274">
        <f>+'2517 ERI Renta liquida'!H25</f>
        <v>0</v>
      </c>
      <c r="G47" s="274">
        <f>+'2517 ERI Renta liquida'!L25</f>
        <v>0</v>
      </c>
      <c r="H47" s="1192">
        <f t="shared" si="2"/>
        <v>0</v>
      </c>
    </row>
    <row r="48" spans="1:9" ht="21" customHeight="1">
      <c r="A48" s="4608"/>
      <c r="B48" s="1191"/>
      <c r="C48" s="4351" t="s">
        <v>200</v>
      </c>
      <c r="D48" s="4585"/>
      <c r="E48" s="4598"/>
      <c r="F48" s="274">
        <f>+F49-F50+SUM(F51:F61)</f>
        <v>0</v>
      </c>
      <c r="G48" s="274">
        <f>+G49-G50+SUM(G51:G61)</f>
        <v>0</v>
      </c>
      <c r="H48" s="1192">
        <f t="shared" si="2"/>
        <v>0</v>
      </c>
    </row>
    <row r="49" spans="1:8" ht="39" customHeight="1">
      <c r="A49" s="4608"/>
      <c r="B49" s="4610"/>
      <c r="C49" s="4612"/>
      <c r="D49" s="4203" t="s">
        <v>4290</v>
      </c>
      <c r="E49" s="4598"/>
      <c r="F49" s="274">
        <f>+'2517 ERI Renta liquida'!H39</f>
        <v>0</v>
      </c>
      <c r="G49" s="274">
        <f>+'2517 ERI Renta liquida'!L39</f>
        <v>0</v>
      </c>
      <c r="H49" s="1192">
        <f t="shared" si="2"/>
        <v>0</v>
      </c>
    </row>
    <row r="50" spans="1:8" ht="39" customHeight="1">
      <c r="A50" s="4608"/>
      <c r="B50" s="4610"/>
      <c r="C50" s="4613"/>
      <c r="D50" s="4615" t="s">
        <v>195</v>
      </c>
      <c r="E50" s="4616"/>
      <c r="F50" s="274">
        <f>+'2517 ERI Renta liquida'!H55</f>
        <v>0</v>
      </c>
      <c r="G50" s="274">
        <f>+'2517 ERI Renta liquida'!L55</f>
        <v>0</v>
      </c>
      <c r="H50" s="1192">
        <f t="shared" si="2"/>
        <v>0</v>
      </c>
    </row>
    <row r="51" spans="1:8" ht="39" customHeight="1">
      <c r="A51" s="4608"/>
      <c r="B51" s="4610"/>
      <c r="C51" s="4613"/>
      <c r="D51" s="4351" t="s">
        <v>920</v>
      </c>
      <c r="E51" s="4598"/>
      <c r="F51" s="274">
        <v>0</v>
      </c>
      <c r="G51" s="274">
        <v>0</v>
      </c>
      <c r="H51" s="1192">
        <f t="shared" si="2"/>
        <v>0</v>
      </c>
    </row>
    <row r="52" spans="1:8" ht="39" customHeight="1">
      <c r="A52" s="4608"/>
      <c r="B52" s="4610"/>
      <c r="C52" s="4613"/>
      <c r="D52" s="4351" t="s">
        <v>921</v>
      </c>
      <c r="E52" s="4598"/>
      <c r="F52" s="274">
        <f>+'2517 ERI Renta liquida'!H59</f>
        <v>0</v>
      </c>
      <c r="G52" s="274">
        <f>+'2517 ERI Renta liquida'!L59</f>
        <v>0</v>
      </c>
      <c r="H52" s="1192">
        <f t="shared" si="2"/>
        <v>0</v>
      </c>
    </row>
    <row r="53" spans="1:8" ht="39" customHeight="1">
      <c r="A53" s="4608"/>
      <c r="B53" s="4610"/>
      <c r="C53" s="4613"/>
      <c r="D53" s="4351" t="s">
        <v>924</v>
      </c>
      <c r="E53" s="4598"/>
      <c r="F53" s="274">
        <f>+'2517 ERI Renta liquida'!H62</f>
        <v>0</v>
      </c>
      <c r="G53" s="274">
        <f>+'2517 ERI Renta liquida'!L62</f>
        <v>0</v>
      </c>
      <c r="H53" s="1192">
        <f t="shared" si="2"/>
        <v>0</v>
      </c>
    </row>
    <row r="54" spans="1:8" ht="45.75" customHeight="1">
      <c r="A54" s="4608"/>
      <c r="B54" s="4610"/>
      <c r="C54" s="4613"/>
      <c r="D54" s="4351" t="s">
        <v>1394</v>
      </c>
      <c r="E54" s="4598"/>
      <c r="F54" s="274">
        <f>+'2517 ERI Renta liquida'!H68</f>
        <v>0</v>
      </c>
      <c r="G54" s="274">
        <f>+'2517 ERI Renta liquida'!L68</f>
        <v>0</v>
      </c>
      <c r="H54" s="1192">
        <f t="shared" si="2"/>
        <v>0</v>
      </c>
    </row>
    <row r="55" spans="1:8" ht="45.75" customHeight="1">
      <c r="A55" s="4608"/>
      <c r="B55" s="4610"/>
      <c r="C55" s="4613"/>
      <c r="D55" s="4351" t="s">
        <v>934</v>
      </c>
      <c r="E55" s="4598"/>
      <c r="F55" s="274">
        <f>+'2517 ERI Renta liquida'!H78</f>
        <v>0</v>
      </c>
      <c r="G55" s="274">
        <f>+'2517 ERI Renta liquida'!L78</f>
        <v>0</v>
      </c>
      <c r="H55" s="1192">
        <f t="shared" si="2"/>
        <v>0</v>
      </c>
    </row>
    <row r="56" spans="1:8" ht="39" customHeight="1">
      <c r="A56" s="4608"/>
      <c r="B56" s="4610"/>
      <c r="C56" s="4613"/>
      <c r="D56" s="4351" t="s">
        <v>1395</v>
      </c>
      <c r="E56" s="4598"/>
      <c r="F56" s="274">
        <f>+'2517 ERI Renta liquida'!H88</f>
        <v>0</v>
      </c>
      <c r="G56" s="274">
        <f>+'2517 ERI Renta liquida'!L88</f>
        <v>0</v>
      </c>
      <c r="H56" s="1192">
        <f t="shared" si="2"/>
        <v>0</v>
      </c>
    </row>
    <row r="57" spans="1:8" ht="39" customHeight="1">
      <c r="A57" s="4608"/>
      <c r="B57" s="4610"/>
      <c r="C57" s="4613"/>
      <c r="D57" s="4351" t="s">
        <v>945</v>
      </c>
      <c r="E57" s="4598"/>
      <c r="F57" s="274">
        <f>+'2517 ERI Renta liquida'!H101</f>
        <v>0</v>
      </c>
      <c r="G57" s="274">
        <f>+'2517 ERI Renta liquida'!L101</f>
        <v>0</v>
      </c>
      <c r="H57" s="1192">
        <f t="shared" si="2"/>
        <v>0</v>
      </c>
    </row>
    <row r="58" spans="1:8" ht="39" customHeight="1">
      <c r="A58" s="4608"/>
      <c r="B58" s="4610"/>
      <c r="C58" s="4613"/>
      <c r="D58" s="4351" t="s">
        <v>948</v>
      </c>
      <c r="E58" s="4598"/>
      <c r="F58" s="274">
        <f>+'2517 ERI Renta liquida'!H108</f>
        <v>0</v>
      </c>
      <c r="G58" s="274">
        <f>+'2517 ERI Renta liquida'!L108</f>
        <v>0</v>
      </c>
      <c r="H58" s="1192">
        <f t="shared" si="2"/>
        <v>0</v>
      </c>
    </row>
    <row r="59" spans="1:8" ht="39" customHeight="1">
      <c r="A59" s="4608"/>
      <c r="B59" s="4610"/>
      <c r="C59" s="4613"/>
      <c r="D59" s="4351" t="s">
        <v>916</v>
      </c>
      <c r="E59" s="4598"/>
      <c r="F59" s="274">
        <f>+'2517 ERI Renta liquida'!H113</f>
        <v>0</v>
      </c>
      <c r="G59" s="274">
        <f>+'2517 ERI Renta liquida'!L113</f>
        <v>0</v>
      </c>
      <c r="H59" s="1192">
        <f t="shared" si="2"/>
        <v>0</v>
      </c>
    </row>
    <row r="60" spans="1:8" ht="39" customHeight="1">
      <c r="A60" s="4608"/>
      <c r="B60" s="4610"/>
      <c r="C60" s="4613"/>
      <c r="D60" s="4351" t="s">
        <v>962</v>
      </c>
      <c r="E60" s="4598"/>
      <c r="F60" s="274">
        <f>+'2517 ERI Renta liquida'!H124</f>
        <v>0</v>
      </c>
      <c r="G60" s="274">
        <f>+'2517 ERI Renta liquida'!L124</f>
        <v>0</v>
      </c>
      <c r="H60" s="1192">
        <f t="shared" si="2"/>
        <v>0</v>
      </c>
    </row>
    <row r="61" spans="1:8" ht="39" customHeight="1">
      <c r="A61" s="4608"/>
      <c r="B61" s="4610"/>
      <c r="C61" s="4614"/>
      <c r="D61" s="4351" t="s">
        <v>1396</v>
      </c>
      <c r="E61" s="4598"/>
      <c r="F61" s="708">
        <v>0</v>
      </c>
      <c r="G61" s="274">
        <f>+'2517 ERI Renta liquida'!L125</f>
        <v>0</v>
      </c>
      <c r="H61" s="1192">
        <f t="shared" si="2"/>
        <v>0</v>
      </c>
    </row>
    <row r="62" spans="1:8" ht="37.5" customHeight="1">
      <c r="A62" s="4608"/>
      <c r="B62" s="4610"/>
      <c r="C62" s="4602" t="s">
        <v>4257</v>
      </c>
      <c r="D62" s="4603"/>
      <c r="E62" s="4604"/>
      <c r="F62" s="274">
        <f>+'2517 ERI Renta liquida'!H128</f>
        <v>0</v>
      </c>
      <c r="G62" s="274">
        <f>+'2517 ERI Renta liquida'!L128</f>
        <v>0</v>
      </c>
      <c r="H62" s="1192">
        <f t="shared" si="2"/>
        <v>0</v>
      </c>
    </row>
    <row r="63" spans="1:8" ht="37.5" customHeight="1">
      <c r="A63" s="4608"/>
      <c r="B63" s="4610"/>
      <c r="C63" s="4351" t="s">
        <v>973</v>
      </c>
      <c r="D63" s="4585"/>
      <c r="E63" s="4598"/>
      <c r="F63" s="708">
        <v>0</v>
      </c>
      <c r="G63" s="274">
        <f>+'2517 ERI Renta liquida'!$L$141</f>
        <v>0</v>
      </c>
      <c r="H63" s="1192">
        <f t="shared" si="2"/>
        <v>0</v>
      </c>
    </row>
    <row r="64" spans="1:8" ht="15.95" customHeight="1">
      <c r="A64" s="4608"/>
      <c r="B64" s="4611"/>
      <c r="C64" s="4590" t="s">
        <v>1397</v>
      </c>
      <c r="D64" s="4591"/>
      <c r="E64" s="4592"/>
      <c r="F64" s="272">
        <f>SUM(F45:F47)+F48+F62-F63</f>
        <v>0</v>
      </c>
      <c r="G64" s="272">
        <f>SUM(G45:G47)+G48+G62-G63</f>
        <v>0</v>
      </c>
      <c r="H64" s="272">
        <f>SUM(H45:H47)+H48+H62-H63</f>
        <v>0</v>
      </c>
    </row>
    <row r="65" spans="1:8" ht="15.95" customHeight="1">
      <c r="A65" s="4608"/>
      <c r="B65" s="4599" t="s">
        <v>1070</v>
      </c>
      <c r="C65" s="4600"/>
      <c r="D65" s="4600"/>
      <c r="E65" s="4600"/>
      <c r="F65" s="4600"/>
      <c r="G65" s="4600"/>
      <c r="H65" s="4601"/>
    </row>
    <row r="66" spans="1:8" ht="21.75" customHeight="1">
      <c r="A66" s="4608"/>
      <c r="B66" s="4610"/>
      <c r="C66" s="4351" t="s">
        <v>1398</v>
      </c>
      <c r="D66" s="4585"/>
      <c r="E66" s="4586"/>
      <c r="F66" s="273">
        <f>+'2517 ERI Renta liquida'!H144</f>
        <v>0</v>
      </c>
      <c r="G66" s="273">
        <f>+'2517 ERI Renta liquida'!L144</f>
        <v>0</v>
      </c>
      <c r="H66" s="1192">
        <f>+F66-G66</f>
        <v>0</v>
      </c>
    </row>
    <row r="67" spans="1:8" ht="21.75" customHeight="1">
      <c r="A67" s="4608"/>
      <c r="B67" s="4610"/>
      <c r="C67" s="4351" t="s">
        <v>988</v>
      </c>
      <c r="D67" s="4585"/>
      <c r="E67" s="4586"/>
      <c r="F67" s="274">
        <f>+'2517 ERI Renta liquida'!H161</f>
        <v>0</v>
      </c>
      <c r="G67" s="274">
        <f>+'2517 ERI Renta liquida'!L161</f>
        <v>0</v>
      </c>
      <c r="H67" s="1192">
        <f>+F67-G67</f>
        <v>0</v>
      </c>
    </row>
    <row r="68" spans="1:8" ht="21.75" customHeight="1">
      <c r="A68" s="4608"/>
      <c r="B68" s="4610"/>
      <c r="C68" s="4351" t="s">
        <v>992</v>
      </c>
      <c r="D68" s="4585"/>
      <c r="E68" s="4586"/>
      <c r="F68" s="274">
        <f>+'2517 ERI Renta liquida'!H166</f>
        <v>0</v>
      </c>
      <c r="G68" s="274">
        <f>+'2517 ERI Renta liquida'!L166</f>
        <v>0</v>
      </c>
      <c r="H68" s="1192">
        <f>+F68-G68</f>
        <v>0</v>
      </c>
    </row>
    <row r="69" spans="1:8" ht="21.75" customHeight="1">
      <c r="A69" s="4608"/>
      <c r="B69" s="4610"/>
      <c r="C69" s="4351" t="s">
        <v>1005</v>
      </c>
      <c r="D69" s="4585"/>
      <c r="E69" s="4586"/>
      <c r="F69" s="274">
        <f>+'2517 ERI Renta liquida'!H191</f>
        <v>0</v>
      </c>
      <c r="G69" s="274">
        <f>+'2517 ERI Renta liquida'!L191</f>
        <v>0</v>
      </c>
      <c r="H69" s="1192">
        <f>+F69-G69</f>
        <v>0</v>
      </c>
    </row>
    <row r="70" spans="1:8" ht="21.75" customHeight="1">
      <c r="A70" s="4608"/>
      <c r="B70" s="4610"/>
      <c r="C70" s="4351" t="s">
        <v>1012</v>
      </c>
      <c r="D70" s="4585"/>
      <c r="E70" s="4586"/>
      <c r="F70" s="708">
        <v>0</v>
      </c>
      <c r="G70" s="274">
        <f>+'2517 ERI Renta liquida'!L204</f>
        <v>0</v>
      </c>
      <c r="H70" s="1192">
        <f>+F70-G70</f>
        <v>0</v>
      </c>
    </row>
    <row r="71" spans="1:8" ht="15.95" customHeight="1">
      <c r="A71" s="4608"/>
      <c r="B71" s="4611"/>
      <c r="C71" s="4590" t="s">
        <v>1399</v>
      </c>
      <c r="D71" s="4591"/>
      <c r="E71" s="4592"/>
      <c r="F71" s="272">
        <f>SUM(F66:F70)</f>
        <v>0</v>
      </c>
      <c r="G71" s="272">
        <f>SUM(G66:G70)</f>
        <v>0</v>
      </c>
      <c r="H71" s="272">
        <v>0</v>
      </c>
    </row>
    <row r="72" spans="1:8" ht="15.95" customHeight="1">
      <c r="A72" s="4608"/>
      <c r="B72" s="4593" t="s">
        <v>1087</v>
      </c>
      <c r="C72" s="4594"/>
      <c r="D72" s="4594"/>
      <c r="E72" s="4594"/>
      <c r="F72" s="4594"/>
      <c r="G72" s="4594"/>
      <c r="H72" s="4595"/>
    </row>
    <row r="73" spans="1:8" ht="15.95" customHeight="1">
      <c r="A73" s="4608"/>
      <c r="B73" s="1191"/>
      <c r="C73" s="4351" t="s">
        <v>1015</v>
      </c>
      <c r="D73" s="4585"/>
      <c r="E73" s="4598"/>
      <c r="F73" s="273">
        <f>+'2517 ERI Renta liquida'!H207</f>
        <v>0</v>
      </c>
      <c r="G73" s="273">
        <f>+'2517 ERI Renta liquida'!L207</f>
        <v>0</v>
      </c>
      <c r="H73" s="1192">
        <f>+F73-G73</f>
        <v>0</v>
      </c>
    </row>
    <row r="74" spans="1:8" ht="15.95" customHeight="1">
      <c r="A74" s="4608"/>
      <c r="B74" s="4610"/>
      <c r="C74" s="4593" t="s">
        <v>1400</v>
      </c>
      <c r="D74" s="4594"/>
      <c r="E74" s="4594"/>
      <c r="F74" s="4594"/>
      <c r="G74" s="4594"/>
      <c r="H74" s="4595"/>
    </row>
    <row r="75" spans="1:8" ht="21" customHeight="1">
      <c r="A75" s="4608"/>
      <c r="B75" s="4610"/>
      <c r="C75" s="4610"/>
      <c r="D75" s="4351" t="s">
        <v>988</v>
      </c>
      <c r="E75" s="4586"/>
      <c r="F75" s="273">
        <f>+'2517 ERI Renta liquida'!H214</f>
        <v>0</v>
      </c>
      <c r="G75" s="273">
        <f>+'2517 ERI Renta liquida'!L214</f>
        <v>0</v>
      </c>
      <c r="H75" s="1192">
        <f t="shared" ref="H75:H91" si="3">+F75-G75</f>
        <v>0</v>
      </c>
    </row>
    <row r="76" spans="1:8" ht="21" customHeight="1">
      <c r="A76" s="4608"/>
      <c r="B76" s="4610"/>
      <c r="C76" s="4610"/>
      <c r="D76" s="4351" t="s">
        <v>1019</v>
      </c>
      <c r="E76" s="4586"/>
      <c r="F76" s="274">
        <f>+'2517 ERI Renta liquida'!H219</f>
        <v>0</v>
      </c>
      <c r="G76" s="274">
        <f>+'2517 ERI Renta liquida'!L219</f>
        <v>0</v>
      </c>
      <c r="H76" s="1192">
        <f t="shared" si="3"/>
        <v>0</v>
      </c>
    </row>
    <row r="77" spans="1:8" ht="31.5" customHeight="1">
      <c r="A77" s="4608"/>
      <c r="B77" s="4610"/>
      <c r="C77" s="4610"/>
      <c r="D77" s="4351" t="s">
        <v>992</v>
      </c>
      <c r="E77" s="4586"/>
      <c r="F77" s="274">
        <f>+'2517 ERI Renta liquida'!H240</f>
        <v>0</v>
      </c>
      <c r="G77" s="274">
        <f>+'2517 ERI Renta liquida'!L240</f>
        <v>0</v>
      </c>
      <c r="H77" s="1192">
        <f t="shared" si="3"/>
        <v>0</v>
      </c>
    </row>
    <row r="78" spans="1:8" ht="32.1" customHeight="1">
      <c r="A78" s="4608"/>
      <c r="B78" s="4610"/>
      <c r="C78" s="4611"/>
      <c r="D78" s="4596" t="s">
        <v>1401</v>
      </c>
      <c r="E78" s="4597"/>
      <c r="F78" s="321">
        <f>SUM(F75:F77)</f>
        <v>0</v>
      </c>
      <c r="G78" s="321">
        <f>SUM(G75:G77)</f>
        <v>0</v>
      </c>
      <c r="H78" s="321">
        <f>SUM(H75:H77)</f>
        <v>0</v>
      </c>
    </row>
    <row r="79" spans="1:8" ht="15.95" customHeight="1">
      <c r="A79" s="4608"/>
      <c r="B79" s="4610"/>
      <c r="C79" s="4593" t="s">
        <v>1402</v>
      </c>
      <c r="D79" s="4594"/>
      <c r="E79" s="4594"/>
      <c r="F79" s="4594"/>
      <c r="G79" s="4594"/>
      <c r="H79" s="4595"/>
    </row>
    <row r="80" spans="1:8" ht="21" customHeight="1">
      <c r="A80" s="4608"/>
      <c r="B80" s="4610"/>
      <c r="C80" s="4610"/>
      <c r="D80" s="4351" t="s">
        <v>988</v>
      </c>
      <c r="E80" s="4586"/>
      <c r="F80" s="273">
        <f>+'2517 ERI Renta liquida'!H266</f>
        <v>0</v>
      </c>
      <c r="G80" s="273">
        <f>+'2517 ERI Renta liquida'!L266</f>
        <v>0</v>
      </c>
      <c r="H80" s="1192">
        <f t="shared" si="3"/>
        <v>0</v>
      </c>
    </row>
    <row r="81" spans="1:8" ht="21" customHeight="1">
      <c r="A81" s="4608"/>
      <c r="B81" s="4610"/>
      <c r="C81" s="4610"/>
      <c r="D81" s="4351" t="s">
        <v>1033</v>
      </c>
      <c r="E81" s="4586"/>
      <c r="F81" s="274">
        <f>+'2517 ERI Renta liquida'!H271</f>
        <v>0</v>
      </c>
      <c r="G81" s="274">
        <f>+'2517 ERI Renta liquida'!L271</f>
        <v>0</v>
      </c>
      <c r="H81" s="1192">
        <f t="shared" si="3"/>
        <v>0</v>
      </c>
    </row>
    <row r="82" spans="1:8" ht="31.5" customHeight="1">
      <c r="A82" s="4608"/>
      <c r="B82" s="4610"/>
      <c r="C82" s="4610"/>
      <c r="D82" s="4351" t="s">
        <v>992</v>
      </c>
      <c r="E82" s="4586"/>
      <c r="F82" s="274">
        <f>+'2517 ERI Renta liquida'!H292</f>
        <v>0</v>
      </c>
      <c r="G82" s="274">
        <f>+'2517 ERI Renta liquida'!L292</f>
        <v>0</v>
      </c>
      <c r="H82" s="1192">
        <f t="shared" si="3"/>
        <v>0</v>
      </c>
    </row>
    <row r="83" spans="1:8" ht="32.1" customHeight="1">
      <c r="A83" s="4608"/>
      <c r="B83" s="4610"/>
      <c r="C83" s="4611"/>
      <c r="D83" s="4590" t="s">
        <v>1403</v>
      </c>
      <c r="E83" s="4592"/>
      <c r="F83" s="272">
        <f>SUM(F80:F82)</f>
        <v>0</v>
      </c>
      <c r="G83" s="272">
        <f>SUM(G80:G82)</f>
        <v>0</v>
      </c>
      <c r="H83" s="272">
        <f>SUM(H80:H82)</f>
        <v>0</v>
      </c>
    </row>
    <row r="84" spans="1:8" ht="17.25" customHeight="1">
      <c r="A84" s="4608"/>
      <c r="B84" s="4610"/>
      <c r="C84" s="4351" t="s">
        <v>1404</v>
      </c>
      <c r="D84" s="4585"/>
      <c r="E84" s="4586"/>
      <c r="F84" s="274">
        <f>+'2517 ERI Renta liquida'!H317</f>
        <v>0</v>
      </c>
      <c r="G84" s="274">
        <f>+'2517 ERI Renta liquida'!L317</f>
        <v>0</v>
      </c>
      <c r="H84" s="1192">
        <f t="shared" si="3"/>
        <v>0</v>
      </c>
    </row>
    <row r="85" spans="1:8" ht="31.5" customHeight="1">
      <c r="A85" s="4608"/>
      <c r="B85" s="4610"/>
      <c r="C85" s="4351" t="s">
        <v>1405</v>
      </c>
      <c r="D85" s="4585"/>
      <c r="E85" s="4586"/>
      <c r="F85" s="274">
        <f>+'2517 ERI Renta liquida'!H327</f>
        <v>0</v>
      </c>
      <c r="G85" s="274">
        <f>+'2517 ERI Renta liquida'!L327</f>
        <v>0</v>
      </c>
      <c r="H85" s="1192">
        <f t="shared" si="3"/>
        <v>0</v>
      </c>
    </row>
    <row r="86" spans="1:8" ht="17.25" customHeight="1">
      <c r="A86" s="4608"/>
      <c r="B86" s="4610"/>
      <c r="C86" s="4351" t="s">
        <v>1047</v>
      </c>
      <c r="D86" s="4585"/>
      <c r="E86" s="4586"/>
      <c r="F86" s="274">
        <f>+'2517 ERI Renta liquida'!H330</f>
        <v>0</v>
      </c>
      <c r="G86" s="274">
        <f>+'2517 ERI Renta liquida'!L330</f>
        <v>0</v>
      </c>
      <c r="H86" s="1192">
        <f t="shared" si="3"/>
        <v>0</v>
      </c>
    </row>
    <row r="87" spans="1:8" ht="17.25" customHeight="1">
      <c r="A87" s="4608"/>
      <c r="B87" s="4610"/>
      <c r="C87" s="4351" t="s">
        <v>1050</v>
      </c>
      <c r="D87" s="4585"/>
      <c r="E87" s="4586"/>
      <c r="F87" s="274">
        <f>+'2517 ERI Renta liquida'!H336</f>
        <v>0</v>
      </c>
      <c r="G87" s="274">
        <f>+'2517 ERI Renta liquida'!L336</f>
        <v>0</v>
      </c>
      <c r="H87" s="1192">
        <f t="shared" si="3"/>
        <v>0</v>
      </c>
    </row>
    <row r="88" spans="1:8" ht="17.25" customHeight="1">
      <c r="A88" s="4608"/>
      <c r="B88" s="4610"/>
      <c r="C88" s="4351" t="s">
        <v>1054</v>
      </c>
      <c r="D88" s="4585"/>
      <c r="E88" s="4586"/>
      <c r="F88" s="274">
        <f>+'2517 ERI Renta liquida'!H346</f>
        <v>0</v>
      </c>
      <c r="G88" s="274">
        <f>+'2517 ERI Renta liquida'!IM45</f>
        <v>0</v>
      </c>
      <c r="H88" s="1192">
        <f t="shared" si="3"/>
        <v>0</v>
      </c>
    </row>
    <row r="89" spans="1:8" ht="17.25" customHeight="1">
      <c r="A89" s="4608"/>
      <c r="B89" s="4610"/>
      <c r="C89" s="4351" t="s">
        <v>1029</v>
      </c>
      <c r="D89" s="4585"/>
      <c r="E89" s="4586"/>
      <c r="F89" s="274">
        <f>+'2517 ERI Renta liquida'!H354</f>
        <v>0</v>
      </c>
      <c r="G89" s="274">
        <f>+'2517 ERI Renta liquida'!L354</f>
        <v>0</v>
      </c>
      <c r="H89" s="1192">
        <f t="shared" si="3"/>
        <v>0</v>
      </c>
    </row>
    <row r="90" spans="1:8" ht="17.25" customHeight="1">
      <c r="A90" s="4608"/>
      <c r="B90" s="4610"/>
      <c r="C90" s="4351" t="s">
        <v>1057</v>
      </c>
      <c r="D90" s="4585"/>
      <c r="E90" s="4586"/>
      <c r="F90" s="274">
        <f>+'2517 ERI Renta liquida'!H359</f>
        <v>0</v>
      </c>
      <c r="G90" s="274">
        <f>+'2517 ERI Renta liquida'!L359</f>
        <v>0</v>
      </c>
      <c r="H90" s="1192">
        <f t="shared" si="3"/>
        <v>0</v>
      </c>
    </row>
    <row r="91" spans="1:8" ht="17.25" customHeight="1">
      <c r="A91" s="4608"/>
      <c r="B91" s="4610"/>
      <c r="C91" s="4351" t="s">
        <v>1406</v>
      </c>
      <c r="D91" s="4585"/>
      <c r="E91" s="4586"/>
      <c r="F91" s="708">
        <v>0</v>
      </c>
      <c r="G91" s="274">
        <f>+'2517 ERI Renta liquida'!L360</f>
        <v>0</v>
      </c>
      <c r="H91" s="1192">
        <f t="shared" si="3"/>
        <v>0</v>
      </c>
    </row>
    <row r="92" spans="1:8" ht="15.95" customHeight="1">
      <c r="A92" s="4608"/>
      <c r="B92" s="4611"/>
      <c r="C92" s="4590" t="s">
        <v>1407</v>
      </c>
      <c r="D92" s="4591"/>
      <c r="E92" s="4592"/>
      <c r="F92" s="272">
        <f>+F73+F78+F83+SUM(F84:F91)</f>
        <v>0</v>
      </c>
      <c r="G92" s="272">
        <f>+G73+G78+G83+SUM(G84:G91)</f>
        <v>0</v>
      </c>
      <c r="H92" s="272">
        <f>+H73+H78+H83+SUM(H84:H91)</f>
        <v>0</v>
      </c>
    </row>
    <row r="93" spans="1:8" ht="15.95" customHeight="1">
      <c r="A93" s="4609"/>
      <c r="B93" s="4587" t="s">
        <v>1408</v>
      </c>
      <c r="C93" s="4588"/>
      <c r="D93" s="4588"/>
      <c r="E93" s="4589"/>
      <c r="F93" s="275">
        <f>+F64-F71-F92</f>
        <v>0</v>
      </c>
      <c r="G93" s="275">
        <f>+G64-G71-G92</f>
        <v>0</v>
      </c>
      <c r="H93" s="275">
        <f>+H64-H71-H92</f>
        <v>0</v>
      </c>
    </row>
    <row r="94" spans="1:8" s="333" customFormat="1"/>
    <row r="95" spans="1:8" s="333" customFormat="1"/>
    <row r="96" spans="1:8" s="333" customFormat="1"/>
    <row r="97" s="333" customFormat="1"/>
    <row r="98" s="333" customFormat="1"/>
    <row r="99" s="333" customFormat="1"/>
    <row r="100" s="333" customFormat="1"/>
    <row r="101" s="333" customFormat="1"/>
    <row r="102" s="333" customFormat="1"/>
    <row r="103" s="333" customFormat="1"/>
    <row r="104" s="333" customFormat="1"/>
    <row r="105" s="333" customFormat="1"/>
    <row r="106" s="333" customFormat="1"/>
    <row r="107" s="333" customFormat="1"/>
    <row r="108" s="333" customFormat="1"/>
    <row r="109" s="333" customFormat="1"/>
    <row r="110" s="333" customFormat="1"/>
    <row r="111" s="333" customFormat="1"/>
    <row r="112" s="333" customFormat="1"/>
    <row r="113" s="333" customFormat="1"/>
    <row r="114" s="333" customFormat="1"/>
    <row r="115" s="333" customFormat="1"/>
    <row r="116" s="333" customFormat="1"/>
    <row r="117" s="333" customFormat="1"/>
    <row r="118" s="333" customFormat="1"/>
    <row r="119" s="333" customFormat="1"/>
    <row r="120" s="333" customFormat="1"/>
    <row r="121" s="333" customFormat="1"/>
    <row r="122" s="333" customFormat="1"/>
    <row r="123" s="333" customFormat="1"/>
    <row r="124" s="333" customFormat="1"/>
    <row r="125" s="333" customFormat="1"/>
    <row r="126" s="333" customFormat="1"/>
    <row r="127" s="333" customFormat="1"/>
    <row r="128" s="333" customFormat="1"/>
    <row r="129" s="333" customFormat="1"/>
    <row r="130" s="333" customFormat="1"/>
    <row r="131" s="333" customFormat="1"/>
    <row r="132" s="333" customFormat="1"/>
    <row r="133" s="333" customFormat="1"/>
    <row r="134" s="333" customFormat="1"/>
    <row r="135" s="333" customFormat="1"/>
    <row r="136" s="333" customFormat="1"/>
    <row r="137" s="333" customFormat="1"/>
    <row r="138" s="333" customFormat="1"/>
    <row r="139" s="333" customFormat="1"/>
    <row r="140" s="333" customFormat="1"/>
    <row r="141" s="333" customFormat="1"/>
    <row r="142" s="333" customFormat="1"/>
    <row r="143" s="333" customFormat="1"/>
    <row r="144" s="333" customFormat="1"/>
    <row r="145" s="333" customFormat="1"/>
    <row r="146" s="333" customFormat="1"/>
    <row r="147" s="333" customFormat="1"/>
    <row r="148" s="333" customFormat="1"/>
    <row r="149" s="333" customFormat="1"/>
    <row r="150" s="333" customFormat="1"/>
    <row r="151" s="333" customFormat="1"/>
    <row r="152" s="333" customFormat="1"/>
    <row r="153" s="333" customFormat="1"/>
    <row r="154" s="333" customFormat="1"/>
    <row r="155" s="333" customFormat="1"/>
    <row r="156" s="333" customFormat="1"/>
    <row r="157" s="333" customFormat="1"/>
    <row r="158" s="333" customFormat="1"/>
    <row r="159" s="333" customFormat="1"/>
    <row r="160" s="333" customFormat="1"/>
    <row r="161" s="333" customFormat="1"/>
    <row r="162" s="333" customFormat="1"/>
    <row r="163" s="333" customFormat="1"/>
    <row r="164" s="333" customFormat="1"/>
    <row r="165" s="333" customFormat="1"/>
    <row r="166" s="333" customFormat="1"/>
    <row r="167" s="333" customFormat="1"/>
    <row r="168" s="333" customFormat="1"/>
    <row r="169" s="333" customFormat="1"/>
    <row r="170" s="333" customFormat="1"/>
    <row r="171" s="333" customFormat="1"/>
    <row r="172" s="333" customFormat="1"/>
    <row r="173" s="333" customFormat="1"/>
    <row r="174" s="333" customFormat="1"/>
    <row r="175" s="333" customFormat="1"/>
    <row r="176" s="333" customFormat="1"/>
    <row r="177" s="333" customFormat="1"/>
    <row r="178" s="333" customFormat="1"/>
    <row r="179" s="333" customFormat="1"/>
    <row r="180" s="333" customFormat="1"/>
    <row r="181" s="333" customFormat="1"/>
    <row r="182" s="333" customFormat="1"/>
    <row r="183" s="333" customFormat="1"/>
    <row r="184" s="333" customFormat="1"/>
    <row r="185" s="333" customFormat="1"/>
    <row r="186" s="333" customFormat="1"/>
    <row r="187" s="333" customFormat="1"/>
    <row r="188" s="333" customFormat="1"/>
    <row r="189" s="333" customFormat="1"/>
    <row r="190" s="333" customFormat="1"/>
    <row r="191" s="333" customFormat="1"/>
    <row r="192" s="333" customFormat="1"/>
    <row r="193" s="333" customFormat="1"/>
    <row r="194" s="333" customFormat="1"/>
    <row r="195" s="333" customFormat="1"/>
    <row r="196" s="333" customFormat="1"/>
    <row r="197" s="333" customFormat="1"/>
    <row r="198" s="333" customFormat="1"/>
    <row r="199" s="333" customFormat="1"/>
    <row r="200" s="333" customFormat="1"/>
    <row r="201" s="333" customFormat="1"/>
    <row r="202" s="333" customFormat="1"/>
    <row r="203" s="333" customFormat="1"/>
    <row r="204" s="333" customFormat="1"/>
    <row r="205" s="333" customFormat="1"/>
    <row r="206" s="333" customFormat="1"/>
    <row r="207" s="333" customFormat="1"/>
    <row r="208" s="333" customFormat="1"/>
    <row r="209" s="333" customFormat="1"/>
    <row r="210" s="333" customFormat="1"/>
    <row r="211" s="333" customFormat="1"/>
    <row r="212" s="333" customFormat="1"/>
    <row r="213" s="333" customFormat="1"/>
    <row r="214" s="333" customFormat="1"/>
    <row r="215" s="333" customFormat="1"/>
    <row r="216" s="333" customFormat="1"/>
    <row r="217" s="333" customFormat="1"/>
    <row r="218" s="333" customFormat="1"/>
    <row r="219" s="333" customFormat="1"/>
    <row r="220" s="333" customFormat="1"/>
    <row r="221" s="333" customFormat="1"/>
    <row r="222" s="333" customFormat="1"/>
    <row r="223" s="333" customFormat="1"/>
    <row r="224" s="333" customFormat="1"/>
    <row r="225" s="333" customFormat="1"/>
    <row r="226" s="333" customFormat="1"/>
    <row r="227" s="333" customFormat="1"/>
    <row r="228" s="333" customFormat="1"/>
    <row r="229" s="333" customFormat="1"/>
    <row r="230" s="333" customFormat="1"/>
    <row r="231" s="333" customFormat="1"/>
    <row r="232" s="333" customFormat="1"/>
    <row r="233" s="333" customFormat="1"/>
    <row r="234" s="333" customFormat="1"/>
    <row r="235" s="333" customFormat="1"/>
    <row r="236" s="333" customFormat="1"/>
    <row r="237" s="333" customFormat="1"/>
    <row r="238" s="333" customFormat="1"/>
    <row r="239" s="333" customFormat="1"/>
    <row r="240" s="333" customFormat="1"/>
    <row r="241" s="333" customFormat="1"/>
    <row r="242" s="333" customFormat="1"/>
    <row r="243" s="333" customFormat="1"/>
    <row r="244" s="333" customFormat="1"/>
    <row r="245" s="333" customFormat="1"/>
    <row r="246" s="333" customFormat="1"/>
    <row r="247" s="333" customFormat="1"/>
    <row r="248" s="333" customFormat="1"/>
    <row r="249" s="333" customFormat="1"/>
    <row r="250" s="333" customFormat="1"/>
    <row r="251" s="333" customFormat="1"/>
    <row r="252" s="333" customFormat="1"/>
    <row r="253" s="333" customFormat="1"/>
    <row r="254" s="333" customFormat="1"/>
    <row r="255" s="333" customFormat="1"/>
    <row r="256" s="333" customFormat="1"/>
    <row r="257" s="333" customFormat="1"/>
    <row r="258" s="333" customFormat="1"/>
    <row r="259" s="333" customFormat="1"/>
    <row r="260" s="333" customFormat="1"/>
    <row r="261" s="333" customFormat="1"/>
    <row r="262" s="333" customFormat="1"/>
    <row r="263" s="333" customFormat="1"/>
    <row r="264" s="333" customFormat="1"/>
    <row r="265" s="333" customFormat="1"/>
    <row r="266" s="333" customFormat="1"/>
    <row r="267" s="333" customFormat="1"/>
    <row r="268" s="333" customFormat="1"/>
    <row r="269" s="333" customFormat="1"/>
    <row r="270" s="333" customFormat="1"/>
    <row r="271" s="333" customFormat="1"/>
    <row r="272" s="333" customFormat="1"/>
    <row r="273" s="333" customFormat="1"/>
    <row r="274" s="333" customFormat="1"/>
    <row r="275" s="333" customFormat="1"/>
    <row r="276" s="333" customFormat="1"/>
    <row r="277" s="333" customFormat="1"/>
    <row r="278" s="333" customFormat="1"/>
    <row r="279" s="333" customFormat="1"/>
    <row r="280" s="333" customFormat="1"/>
    <row r="281" s="333" customFormat="1"/>
    <row r="282" s="333" customFormat="1"/>
    <row r="283" s="333" customFormat="1"/>
    <row r="284" s="333" customFormat="1"/>
    <row r="285" s="333" customFormat="1"/>
    <row r="286" s="333" customFormat="1"/>
    <row r="287" s="333" customFormat="1"/>
    <row r="288" s="333" customFormat="1"/>
    <row r="289" s="333" customFormat="1"/>
    <row r="290" s="333" customFormat="1"/>
    <row r="291" s="333" customFormat="1"/>
    <row r="292" s="333" customFormat="1"/>
    <row r="293" s="333" customFormat="1"/>
    <row r="294" s="333" customFormat="1"/>
    <row r="295" s="333" customFormat="1"/>
    <row r="296" s="333" customFormat="1"/>
    <row r="297" s="333" customFormat="1"/>
    <row r="298" s="333" customFormat="1"/>
    <row r="299" s="333" customFormat="1"/>
    <row r="300" s="333" customFormat="1"/>
    <row r="301" s="333" customFormat="1"/>
    <row r="302" s="333" customFormat="1"/>
    <row r="303" s="333" customFormat="1"/>
    <row r="304" s="333" customFormat="1"/>
    <row r="305" s="333" customFormat="1"/>
    <row r="306" s="333" customFormat="1"/>
    <row r="307" s="333" customFormat="1"/>
    <row r="308" s="333" customFormat="1"/>
    <row r="309" s="333" customFormat="1"/>
    <row r="310" s="333" customFormat="1"/>
    <row r="311" s="333" customFormat="1"/>
    <row r="312" s="333" customFormat="1"/>
    <row r="313" s="333" customFormat="1"/>
    <row r="314" s="333" customFormat="1"/>
    <row r="315" s="333" customFormat="1"/>
    <row r="316" s="333" customFormat="1"/>
    <row r="317" s="333" customFormat="1"/>
    <row r="318" s="333" customFormat="1"/>
    <row r="319" s="333" customFormat="1"/>
    <row r="320" s="333" customFormat="1"/>
    <row r="321" s="333" customFormat="1"/>
    <row r="322" s="333" customFormat="1"/>
    <row r="323" s="333" customFormat="1"/>
    <row r="324" s="333" customFormat="1"/>
    <row r="325" s="333" customFormat="1"/>
    <row r="326" s="333" customFormat="1"/>
    <row r="327" s="333" customFormat="1"/>
    <row r="328" s="333" customFormat="1"/>
    <row r="329" s="333" customFormat="1"/>
    <row r="330" s="333" customFormat="1"/>
    <row r="331" s="333" customFormat="1"/>
    <row r="332" s="333" customFormat="1"/>
    <row r="333" s="333" customFormat="1"/>
    <row r="334" s="333" customFormat="1"/>
    <row r="335" s="333" customFormat="1"/>
    <row r="336" s="333" customFormat="1"/>
    <row r="337" s="333" customFormat="1"/>
    <row r="338" s="333" customFormat="1"/>
    <row r="339" s="333" customFormat="1"/>
    <row r="340" s="333" customFormat="1"/>
    <row r="341" s="333" customFormat="1"/>
    <row r="342" s="333" customFormat="1"/>
    <row r="343" s="333" customFormat="1"/>
    <row r="344" s="333" customFormat="1"/>
    <row r="345" s="333" customFormat="1"/>
    <row r="346" s="333" customFormat="1"/>
    <row r="347" s="333" customFormat="1"/>
    <row r="348" s="333" customFormat="1"/>
    <row r="349" s="333" customFormat="1"/>
    <row r="350" s="333" customFormat="1"/>
    <row r="351" s="333" customFormat="1"/>
    <row r="352" s="333" customFormat="1"/>
    <row r="353" s="333" customFormat="1"/>
    <row r="354" s="333" customFormat="1"/>
    <row r="355" s="333" customFormat="1"/>
    <row r="356" s="333" customFormat="1"/>
    <row r="357" s="333" customFormat="1"/>
    <row r="358" s="333" customFormat="1"/>
    <row r="359" s="333" customFormat="1"/>
    <row r="360" s="333" customFormat="1"/>
    <row r="361" s="333" customFormat="1"/>
    <row r="362" s="333" customFormat="1"/>
    <row r="363" s="333" customFormat="1"/>
    <row r="364" s="333" customFormat="1"/>
    <row r="365" s="333" customFormat="1"/>
    <row r="366" s="333" customFormat="1"/>
    <row r="367" s="333" customFormat="1"/>
    <row r="368" s="333" customFormat="1"/>
    <row r="369" s="333" customFormat="1"/>
    <row r="370" s="333" customFormat="1"/>
    <row r="371" s="333" customFormat="1"/>
    <row r="372" s="333" customFormat="1"/>
    <row r="373" s="333" customFormat="1"/>
    <row r="374" s="333" customFormat="1"/>
    <row r="375" s="333" customFormat="1"/>
    <row r="376" s="333" customFormat="1"/>
    <row r="377" s="333" customFormat="1"/>
    <row r="378" s="333" customFormat="1"/>
    <row r="379" s="333" customFormat="1"/>
    <row r="380" s="333" customFormat="1"/>
    <row r="381" s="333" customFormat="1"/>
    <row r="382" s="333" customFormat="1"/>
    <row r="383" s="333" customFormat="1"/>
    <row r="384" s="333" customFormat="1"/>
    <row r="385" s="333" customFormat="1"/>
    <row r="386" s="333" customFormat="1"/>
    <row r="387" s="333" customFormat="1"/>
    <row r="388" s="333" customFormat="1"/>
    <row r="389" s="333" customFormat="1"/>
    <row r="390" s="333" customFormat="1"/>
    <row r="391" s="333" customFormat="1"/>
    <row r="392" s="333" customFormat="1"/>
    <row r="393" s="333" customFormat="1"/>
    <row r="394" s="333" customFormat="1"/>
    <row r="395" s="333" customFormat="1"/>
    <row r="396" s="333" customFormat="1"/>
    <row r="397" s="333" customFormat="1"/>
    <row r="398" s="333" customFormat="1"/>
    <row r="399" s="333" customFormat="1"/>
    <row r="400" s="333" customFormat="1"/>
    <row r="401" s="333" customFormat="1"/>
    <row r="402" s="333" customFormat="1"/>
    <row r="403" s="333" customFormat="1"/>
    <row r="404" s="333" customFormat="1"/>
    <row r="405" s="333" customFormat="1"/>
    <row r="406" s="333" customFormat="1"/>
    <row r="407" s="333" customFormat="1"/>
    <row r="408" s="333" customFormat="1"/>
    <row r="409" s="333" customFormat="1"/>
    <row r="410" s="333" customFormat="1"/>
    <row r="411" s="333" customFormat="1"/>
    <row r="412" s="333" customFormat="1"/>
    <row r="413" s="333" customFormat="1"/>
    <row r="414" s="333" customFormat="1"/>
    <row r="415" s="333" customFormat="1"/>
    <row r="416" s="333" customFormat="1"/>
    <row r="417" s="333" customFormat="1"/>
    <row r="418" s="333" customFormat="1"/>
    <row r="419" s="333" customFormat="1"/>
    <row r="420" s="333" customFormat="1"/>
    <row r="421" s="333" customFormat="1"/>
    <row r="422" s="333" customFormat="1"/>
    <row r="423" s="333" customFormat="1"/>
    <row r="424" s="333" customFormat="1"/>
    <row r="425" s="333" customFormat="1"/>
    <row r="426" s="333" customFormat="1"/>
    <row r="427" s="333" customFormat="1"/>
    <row r="428" s="333" customFormat="1"/>
    <row r="429" s="333" customFormat="1"/>
    <row r="430" s="333" customFormat="1"/>
    <row r="431" s="333" customFormat="1"/>
    <row r="432" s="333" customFormat="1"/>
    <row r="433" s="333" customFormat="1"/>
    <row r="434" s="333" customFormat="1"/>
    <row r="435" s="333" customFormat="1"/>
    <row r="436" s="333" customFormat="1"/>
    <row r="437" s="333" customFormat="1"/>
    <row r="438" s="333" customFormat="1"/>
    <row r="439" s="333" customFormat="1"/>
    <row r="440" s="333" customFormat="1"/>
    <row r="441" s="333" customFormat="1"/>
    <row r="442" s="333" customFormat="1"/>
    <row r="443" s="333" customFormat="1"/>
    <row r="444" s="333" customFormat="1"/>
    <row r="445" s="333" customFormat="1"/>
    <row r="446" s="333" customFormat="1"/>
    <row r="447" s="333" customFormat="1"/>
    <row r="448" s="333" customFormat="1"/>
    <row r="449" s="333" customFormat="1"/>
    <row r="450" s="333" customFormat="1"/>
    <row r="451" s="333" customFormat="1"/>
    <row r="452" s="333" customFormat="1"/>
    <row r="453" s="333" customFormat="1"/>
    <row r="454" s="333" customFormat="1"/>
    <row r="455" s="333" customFormat="1"/>
    <row r="456" s="333" customFormat="1"/>
    <row r="457" s="333" customFormat="1"/>
    <row r="458" s="333" customFormat="1"/>
    <row r="459" s="333" customFormat="1"/>
    <row r="460" s="333" customFormat="1"/>
    <row r="461" s="333" customFormat="1"/>
    <row r="462" s="333" customFormat="1"/>
    <row r="463" s="333" customFormat="1"/>
    <row r="464" s="333" customFormat="1"/>
    <row r="465" s="333" customFormat="1"/>
    <row r="466" s="333" customFormat="1"/>
    <row r="467" s="333" customFormat="1"/>
    <row r="468" s="333" customFormat="1"/>
    <row r="469" s="333" customFormat="1"/>
    <row r="470" s="333" customFormat="1"/>
    <row r="471" s="333" customFormat="1"/>
    <row r="472" s="333" customFormat="1"/>
    <row r="473" s="333" customFormat="1"/>
    <row r="474" s="333" customFormat="1"/>
    <row r="475" s="333" customFormat="1"/>
    <row r="476" s="333" customFormat="1"/>
    <row r="477" s="333" customFormat="1"/>
    <row r="478" s="333" customFormat="1"/>
    <row r="479" s="333" customFormat="1"/>
    <row r="480" s="333" customFormat="1"/>
    <row r="481" s="333" customFormat="1"/>
    <row r="482" s="333" customFormat="1"/>
    <row r="483" s="333" customFormat="1"/>
    <row r="484" s="333" customFormat="1"/>
    <row r="485" s="333" customFormat="1"/>
    <row r="486" s="333" customFormat="1"/>
    <row r="487" s="333" customFormat="1"/>
    <row r="488" s="333" customFormat="1"/>
    <row r="489" s="333" customFormat="1"/>
    <row r="490" s="333" customFormat="1"/>
    <row r="491" s="333" customFormat="1"/>
    <row r="492" s="333" customFormat="1"/>
    <row r="493" s="333" customFormat="1"/>
    <row r="494" s="333" customFormat="1"/>
    <row r="495" s="333" customFormat="1"/>
    <row r="496" s="333" customFormat="1"/>
    <row r="497" s="333" customFormat="1"/>
    <row r="498" s="333" customFormat="1"/>
    <row r="499" s="333" customFormat="1"/>
    <row r="500" s="333" customFormat="1"/>
    <row r="501" s="333" customFormat="1"/>
    <row r="502" s="333" customFormat="1"/>
    <row r="503" s="333" customFormat="1"/>
    <row r="504" s="333" customFormat="1"/>
    <row r="505" s="333" customFormat="1"/>
    <row r="506" s="333" customFormat="1"/>
    <row r="507" s="333" customFormat="1"/>
    <row r="508" s="333" customFormat="1"/>
    <row r="509" s="333" customFormat="1"/>
    <row r="510" s="333" customFormat="1"/>
    <row r="511" s="333" customFormat="1"/>
    <row r="512" s="333" customFormat="1"/>
    <row r="513" s="333" customFormat="1"/>
    <row r="514" s="333" customFormat="1"/>
    <row r="515" s="333" customFormat="1"/>
    <row r="516" s="333" customFormat="1"/>
    <row r="517" s="333" customFormat="1"/>
    <row r="518" s="333" customFormat="1"/>
    <row r="519" s="333" customFormat="1"/>
    <row r="520" s="333" customFormat="1"/>
    <row r="521" s="333" customFormat="1"/>
    <row r="522" s="333" customFormat="1"/>
    <row r="523" s="333" customFormat="1"/>
    <row r="524" s="333" customFormat="1"/>
    <row r="525" s="333" customFormat="1"/>
    <row r="526" s="333" customFormat="1"/>
    <row r="527" s="333" customFormat="1"/>
    <row r="528" s="333" customFormat="1"/>
    <row r="529" s="333" customFormat="1"/>
    <row r="530" s="333" customFormat="1"/>
    <row r="531" s="333" customFormat="1"/>
    <row r="532" s="333" customFormat="1"/>
    <row r="533" s="333" customFormat="1"/>
    <row r="534" s="333" customFormat="1"/>
    <row r="535" s="333" customFormat="1"/>
    <row r="536" s="333" customFormat="1"/>
    <row r="537" s="333" customFormat="1"/>
    <row r="538" s="333" customFormat="1"/>
    <row r="539" s="333" customFormat="1"/>
    <row r="540" s="333" customFormat="1"/>
    <row r="541" s="333" customFormat="1"/>
    <row r="542" s="333" customFormat="1"/>
    <row r="543" s="333" customFormat="1"/>
    <row r="544" s="333" customFormat="1"/>
    <row r="545" s="333" customFormat="1"/>
    <row r="546" s="333" customFormat="1"/>
    <row r="547" s="333" customFormat="1"/>
    <row r="548" s="333" customFormat="1"/>
    <row r="549" s="333" customFormat="1"/>
    <row r="550" s="333" customFormat="1"/>
    <row r="551" s="333" customFormat="1"/>
    <row r="552" s="333" customFormat="1"/>
    <row r="553" s="333" customFormat="1"/>
    <row r="554" s="333" customFormat="1"/>
    <row r="555" s="333" customFormat="1"/>
    <row r="556" s="333" customFormat="1"/>
    <row r="557" s="333" customFormat="1"/>
    <row r="558" s="333" customFormat="1"/>
    <row r="559" s="333" customFormat="1"/>
    <row r="560" s="333" customFormat="1"/>
    <row r="561" s="333" customFormat="1"/>
    <row r="562" s="333" customFormat="1"/>
    <row r="563" s="333" customFormat="1"/>
    <row r="564" s="333" customFormat="1"/>
    <row r="565" s="333" customFormat="1"/>
    <row r="566" s="333" customFormat="1"/>
    <row r="567" s="333" customFormat="1"/>
    <row r="568" s="333" customFormat="1"/>
    <row r="569" s="333" customFormat="1"/>
    <row r="570" s="333" customFormat="1"/>
    <row r="571" s="333" customFormat="1"/>
    <row r="572" s="333" customFormat="1"/>
    <row r="573" s="333" customFormat="1"/>
    <row r="574" s="333" customFormat="1"/>
    <row r="575" s="333" customFormat="1"/>
    <row r="576" s="333" customFormat="1"/>
    <row r="577" s="333" customFormat="1"/>
    <row r="578" s="333" customFormat="1"/>
    <row r="579" s="333" customFormat="1"/>
    <row r="580" s="333" customFormat="1"/>
    <row r="581" s="333" customFormat="1"/>
    <row r="582" s="333" customFormat="1"/>
    <row r="583" s="333" customFormat="1"/>
    <row r="584" s="333" customFormat="1"/>
    <row r="585" s="333" customFormat="1"/>
    <row r="586" s="333" customFormat="1"/>
    <row r="587" s="333" customFormat="1"/>
    <row r="588" s="333" customFormat="1"/>
    <row r="589" s="333" customFormat="1"/>
    <row r="590" s="333" customFormat="1"/>
    <row r="591" s="333" customFormat="1"/>
    <row r="592" s="333" customFormat="1"/>
    <row r="593" s="333" customFormat="1"/>
    <row r="594" s="333" customFormat="1"/>
    <row r="595" s="333" customFormat="1"/>
    <row r="596" s="333" customFormat="1"/>
    <row r="597" s="333" customFormat="1"/>
    <row r="598" s="333" customFormat="1"/>
    <row r="599" s="333" customFormat="1"/>
    <row r="600" s="333" customFormat="1"/>
    <row r="601" s="333" customFormat="1"/>
    <row r="602" s="333" customFormat="1"/>
    <row r="603" s="333" customFormat="1"/>
    <row r="604" s="333" customFormat="1"/>
    <row r="605" s="333" customFormat="1"/>
    <row r="606" s="333" customFormat="1"/>
    <row r="607" s="333" customFormat="1"/>
    <row r="608" s="333" customFormat="1"/>
    <row r="609" s="333" customFormat="1"/>
    <row r="610" s="333" customFormat="1"/>
    <row r="611" s="333" customFormat="1"/>
    <row r="612" s="333" customFormat="1"/>
    <row r="613" s="333" customFormat="1"/>
    <row r="614" s="333" customFormat="1"/>
    <row r="615" s="333" customFormat="1"/>
    <row r="616" s="333" customFormat="1"/>
    <row r="617" s="333" customFormat="1"/>
    <row r="618" s="333" customFormat="1"/>
    <row r="619" s="333" customFormat="1"/>
    <row r="620" s="333" customFormat="1"/>
    <row r="621" s="333" customFormat="1"/>
    <row r="622" s="333" customFormat="1"/>
    <row r="623" s="333" customFormat="1"/>
    <row r="624" s="333" customFormat="1"/>
    <row r="625" s="333" customFormat="1"/>
    <row r="626" s="333" customFormat="1"/>
    <row r="627" s="333" customFormat="1"/>
    <row r="628" s="333" customFormat="1"/>
    <row r="629" s="333" customFormat="1"/>
    <row r="630" s="333" customFormat="1"/>
    <row r="631" s="333" customFormat="1"/>
    <row r="632" s="333" customFormat="1"/>
    <row r="633" s="333" customFormat="1"/>
    <row r="634" s="333" customFormat="1"/>
    <row r="635" s="333" customFormat="1"/>
    <row r="636" s="333" customFormat="1"/>
    <row r="637" s="333" customFormat="1"/>
    <row r="638" s="333" customFormat="1"/>
    <row r="639" s="333" customFormat="1"/>
    <row r="640" s="333" customFormat="1"/>
    <row r="641" s="333" customFormat="1"/>
    <row r="642" s="333" customFormat="1"/>
    <row r="643" s="333" customFormat="1"/>
    <row r="644" s="333" customFormat="1"/>
    <row r="645" s="333" customFormat="1"/>
    <row r="646" s="333" customFormat="1"/>
    <row r="647" s="333" customFormat="1"/>
    <row r="648" s="333" customFormat="1"/>
    <row r="649" s="333" customFormat="1"/>
    <row r="650" s="333" customFormat="1"/>
    <row r="651" s="333" customFormat="1"/>
    <row r="652" s="333" customFormat="1"/>
    <row r="653" s="333" customFormat="1"/>
    <row r="654" s="333" customFormat="1"/>
    <row r="655" s="333" customFormat="1"/>
    <row r="656" s="333" customFormat="1"/>
    <row r="657" s="333" customFormat="1"/>
    <row r="658" s="333" customFormat="1"/>
    <row r="659" s="333" customFormat="1"/>
    <row r="660" s="333" customFormat="1"/>
    <row r="661" s="333" customFormat="1"/>
    <row r="662" s="333" customFormat="1"/>
    <row r="663" s="333" customFormat="1"/>
    <row r="664" s="333" customFormat="1"/>
    <row r="665" s="333" customFormat="1"/>
    <row r="666" s="333" customFormat="1"/>
    <row r="667" s="333" customFormat="1"/>
    <row r="668" s="333" customFormat="1"/>
    <row r="669" s="333" customFormat="1"/>
    <row r="670" s="333" customFormat="1"/>
    <row r="671" s="333" customFormat="1"/>
    <row r="672" s="333" customFormat="1"/>
    <row r="673" s="333" customFormat="1"/>
    <row r="674" s="333" customFormat="1"/>
    <row r="675" s="333" customFormat="1"/>
    <row r="676" s="333" customFormat="1"/>
    <row r="677" s="333" customFormat="1"/>
    <row r="678" s="333" customFormat="1"/>
    <row r="679" s="333" customFormat="1"/>
    <row r="680" s="333" customFormat="1"/>
    <row r="681" s="333" customFormat="1"/>
    <row r="682" s="333" customFormat="1"/>
    <row r="683" s="333" customFormat="1"/>
    <row r="684" s="333" customFormat="1"/>
    <row r="685" s="333" customFormat="1"/>
    <row r="686" s="333" customFormat="1"/>
    <row r="687" s="333" customFormat="1"/>
    <row r="688" s="333" customFormat="1"/>
    <row r="689" s="333" customFormat="1"/>
    <row r="690" s="333" customFormat="1"/>
    <row r="691" s="333" customFormat="1"/>
    <row r="692" s="333" customFormat="1"/>
    <row r="693" s="333" customFormat="1"/>
    <row r="694" s="333" customFormat="1"/>
    <row r="695" s="333" customFormat="1"/>
    <row r="696" s="333" customFormat="1"/>
    <row r="697" s="333" customFormat="1"/>
    <row r="698" s="333" customFormat="1"/>
    <row r="699" s="333" customFormat="1"/>
    <row r="700" s="333" customFormat="1"/>
    <row r="701" s="333" customFormat="1"/>
    <row r="702" s="333" customFormat="1"/>
    <row r="703" s="333" customFormat="1"/>
    <row r="704" s="333" customFormat="1"/>
    <row r="705" s="333" customFormat="1"/>
    <row r="706" s="333" customFormat="1"/>
    <row r="707" s="333" customFormat="1"/>
    <row r="708" s="333" customFormat="1"/>
    <row r="709" s="333" customFormat="1"/>
    <row r="710" s="333" customFormat="1"/>
    <row r="711" s="333" customFormat="1"/>
    <row r="712" s="333" customFormat="1"/>
    <row r="713" s="333" customFormat="1"/>
    <row r="714" s="333" customFormat="1"/>
    <row r="715" s="333" customFormat="1"/>
    <row r="716" s="333" customFormat="1"/>
    <row r="717" s="333" customFormat="1"/>
    <row r="718" s="333" customFormat="1"/>
    <row r="719" s="333" customFormat="1"/>
    <row r="720" s="333" customFormat="1"/>
    <row r="721" s="333" customFormat="1"/>
    <row r="722" s="333" customFormat="1"/>
    <row r="723" s="333" customFormat="1"/>
    <row r="724" s="333" customFormat="1"/>
    <row r="725" s="333" customFormat="1"/>
    <row r="726" s="333" customFormat="1"/>
    <row r="727" s="333" customFormat="1"/>
    <row r="728" s="333" customFormat="1"/>
    <row r="729" s="333" customFormat="1"/>
    <row r="730" s="333" customFormat="1"/>
    <row r="731" s="333" customFormat="1"/>
    <row r="732" s="333" customFormat="1"/>
    <row r="733" s="333" customFormat="1"/>
    <row r="734" s="333" customFormat="1"/>
    <row r="735" s="333" customFormat="1"/>
    <row r="736" s="333" customFormat="1"/>
    <row r="737" s="333" customFormat="1"/>
    <row r="738" s="333" customFormat="1"/>
    <row r="739" s="333" customFormat="1"/>
    <row r="740" s="333" customFormat="1"/>
    <row r="741" s="333" customFormat="1"/>
    <row r="742" s="333" customFormat="1"/>
    <row r="743" s="333" customFormat="1"/>
    <row r="744" s="333" customFormat="1"/>
    <row r="745" s="333" customFormat="1"/>
    <row r="746" s="333" customFormat="1"/>
    <row r="747" s="333" customFormat="1"/>
    <row r="748" s="333" customFormat="1"/>
    <row r="749" s="333" customFormat="1"/>
    <row r="750" s="333" customFormat="1"/>
    <row r="751" s="333" customFormat="1"/>
    <row r="752" s="333" customFormat="1"/>
    <row r="753" s="333" customFormat="1"/>
    <row r="754" s="333" customFormat="1"/>
    <row r="755" s="333" customFormat="1"/>
    <row r="756" s="333" customFormat="1"/>
    <row r="757" s="333" customFormat="1"/>
    <row r="758" s="333" customFormat="1"/>
    <row r="759" s="333" customFormat="1"/>
    <row r="760" s="333" customFormat="1"/>
    <row r="761" s="333" customFormat="1"/>
    <row r="762" s="333" customFormat="1"/>
    <row r="763" s="333" customFormat="1"/>
    <row r="764" s="333" customFormat="1"/>
    <row r="765" s="333" customFormat="1"/>
    <row r="766" s="333" customFormat="1"/>
    <row r="767" s="333" customFormat="1"/>
    <row r="768" s="333" customFormat="1"/>
    <row r="769" s="333" customFormat="1"/>
    <row r="770" s="333" customFormat="1"/>
    <row r="771" s="333" customFormat="1"/>
    <row r="772" s="333" customFormat="1"/>
    <row r="773" s="333" customFormat="1"/>
    <row r="774" s="333" customFormat="1"/>
    <row r="775" s="333" customFormat="1"/>
    <row r="776" s="333" customFormat="1"/>
    <row r="777" s="333" customFormat="1"/>
    <row r="778" s="333" customFormat="1"/>
    <row r="779" s="333" customFormat="1"/>
    <row r="780" s="333" customFormat="1"/>
    <row r="781" s="333" customFormat="1"/>
    <row r="782" s="333" customFormat="1"/>
    <row r="783" s="333" customFormat="1"/>
    <row r="784" s="333" customFormat="1"/>
    <row r="785" s="333" customFormat="1"/>
    <row r="786" s="333" customFormat="1"/>
    <row r="787" s="333" customFormat="1"/>
    <row r="788" s="333" customFormat="1"/>
    <row r="789" s="333" customFormat="1"/>
    <row r="790" s="333" customFormat="1"/>
    <row r="791" s="333" customFormat="1"/>
    <row r="792" s="333" customFormat="1"/>
    <row r="793" s="333" customFormat="1"/>
    <row r="794" s="333" customFormat="1"/>
    <row r="795" s="333" customFormat="1"/>
    <row r="796" s="333" customFormat="1"/>
    <row r="797" s="333" customFormat="1"/>
    <row r="798" s="333" customFormat="1"/>
    <row r="799" s="333" customFormat="1"/>
    <row r="800" s="333" customFormat="1"/>
    <row r="801" s="333" customFormat="1"/>
    <row r="802" s="333" customFormat="1"/>
    <row r="803" s="333" customFormat="1"/>
    <row r="804" s="333" customFormat="1"/>
    <row r="805" s="333" customFormat="1"/>
    <row r="806" s="333" customFormat="1"/>
    <row r="807" s="333" customFormat="1"/>
    <row r="808" s="333" customFormat="1"/>
    <row r="809" s="333" customFormat="1"/>
    <row r="810" s="333" customFormat="1"/>
    <row r="811" s="333" customFormat="1"/>
    <row r="812" s="333" customFormat="1"/>
    <row r="813" s="333" customFormat="1"/>
    <row r="814" s="333" customFormat="1"/>
    <row r="815" s="333" customFormat="1"/>
    <row r="816" s="333" customFormat="1"/>
    <row r="817" s="333" customFormat="1"/>
    <row r="818" s="333" customFormat="1"/>
    <row r="819" s="333" customFormat="1"/>
    <row r="820" s="333" customFormat="1"/>
    <row r="821" s="333" customFormat="1"/>
    <row r="822" s="333" customFormat="1"/>
    <row r="823" s="333" customFormat="1"/>
    <row r="824" s="333" customFormat="1"/>
    <row r="825" s="333" customFormat="1"/>
    <row r="826" s="333" customFormat="1"/>
    <row r="827" s="333" customFormat="1"/>
    <row r="828" s="333" customFormat="1"/>
    <row r="829" s="333" customFormat="1"/>
    <row r="830" s="333" customFormat="1"/>
    <row r="831" s="333" customFormat="1"/>
    <row r="832" s="333" customFormat="1"/>
    <row r="833" s="333" customFormat="1"/>
    <row r="834" s="333" customFormat="1"/>
    <row r="835" s="333" customFormat="1"/>
    <row r="836" s="333" customFormat="1"/>
    <row r="837" s="333" customFormat="1"/>
    <row r="838" s="333" customFormat="1"/>
    <row r="839" s="333" customFormat="1"/>
    <row r="840" s="333" customFormat="1"/>
    <row r="841" s="333" customFormat="1"/>
    <row r="842" s="333" customFormat="1"/>
    <row r="843" s="333" customFormat="1"/>
    <row r="844" s="333" customFormat="1"/>
    <row r="845" s="333" customFormat="1"/>
    <row r="846" s="333" customFormat="1"/>
    <row r="847" s="333" customFormat="1"/>
    <row r="848" s="333" customFormat="1"/>
    <row r="849" s="333" customFormat="1"/>
    <row r="850" s="333" customFormat="1"/>
    <row r="851" s="333" customFormat="1"/>
    <row r="852" s="333" customFormat="1"/>
    <row r="853" s="333" customFormat="1"/>
    <row r="854" s="333" customFormat="1"/>
    <row r="855" s="333" customFormat="1"/>
    <row r="856" s="333" customFormat="1"/>
    <row r="857" s="333" customFormat="1"/>
    <row r="858" s="333" customFormat="1"/>
    <row r="859" s="333" customFormat="1"/>
    <row r="860" s="333" customFormat="1"/>
    <row r="861" s="333" customFormat="1"/>
    <row r="862" s="333" customFormat="1"/>
    <row r="863" s="333" customFormat="1"/>
    <row r="864" s="333" customFormat="1"/>
    <row r="865" s="333" customFormat="1"/>
    <row r="866" s="333" customFormat="1"/>
    <row r="867" s="333" customFormat="1"/>
    <row r="868" s="333" customFormat="1"/>
    <row r="869" s="333" customFormat="1"/>
    <row r="870" s="333" customFormat="1"/>
    <row r="871" s="333" customFormat="1"/>
    <row r="872" s="333" customFormat="1"/>
    <row r="873" s="333" customFormat="1"/>
    <row r="874" s="333" customFormat="1"/>
    <row r="875" s="333" customFormat="1"/>
    <row r="876" s="333" customFormat="1"/>
    <row r="877" s="333" customFormat="1"/>
    <row r="878" s="333" customFormat="1"/>
    <row r="879" s="333" customFormat="1"/>
    <row r="880" s="333" customFormat="1"/>
    <row r="881" s="333" customFormat="1"/>
    <row r="882" s="333" customFormat="1"/>
    <row r="883" s="333" customFormat="1"/>
    <row r="884" s="333" customFormat="1"/>
    <row r="885" s="333" customFormat="1"/>
    <row r="886" s="333" customFormat="1"/>
    <row r="887" s="333" customFormat="1"/>
    <row r="888" s="333" customFormat="1"/>
    <row r="889" s="333" customFormat="1"/>
    <row r="890" s="333" customFormat="1"/>
    <row r="891" s="333" customFormat="1"/>
    <row r="892" s="333" customFormat="1"/>
    <row r="893" s="333" customFormat="1"/>
    <row r="894" s="333" customFormat="1"/>
    <row r="895" s="333" customFormat="1"/>
    <row r="896" s="333" customFormat="1"/>
    <row r="897" s="333" customFormat="1"/>
    <row r="898" s="333" customFormat="1"/>
    <row r="899" s="333" customFormat="1"/>
    <row r="900" s="333" customFormat="1"/>
    <row r="901" s="333" customFormat="1"/>
    <row r="902" s="333" customFormat="1"/>
    <row r="903" s="333" customFormat="1"/>
    <row r="904" s="333" customFormat="1"/>
    <row r="905" s="333" customFormat="1"/>
    <row r="906" s="333" customFormat="1"/>
    <row r="907" s="333" customFormat="1"/>
    <row r="908" s="333" customFormat="1"/>
    <row r="909" s="333" customFormat="1"/>
    <row r="910" s="333" customFormat="1"/>
    <row r="911" s="333" customFormat="1"/>
    <row r="912" s="333" customFormat="1"/>
    <row r="913" s="333" customFormat="1"/>
    <row r="914" s="333" customFormat="1"/>
    <row r="915" s="333" customFormat="1"/>
    <row r="916" s="333" customFormat="1"/>
    <row r="917" s="333" customFormat="1"/>
    <row r="918" s="333" customFormat="1"/>
    <row r="919" s="333" customFormat="1"/>
    <row r="920" s="333" customFormat="1"/>
    <row r="921" s="333" customFormat="1"/>
    <row r="922" s="333" customFormat="1"/>
    <row r="923" s="333" customFormat="1"/>
    <row r="924" s="333" customFormat="1"/>
    <row r="925" s="333" customFormat="1"/>
    <row r="926" s="333" customFormat="1"/>
    <row r="927" s="333" customFormat="1"/>
    <row r="928" s="333" customFormat="1"/>
    <row r="929" s="333" customFormat="1"/>
    <row r="930" s="333" customFormat="1"/>
    <row r="931" s="333" customFormat="1"/>
    <row r="932" s="333" customFormat="1"/>
    <row r="933" s="333" customFormat="1"/>
    <row r="934" s="333" customFormat="1"/>
    <row r="935" s="333" customFormat="1"/>
    <row r="936" s="333" customFormat="1"/>
    <row r="937" s="333" customFormat="1"/>
    <row r="938" s="333" customFormat="1"/>
    <row r="939" s="333" customFormat="1"/>
    <row r="940" s="333" customFormat="1"/>
    <row r="941" s="333" customFormat="1"/>
    <row r="942" s="333" customFormat="1"/>
    <row r="943" s="333" customFormat="1"/>
    <row r="944" s="333" customFormat="1"/>
    <row r="945" s="333" customFormat="1"/>
    <row r="946" s="333" customFormat="1"/>
    <row r="947" s="333" customFormat="1"/>
    <row r="948" s="333" customFormat="1"/>
    <row r="949" s="333" customFormat="1"/>
    <row r="950" s="333" customFormat="1"/>
    <row r="951" s="333" customFormat="1"/>
    <row r="952" s="333" customFormat="1"/>
    <row r="953" s="333" customFormat="1"/>
    <row r="954" s="333" customFormat="1"/>
    <row r="955" s="333" customFormat="1"/>
    <row r="956" s="333" customFormat="1"/>
    <row r="957" s="333" customFormat="1"/>
    <row r="958" s="333" customFormat="1"/>
    <row r="959" s="333" customFormat="1"/>
    <row r="960" s="333" customFormat="1"/>
    <row r="961" s="333" customFormat="1"/>
    <row r="962" s="333" customFormat="1"/>
    <row r="963" s="333" customFormat="1"/>
    <row r="964" s="333" customFormat="1"/>
    <row r="965" s="333" customFormat="1"/>
    <row r="966" s="333" customFormat="1"/>
    <row r="967" s="333" customFormat="1"/>
    <row r="968" s="333" customFormat="1"/>
    <row r="969" s="333" customFormat="1"/>
    <row r="970" s="333" customFormat="1"/>
    <row r="971" s="333" customFormat="1"/>
    <row r="972" s="333" customFormat="1"/>
    <row r="973" s="333" customFormat="1"/>
    <row r="974" s="333" customFormat="1"/>
    <row r="975" s="333" customFormat="1"/>
    <row r="976" s="333" customFormat="1"/>
    <row r="977" s="333" customFormat="1"/>
    <row r="978" s="333" customFormat="1"/>
    <row r="979" s="333" customFormat="1"/>
    <row r="980" s="333" customFormat="1"/>
    <row r="981" s="333" customFormat="1"/>
    <row r="982" s="333" customFormat="1"/>
    <row r="983" s="333" customFormat="1"/>
    <row r="984" s="333" customFormat="1"/>
    <row r="985" s="333" customFormat="1"/>
    <row r="986" s="333" customFormat="1"/>
    <row r="987" s="333" customFormat="1"/>
    <row r="988" s="333" customFormat="1"/>
    <row r="989" s="333" customFormat="1"/>
    <row r="990" s="333" customFormat="1"/>
    <row r="991" s="333" customFormat="1"/>
    <row r="992" s="333" customFormat="1"/>
    <row r="993" s="333" customFormat="1"/>
    <row r="994" s="333" customFormat="1"/>
    <row r="995" s="333" customFormat="1"/>
    <row r="996" s="333" customFormat="1"/>
    <row r="997" s="333" customFormat="1"/>
    <row r="998" s="333" customFormat="1"/>
    <row r="999" s="333" customFormat="1"/>
    <row r="1000" s="333" customFormat="1"/>
    <row r="1001" s="333" customFormat="1"/>
    <row r="1002" s="333" customFormat="1"/>
    <row r="1003" s="333" customFormat="1"/>
    <row r="1004" s="333" customFormat="1"/>
    <row r="1005" s="333" customFormat="1"/>
    <row r="1006" s="333" customFormat="1"/>
    <row r="1007" s="333" customFormat="1"/>
    <row r="1008" s="333" customFormat="1"/>
    <row r="1009" s="333" customFormat="1"/>
    <row r="1010" s="333" customFormat="1"/>
    <row r="1011" s="333" customFormat="1"/>
    <row r="1012" s="333" customFormat="1"/>
    <row r="1013" s="333" customFormat="1"/>
    <row r="1014" s="333" customFormat="1"/>
    <row r="1015" s="333" customFormat="1"/>
    <row r="1016" s="333" customFormat="1"/>
    <row r="1017" s="333" customFormat="1"/>
    <row r="1018" s="333" customFormat="1"/>
    <row r="1019" s="333" customFormat="1"/>
    <row r="1020" s="333" customFormat="1"/>
    <row r="1021" s="333" customFormat="1"/>
    <row r="1022" s="333" customFormat="1"/>
    <row r="1023" s="333" customFormat="1"/>
    <row r="1024" s="333" customFormat="1"/>
    <row r="1025" s="333" customFormat="1"/>
    <row r="1026" s="333" customFormat="1"/>
    <row r="1027" s="333" customFormat="1"/>
    <row r="1028" s="333" customFormat="1"/>
    <row r="1029" s="333" customFormat="1"/>
    <row r="1030" s="333" customFormat="1"/>
    <row r="1031" s="333" customFormat="1"/>
    <row r="1032" s="333" customFormat="1"/>
    <row r="1033" s="333" customFormat="1"/>
    <row r="1034" s="333" customFormat="1"/>
    <row r="1035" s="333" customFormat="1"/>
    <row r="1036" s="333" customFormat="1"/>
    <row r="1037" s="333" customFormat="1"/>
    <row r="1038" s="333" customFormat="1"/>
    <row r="1039" s="333" customFormat="1"/>
    <row r="1040" s="333" customFormat="1"/>
    <row r="1041" s="333" customFormat="1"/>
    <row r="1042" s="333" customFormat="1"/>
    <row r="1043" s="333" customFormat="1"/>
    <row r="1044" s="333" customFormat="1"/>
    <row r="1045" s="333" customFormat="1"/>
    <row r="1046" s="333" customFormat="1"/>
    <row r="1047" s="333" customFormat="1"/>
    <row r="1048" s="333" customFormat="1"/>
    <row r="1049" s="333" customFormat="1"/>
    <row r="1050" s="333" customFormat="1"/>
    <row r="1051" s="333" customFormat="1"/>
    <row r="1052" s="333" customFormat="1"/>
    <row r="1053" s="333" customFormat="1"/>
    <row r="1054" s="333" customFormat="1"/>
    <row r="1055" s="333" customFormat="1"/>
    <row r="1056" s="333" customFormat="1"/>
    <row r="1057" s="333" customFormat="1"/>
    <row r="1058" s="333" customFormat="1"/>
    <row r="1059" s="333" customFormat="1"/>
    <row r="1060" s="333" customFormat="1"/>
    <row r="1061" s="333" customFormat="1"/>
    <row r="1062" s="333" customFormat="1"/>
    <row r="1063" s="333" customFormat="1"/>
    <row r="1064" s="333" customFormat="1"/>
    <row r="1065" s="333" customFormat="1"/>
    <row r="1066" s="333" customFormat="1"/>
    <row r="1067" s="333" customFormat="1"/>
    <row r="1068" s="333" customFormat="1"/>
    <row r="1069" s="333" customFormat="1"/>
    <row r="1070" s="333" customFormat="1"/>
    <row r="1071" s="333" customFormat="1"/>
    <row r="1072" s="333" customFormat="1"/>
    <row r="1073" s="333" customFormat="1"/>
    <row r="1074" s="333" customFormat="1"/>
    <row r="1075" s="333" customFormat="1"/>
    <row r="1076" s="333" customFormat="1"/>
    <row r="1077" s="333" customFormat="1"/>
    <row r="1078" s="333" customFormat="1"/>
    <row r="1079" s="333" customFormat="1"/>
    <row r="1080" s="333" customFormat="1"/>
    <row r="1081" s="333" customFormat="1"/>
    <row r="1082" s="333" customFormat="1"/>
    <row r="1083" s="333" customFormat="1"/>
    <row r="1084" s="333" customFormat="1"/>
    <row r="1085" s="333" customFormat="1"/>
    <row r="1086" s="333" customFormat="1"/>
    <row r="1087" s="333" customFormat="1"/>
    <row r="1088" s="333" customFormat="1"/>
    <row r="1089" s="333" customFormat="1"/>
    <row r="1090" s="333" customFormat="1"/>
    <row r="1091" s="333" customFormat="1"/>
    <row r="1092" s="333" customFormat="1"/>
    <row r="1093" s="333" customFormat="1"/>
    <row r="1094" s="333" customFormat="1"/>
    <row r="1095" s="333" customFormat="1"/>
    <row r="1096" s="333" customFormat="1"/>
    <row r="1097" s="333" customFormat="1"/>
    <row r="1098" s="333" customFormat="1"/>
    <row r="1099" s="333" customFormat="1"/>
    <row r="1100" s="333" customFormat="1"/>
    <row r="1101" s="333" customFormat="1"/>
    <row r="1102" s="333" customFormat="1"/>
    <row r="1103" s="333" customFormat="1"/>
    <row r="1104" s="333" customFormat="1"/>
    <row r="1105" s="333" customFormat="1"/>
    <row r="1106" s="333" customFormat="1"/>
    <row r="1107" s="333" customFormat="1"/>
    <row r="1108" s="333" customFormat="1"/>
    <row r="1109" s="333" customFormat="1"/>
    <row r="1110" s="333" customFormat="1"/>
    <row r="1111" s="333" customFormat="1"/>
    <row r="1112" s="333" customFormat="1"/>
    <row r="1113" s="333" customFormat="1"/>
    <row r="1114" s="333" customFormat="1"/>
    <row r="1115" s="333" customFormat="1"/>
    <row r="1116" s="333" customFormat="1"/>
    <row r="1117" s="333" customFormat="1"/>
    <row r="1118" s="333" customFormat="1"/>
    <row r="1119" s="333" customFormat="1"/>
    <row r="1120" s="333" customFormat="1"/>
    <row r="1121" s="333" customFormat="1"/>
    <row r="1122" s="333" customFormat="1"/>
    <row r="1123" s="333" customFormat="1"/>
    <row r="1124" s="333" customFormat="1"/>
    <row r="1125" s="333" customFormat="1"/>
    <row r="1126" s="333" customFormat="1"/>
    <row r="1127" s="333" customFormat="1"/>
    <row r="1128" s="333" customFormat="1"/>
    <row r="1129" s="333" customFormat="1"/>
    <row r="1130" s="333" customFormat="1"/>
    <row r="1131" s="333" customFormat="1"/>
    <row r="1132" s="333" customFormat="1"/>
    <row r="1133" s="333" customFormat="1"/>
    <row r="1134" s="333" customFormat="1"/>
    <row r="1135" s="333" customFormat="1"/>
    <row r="1136" s="333" customFormat="1"/>
    <row r="1137" s="333" customFormat="1"/>
    <row r="1138" s="333" customFormat="1"/>
    <row r="1139" s="333" customFormat="1"/>
    <row r="1140" s="333" customFormat="1"/>
    <row r="1141" s="333" customFormat="1"/>
    <row r="1142" s="333" customFormat="1"/>
    <row r="1143" s="333" customFormat="1"/>
    <row r="1144" s="333" customFormat="1"/>
    <row r="1145" s="333" customFormat="1"/>
    <row r="1146" s="333" customFormat="1"/>
    <row r="1147" s="333" customFormat="1"/>
    <row r="1148" s="333" customFormat="1"/>
    <row r="1149" s="333" customFormat="1"/>
    <row r="1150" s="333" customFormat="1"/>
    <row r="1151" s="333" customFormat="1"/>
    <row r="1152" s="333" customFormat="1"/>
    <row r="1153" s="333" customFormat="1"/>
    <row r="1154" s="333" customFormat="1"/>
    <row r="1155" s="333" customFormat="1"/>
    <row r="1156" s="333" customFormat="1"/>
    <row r="1157" s="333" customFormat="1"/>
    <row r="1158" s="333" customFormat="1"/>
    <row r="1159" s="333" customFormat="1"/>
    <row r="1160" s="333" customFormat="1"/>
    <row r="1161" s="333" customFormat="1"/>
    <row r="1162" s="333" customFormat="1"/>
    <row r="1163" s="333" customFormat="1"/>
    <row r="1164" s="333" customFormat="1"/>
    <row r="1165" s="333" customFormat="1"/>
    <row r="1166" s="333" customFormat="1"/>
    <row r="1167" s="333" customFormat="1"/>
    <row r="1168" s="333" customFormat="1"/>
    <row r="1169" s="333" customFormat="1"/>
    <row r="1170" s="333" customFormat="1"/>
    <row r="1171" s="333" customFormat="1"/>
    <row r="1172" s="333" customFormat="1"/>
    <row r="1173" s="333" customFormat="1"/>
    <row r="1174" s="333" customFormat="1"/>
    <row r="1175" s="333" customFormat="1"/>
    <row r="1176" s="333" customFormat="1"/>
    <row r="1177" s="333" customFormat="1"/>
    <row r="1178" s="333" customFormat="1"/>
    <row r="1179" s="333" customFormat="1"/>
    <row r="1180" s="333" customFormat="1"/>
    <row r="1181" s="333" customFormat="1"/>
    <row r="1182" s="333" customFormat="1"/>
    <row r="1183" s="333" customFormat="1"/>
    <row r="1184" s="333" customFormat="1"/>
    <row r="1185" s="333" customFormat="1"/>
    <row r="1186" s="333" customFormat="1"/>
    <row r="1187" s="333" customFormat="1"/>
    <row r="1188" s="333" customFormat="1"/>
    <row r="1189" s="333" customFormat="1"/>
    <row r="1190" s="333" customFormat="1"/>
    <row r="1191" s="333" customFormat="1"/>
    <row r="1192" s="333" customFormat="1"/>
    <row r="1193" s="333" customFormat="1"/>
    <row r="1194" s="333" customFormat="1"/>
    <row r="1195" s="333" customFormat="1"/>
    <row r="1196" s="333" customFormat="1"/>
    <row r="1197" s="333" customFormat="1"/>
    <row r="1198" s="333" customFormat="1"/>
    <row r="1199" s="333" customFormat="1"/>
    <row r="1200" s="333" customFormat="1"/>
    <row r="1201" s="333" customFormat="1"/>
    <row r="1202" s="333" customFormat="1"/>
    <row r="1203" s="333" customFormat="1"/>
    <row r="1204" s="333" customFormat="1"/>
    <row r="1205" s="333" customFormat="1"/>
    <row r="1206" s="333" customFormat="1"/>
    <row r="1207" s="333" customFormat="1"/>
    <row r="1208" s="333" customFormat="1"/>
    <row r="1209" s="333" customFormat="1"/>
    <row r="1210" s="333" customFormat="1"/>
    <row r="1211" s="333" customFormat="1"/>
    <row r="1212" s="333" customFormat="1"/>
    <row r="1213" s="333" customFormat="1"/>
    <row r="1214" s="333" customFormat="1"/>
    <row r="1215" s="333" customFormat="1"/>
    <row r="1216" s="333" customFormat="1"/>
    <row r="1217" s="333" customFormat="1"/>
    <row r="1218" s="333" customFormat="1"/>
    <row r="1219" s="333" customFormat="1"/>
    <row r="1220" s="333" customFormat="1"/>
    <row r="1221" s="333" customFormat="1"/>
    <row r="1222" s="333" customFormat="1"/>
    <row r="1223" s="333" customFormat="1"/>
    <row r="1224" s="333" customFormat="1"/>
    <row r="1225" s="333" customFormat="1"/>
    <row r="1226" s="333" customFormat="1"/>
    <row r="1227" s="333" customFormat="1"/>
    <row r="1228" s="333" customFormat="1"/>
    <row r="1229" s="333" customFormat="1"/>
    <row r="1230" s="333" customFormat="1"/>
    <row r="1231" s="333" customFormat="1"/>
    <row r="1232" s="333" customFormat="1"/>
    <row r="1233" s="333" customFormat="1"/>
    <row r="1234" s="333" customFormat="1"/>
    <row r="1235" s="333" customFormat="1"/>
    <row r="1236" s="333" customFormat="1"/>
    <row r="1237" s="333" customFormat="1"/>
    <row r="1238" s="333" customFormat="1"/>
    <row r="1239" s="333" customFormat="1"/>
    <row r="1240" s="333" customFormat="1"/>
    <row r="1241" s="333" customFormat="1"/>
    <row r="1242" s="333" customFormat="1"/>
    <row r="1243" s="333" customFormat="1"/>
    <row r="1244" s="333" customFormat="1"/>
    <row r="1245" s="333" customFormat="1"/>
    <row r="1246" s="333" customFormat="1"/>
    <row r="1247" s="333" customFormat="1"/>
    <row r="1248" s="333" customFormat="1"/>
    <row r="1249" s="333" customFormat="1"/>
    <row r="1250" s="333" customFormat="1"/>
    <row r="1251" s="333" customFormat="1"/>
    <row r="1252" s="333" customFormat="1"/>
    <row r="1253" s="333" customFormat="1"/>
    <row r="1254" s="333" customFormat="1"/>
    <row r="1255" s="333" customFormat="1"/>
    <row r="1256" s="333" customFormat="1"/>
    <row r="1257" s="333" customFormat="1"/>
    <row r="1258" s="333" customFormat="1"/>
    <row r="1259" s="333" customFormat="1"/>
    <row r="1260" s="333" customFormat="1"/>
    <row r="1261" s="333" customFormat="1"/>
    <row r="1262" s="333" customFormat="1"/>
    <row r="1263" s="333" customFormat="1"/>
    <row r="1264" s="333" customFormat="1"/>
    <row r="1265" s="333" customFormat="1"/>
    <row r="1266" s="333" customFormat="1"/>
    <row r="1267" s="333" customFormat="1"/>
    <row r="1268" s="333" customFormat="1"/>
    <row r="1269" s="333" customFormat="1"/>
    <row r="1270" s="333" customFormat="1"/>
    <row r="1271" s="333" customFormat="1"/>
    <row r="1272" s="333" customFormat="1"/>
    <row r="1273" s="333" customFormat="1"/>
    <row r="1274" s="333" customFormat="1"/>
    <row r="1275" s="333" customFormat="1"/>
    <row r="1276" s="333" customFormat="1"/>
    <row r="1277" s="333" customFormat="1"/>
    <row r="1278" s="333" customFormat="1"/>
    <row r="1279" s="333" customFormat="1"/>
    <row r="1280" s="333" customFormat="1"/>
    <row r="1281" s="333" customFormat="1"/>
    <row r="1282" s="333" customFormat="1"/>
    <row r="1283" s="333" customFormat="1"/>
    <row r="1284" s="333" customFormat="1"/>
    <row r="1285" s="333" customFormat="1"/>
    <row r="1286" s="333" customFormat="1"/>
    <row r="1287" s="333" customFormat="1"/>
    <row r="1288" s="333" customFormat="1"/>
    <row r="1289" s="333" customFormat="1"/>
    <row r="1290" s="333" customFormat="1"/>
    <row r="1291" s="333" customFormat="1"/>
    <row r="1292" s="333" customFormat="1"/>
    <row r="1293" s="333" customFormat="1"/>
    <row r="1294" s="333" customFormat="1"/>
    <row r="1295" s="333" customFormat="1"/>
    <row r="1296" s="333" customFormat="1"/>
    <row r="1297" s="333" customFormat="1"/>
    <row r="1298" s="333" customFormat="1"/>
    <row r="1299" s="333" customFormat="1"/>
    <row r="1300" s="333" customFormat="1"/>
    <row r="1301" s="333" customFormat="1"/>
    <row r="1302" s="333" customFormat="1"/>
    <row r="1303" s="333" customFormat="1"/>
    <row r="1304" s="333" customFormat="1"/>
    <row r="1305" s="333" customFormat="1"/>
    <row r="1306" s="333" customFormat="1"/>
    <row r="1307" s="333" customFormat="1"/>
    <row r="1308" s="333" customFormat="1"/>
    <row r="1309" s="333" customFormat="1"/>
    <row r="1310" s="333" customFormat="1"/>
    <row r="1311" s="333" customFormat="1"/>
  </sheetData>
  <mergeCells count="98">
    <mergeCell ref="E1:H6"/>
    <mergeCell ref="B74:B92"/>
    <mergeCell ref="C75:C78"/>
    <mergeCell ref="C80:C83"/>
    <mergeCell ref="C12:E12"/>
    <mergeCell ref="C11:E11"/>
    <mergeCell ref="B10:H10"/>
    <mergeCell ref="C14:E14"/>
    <mergeCell ref="C13:E13"/>
    <mergeCell ref="C24:E24"/>
    <mergeCell ref="C23:E23"/>
    <mergeCell ref="A9:H9"/>
    <mergeCell ref="A8:E8"/>
    <mergeCell ref="A10:A42"/>
    <mergeCell ref="B11:B24"/>
    <mergeCell ref="B26:B35"/>
    <mergeCell ref="B37:B42"/>
    <mergeCell ref="C18:E18"/>
    <mergeCell ref="C17:E17"/>
    <mergeCell ref="C16:E16"/>
    <mergeCell ref="C15:E15"/>
    <mergeCell ref="C22:E22"/>
    <mergeCell ref="C21:E21"/>
    <mergeCell ref="C20:E20"/>
    <mergeCell ref="C19:E19"/>
    <mergeCell ref="C37:E37"/>
    <mergeCell ref="B25:H25"/>
    <mergeCell ref="B36:H36"/>
    <mergeCell ref="C35:E35"/>
    <mergeCell ref="C34:E34"/>
    <mergeCell ref="C33:E33"/>
    <mergeCell ref="C32:E32"/>
    <mergeCell ref="C26:E26"/>
    <mergeCell ref="C42:E42"/>
    <mergeCell ref="C41:E41"/>
    <mergeCell ref="C40:E40"/>
    <mergeCell ref="C39:E39"/>
    <mergeCell ref="C38:E38"/>
    <mergeCell ref="C31:E31"/>
    <mergeCell ref="C30:E30"/>
    <mergeCell ref="C29:E29"/>
    <mergeCell ref="C28:E28"/>
    <mergeCell ref="C27:E27"/>
    <mergeCell ref="B44:H44"/>
    <mergeCell ref="A43:H43"/>
    <mergeCell ref="A44:A93"/>
    <mergeCell ref="B49:B64"/>
    <mergeCell ref="C49:C61"/>
    <mergeCell ref="B66:B71"/>
    <mergeCell ref="D49:E49"/>
    <mergeCell ref="C48:E48"/>
    <mergeCell ref="C47:E47"/>
    <mergeCell ref="C46:E46"/>
    <mergeCell ref="C45:E45"/>
    <mergeCell ref="D54:E54"/>
    <mergeCell ref="D53:E53"/>
    <mergeCell ref="D52:E52"/>
    <mergeCell ref="D51:E51"/>
    <mergeCell ref="D50:E50"/>
    <mergeCell ref="D59:E59"/>
    <mergeCell ref="D58:E58"/>
    <mergeCell ref="D57:E57"/>
    <mergeCell ref="D56:E56"/>
    <mergeCell ref="D55:E55"/>
    <mergeCell ref="C64:E64"/>
    <mergeCell ref="C63:E63"/>
    <mergeCell ref="C62:E62"/>
    <mergeCell ref="D61:E61"/>
    <mergeCell ref="D60:E60"/>
    <mergeCell ref="C69:E69"/>
    <mergeCell ref="C68:E68"/>
    <mergeCell ref="C67:E67"/>
    <mergeCell ref="C66:E66"/>
    <mergeCell ref="B65:H65"/>
    <mergeCell ref="C74:H74"/>
    <mergeCell ref="C73:E73"/>
    <mergeCell ref="B72:H72"/>
    <mergeCell ref="C71:E71"/>
    <mergeCell ref="C70:E70"/>
    <mergeCell ref="C79:H79"/>
    <mergeCell ref="D78:E78"/>
    <mergeCell ref="D77:E77"/>
    <mergeCell ref="D76:E76"/>
    <mergeCell ref="D75:E75"/>
    <mergeCell ref="C84:E84"/>
    <mergeCell ref="D83:E83"/>
    <mergeCell ref="D82:E82"/>
    <mergeCell ref="D81:E81"/>
    <mergeCell ref="D80:E80"/>
    <mergeCell ref="C87:E87"/>
    <mergeCell ref="C86:E86"/>
    <mergeCell ref="C85:E85"/>
    <mergeCell ref="B93:E93"/>
    <mergeCell ref="C92:E92"/>
    <mergeCell ref="C91:E91"/>
    <mergeCell ref="C90:E90"/>
    <mergeCell ref="C89:E89"/>
    <mergeCell ref="C88:E88"/>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M151"/>
  <sheetViews>
    <sheetView showGridLines="0" zoomScaleNormal="100" zoomScalePageLayoutView="150" workbookViewId="0">
      <selection activeCell="C1" sqref="C1:I1"/>
    </sheetView>
  </sheetViews>
  <sheetFormatPr baseColWidth="10" defaultColWidth="11.42578125" defaultRowHeight="12.75"/>
  <cols>
    <col min="1" max="1" width="5.28515625" style="2" customWidth="1"/>
    <col min="2" max="2" width="16.7109375" style="2" customWidth="1"/>
    <col min="3" max="3" width="66.7109375" style="2" customWidth="1"/>
    <col min="4" max="4" width="15.42578125" style="2" customWidth="1"/>
    <col min="5" max="5" width="2.42578125" style="2" customWidth="1"/>
    <col min="6" max="6" width="20.42578125" style="2" bestFit="1" customWidth="1"/>
    <col min="7" max="7" width="19" style="2" customWidth="1"/>
    <col min="8" max="8" width="19.28515625" style="2" customWidth="1"/>
    <col min="9" max="9" width="15.7109375" style="2" bestFit="1" customWidth="1"/>
    <col min="10" max="10" width="16.28515625" style="2" customWidth="1"/>
    <col min="11" max="11" width="2.140625" style="2" customWidth="1"/>
    <col min="12" max="12" width="17.85546875" style="2" customWidth="1"/>
    <col min="13" max="13" width="17" style="2" customWidth="1"/>
    <col min="14" max="14" width="5.28515625" style="2" customWidth="1"/>
    <col min="15" max="18" width="11.42578125" style="2" customWidth="1"/>
    <col min="19" max="16384" width="11.42578125" style="2"/>
  </cols>
  <sheetData>
    <row r="1" spans="2:12" ht="48" customHeight="1">
      <c r="C1" s="3921" t="s">
        <v>3824</v>
      </c>
      <c r="D1" s="3921"/>
      <c r="E1" s="3921"/>
      <c r="F1" s="3921"/>
      <c r="G1" s="3921"/>
      <c r="H1" s="3921"/>
      <c r="I1" s="3921"/>
    </row>
    <row r="2" spans="2:12" ht="18.75" customHeight="1"/>
    <row r="3" spans="2:12">
      <c r="B3" s="1295" t="str">
        <f>+Presentación!B9</f>
        <v>(Fecha de elaboración: mayo 12 de 2024)</v>
      </c>
    </row>
    <row r="4" spans="2:12">
      <c r="B4" s="1295" t="str">
        <f>+Presentación!B10</f>
        <v>(Fecha de publicación: junio 4 de 2024)</v>
      </c>
    </row>
    <row r="5" spans="2:12">
      <c r="B5" s="1295" t="str">
        <f>+Presentación!B11</f>
        <v>(Elaborado totalmente por: Diego Hernán Guevara Madrid)</v>
      </c>
    </row>
    <row r="6" spans="2:12">
      <c r="B6" s="1295"/>
    </row>
    <row r="7" spans="2:12" ht="15.75">
      <c r="B7" s="339" t="s">
        <v>166</v>
      </c>
      <c r="L7" s="5"/>
    </row>
    <row r="8" spans="2:12" ht="15.75">
      <c r="B8" s="339" t="s">
        <v>3821</v>
      </c>
    </row>
    <row r="9" spans="2:12" ht="15.75">
      <c r="B9" s="339" t="s">
        <v>103</v>
      </c>
    </row>
    <row r="10" spans="2:12" ht="15.75">
      <c r="B10" s="649" t="s">
        <v>3822</v>
      </c>
    </row>
    <row r="11" spans="2:12" ht="14.25">
      <c r="B11" s="30"/>
    </row>
    <row r="12" spans="2:12" ht="15">
      <c r="B12" s="29" t="s">
        <v>43</v>
      </c>
    </row>
    <row r="13" spans="2:12" ht="15">
      <c r="B13" s="29"/>
    </row>
    <row r="14" spans="2:12" ht="15.75" thickBot="1">
      <c r="B14" s="88" t="s">
        <v>410</v>
      </c>
    </row>
    <row r="15" spans="2:12" ht="13.5" thickBot="1">
      <c r="B15" s="1308"/>
      <c r="C15" s="4642" t="s">
        <v>96</v>
      </c>
      <c r="D15" s="4643"/>
      <c r="E15" s="2228"/>
      <c r="F15" s="4642" t="s">
        <v>3888</v>
      </c>
      <c r="G15" s="4646"/>
      <c r="H15" s="4646"/>
      <c r="I15" s="4643"/>
    </row>
    <row r="16" spans="2:12" ht="15" customHeight="1">
      <c r="B16" s="4639" t="s">
        <v>396</v>
      </c>
      <c r="C16" s="4644" t="s">
        <v>97</v>
      </c>
      <c r="D16" s="2229"/>
      <c r="E16" s="55"/>
      <c r="F16" s="2229"/>
      <c r="G16" s="2230"/>
      <c r="H16" s="2231"/>
      <c r="I16" s="2229"/>
    </row>
    <row r="17" spans="2:9" ht="15" customHeight="1">
      <c r="B17" s="4640"/>
      <c r="C17" s="4645"/>
      <c r="D17" s="2197" t="s">
        <v>397</v>
      </c>
      <c r="E17" s="55"/>
      <c r="F17" s="2232"/>
      <c r="G17" s="2233"/>
      <c r="H17" s="2234"/>
      <c r="I17" s="2232"/>
    </row>
    <row r="18" spans="2:9" ht="24.75" customHeight="1">
      <c r="B18" s="4640"/>
      <c r="C18" s="4645"/>
      <c r="D18" s="2197" t="s">
        <v>398</v>
      </c>
      <c r="E18" s="55"/>
      <c r="F18" s="1345" t="s">
        <v>405</v>
      </c>
      <c r="G18" s="1345" t="s">
        <v>406</v>
      </c>
      <c r="H18" s="2199" t="s">
        <v>407</v>
      </c>
      <c r="I18" s="1347" t="s">
        <v>408</v>
      </c>
    </row>
    <row r="19" spans="2:9" ht="15" customHeight="1">
      <c r="B19" s="4640"/>
      <c r="C19" s="4645"/>
      <c r="D19" s="2197" t="s">
        <v>399</v>
      </c>
      <c r="E19" s="55"/>
      <c r="F19" s="1348" t="s">
        <v>3889</v>
      </c>
      <c r="G19" s="1345" t="s">
        <v>1777</v>
      </c>
      <c r="H19" s="2221" t="s">
        <v>409</v>
      </c>
      <c r="I19" s="4647" t="s">
        <v>3887</v>
      </c>
    </row>
    <row r="20" spans="2:9" ht="15" customHeight="1">
      <c r="B20" s="4640"/>
      <c r="C20" s="4645"/>
      <c r="D20" s="2197" t="s">
        <v>400</v>
      </c>
      <c r="E20" s="55"/>
      <c r="F20" s="1345"/>
      <c r="G20" s="1345"/>
      <c r="H20" s="2221" t="s">
        <v>3886</v>
      </c>
      <c r="I20" s="4647"/>
    </row>
    <row r="21" spans="2:9" ht="26.25" thickBot="1">
      <c r="B21" s="4641"/>
      <c r="C21" s="4645"/>
      <c r="D21" s="2196" t="s">
        <v>3890</v>
      </c>
      <c r="E21" s="55"/>
      <c r="F21" s="1350"/>
      <c r="G21" s="1357"/>
      <c r="H21" s="2198"/>
      <c r="I21" s="4648"/>
    </row>
    <row r="22" spans="2:9">
      <c r="B22" s="1351"/>
      <c r="C22" s="2235"/>
      <c r="D22" s="2236"/>
      <c r="E22" s="55"/>
      <c r="F22" s="2237"/>
      <c r="G22" s="2238"/>
      <c r="H22" s="2239"/>
      <c r="I22" s="2239"/>
    </row>
    <row r="23" spans="2:9">
      <c r="B23" s="1353"/>
      <c r="C23" s="954" t="s">
        <v>4293</v>
      </c>
      <c r="D23" s="2240"/>
      <c r="E23" s="55"/>
      <c r="F23" s="2239"/>
      <c r="G23" s="2238"/>
      <c r="H23" s="2239"/>
      <c r="I23" s="2239"/>
    </row>
    <row r="24" spans="2:9">
      <c r="B24" s="1354"/>
      <c r="C24" s="954" t="s">
        <v>401</v>
      </c>
      <c r="D24" s="2241"/>
      <c r="E24" s="55"/>
      <c r="F24" s="2239"/>
      <c r="G24" s="2238"/>
      <c r="H24" s="2239"/>
      <c r="I24" s="2239"/>
    </row>
    <row r="25" spans="2:9">
      <c r="B25" s="1354"/>
      <c r="C25" s="954" t="s">
        <v>402</v>
      </c>
      <c r="D25" s="2241"/>
      <c r="E25" s="55"/>
      <c r="F25" s="2239"/>
      <c r="G25" s="2238"/>
      <c r="H25" s="2239"/>
      <c r="I25" s="2239">
        <f>+F25+G25</f>
        <v>0</v>
      </c>
    </row>
    <row r="26" spans="2:9">
      <c r="B26" s="1354"/>
      <c r="C26" s="954" t="s">
        <v>403</v>
      </c>
      <c r="D26" s="2241"/>
      <c r="E26" s="55"/>
      <c r="F26" s="2222"/>
      <c r="G26" s="2238"/>
      <c r="H26" s="2222"/>
      <c r="I26" s="2222">
        <f>+F26+H26</f>
        <v>0</v>
      </c>
    </row>
    <row r="27" spans="2:9">
      <c r="B27" s="1354"/>
      <c r="C27" s="2242"/>
      <c r="D27" s="2241"/>
      <c r="E27" s="55"/>
      <c r="F27" s="2239"/>
      <c r="G27" s="2238"/>
      <c r="H27" s="2239"/>
      <c r="I27" s="2239"/>
    </row>
    <row r="28" spans="2:9">
      <c r="B28" s="1353"/>
      <c r="C28" s="954" t="s">
        <v>4294</v>
      </c>
      <c r="D28" s="2243"/>
      <c r="E28" s="55"/>
      <c r="F28" s="2244"/>
      <c r="G28" s="2245"/>
      <c r="H28" s="2244"/>
      <c r="I28" s="2244"/>
    </row>
    <row r="29" spans="2:9">
      <c r="B29" s="1353"/>
      <c r="C29" s="954" t="s">
        <v>1786</v>
      </c>
      <c r="D29" s="2246"/>
      <c r="E29" s="55"/>
      <c r="F29" s="2244"/>
      <c r="G29" s="2245"/>
      <c r="H29" s="2244"/>
      <c r="I29" s="2244"/>
    </row>
    <row r="30" spans="2:9">
      <c r="B30" s="1353"/>
      <c r="C30" s="954" t="s">
        <v>402</v>
      </c>
      <c r="D30" s="2246"/>
      <c r="E30" s="55"/>
      <c r="F30" s="2244"/>
      <c r="G30" s="2245"/>
      <c r="H30" s="2244"/>
      <c r="I30" s="2239">
        <f>+F30+G30</f>
        <v>0</v>
      </c>
    </row>
    <row r="31" spans="2:9">
      <c r="B31" s="1353"/>
      <c r="C31" s="954" t="s">
        <v>404</v>
      </c>
      <c r="D31" s="2246"/>
      <c r="E31" s="55"/>
      <c r="F31" s="2223"/>
      <c r="G31" s="2245"/>
      <c r="H31" s="2223"/>
      <c r="I31" s="2222">
        <f>+F31+H31</f>
        <v>0</v>
      </c>
    </row>
    <row r="32" spans="2:9">
      <c r="B32" s="1353"/>
      <c r="C32" s="954"/>
      <c r="D32" s="2246"/>
      <c r="E32" s="55"/>
      <c r="F32" s="2244"/>
      <c r="G32" s="2245"/>
      <c r="H32" s="2244"/>
      <c r="I32" s="2239"/>
    </row>
    <row r="33" spans="2:13" ht="13.5" thickBot="1">
      <c r="B33" s="1355"/>
      <c r="C33" s="2247"/>
      <c r="D33" s="2248"/>
      <c r="E33" s="55"/>
      <c r="F33" s="2249"/>
      <c r="G33" s="2250"/>
      <c r="H33" s="2249"/>
      <c r="I33" s="2249"/>
    </row>
    <row r="34" spans="2:13" ht="22.5" customHeight="1" thickBot="1">
      <c r="B34" s="4634" t="s">
        <v>51</v>
      </c>
      <c r="C34" s="4635"/>
      <c r="D34" s="4636"/>
      <c r="E34" s="2228"/>
      <c r="F34" s="2225">
        <f>SUM(F23:F33)</f>
        <v>0</v>
      </c>
      <c r="G34" s="2225">
        <f>SUM(G23:G33)</f>
        <v>0</v>
      </c>
      <c r="H34" s="2226">
        <f>SUM(H23:H33)</f>
        <v>0</v>
      </c>
      <c r="I34" s="2227">
        <f>SUM(I23:I33)</f>
        <v>0</v>
      </c>
    </row>
    <row r="35" spans="2:13">
      <c r="B35" s="5"/>
      <c r="C35" s="89"/>
      <c r="D35" s="90"/>
      <c r="F35" s="91"/>
      <c r="G35" s="91"/>
      <c r="H35" s="91"/>
      <c r="I35" s="91"/>
    </row>
    <row r="36" spans="2:13" ht="15">
      <c r="B36" s="2224" t="s">
        <v>411</v>
      </c>
      <c r="C36" s="89"/>
      <c r="D36" s="90"/>
      <c r="F36" s="91"/>
      <c r="G36" s="91"/>
      <c r="H36" s="91"/>
      <c r="I36" s="91"/>
    </row>
    <row r="37" spans="2:13" ht="17.25" customHeight="1" thickBot="1">
      <c r="B37" s="31" t="s">
        <v>1787</v>
      </c>
      <c r="C37" s="32"/>
    </row>
    <row r="38" spans="2:13" ht="13.5" customHeight="1" thickBot="1">
      <c r="B38" s="4639" t="s">
        <v>44</v>
      </c>
      <c r="C38" s="4654" t="s">
        <v>97</v>
      </c>
      <c r="D38" s="4639" t="s">
        <v>3891</v>
      </c>
      <c r="E38" s="2228"/>
      <c r="F38" s="4659" t="s">
        <v>1785</v>
      </c>
      <c r="G38" s="4660"/>
      <c r="H38" s="4660"/>
      <c r="I38" s="4660"/>
      <c r="J38" s="4661"/>
      <c r="K38" s="2228"/>
      <c r="L38" s="4637" t="s">
        <v>3895</v>
      </c>
      <c r="M38" s="4638"/>
    </row>
    <row r="39" spans="2:13" ht="12.75" customHeight="1">
      <c r="B39" s="4640"/>
      <c r="C39" s="4655"/>
      <c r="D39" s="4640"/>
      <c r="E39" s="4"/>
      <c r="F39" s="4639" t="s">
        <v>1788</v>
      </c>
      <c r="G39" s="4639" t="s">
        <v>1789</v>
      </c>
      <c r="H39" s="4657" t="s">
        <v>1790</v>
      </c>
      <c r="I39" s="4639" t="s">
        <v>1791</v>
      </c>
      <c r="J39" s="4639" t="s">
        <v>3892</v>
      </c>
      <c r="K39" s="2228"/>
      <c r="L39" s="4639" t="s">
        <v>1792</v>
      </c>
      <c r="M39" s="4639"/>
    </row>
    <row r="40" spans="2:13">
      <c r="B40" s="4640"/>
      <c r="C40" s="4655"/>
      <c r="D40" s="4640"/>
      <c r="E40" s="4"/>
      <c r="F40" s="4640"/>
      <c r="G40" s="4640" t="s">
        <v>46</v>
      </c>
      <c r="H40" s="4658"/>
      <c r="I40" s="4640" t="s">
        <v>45</v>
      </c>
      <c r="J40" s="4640" t="s">
        <v>47</v>
      </c>
      <c r="K40" s="2228"/>
      <c r="L40" s="4640" t="s">
        <v>47</v>
      </c>
      <c r="M40" s="4640"/>
    </row>
    <row r="41" spans="2:13">
      <c r="B41" s="4640"/>
      <c r="C41" s="4655"/>
      <c r="D41" s="4640"/>
      <c r="E41" s="4"/>
      <c r="F41" s="4640"/>
      <c r="G41" s="4640"/>
      <c r="H41" s="1358"/>
      <c r="I41" s="4640" t="s">
        <v>48</v>
      </c>
      <c r="J41" s="4640" t="s">
        <v>174</v>
      </c>
      <c r="K41" s="2228"/>
      <c r="L41" s="4640" t="s">
        <v>98</v>
      </c>
      <c r="M41" s="4640"/>
    </row>
    <row r="42" spans="2:13">
      <c r="B42" s="4640"/>
      <c r="C42" s="4655"/>
      <c r="D42" s="4640"/>
      <c r="E42" s="4"/>
      <c r="F42" s="4640"/>
      <c r="G42" s="4640" t="s">
        <v>175</v>
      </c>
      <c r="H42" s="4652" t="s">
        <v>3893</v>
      </c>
      <c r="I42" s="4640" t="s">
        <v>176</v>
      </c>
      <c r="J42" s="4640" t="s">
        <v>49</v>
      </c>
      <c r="K42" s="2228"/>
      <c r="L42" s="4640" t="s">
        <v>50</v>
      </c>
      <c r="M42" s="4640"/>
    </row>
    <row r="43" spans="2:13">
      <c r="B43" s="4640"/>
      <c r="C43" s="4655"/>
      <c r="D43" s="4640"/>
      <c r="E43" s="4"/>
      <c r="F43" s="4640"/>
      <c r="G43" s="4640"/>
      <c r="H43" s="4652"/>
      <c r="I43" s="4640"/>
      <c r="J43" s="4640"/>
      <c r="K43" s="2228"/>
      <c r="L43" s="4640" t="s">
        <v>177</v>
      </c>
      <c r="M43" s="4640"/>
    </row>
    <row r="44" spans="2:13">
      <c r="B44" s="4640"/>
      <c r="C44" s="4655"/>
      <c r="D44" s="4640"/>
      <c r="E44" s="4"/>
      <c r="F44" s="4640"/>
      <c r="G44" s="4640"/>
      <c r="H44" s="4652"/>
      <c r="I44" s="4640"/>
      <c r="J44" s="4640"/>
      <c r="K44" s="2228"/>
      <c r="L44" s="4640"/>
      <c r="M44" s="4640"/>
    </row>
    <row r="45" spans="2:13" ht="9.9499999999999993" customHeight="1">
      <c r="B45" s="4640"/>
      <c r="C45" s="4655"/>
      <c r="D45" s="4640"/>
      <c r="E45" s="4"/>
      <c r="F45" s="4640"/>
      <c r="G45" s="4640"/>
      <c r="H45" s="4652"/>
      <c r="I45" s="4640"/>
      <c r="J45" s="4640"/>
      <c r="K45" s="2228"/>
      <c r="L45" s="4640"/>
      <c r="M45" s="4640"/>
    </row>
    <row r="46" spans="2:13" ht="9.9499999999999993" customHeight="1" thickBot="1">
      <c r="B46" s="4641"/>
      <c r="C46" s="4656"/>
      <c r="D46" s="4641"/>
      <c r="E46" s="4"/>
      <c r="F46" s="4641"/>
      <c r="G46" s="4641"/>
      <c r="H46" s="4653"/>
      <c r="I46" s="4641"/>
      <c r="J46" s="4641"/>
      <c r="K46" s="2228"/>
      <c r="L46" s="4641"/>
      <c r="M46" s="4641"/>
    </row>
    <row r="47" spans="2:13" ht="9.9499999999999993" customHeight="1">
      <c r="B47" s="1351"/>
      <c r="C47" s="2235"/>
      <c r="D47" s="2251"/>
      <c r="E47" s="2252"/>
      <c r="F47" s="2253"/>
      <c r="G47" s="2253"/>
      <c r="H47" s="2253"/>
      <c r="I47" s="2253"/>
      <c r="J47" s="2254"/>
      <c r="K47" s="2228"/>
      <c r="L47" s="2255"/>
      <c r="M47" s="2253"/>
    </row>
    <row r="48" spans="2:13" ht="12" customHeight="1">
      <c r="B48" s="1353"/>
      <c r="C48" s="954" t="s">
        <v>4291</v>
      </c>
      <c r="D48" s="2256"/>
      <c r="E48" s="2252"/>
      <c r="F48" s="2257"/>
      <c r="G48" s="2257"/>
      <c r="H48" s="2258"/>
      <c r="I48" s="2257"/>
      <c r="J48" s="2242"/>
      <c r="K48" s="2228"/>
      <c r="L48" s="2259"/>
      <c r="M48" s="2257"/>
    </row>
    <row r="49" spans="2:13" ht="12" customHeight="1">
      <c r="B49" s="1354"/>
      <c r="C49" s="954" t="s">
        <v>415</v>
      </c>
      <c r="D49" s="2260"/>
      <c r="E49" s="2252"/>
      <c r="F49" s="2257"/>
      <c r="G49" s="2257"/>
      <c r="H49" s="2258"/>
      <c r="I49" s="2257"/>
      <c r="J49" s="2242"/>
      <c r="K49" s="2228"/>
      <c r="L49" s="2259"/>
      <c r="M49" s="2257"/>
    </row>
    <row r="50" spans="2:13" ht="12" customHeight="1">
      <c r="B50" s="1354"/>
      <c r="C50" s="954" t="s">
        <v>402</v>
      </c>
      <c r="D50" s="2260"/>
      <c r="E50" s="2252"/>
      <c r="F50" s="2257"/>
      <c r="G50" s="2257"/>
      <c r="H50" s="2258"/>
      <c r="I50" s="2257">
        <f>+F50+G50+H50</f>
        <v>0</v>
      </c>
      <c r="J50" s="2261">
        <f>+I50</f>
        <v>0</v>
      </c>
      <c r="K50" s="2228"/>
      <c r="L50" s="2259">
        <f>SUM(F50:F52)</f>
        <v>0</v>
      </c>
      <c r="M50" s="2257">
        <f>SUM(J50:J52)-L50-G50</f>
        <v>0</v>
      </c>
    </row>
    <row r="51" spans="2:13" ht="12" customHeight="1">
      <c r="B51" s="1354"/>
      <c r="C51" s="954" t="s">
        <v>412</v>
      </c>
      <c r="D51" s="2260"/>
      <c r="E51" s="2252"/>
      <c r="F51" s="2257"/>
      <c r="G51" s="2257"/>
      <c r="H51" s="2258"/>
      <c r="I51" s="2257">
        <f>+F51+G51+H51</f>
        <v>0</v>
      </c>
      <c r="J51" s="2261">
        <f>+I51</f>
        <v>0</v>
      </c>
      <c r="K51" s="2228"/>
      <c r="L51" s="2259"/>
      <c r="M51" s="2257"/>
    </row>
    <row r="52" spans="2:13" ht="12" customHeight="1">
      <c r="B52" s="1354"/>
      <c r="C52" s="954" t="s">
        <v>413</v>
      </c>
      <c r="D52" s="2260"/>
      <c r="E52" s="2252"/>
      <c r="F52" s="2257"/>
      <c r="G52" s="2257"/>
      <c r="H52" s="2258"/>
      <c r="I52" s="2257">
        <f>+F52+G52+H52</f>
        <v>0</v>
      </c>
      <c r="J52" s="2261">
        <f>+I52</f>
        <v>0</v>
      </c>
      <c r="K52" s="2228"/>
      <c r="L52" s="2259"/>
      <c r="M52" s="2257"/>
    </row>
    <row r="53" spans="2:13" ht="12" customHeight="1">
      <c r="B53" s="1354"/>
      <c r="C53" s="2242"/>
      <c r="D53" s="2260"/>
      <c r="E53" s="2252"/>
      <c r="F53" s="2257"/>
      <c r="G53" s="2257"/>
      <c r="H53" s="2258"/>
      <c r="I53" s="2257"/>
      <c r="J53" s="2242"/>
      <c r="K53" s="2228"/>
      <c r="L53" s="2259"/>
      <c r="M53" s="2257"/>
    </row>
    <row r="54" spans="2:13" ht="12" customHeight="1">
      <c r="B54" s="1353"/>
      <c r="C54" s="954" t="s">
        <v>4292</v>
      </c>
      <c r="D54" s="2262"/>
      <c r="E54" s="2252"/>
      <c r="F54" s="2263"/>
      <c r="G54" s="2263"/>
      <c r="H54" s="2258"/>
      <c r="I54" s="2263"/>
      <c r="J54" s="2242"/>
      <c r="K54" s="2228"/>
      <c r="L54" s="2259"/>
      <c r="M54" s="2257"/>
    </row>
    <row r="55" spans="2:13" ht="12" customHeight="1">
      <c r="B55" s="1353"/>
      <c r="C55" s="954" t="s">
        <v>3894</v>
      </c>
      <c r="D55" s="2264"/>
      <c r="E55" s="2252"/>
      <c r="F55" s="2263"/>
      <c r="G55" s="2263"/>
      <c r="H55" s="2258"/>
      <c r="I55" s="2263"/>
      <c r="J55" s="2242"/>
      <c r="K55" s="2228"/>
      <c r="L55" s="2259"/>
      <c r="M55" s="2257"/>
    </row>
    <row r="56" spans="2:13" ht="12" customHeight="1">
      <c r="B56" s="1353"/>
      <c r="C56" s="954" t="s">
        <v>402</v>
      </c>
      <c r="D56" s="2264"/>
      <c r="E56" s="2252"/>
      <c r="F56" s="2263"/>
      <c r="G56" s="2263"/>
      <c r="H56" s="2258"/>
      <c r="I56" s="2257">
        <f>+F56+G56+H56</f>
        <v>0</v>
      </c>
      <c r="J56" s="2261">
        <f>+I56</f>
        <v>0</v>
      </c>
      <c r="K56" s="2228"/>
      <c r="L56" s="2259">
        <f>SUM(F56:F58)</f>
        <v>0</v>
      </c>
      <c r="M56" s="2257">
        <f>SUM(J56:J58)-L56-G56</f>
        <v>0</v>
      </c>
    </row>
    <row r="57" spans="2:13" ht="12" customHeight="1">
      <c r="B57" s="1353"/>
      <c r="C57" s="954" t="s">
        <v>414</v>
      </c>
      <c r="D57" s="2264"/>
      <c r="E57" s="2252"/>
      <c r="F57" s="2263"/>
      <c r="G57" s="2263"/>
      <c r="H57" s="2258"/>
      <c r="I57" s="2257">
        <f>+F57+G57+H57</f>
        <v>0</v>
      </c>
      <c r="J57" s="2261">
        <f>+I57</f>
        <v>0</v>
      </c>
      <c r="K57" s="2228"/>
      <c r="L57" s="2259"/>
      <c r="M57" s="2257"/>
    </row>
    <row r="58" spans="2:13" ht="12" customHeight="1">
      <c r="B58" s="1353"/>
      <c r="C58" s="954" t="s">
        <v>413</v>
      </c>
      <c r="D58" s="2264"/>
      <c r="E58" s="2252"/>
      <c r="F58" s="2263"/>
      <c r="G58" s="2263"/>
      <c r="H58" s="2258">
        <f>ROUND(SUM(F56:F58)*12.4%+((G56*12.4%)/12)*4,-3)</f>
        <v>0</v>
      </c>
      <c r="I58" s="2257">
        <f>+F58+G58+H58</f>
        <v>0</v>
      </c>
      <c r="J58" s="2261">
        <f>+I58</f>
        <v>0</v>
      </c>
      <c r="K58" s="2228"/>
      <c r="L58" s="2259"/>
      <c r="M58" s="2257"/>
    </row>
    <row r="59" spans="2:13" ht="12" customHeight="1">
      <c r="B59" s="1353"/>
      <c r="C59" s="954"/>
      <c r="D59" s="2264"/>
      <c r="E59" s="2252"/>
      <c r="F59" s="2263"/>
      <c r="G59" s="2263"/>
      <c r="H59" s="2258"/>
      <c r="I59" s="2257"/>
      <c r="J59" s="2261"/>
      <c r="K59" s="2228"/>
      <c r="L59" s="2259"/>
      <c r="M59" s="2257"/>
    </row>
    <row r="60" spans="2:13" ht="13.5" thickBot="1">
      <c r="B60" s="1359"/>
      <c r="C60" s="2265"/>
      <c r="D60" s="2266"/>
      <c r="E60" s="2252"/>
      <c r="F60" s="2267"/>
      <c r="G60" s="2268"/>
      <c r="H60" s="2269"/>
      <c r="I60" s="2268"/>
      <c r="J60" s="2270"/>
      <c r="K60" s="2228"/>
      <c r="L60" s="2267"/>
      <c r="M60" s="2268"/>
    </row>
    <row r="61" spans="2:13" s="30" customFormat="1" ht="24.75" customHeight="1" thickBot="1">
      <c r="B61" s="4634" t="s">
        <v>51</v>
      </c>
      <c r="C61" s="4635"/>
      <c r="D61" s="4636"/>
      <c r="E61" s="2271"/>
      <c r="F61" s="1360">
        <f>SUM(F50:F58)</f>
        <v>0</v>
      </c>
      <c r="G61" s="1360">
        <f>SUM(G50:G58)</f>
        <v>0</v>
      </c>
      <c r="H61" s="1360">
        <f>SUM(H50:H58)</f>
        <v>0</v>
      </c>
      <c r="I61" s="1360">
        <f>SUM(I50:I58)</f>
        <v>0</v>
      </c>
      <c r="J61" s="1361">
        <f>SUM(J50:J58)</f>
        <v>0</v>
      </c>
      <c r="K61" s="2228"/>
      <c r="L61" s="1360">
        <f>SUM(L50:L58)</f>
        <v>0</v>
      </c>
      <c r="M61" s="1361">
        <f>SUM(M50:M60)</f>
        <v>0</v>
      </c>
    </row>
    <row r="62" spans="2:13">
      <c r="J62" s="34"/>
    </row>
    <row r="64" spans="2:13" ht="13.5" thickBot="1">
      <c r="B64" s="31" t="s">
        <v>1794</v>
      </c>
      <c r="C64" s="32"/>
    </row>
    <row r="65" spans="2:13" ht="12.75" customHeight="1">
      <c r="B65" s="4639" t="s">
        <v>44</v>
      </c>
      <c r="C65" s="4654" t="s">
        <v>97</v>
      </c>
      <c r="D65" s="4639" t="s">
        <v>3891</v>
      </c>
      <c r="E65" s="2228"/>
      <c r="F65" s="4663" t="s">
        <v>119</v>
      </c>
      <c r="G65" s="4663" t="s">
        <v>3896</v>
      </c>
      <c r="H65" s="4663" t="s">
        <v>1795</v>
      </c>
      <c r="I65" s="4"/>
      <c r="L65" s="4649"/>
      <c r="M65" s="4649"/>
    </row>
    <row r="66" spans="2:13">
      <c r="B66" s="4640"/>
      <c r="C66" s="4655"/>
      <c r="D66" s="4640"/>
      <c r="E66" s="55"/>
      <c r="F66" s="4640" t="s">
        <v>52</v>
      </c>
      <c r="G66" s="4640" t="s">
        <v>99</v>
      </c>
      <c r="H66" s="4640" t="s">
        <v>53</v>
      </c>
      <c r="I66" s="4"/>
      <c r="L66" s="4"/>
      <c r="M66" s="15"/>
    </row>
    <row r="67" spans="2:13">
      <c r="B67" s="4640"/>
      <c r="C67" s="4655"/>
      <c r="D67" s="4640"/>
      <c r="E67" s="55"/>
      <c r="F67" s="4640"/>
      <c r="G67" s="4640" t="s">
        <v>178</v>
      </c>
      <c r="H67" s="4640" t="s">
        <v>179</v>
      </c>
      <c r="I67" s="4"/>
      <c r="L67" s="4"/>
      <c r="M67" s="15"/>
    </row>
    <row r="68" spans="2:13">
      <c r="B68" s="4640"/>
      <c r="C68" s="4655"/>
      <c r="D68" s="4640"/>
      <c r="E68" s="55"/>
      <c r="F68" s="4640"/>
      <c r="G68" s="4640" t="s">
        <v>54</v>
      </c>
      <c r="H68" s="4640"/>
      <c r="I68" s="4"/>
      <c r="L68" s="4"/>
      <c r="M68" s="15"/>
    </row>
    <row r="69" spans="2:13">
      <c r="B69" s="4640"/>
      <c r="C69" s="4655"/>
      <c r="D69" s="4640"/>
      <c r="E69" s="55"/>
      <c r="F69" s="4640"/>
      <c r="G69" s="4640" t="s">
        <v>55</v>
      </c>
      <c r="H69" s="4640"/>
      <c r="I69" s="4"/>
      <c r="L69" s="4"/>
      <c r="M69" s="15"/>
    </row>
    <row r="70" spans="2:13">
      <c r="B70" s="4640"/>
      <c r="C70" s="4655"/>
      <c r="D70" s="4640"/>
      <c r="E70" s="55"/>
      <c r="F70" s="4640"/>
      <c r="G70" s="4640" t="s">
        <v>56</v>
      </c>
      <c r="H70" s="4640"/>
      <c r="I70" s="4"/>
      <c r="L70" s="4"/>
      <c r="M70" s="15"/>
    </row>
    <row r="71" spans="2:13" ht="13.5" thickBot="1">
      <c r="B71" s="4640"/>
      <c r="C71" s="4655"/>
      <c r="D71" s="4640"/>
      <c r="E71" s="55"/>
      <c r="F71" s="4641"/>
      <c r="G71" s="4641"/>
      <c r="H71" s="4641"/>
      <c r="I71" s="4"/>
      <c r="L71" s="35"/>
      <c r="M71" s="35"/>
    </row>
    <row r="72" spans="2:13">
      <c r="B72" s="4650"/>
      <c r="C72" s="4664" t="s">
        <v>4295</v>
      </c>
      <c r="D72" s="4670"/>
      <c r="E72" s="55"/>
      <c r="F72" s="2272"/>
      <c r="G72" s="2277"/>
      <c r="H72" s="2273"/>
      <c r="I72" s="33"/>
      <c r="L72" s="36"/>
      <c r="M72" s="36"/>
    </row>
    <row r="73" spans="2:13" ht="12.75" customHeight="1">
      <c r="B73" s="4651"/>
      <c r="C73" s="4665" t="s">
        <v>120</v>
      </c>
      <c r="D73" s="4671"/>
      <c r="E73" s="55"/>
      <c r="F73" s="2275"/>
      <c r="G73" s="2278">
        <f>+C132</f>
        <v>2.5499999999999998</v>
      </c>
      <c r="H73" s="2263">
        <f>IF(G73&gt;0,ROUND(F73*G73,-3),F73)</f>
        <v>0</v>
      </c>
      <c r="I73" s="36"/>
      <c r="L73" s="36"/>
      <c r="M73" s="36"/>
    </row>
    <row r="74" spans="2:13">
      <c r="B74" s="4651"/>
      <c r="C74" s="4666"/>
      <c r="D74" s="4672"/>
      <c r="E74" s="55"/>
      <c r="F74" s="2275"/>
      <c r="G74" s="2273"/>
      <c r="H74" s="2263"/>
      <c r="I74" s="36"/>
      <c r="L74" s="36"/>
      <c r="M74" s="36"/>
    </row>
    <row r="75" spans="2:13" ht="24.95" customHeight="1">
      <c r="B75" s="4651"/>
      <c r="C75" s="951" t="s">
        <v>4296</v>
      </c>
      <c r="D75" s="4667"/>
      <c r="E75" s="55"/>
      <c r="F75" s="2275"/>
      <c r="G75" s="2279">
        <f>+C129</f>
        <v>3.17</v>
      </c>
      <c r="H75" s="2263">
        <f>IF(G75&gt;0,ROUND(F75*G75,-3),F75)</f>
        <v>0</v>
      </c>
      <c r="I75" s="36"/>
      <c r="L75" s="36"/>
      <c r="M75" s="36"/>
    </row>
    <row r="76" spans="2:13" ht="25.5">
      <c r="B76" s="4651"/>
      <c r="C76" s="2282" t="s">
        <v>3897</v>
      </c>
      <c r="D76" s="4668"/>
      <c r="E76" s="55"/>
      <c r="F76" s="2275"/>
      <c r="G76" s="2280"/>
      <c r="H76" s="2263">
        <f>IF(G76&gt;0,ROUND(F76*G76,-3),F76)</f>
        <v>0</v>
      </c>
      <c r="I76" s="36"/>
      <c r="L76" s="36"/>
      <c r="M76" s="36"/>
    </row>
    <row r="77" spans="2:13" ht="13.5" thickBot="1">
      <c r="B77" s="4662"/>
      <c r="C77" s="2265"/>
      <c r="D77" s="4669"/>
      <c r="E77" s="55"/>
      <c r="F77" s="2276"/>
      <c r="G77" s="2281"/>
      <c r="H77" s="2274"/>
      <c r="I77" s="36"/>
      <c r="L77" s="36"/>
      <c r="M77" s="36"/>
    </row>
    <row r="78" spans="2:13" ht="21.75" customHeight="1" thickBot="1">
      <c r="B78" s="4634" t="s">
        <v>51</v>
      </c>
      <c r="C78" s="4635"/>
      <c r="D78" s="4636"/>
      <c r="E78" s="2228"/>
      <c r="F78" s="1360">
        <f>SUM(F73:F77)</f>
        <v>0</v>
      </c>
      <c r="G78" s="1360"/>
      <c r="H78" s="1361">
        <f>SUM(H73:H77)</f>
        <v>0</v>
      </c>
      <c r="I78" s="37"/>
      <c r="L78" s="37"/>
      <c r="M78" s="37"/>
    </row>
    <row r="81" spans="2:10" ht="14.25">
      <c r="B81" s="55" t="s">
        <v>3898</v>
      </c>
      <c r="C81" s="30"/>
      <c r="D81" s="30"/>
      <c r="E81" s="30"/>
      <c r="F81" s="30"/>
      <c r="J81" s="38"/>
    </row>
    <row r="82" spans="2:10">
      <c r="B82" s="55"/>
      <c r="C82" s="55"/>
      <c r="D82" s="55"/>
      <c r="E82" s="55"/>
      <c r="F82" s="55"/>
    </row>
    <row r="83" spans="2:10" ht="30">
      <c r="B83" s="2283" t="s">
        <v>3899</v>
      </c>
      <c r="C83" s="2283" t="s">
        <v>1793</v>
      </c>
      <c r="D83" s="2208"/>
      <c r="E83" s="55"/>
      <c r="F83" s="55"/>
    </row>
    <row r="84" spans="2:10">
      <c r="B84" s="4788" t="s">
        <v>3900</v>
      </c>
      <c r="C84" s="4789">
        <v>4059.43</v>
      </c>
      <c r="D84" s="2284"/>
      <c r="E84" s="55"/>
      <c r="F84" s="55"/>
    </row>
    <row r="85" spans="2:10">
      <c r="B85" s="4788">
        <v>1956</v>
      </c>
      <c r="C85" s="4789">
        <v>3978.17</v>
      </c>
      <c r="D85" s="2284"/>
      <c r="E85" s="55"/>
      <c r="F85" s="55"/>
    </row>
    <row r="86" spans="2:10">
      <c r="B86" s="4788">
        <v>1957</v>
      </c>
      <c r="C86" s="4789">
        <v>3683.51</v>
      </c>
      <c r="D86" s="2284"/>
      <c r="E86" s="55"/>
      <c r="F86" s="55"/>
    </row>
    <row r="87" spans="2:10">
      <c r="B87" s="4788">
        <v>1958</v>
      </c>
      <c r="C87" s="4789">
        <v>3107.86</v>
      </c>
      <c r="D87" s="2284"/>
      <c r="E87" s="55"/>
      <c r="F87" s="55"/>
    </row>
    <row r="88" spans="2:10">
      <c r="B88" s="4788">
        <v>1959</v>
      </c>
      <c r="C88" s="4789">
        <v>2841.29</v>
      </c>
      <c r="D88" s="2284"/>
      <c r="E88" s="55"/>
      <c r="F88" s="55"/>
    </row>
    <row r="89" spans="2:10">
      <c r="B89" s="4788">
        <v>1960</v>
      </c>
      <c r="C89" s="4789">
        <v>2651.94</v>
      </c>
      <c r="D89" s="2284"/>
      <c r="E89" s="55"/>
      <c r="F89" s="55"/>
    </row>
    <row r="90" spans="2:10">
      <c r="B90" s="4788">
        <v>1961</v>
      </c>
      <c r="C90" s="4789">
        <v>2486.13</v>
      </c>
      <c r="D90" s="2284"/>
      <c r="E90" s="55"/>
      <c r="F90" s="55"/>
    </row>
    <row r="91" spans="2:10">
      <c r="B91" s="4788">
        <v>1962</v>
      </c>
      <c r="C91" s="4789">
        <v>2340.0700000000002</v>
      </c>
      <c r="D91" s="2284"/>
      <c r="E91" s="55"/>
      <c r="F91" s="55"/>
    </row>
    <row r="92" spans="2:10">
      <c r="B92" s="4788">
        <v>1963</v>
      </c>
      <c r="C92" s="4789">
        <v>2185.65</v>
      </c>
      <c r="D92" s="2284"/>
      <c r="E92" s="55"/>
      <c r="F92" s="55"/>
    </row>
    <row r="93" spans="2:10">
      <c r="B93" s="4788">
        <v>1964</v>
      </c>
      <c r="C93" s="4789">
        <v>1671.26</v>
      </c>
      <c r="D93" s="2284"/>
      <c r="E93" s="55"/>
      <c r="F93" s="55"/>
    </row>
    <row r="94" spans="2:10">
      <c r="B94" s="4788">
        <v>1965</v>
      </c>
      <c r="C94" s="4789">
        <v>1530.01</v>
      </c>
      <c r="D94" s="2284"/>
      <c r="E94" s="55"/>
      <c r="F94" s="55"/>
    </row>
    <row r="95" spans="2:10">
      <c r="B95" s="4788">
        <v>1966</v>
      </c>
      <c r="C95" s="4789">
        <v>1334.83</v>
      </c>
      <c r="D95" s="2284"/>
      <c r="E95" s="55"/>
      <c r="F95" s="55"/>
    </row>
    <row r="96" spans="2:10">
      <c r="B96" s="4788">
        <v>1967</v>
      </c>
      <c r="C96" s="4789">
        <v>1176.8699999999999</v>
      </c>
      <c r="D96" s="2284"/>
      <c r="E96" s="55"/>
      <c r="F96" s="55"/>
    </row>
    <row r="97" spans="2:6">
      <c r="B97" s="4788">
        <v>1968</v>
      </c>
      <c r="C97" s="4789">
        <v>1092.83</v>
      </c>
      <c r="D97" s="2284"/>
      <c r="E97" s="55"/>
      <c r="F97" s="55"/>
    </row>
    <row r="98" spans="2:6">
      <c r="B98" s="4788">
        <v>1969</v>
      </c>
      <c r="C98" s="4789">
        <v>1025.24</v>
      </c>
      <c r="D98" s="2284"/>
      <c r="E98" s="55"/>
      <c r="F98" s="55"/>
    </row>
    <row r="99" spans="2:6">
      <c r="B99" s="4788">
        <v>1970</v>
      </c>
      <c r="C99" s="4789">
        <v>942.71</v>
      </c>
      <c r="D99" s="2284"/>
      <c r="E99" s="55"/>
      <c r="F99" s="55"/>
    </row>
    <row r="100" spans="2:6">
      <c r="B100" s="4788">
        <v>1971</v>
      </c>
      <c r="C100" s="4789">
        <v>880.18</v>
      </c>
      <c r="D100" s="2284"/>
      <c r="E100" s="55"/>
      <c r="F100" s="55"/>
    </row>
    <row r="101" spans="2:6">
      <c r="B101" s="4788">
        <v>1972</v>
      </c>
      <c r="C101" s="4789">
        <v>779.94</v>
      </c>
      <c r="D101" s="2284"/>
      <c r="E101" s="55"/>
      <c r="F101" s="55"/>
    </row>
    <row r="102" spans="2:6">
      <c r="B102" s="4788">
        <v>1973</v>
      </c>
      <c r="C102" s="4789">
        <v>685.77</v>
      </c>
      <c r="D102" s="2284"/>
      <c r="E102" s="55"/>
      <c r="F102" s="55"/>
    </row>
    <row r="103" spans="2:6">
      <c r="B103" s="4788">
        <v>1974</v>
      </c>
      <c r="C103" s="4789">
        <v>560.21</v>
      </c>
      <c r="D103" s="2284"/>
      <c r="E103" s="55"/>
      <c r="F103" s="55"/>
    </row>
    <row r="104" spans="2:6">
      <c r="B104" s="4788">
        <v>1975</v>
      </c>
      <c r="C104" s="4789">
        <v>448.07</v>
      </c>
      <c r="D104" s="2284"/>
      <c r="E104" s="55"/>
      <c r="F104" s="55"/>
    </row>
    <row r="105" spans="2:6">
      <c r="B105" s="4788">
        <v>1976</v>
      </c>
      <c r="C105" s="4789">
        <v>380.98</v>
      </c>
      <c r="D105" s="2284"/>
      <c r="E105" s="55"/>
      <c r="F105" s="55"/>
    </row>
    <row r="106" spans="2:6">
      <c r="B106" s="4788">
        <v>1977</v>
      </c>
      <c r="C106" s="4789">
        <v>303.77</v>
      </c>
      <c r="D106" s="2284"/>
      <c r="E106" s="55"/>
      <c r="F106" s="55"/>
    </row>
    <row r="107" spans="2:6">
      <c r="B107" s="4788">
        <v>1978</v>
      </c>
      <c r="C107" s="4789">
        <v>238.21</v>
      </c>
      <c r="D107" s="2284"/>
      <c r="E107" s="55"/>
      <c r="F107" s="55"/>
    </row>
    <row r="108" spans="2:6">
      <c r="B108" s="4788">
        <v>1979</v>
      </c>
      <c r="C108" s="4789">
        <v>198.97</v>
      </c>
      <c r="D108" s="2284"/>
      <c r="E108" s="55"/>
      <c r="F108" s="55"/>
    </row>
    <row r="109" spans="2:6">
      <c r="B109" s="4788">
        <v>1980</v>
      </c>
      <c r="C109" s="4789">
        <v>157.19999999999999</v>
      </c>
      <c r="D109" s="2284"/>
      <c r="E109" s="55"/>
      <c r="F109" s="55"/>
    </row>
    <row r="110" spans="2:6">
      <c r="B110" s="4788">
        <v>1981</v>
      </c>
      <c r="C110" s="4789">
        <v>126.32</v>
      </c>
      <c r="D110" s="2284"/>
      <c r="E110" s="55"/>
      <c r="F110" s="55"/>
    </row>
    <row r="111" spans="2:6">
      <c r="B111" s="4788">
        <v>1982</v>
      </c>
      <c r="C111" s="4789">
        <v>100.5</v>
      </c>
      <c r="D111" s="55"/>
      <c r="E111" s="55"/>
      <c r="F111" s="55"/>
    </row>
    <row r="112" spans="2:6">
      <c r="B112" s="4788">
        <v>1983</v>
      </c>
      <c r="C112" s="4789">
        <v>80.75</v>
      </c>
      <c r="D112" s="55"/>
      <c r="E112" s="55"/>
      <c r="F112" s="55"/>
    </row>
    <row r="113" spans="2:6">
      <c r="B113" s="4788">
        <v>1984</v>
      </c>
      <c r="C113" s="4789">
        <v>69.36</v>
      </c>
      <c r="D113" s="55"/>
      <c r="E113" s="55"/>
      <c r="F113" s="55"/>
    </row>
    <row r="114" spans="2:6">
      <c r="B114" s="4788">
        <v>1985</v>
      </c>
      <c r="C114" s="4789">
        <v>58.73</v>
      </c>
      <c r="D114" s="55"/>
      <c r="E114" s="55"/>
      <c r="F114" s="55"/>
    </row>
    <row r="115" spans="2:6">
      <c r="B115" s="4788">
        <v>1986</v>
      </c>
      <c r="C115" s="4789">
        <v>48.1</v>
      </c>
      <c r="D115" s="55"/>
      <c r="E115" s="55"/>
      <c r="F115" s="55"/>
    </row>
    <row r="116" spans="2:6">
      <c r="B116" s="4788">
        <v>1987</v>
      </c>
      <c r="C116" s="4789">
        <v>39.74</v>
      </c>
      <c r="D116" s="55"/>
      <c r="E116" s="55"/>
      <c r="F116" s="55"/>
    </row>
    <row r="117" spans="2:6">
      <c r="B117" s="4788">
        <v>1988</v>
      </c>
      <c r="C117" s="4789">
        <v>32.4</v>
      </c>
      <c r="D117" s="55"/>
      <c r="E117" s="55"/>
      <c r="F117" s="55"/>
    </row>
    <row r="118" spans="2:6">
      <c r="B118" s="4788">
        <v>1989</v>
      </c>
      <c r="C118" s="4789">
        <v>25.39</v>
      </c>
      <c r="D118" s="55"/>
      <c r="E118" s="55"/>
      <c r="F118" s="55"/>
    </row>
    <row r="119" spans="2:6">
      <c r="B119" s="4788">
        <v>1990</v>
      </c>
      <c r="C119" s="4789">
        <v>20.13</v>
      </c>
      <c r="D119" s="55"/>
      <c r="E119" s="55"/>
      <c r="F119" s="55"/>
    </row>
    <row r="120" spans="2:6">
      <c r="B120" s="4788">
        <v>1991</v>
      </c>
      <c r="C120" s="4789">
        <v>15.27</v>
      </c>
      <c r="D120" s="55"/>
      <c r="E120" s="55"/>
      <c r="F120" s="55"/>
    </row>
    <row r="121" spans="2:6">
      <c r="B121" s="4788">
        <v>1992</v>
      </c>
      <c r="C121" s="4789">
        <v>12.02</v>
      </c>
      <c r="D121" s="55"/>
      <c r="E121" s="55"/>
      <c r="F121" s="55"/>
    </row>
    <row r="122" spans="2:6">
      <c r="B122" s="4788">
        <v>1993</v>
      </c>
      <c r="C122" s="4789">
        <v>9.65</v>
      </c>
      <c r="D122" s="55"/>
      <c r="E122" s="55"/>
      <c r="F122" s="55"/>
    </row>
    <row r="123" spans="2:6">
      <c r="B123" s="4788">
        <v>1994</v>
      </c>
      <c r="C123" s="4789">
        <v>7.87</v>
      </c>
      <c r="D123" s="55"/>
      <c r="E123" s="55"/>
      <c r="F123" s="55"/>
    </row>
    <row r="124" spans="2:6">
      <c r="B124" s="4788">
        <v>1995</v>
      </c>
      <c r="C124" s="4789">
        <v>6.45</v>
      </c>
      <c r="D124" s="55"/>
      <c r="E124" s="55"/>
      <c r="F124" s="55"/>
    </row>
    <row r="125" spans="2:6">
      <c r="B125" s="4788">
        <v>1996</v>
      </c>
      <c r="C125" s="4789">
        <v>5.47</v>
      </c>
      <c r="D125" s="55"/>
      <c r="E125" s="55"/>
      <c r="F125" s="55"/>
    </row>
    <row r="126" spans="2:6">
      <c r="B126" s="4788">
        <v>1997</v>
      </c>
      <c r="C126" s="4789">
        <v>4.71</v>
      </c>
      <c r="D126" s="55"/>
      <c r="E126" s="55"/>
      <c r="F126" s="55"/>
    </row>
    <row r="127" spans="2:6">
      <c r="B127" s="4788">
        <v>1998</v>
      </c>
      <c r="C127" s="4789">
        <v>4.0199999999999996</v>
      </c>
      <c r="D127" s="55"/>
      <c r="E127" s="55"/>
      <c r="F127" s="55"/>
    </row>
    <row r="128" spans="2:6">
      <c r="B128" s="4788">
        <v>1999</v>
      </c>
      <c r="C128" s="4789">
        <v>3.46</v>
      </c>
      <c r="D128" s="55"/>
      <c r="E128" s="55"/>
      <c r="F128" s="55"/>
    </row>
    <row r="129" spans="2:6">
      <c r="B129" s="4788">
        <v>2000</v>
      </c>
      <c r="C129" s="4789">
        <v>3.17</v>
      </c>
      <c r="D129" s="55"/>
      <c r="E129" s="55"/>
      <c r="F129" s="55"/>
    </row>
    <row r="130" spans="2:6">
      <c r="B130" s="4788">
        <v>2001</v>
      </c>
      <c r="C130" s="4789">
        <v>2.92</v>
      </c>
      <c r="D130" s="55"/>
      <c r="E130" s="55"/>
      <c r="F130" s="55"/>
    </row>
    <row r="131" spans="2:6">
      <c r="B131" s="4788">
        <v>2002</v>
      </c>
      <c r="C131" s="4789">
        <v>2.72</v>
      </c>
      <c r="D131" s="55"/>
      <c r="E131" s="55"/>
      <c r="F131" s="55"/>
    </row>
    <row r="132" spans="2:6">
      <c r="B132" s="4788">
        <v>2003</v>
      </c>
      <c r="C132" s="4789">
        <v>2.5499999999999998</v>
      </c>
      <c r="D132" s="55"/>
      <c r="E132" s="55"/>
      <c r="F132" s="55"/>
    </row>
    <row r="133" spans="2:6">
      <c r="B133" s="4788">
        <v>2004</v>
      </c>
      <c r="C133" s="4789">
        <v>2.4</v>
      </c>
      <c r="D133" s="55"/>
      <c r="E133" s="55"/>
      <c r="F133" s="55"/>
    </row>
    <row r="134" spans="2:6">
      <c r="B134" s="4788">
        <v>2005</v>
      </c>
      <c r="C134" s="4789">
        <v>2.27</v>
      </c>
      <c r="D134" s="55"/>
      <c r="E134" s="55"/>
      <c r="F134" s="55"/>
    </row>
    <row r="135" spans="2:6">
      <c r="B135" s="4788">
        <v>2006</v>
      </c>
      <c r="C135" s="4789">
        <v>2.16</v>
      </c>
      <c r="D135" s="55"/>
      <c r="E135" s="55"/>
      <c r="F135" s="55"/>
    </row>
    <row r="136" spans="2:6">
      <c r="B136" s="4788">
        <v>2007</v>
      </c>
      <c r="C136" s="4789">
        <v>2.06</v>
      </c>
      <c r="D136" s="55"/>
      <c r="E136" s="55"/>
      <c r="F136" s="55"/>
    </row>
    <row r="137" spans="2:6">
      <c r="B137" s="4788">
        <v>2008</v>
      </c>
      <c r="C137" s="4789">
        <v>1.95</v>
      </c>
      <c r="D137" s="55"/>
      <c r="E137" s="55"/>
      <c r="F137" s="55"/>
    </row>
    <row r="138" spans="2:6">
      <c r="B138" s="4788">
        <v>2009</v>
      </c>
      <c r="C138" s="4789">
        <v>1.81</v>
      </c>
      <c r="D138" s="55"/>
      <c r="E138" s="55"/>
      <c r="F138" s="55"/>
    </row>
    <row r="139" spans="2:6">
      <c r="B139" s="4788">
        <v>2010</v>
      </c>
      <c r="C139" s="4789">
        <v>1.77</v>
      </c>
      <c r="D139" s="55"/>
      <c r="E139" s="55"/>
      <c r="F139" s="55"/>
    </row>
    <row r="140" spans="2:6">
      <c r="B140" s="4788">
        <v>2011</v>
      </c>
      <c r="C140" s="4789">
        <v>1.71</v>
      </c>
      <c r="D140" s="55"/>
      <c r="E140" s="55"/>
      <c r="F140" s="55"/>
    </row>
    <row r="141" spans="2:6">
      <c r="B141" s="4788">
        <v>2012</v>
      </c>
      <c r="C141" s="4789">
        <v>1.65</v>
      </c>
      <c r="D141" s="55"/>
      <c r="E141" s="55"/>
      <c r="F141" s="55"/>
    </row>
    <row r="142" spans="2:6">
      <c r="B142" s="4788">
        <v>2013</v>
      </c>
      <c r="C142" s="4789">
        <v>1.61</v>
      </c>
      <c r="D142" s="55"/>
      <c r="E142" s="55"/>
      <c r="F142" s="55"/>
    </row>
    <row r="143" spans="2:6">
      <c r="B143" s="4788">
        <v>2014</v>
      </c>
      <c r="C143" s="4789">
        <v>1.58</v>
      </c>
      <c r="D143" s="55"/>
      <c r="E143" s="55"/>
      <c r="F143" s="55"/>
    </row>
    <row r="144" spans="2:6">
      <c r="B144" s="4788">
        <v>2015</v>
      </c>
      <c r="C144" s="4789">
        <v>1.52</v>
      </c>
      <c r="D144" s="55"/>
      <c r="E144" s="55"/>
      <c r="F144" s="55"/>
    </row>
    <row r="145" spans="2:6">
      <c r="B145" s="4788">
        <v>2016</v>
      </c>
      <c r="C145" s="4789">
        <v>1.43</v>
      </c>
      <c r="D145" s="55"/>
      <c r="E145" s="55"/>
      <c r="F145" s="55"/>
    </row>
    <row r="146" spans="2:6">
      <c r="B146" s="4788">
        <v>2017</v>
      </c>
      <c r="C146" s="4789">
        <v>1.35</v>
      </c>
      <c r="D146" s="55"/>
      <c r="E146" s="55"/>
      <c r="F146" s="55"/>
    </row>
    <row r="147" spans="2:6">
      <c r="B147" s="4788">
        <v>2018</v>
      </c>
      <c r="C147" s="4789">
        <v>1.31</v>
      </c>
      <c r="D147" s="55"/>
      <c r="E147" s="55"/>
      <c r="F147" s="55"/>
    </row>
    <row r="148" spans="2:6">
      <c r="B148" s="4788">
        <v>2019</v>
      </c>
      <c r="C148" s="4789">
        <v>1.27</v>
      </c>
      <c r="D148" s="55"/>
      <c r="E148" s="55"/>
      <c r="F148" s="55"/>
    </row>
    <row r="149" spans="2:6">
      <c r="B149" s="4788">
        <v>2020</v>
      </c>
      <c r="C149" s="4789">
        <v>1.22</v>
      </c>
      <c r="D149" s="55"/>
      <c r="E149" s="55"/>
      <c r="F149" s="55"/>
    </row>
    <row r="150" spans="2:6">
      <c r="B150" s="4788">
        <v>2021</v>
      </c>
      <c r="C150" s="4789">
        <v>1.2</v>
      </c>
      <c r="D150" s="55"/>
      <c r="E150" s="55"/>
      <c r="F150" s="55"/>
    </row>
    <row r="151" spans="2:6">
      <c r="B151" s="4788">
        <v>2022</v>
      </c>
      <c r="C151" s="4789">
        <v>1.1299999999999999</v>
      </c>
      <c r="D151" s="55"/>
      <c r="E151" s="55"/>
      <c r="F151" s="55"/>
    </row>
  </sheetData>
  <mergeCells count="34">
    <mergeCell ref="B75:B77"/>
    <mergeCell ref="F65:F71"/>
    <mergeCell ref="G65:G71"/>
    <mergeCell ref="H65:H71"/>
    <mergeCell ref="C72:C74"/>
    <mergeCell ref="B65:B71"/>
    <mergeCell ref="D75:D77"/>
    <mergeCell ref="D72:D74"/>
    <mergeCell ref="C65:C71"/>
    <mergeCell ref="D65:D71"/>
    <mergeCell ref="B38:B46"/>
    <mergeCell ref="C38:C46"/>
    <mergeCell ref="H39:H40"/>
    <mergeCell ref="G39:G46"/>
    <mergeCell ref="D38:D46"/>
    <mergeCell ref="F38:J38"/>
    <mergeCell ref="J39:J46"/>
    <mergeCell ref="F39:F46"/>
    <mergeCell ref="B78:D78"/>
    <mergeCell ref="B34:D34"/>
    <mergeCell ref="B61:D61"/>
    <mergeCell ref="C1:I1"/>
    <mergeCell ref="L38:M38"/>
    <mergeCell ref="L39:L46"/>
    <mergeCell ref="M39:M46"/>
    <mergeCell ref="B16:B21"/>
    <mergeCell ref="C15:D15"/>
    <mergeCell ref="C16:C21"/>
    <mergeCell ref="F15:I15"/>
    <mergeCell ref="I19:I21"/>
    <mergeCell ref="L65:M65"/>
    <mergeCell ref="B72:B74"/>
    <mergeCell ref="I39:I46"/>
    <mergeCell ref="H42:H46"/>
  </mergeCells>
  <printOptions horizontalCentered="1" verticalCentered="1"/>
  <pageMargins left="0.78740157480314965" right="0.78740157480314965" top="0.98425196850393704" bottom="0.98425196850393704" header="0" footer="0"/>
  <pageSetup orientation="portrait" horizontalDpi="4294967292" verticalDpi="4294967292"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O65530"/>
  <sheetViews>
    <sheetView zoomScaleNormal="100" workbookViewId="0">
      <selection activeCell="C1" sqref="C1:M1"/>
    </sheetView>
  </sheetViews>
  <sheetFormatPr baseColWidth="10" defaultColWidth="11.42578125" defaultRowHeight="0" customHeight="1" zeroHeight="1"/>
  <cols>
    <col min="1" max="1" width="4.28515625" style="333" customWidth="1"/>
    <col min="2" max="2" width="16.42578125" customWidth="1"/>
    <col min="3" max="3" width="53.42578125" customWidth="1"/>
    <col min="4" max="4" width="17.85546875" customWidth="1"/>
    <col min="5" max="5" width="18.85546875" customWidth="1"/>
    <col min="6" max="6" width="14.28515625" customWidth="1"/>
    <col min="7" max="7" width="16.140625" customWidth="1"/>
    <col min="8" max="8" width="16.42578125" customWidth="1"/>
    <col min="9" max="9" width="15.7109375" customWidth="1"/>
    <col min="10" max="10" width="17.85546875" customWidth="1"/>
    <col min="11" max="12" width="15.85546875" customWidth="1"/>
    <col min="13" max="13" width="16.85546875" customWidth="1"/>
    <col min="14" max="16" width="5.7109375" style="333" customWidth="1"/>
    <col min="17" max="16384" width="11.42578125" style="333"/>
  </cols>
  <sheetData>
    <row r="1" spans="2:13" ht="39.75" customHeight="1">
      <c r="B1" s="52"/>
      <c r="C1" s="3921" t="s">
        <v>416</v>
      </c>
      <c r="D1" s="3921"/>
      <c r="E1" s="3921"/>
      <c r="F1" s="3921"/>
      <c r="G1" s="3921"/>
      <c r="H1" s="3921"/>
      <c r="I1" s="3921"/>
      <c r="J1" s="3921"/>
      <c r="K1" s="3921"/>
      <c r="L1" s="3921"/>
      <c r="M1" s="3921"/>
    </row>
    <row r="2" spans="2:13" ht="29.25" customHeight="1">
      <c r="B2" s="52"/>
      <c r="C2" s="52"/>
      <c r="D2" s="52"/>
      <c r="E2" s="52"/>
      <c r="F2" s="52"/>
      <c r="G2" s="52"/>
      <c r="H2" s="52"/>
      <c r="I2" s="52"/>
      <c r="J2" s="52"/>
      <c r="K2" s="52"/>
      <c r="L2" s="52"/>
      <c r="M2" s="52"/>
    </row>
    <row r="3" spans="2:13" ht="12.75">
      <c r="B3" s="1295" t="str">
        <f>+Presentación!B9</f>
        <v>(Fecha de elaboración: mayo 12 de 2024)</v>
      </c>
      <c r="C3" s="52"/>
      <c r="D3" s="52"/>
      <c r="E3" s="52"/>
      <c r="F3" s="52"/>
      <c r="G3" s="52"/>
      <c r="H3" s="52"/>
      <c r="I3" s="52"/>
      <c r="J3" s="52"/>
      <c r="K3" s="52"/>
      <c r="L3" s="52"/>
      <c r="M3" s="52"/>
    </row>
    <row r="4" spans="2:13" ht="12.75">
      <c r="B4" s="1295" t="str">
        <f>+Presentación!B10</f>
        <v>(Fecha de publicación: junio 4 de 2024)</v>
      </c>
      <c r="C4" s="52"/>
      <c r="D4" s="52"/>
      <c r="E4" s="52"/>
      <c r="F4" s="52"/>
      <c r="G4" s="52"/>
      <c r="H4" s="52"/>
      <c r="I4" s="52"/>
      <c r="J4" s="52"/>
      <c r="K4" s="52"/>
      <c r="L4" s="52"/>
      <c r="M4" s="52"/>
    </row>
    <row r="5" spans="2:13" ht="12.75">
      <c r="B5" s="1295" t="str">
        <f>+Presentación!B11</f>
        <v>(Elaborado totalmente por: Diego Hernán Guevara Madrid)</v>
      </c>
      <c r="C5" s="52"/>
      <c r="D5" s="52"/>
      <c r="E5" s="52"/>
      <c r="F5" s="52"/>
      <c r="G5" s="52"/>
      <c r="H5" s="52"/>
      <c r="I5" s="52"/>
      <c r="J5" s="52"/>
      <c r="K5" s="52"/>
      <c r="L5" s="52"/>
      <c r="M5" s="52"/>
    </row>
    <row r="6" spans="2:13" ht="12.75">
      <c r="B6" s="1295"/>
      <c r="C6" s="52"/>
      <c r="D6" s="52"/>
      <c r="E6" s="52"/>
      <c r="F6" s="52"/>
      <c r="G6" s="52"/>
      <c r="H6" s="52"/>
      <c r="I6" s="52"/>
      <c r="J6" s="52"/>
      <c r="K6" s="52"/>
      <c r="L6" s="52"/>
      <c r="M6" s="52"/>
    </row>
    <row r="7" spans="2:13" ht="15.75">
      <c r="B7" s="339" t="s">
        <v>166</v>
      </c>
      <c r="C7" s="52"/>
      <c r="D7" s="52"/>
      <c r="E7" s="52"/>
      <c r="F7" s="52"/>
      <c r="G7" s="52"/>
      <c r="H7" s="52"/>
      <c r="I7" s="116"/>
      <c r="J7" s="52"/>
      <c r="K7" s="52"/>
      <c r="L7" s="52"/>
      <c r="M7" s="52"/>
    </row>
    <row r="8" spans="2:13" ht="15.75">
      <c r="B8" s="339" t="s">
        <v>3821</v>
      </c>
      <c r="C8" s="52"/>
      <c r="D8" s="52"/>
      <c r="E8" s="52"/>
      <c r="F8" s="52"/>
      <c r="G8" s="52"/>
      <c r="H8" s="52"/>
      <c r="I8" s="52"/>
      <c r="J8" s="52"/>
      <c r="K8" s="52"/>
      <c r="L8" s="52"/>
      <c r="M8" s="52"/>
    </row>
    <row r="9" spans="2:13" ht="15.75">
      <c r="B9" s="339" t="s">
        <v>103</v>
      </c>
      <c r="C9" s="52"/>
      <c r="D9" s="52"/>
      <c r="E9" s="52"/>
      <c r="F9" s="52"/>
      <c r="G9" s="52"/>
      <c r="H9" s="52"/>
      <c r="I9" s="52"/>
      <c r="J9" s="52"/>
      <c r="K9" s="52"/>
      <c r="L9" s="52"/>
      <c r="M9" s="52"/>
    </row>
    <row r="10" spans="2:13" ht="15.75">
      <c r="B10" s="649" t="s">
        <v>3822</v>
      </c>
      <c r="C10" s="52"/>
      <c r="D10" s="52"/>
      <c r="E10" s="52"/>
      <c r="F10" s="52"/>
      <c r="G10" s="52"/>
      <c r="H10" s="52"/>
      <c r="I10" s="52"/>
      <c r="J10" s="52"/>
      <c r="K10" s="52"/>
      <c r="L10" s="52"/>
      <c r="M10" s="52"/>
    </row>
    <row r="11" spans="2:13" ht="12.75">
      <c r="B11" s="52"/>
      <c r="C11" s="52"/>
      <c r="D11" s="52"/>
      <c r="E11" s="52"/>
      <c r="F11" s="52"/>
      <c r="G11" s="52"/>
      <c r="H11" s="52"/>
      <c r="I11" s="52"/>
      <c r="J11" s="52"/>
      <c r="K11" s="52"/>
      <c r="L11" s="52"/>
      <c r="M11" s="52"/>
    </row>
    <row r="12" spans="2:13" s="1362" customFormat="1" ht="18">
      <c r="B12" s="26" t="s">
        <v>416</v>
      </c>
      <c r="C12" s="117"/>
      <c r="D12" s="117"/>
      <c r="E12" s="117"/>
      <c r="F12" s="117"/>
      <c r="G12" s="117"/>
      <c r="H12" s="117"/>
      <c r="I12" s="117"/>
      <c r="J12" s="117"/>
      <c r="K12" s="117"/>
      <c r="L12" s="117"/>
      <c r="M12" s="117"/>
    </row>
    <row r="13" spans="2:13" ht="12.75">
      <c r="B13" s="39"/>
      <c r="C13" s="52"/>
      <c r="D13" s="52"/>
      <c r="E13" s="52"/>
      <c r="F13" s="52"/>
      <c r="G13" s="52"/>
      <c r="H13" s="52"/>
      <c r="I13" s="52"/>
      <c r="J13" s="52"/>
      <c r="K13" s="52"/>
      <c r="L13" s="52"/>
      <c r="M13" s="52"/>
    </row>
    <row r="14" spans="2:13" ht="13.5" thickBot="1">
      <c r="B14" s="1" t="s">
        <v>410</v>
      </c>
      <c r="C14" s="52"/>
      <c r="D14" s="52"/>
      <c r="E14" s="118"/>
      <c r="F14" s="118"/>
      <c r="G14" s="118"/>
      <c r="H14" s="118"/>
      <c r="I14" s="118"/>
      <c r="J14" s="118"/>
      <c r="K14" s="52"/>
      <c r="L14" s="52"/>
      <c r="M14" s="52"/>
    </row>
    <row r="15" spans="2:13" ht="12.95" customHeight="1">
      <c r="B15" s="4644" t="s">
        <v>417</v>
      </c>
      <c r="C15" s="4644" t="s">
        <v>97</v>
      </c>
      <c r="D15" s="4679" t="s">
        <v>418</v>
      </c>
      <c r="E15" s="4679" t="s">
        <v>419</v>
      </c>
      <c r="F15" s="1369" t="s">
        <v>405</v>
      </c>
      <c r="G15" s="1369" t="s">
        <v>406</v>
      </c>
      <c r="H15" s="4678" t="s">
        <v>1772</v>
      </c>
      <c r="I15" s="4675" t="s">
        <v>3919</v>
      </c>
      <c r="J15" s="1370" t="s">
        <v>420</v>
      </c>
      <c r="K15" s="4678" t="s">
        <v>3917</v>
      </c>
      <c r="L15" s="4678" t="s">
        <v>1773</v>
      </c>
      <c r="M15" s="1369" t="s">
        <v>421</v>
      </c>
    </row>
    <row r="16" spans="2:13" ht="25.5">
      <c r="B16" s="4645"/>
      <c r="C16" s="4645"/>
      <c r="D16" s="4676"/>
      <c r="E16" s="4676"/>
      <c r="F16" s="4647" t="s">
        <v>1770</v>
      </c>
      <c r="G16" s="1349" t="s">
        <v>422</v>
      </c>
      <c r="H16" s="4647"/>
      <c r="I16" s="4676"/>
      <c r="J16" s="1371" t="s">
        <v>423</v>
      </c>
      <c r="K16" s="4647"/>
      <c r="L16" s="4647"/>
      <c r="M16" s="1349" t="s">
        <v>424</v>
      </c>
    </row>
    <row r="17" spans="2:13" ht="12.75">
      <c r="B17" s="4645"/>
      <c r="C17" s="4645"/>
      <c r="D17" s="4676"/>
      <c r="E17" s="4676"/>
      <c r="F17" s="4647"/>
      <c r="G17" s="1372" t="s">
        <v>1771</v>
      </c>
      <c r="H17" s="4647"/>
      <c r="I17" s="4676"/>
      <c r="J17" s="1373" t="s">
        <v>1771</v>
      </c>
      <c r="K17" s="4647"/>
      <c r="L17" s="4647"/>
      <c r="M17" s="1349" t="s">
        <v>1774</v>
      </c>
    </row>
    <row r="18" spans="2:13" ht="4.5" customHeight="1">
      <c r="B18" s="4645"/>
      <c r="C18" s="4645"/>
      <c r="D18" s="4676"/>
      <c r="E18" s="4676"/>
      <c r="F18" s="1346"/>
      <c r="G18" s="1346"/>
      <c r="H18" s="4647"/>
      <c r="I18" s="4676"/>
      <c r="J18" s="1356"/>
      <c r="K18" s="4647"/>
      <c r="L18" s="4647"/>
      <c r="M18" s="1346"/>
    </row>
    <row r="19" spans="2:13" ht="4.5" customHeight="1" thickBot="1">
      <c r="B19" s="4680"/>
      <c r="C19" s="4680"/>
      <c r="D19" s="4677"/>
      <c r="E19" s="4677"/>
      <c r="F19" s="1374"/>
      <c r="G19" s="1374"/>
      <c r="H19" s="4648"/>
      <c r="I19" s="4677"/>
      <c r="J19" s="1375"/>
      <c r="K19" s="4648"/>
      <c r="L19" s="4648"/>
      <c r="M19" s="1374"/>
    </row>
    <row r="20" spans="2:13" ht="12.75">
      <c r="B20" s="1430" t="s">
        <v>425</v>
      </c>
      <c r="C20" s="2333" t="s">
        <v>426</v>
      </c>
      <c r="D20" s="1366">
        <f>100%/12</f>
        <v>8.3333333333333329E-2</v>
      </c>
      <c r="E20" s="1367"/>
      <c r="F20" s="98"/>
      <c r="G20" s="98"/>
      <c r="H20" s="98"/>
      <c r="I20" s="98"/>
      <c r="J20" s="1368"/>
      <c r="K20" s="1368"/>
      <c r="L20" s="1368"/>
      <c r="M20" s="1426"/>
    </row>
    <row r="21" spans="2:13" ht="12.75">
      <c r="B21" s="1432" t="s">
        <v>454</v>
      </c>
      <c r="C21" s="1383" t="s">
        <v>3918</v>
      </c>
      <c r="D21" s="1377"/>
      <c r="E21" s="1378"/>
      <c r="F21" s="1379"/>
      <c r="G21" s="1379"/>
      <c r="H21" s="1379"/>
      <c r="I21" s="2321"/>
      <c r="J21" s="2321"/>
      <c r="K21" s="2321"/>
      <c r="L21" s="1379"/>
      <c r="M21" s="94">
        <f>+F21+G21</f>
        <v>0</v>
      </c>
    </row>
    <row r="22" spans="2:13" ht="12.75">
      <c r="B22" s="1387"/>
      <c r="C22" s="1376" t="s">
        <v>427</v>
      </c>
      <c r="D22" s="1377"/>
      <c r="E22" s="1378"/>
      <c r="F22" s="1379"/>
      <c r="G22" s="1379"/>
      <c r="H22" s="1379"/>
      <c r="I22" s="2321"/>
      <c r="J22" s="2321"/>
      <c r="K22" s="2321"/>
      <c r="L22" s="1379"/>
      <c r="M22" s="95">
        <f>+F22+G22</f>
        <v>0</v>
      </c>
    </row>
    <row r="23" spans="2:13" ht="12.75">
      <c r="B23" s="1386"/>
      <c r="C23" s="1376" t="s">
        <v>428</v>
      </c>
      <c r="D23" s="1377"/>
      <c r="E23" s="1378"/>
      <c r="F23" s="1379"/>
      <c r="G23" s="1379"/>
      <c r="H23" s="1379"/>
      <c r="I23" s="2321"/>
      <c r="J23" s="2321"/>
      <c r="K23" s="2321"/>
      <c r="L23" s="1379"/>
      <c r="M23" s="95">
        <f>+F23+H23+I23</f>
        <v>0</v>
      </c>
    </row>
    <row r="24" spans="2:13" ht="25.5">
      <c r="B24" s="1386"/>
      <c r="C24" s="1376" t="s">
        <v>429</v>
      </c>
      <c r="D24" s="1377"/>
      <c r="E24" s="1378"/>
      <c r="F24" s="1379"/>
      <c r="G24" s="1379"/>
      <c r="H24" s="1379"/>
      <c r="I24" s="2321"/>
      <c r="J24" s="2321"/>
      <c r="K24" s="2321"/>
      <c r="L24" s="1379"/>
      <c r="M24" s="95">
        <f>+F24+J24</f>
        <v>0</v>
      </c>
    </row>
    <row r="25" spans="2:13" ht="12.75">
      <c r="B25" s="1386"/>
      <c r="C25" s="1376" t="s">
        <v>430</v>
      </c>
      <c r="D25" s="1377"/>
      <c r="E25" s="1378"/>
      <c r="F25" s="1379"/>
      <c r="G25" s="1379"/>
      <c r="H25" s="1379"/>
      <c r="I25" s="2321"/>
      <c r="J25" s="2321"/>
      <c r="K25" s="2321"/>
      <c r="L25" s="1379"/>
      <c r="M25" s="95">
        <f>+F25+J25</f>
        <v>0</v>
      </c>
    </row>
    <row r="26" spans="2:13" ht="13.5" thickBot="1">
      <c r="B26" s="1386"/>
      <c r="C26" s="1376" t="s">
        <v>431</v>
      </c>
      <c r="D26" s="1377"/>
      <c r="E26" s="1378"/>
      <c r="F26" s="96"/>
      <c r="G26" s="96"/>
      <c r="H26" s="96"/>
      <c r="I26" s="2322"/>
      <c r="J26" s="2322"/>
      <c r="K26" s="2322"/>
      <c r="L26" s="96"/>
      <c r="M26" s="97">
        <f>+F26+K26+L26</f>
        <v>0</v>
      </c>
    </row>
    <row r="27" spans="2:13" ht="12.75">
      <c r="B27" s="1386"/>
      <c r="C27" s="1380" t="s">
        <v>432</v>
      </c>
      <c r="D27" s="1377"/>
      <c r="E27" s="1378"/>
      <c r="F27" s="99">
        <f t="shared" ref="F27:M27" si="0">SUM(F21:F26)</f>
        <v>0</v>
      </c>
      <c r="G27" s="99">
        <f t="shared" si="0"/>
        <v>0</v>
      </c>
      <c r="H27" s="99">
        <f t="shared" si="0"/>
        <v>0</v>
      </c>
      <c r="I27" s="2323">
        <f t="shared" si="0"/>
        <v>0</v>
      </c>
      <c r="J27" s="2323">
        <f t="shared" si="0"/>
        <v>0</v>
      </c>
      <c r="K27" s="2323">
        <f t="shared" si="0"/>
        <v>0</v>
      </c>
      <c r="L27" s="99">
        <f t="shared" si="0"/>
        <v>0</v>
      </c>
      <c r="M27" s="1381">
        <f t="shared" si="0"/>
        <v>0</v>
      </c>
    </row>
    <row r="28" spans="2:13" ht="12.75">
      <c r="B28" s="1386"/>
      <c r="C28" s="1376"/>
      <c r="D28" s="1377"/>
      <c r="E28" s="1378"/>
      <c r="F28" s="1379"/>
      <c r="G28" s="1379"/>
      <c r="H28" s="1379"/>
      <c r="I28" s="1379"/>
      <c r="J28" s="93"/>
      <c r="K28" s="93"/>
      <c r="L28" s="93"/>
      <c r="M28" s="94"/>
    </row>
    <row r="29" spans="2:13" ht="12.75">
      <c r="B29" s="1386"/>
      <c r="C29" s="2332" t="s">
        <v>433</v>
      </c>
      <c r="D29" s="1382">
        <f>100%/12</f>
        <v>8.3333333333333329E-2</v>
      </c>
      <c r="E29" s="1378"/>
      <c r="F29" s="1379"/>
      <c r="G29" s="1379"/>
      <c r="H29" s="1379"/>
      <c r="I29" s="1379"/>
      <c r="J29" s="93"/>
      <c r="K29" s="93"/>
      <c r="L29" s="93"/>
      <c r="M29" s="95"/>
    </row>
    <row r="30" spans="2:13" ht="12.75">
      <c r="B30" s="1386"/>
      <c r="C30" s="1383" t="s">
        <v>1767</v>
      </c>
      <c r="D30" s="1377"/>
      <c r="E30" s="1378"/>
      <c r="F30" s="1379"/>
      <c r="G30" s="1379"/>
      <c r="H30" s="1379"/>
      <c r="I30" s="2321"/>
      <c r="J30" s="2321"/>
      <c r="K30" s="2321"/>
      <c r="L30" s="1379"/>
      <c r="M30" s="94">
        <f>+F30+G30</f>
        <v>0</v>
      </c>
    </row>
    <row r="31" spans="2:13" ht="12.75">
      <c r="B31" s="1386"/>
      <c r="C31" s="1376" t="s">
        <v>427</v>
      </c>
      <c r="D31" s="1377"/>
      <c r="E31" s="1378"/>
      <c r="F31" s="1379"/>
      <c r="G31" s="1379"/>
      <c r="H31" s="1379"/>
      <c r="I31" s="2321"/>
      <c r="J31" s="2321"/>
      <c r="K31" s="2321"/>
      <c r="L31" s="1379"/>
      <c r="M31" s="95">
        <f>+F31+G31</f>
        <v>0</v>
      </c>
    </row>
    <row r="32" spans="2:13" ht="12.75">
      <c r="B32" s="1386"/>
      <c r="C32" s="1376" t="s">
        <v>428</v>
      </c>
      <c r="D32" s="1377"/>
      <c r="E32" s="1378"/>
      <c r="F32" s="1379"/>
      <c r="G32" s="1379"/>
      <c r="H32" s="1379"/>
      <c r="I32" s="2321"/>
      <c r="J32" s="2321"/>
      <c r="K32" s="2321"/>
      <c r="L32" s="1379"/>
      <c r="M32" s="95">
        <f>+F32+H32+I32</f>
        <v>0</v>
      </c>
    </row>
    <row r="33" spans="2:13" ht="25.5">
      <c r="B33" s="1386"/>
      <c r="C33" s="1376" t="s">
        <v>429</v>
      </c>
      <c r="D33" s="1377"/>
      <c r="E33" s="1378"/>
      <c r="F33" s="1379"/>
      <c r="G33" s="1379"/>
      <c r="H33" s="1379"/>
      <c r="I33" s="2321"/>
      <c r="J33" s="2321">
        <f>-ROUND(((((G30+G31)-E29)*D29)/12)*9,-3)</f>
        <v>0</v>
      </c>
      <c r="K33" s="2321"/>
      <c r="L33" s="1379"/>
      <c r="M33" s="95">
        <f>+F33+J33</f>
        <v>0</v>
      </c>
    </row>
    <row r="34" spans="2:13" ht="12.75">
      <c r="B34" s="1386"/>
      <c r="C34" s="1376" t="s">
        <v>430</v>
      </c>
      <c r="D34" s="1377"/>
      <c r="E34" s="1378"/>
      <c r="F34" s="1379"/>
      <c r="G34" s="1379"/>
      <c r="H34" s="1379"/>
      <c r="I34" s="2321"/>
      <c r="J34" s="2321"/>
      <c r="K34" s="2321"/>
      <c r="L34" s="1379"/>
      <c r="M34" s="95">
        <f>+F34+J34</f>
        <v>0</v>
      </c>
    </row>
    <row r="35" spans="2:13" ht="13.5" thickBot="1">
      <c r="B35" s="1388"/>
      <c r="C35" s="1376" t="s">
        <v>431</v>
      </c>
      <c r="D35" s="1377"/>
      <c r="E35" s="1378"/>
      <c r="F35" s="96"/>
      <c r="G35" s="96"/>
      <c r="H35" s="96"/>
      <c r="I35" s="2322"/>
      <c r="J35" s="2322"/>
      <c r="K35" s="2322"/>
      <c r="L35" s="96"/>
      <c r="M35" s="97">
        <f>+F35+K35+L35</f>
        <v>0</v>
      </c>
    </row>
    <row r="36" spans="2:13" ht="12.75">
      <c r="B36" s="1412"/>
      <c r="C36" s="1380" t="s">
        <v>432</v>
      </c>
      <c r="D36" s="1377"/>
      <c r="E36" s="1378"/>
      <c r="F36" s="99">
        <f>SUM(F30:F35)</f>
        <v>0</v>
      </c>
      <c r="G36" s="99">
        <f t="shared" ref="G36:L36" si="1">SUM(G30:G35)</f>
        <v>0</v>
      </c>
      <c r="H36" s="99">
        <f t="shared" si="1"/>
        <v>0</v>
      </c>
      <c r="I36" s="2323">
        <f t="shared" si="1"/>
        <v>0</v>
      </c>
      <c r="J36" s="2323">
        <f t="shared" si="1"/>
        <v>0</v>
      </c>
      <c r="K36" s="2323">
        <f t="shared" si="1"/>
        <v>0</v>
      </c>
      <c r="L36" s="99">
        <f t="shared" si="1"/>
        <v>0</v>
      </c>
      <c r="M36" s="1381">
        <f>SUM(M30:M35)</f>
        <v>0</v>
      </c>
    </row>
    <row r="37" spans="2:13" ht="12.75">
      <c r="B37" s="1386"/>
      <c r="C37" s="1376"/>
      <c r="D37" s="1377"/>
      <c r="E37" s="1378"/>
      <c r="F37" s="1379"/>
      <c r="G37" s="1379"/>
      <c r="H37" s="1379"/>
      <c r="I37" s="2321"/>
      <c r="J37" s="2324"/>
      <c r="K37" s="2324"/>
      <c r="L37" s="93"/>
      <c r="M37" s="94"/>
    </row>
    <row r="38" spans="2:13" ht="12.75">
      <c r="B38" s="1432" t="s">
        <v>434</v>
      </c>
      <c r="C38" s="2331" t="s">
        <v>435</v>
      </c>
      <c r="D38" s="1382">
        <f>100%/10</f>
        <v>0.1</v>
      </c>
      <c r="E38" s="1378"/>
      <c r="F38" s="1379"/>
      <c r="G38" s="1379"/>
      <c r="H38" s="1379"/>
      <c r="I38" s="2321"/>
      <c r="J38" s="2324"/>
      <c r="K38" s="2324"/>
      <c r="L38" s="93"/>
      <c r="M38" s="95"/>
    </row>
    <row r="39" spans="2:13" ht="12.75">
      <c r="B39" s="1386"/>
      <c r="C39" s="1383" t="s">
        <v>3920</v>
      </c>
      <c r="D39" s="1377"/>
      <c r="E39" s="1378"/>
      <c r="F39" s="1379"/>
      <c r="G39" s="1379"/>
      <c r="H39" s="1379"/>
      <c r="I39" s="2321"/>
      <c r="J39" s="2321"/>
      <c r="K39" s="2321"/>
      <c r="L39" s="93"/>
      <c r="M39" s="94">
        <f>+F39+G39</f>
        <v>0</v>
      </c>
    </row>
    <row r="40" spans="2:13" ht="12.75">
      <c r="B40" s="1386"/>
      <c r="C40" s="1376" t="s">
        <v>427</v>
      </c>
      <c r="D40" s="1377"/>
      <c r="E40" s="1378"/>
      <c r="F40" s="1379"/>
      <c r="G40" s="1379"/>
      <c r="H40" s="1379"/>
      <c r="I40" s="2321"/>
      <c r="J40" s="2321"/>
      <c r="K40" s="2321"/>
      <c r="L40" s="1379"/>
      <c r="M40" s="95">
        <f>+F40+G40</f>
        <v>0</v>
      </c>
    </row>
    <row r="41" spans="2:13" ht="12.75">
      <c r="B41" s="1386"/>
      <c r="C41" s="1376" t="s">
        <v>428</v>
      </c>
      <c r="D41" s="1377"/>
      <c r="E41" s="1378"/>
      <c r="F41" s="1379"/>
      <c r="G41" s="1379"/>
      <c r="H41" s="1379"/>
      <c r="I41" s="2321"/>
      <c r="J41" s="2321"/>
      <c r="K41" s="2321"/>
      <c r="L41" s="1379"/>
      <c r="M41" s="95">
        <f>+F41+H41+I41</f>
        <v>0</v>
      </c>
    </row>
    <row r="42" spans="2:13" ht="25.5">
      <c r="B42" s="1386"/>
      <c r="C42" s="1376" t="s">
        <v>429</v>
      </c>
      <c r="D42" s="1377"/>
      <c r="E42" s="1378"/>
      <c r="F42" s="1379"/>
      <c r="G42" s="1379"/>
      <c r="H42" s="1379"/>
      <c r="I42" s="2321"/>
      <c r="J42" s="2321">
        <f>-ROUND((((F39+F40+G39+G40)-E38)*D38),-3)</f>
        <v>0</v>
      </c>
      <c r="K42" s="2321"/>
      <c r="L42" s="1379"/>
      <c r="M42" s="95">
        <f>+F42+J42</f>
        <v>0</v>
      </c>
    </row>
    <row r="43" spans="2:13" ht="12.75">
      <c r="B43" s="1386"/>
      <c r="C43" s="1376" t="s">
        <v>430</v>
      </c>
      <c r="D43" s="1377"/>
      <c r="E43" s="1378"/>
      <c r="F43" s="1379"/>
      <c r="G43" s="1379"/>
      <c r="H43" s="1379"/>
      <c r="I43" s="2321"/>
      <c r="J43" s="2321"/>
      <c r="K43" s="2321"/>
      <c r="L43" s="1379"/>
      <c r="M43" s="95">
        <f>+F43+J43</f>
        <v>0</v>
      </c>
    </row>
    <row r="44" spans="2:13" ht="13.5" thickBot="1">
      <c r="B44" s="1386"/>
      <c r="C44" s="1376" t="s">
        <v>431</v>
      </c>
      <c r="D44" s="1377"/>
      <c r="E44" s="1378"/>
      <c r="F44" s="96"/>
      <c r="G44" s="96"/>
      <c r="H44" s="96"/>
      <c r="I44" s="2322"/>
      <c r="J44" s="2322"/>
      <c r="K44" s="2322"/>
      <c r="L44" s="96"/>
      <c r="M44" s="97">
        <f>+F44+K44+L44</f>
        <v>0</v>
      </c>
    </row>
    <row r="45" spans="2:13" ht="12.75">
      <c r="B45" s="1386"/>
      <c r="C45" s="1380" t="s">
        <v>432</v>
      </c>
      <c r="D45" s="1377"/>
      <c r="E45" s="1378"/>
      <c r="F45" s="99">
        <f t="shared" ref="F45:M45" si="2">SUM(F39:F44)</f>
        <v>0</v>
      </c>
      <c r="G45" s="99">
        <f t="shared" si="2"/>
        <v>0</v>
      </c>
      <c r="H45" s="99">
        <f t="shared" si="2"/>
        <v>0</v>
      </c>
      <c r="I45" s="2323">
        <f t="shared" si="2"/>
        <v>0</v>
      </c>
      <c r="J45" s="2323">
        <f t="shared" si="2"/>
        <v>0</v>
      </c>
      <c r="K45" s="2323">
        <f t="shared" si="2"/>
        <v>0</v>
      </c>
      <c r="L45" s="99">
        <f t="shared" si="2"/>
        <v>0</v>
      </c>
      <c r="M45" s="1381">
        <f t="shared" si="2"/>
        <v>0</v>
      </c>
    </row>
    <row r="46" spans="2:13" ht="12.75">
      <c r="B46" s="1386"/>
      <c r="C46" s="1376"/>
      <c r="D46" s="1377"/>
      <c r="E46" s="1378"/>
      <c r="F46" s="1379"/>
      <c r="G46" s="1379"/>
      <c r="H46" s="1379"/>
      <c r="I46" s="2321"/>
      <c r="J46" s="2324"/>
      <c r="K46" s="2324"/>
      <c r="L46" s="93"/>
      <c r="M46" s="94"/>
    </row>
    <row r="47" spans="2:13" ht="12.75">
      <c r="B47" s="1386"/>
      <c r="C47" s="2334" t="s">
        <v>436</v>
      </c>
      <c r="D47" s="1382">
        <f>100%/3</f>
        <v>0.33333333333333331</v>
      </c>
      <c r="E47" s="1378"/>
      <c r="F47" s="1379"/>
      <c r="G47" s="1379"/>
      <c r="H47" s="1379"/>
      <c r="I47" s="2321"/>
      <c r="J47" s="2324"/>
      <c r="K47" s="2324"/>
      <c r="L47" s="93"/>
      <c r="M47" s="95"/>
    </row>
    <row r="48" spans="2:13" ht="12.75">
      <c r="B48" s="1386"/>
      <c r="C48" s="1383" t="s">
        <v>1768</v>
      </c>
      <c r="D48" s="1377"/>
      <c r="E48" s="1378"/>
      <c r="F48" s="1379"/>
      <c r="G48" s="1379"/>
      <c r="H48" s="1379"/>
      <c r="I48" s="2321"/>
      <c r="J48" s="2321"/>
      <c r="K48" s="2321"/>
      <c r="L48" s="93"/>
      <c r="M48" s="94">
        <f>+F48+G48</f>
        <v>0</v>
      </c>
    </row>
    <row r="49" spans="2:13" ht="12.75">
      <c r="B49" s="1386"/>
      <c r="C49" s="1376" t="s">
        <v>427</v>
      </c>
      <c r="D49" s="1377"/>
      <c r="E49" s="1378"/>
      <c r="F49" s="1379"/>
      <c r="G49" s="1379"/>
      <c r="H49" s="1379"/>
      <c r="I49" s="2321"/>
      <c r="J49" s="2321"/>
      <c r="K49" s="2321"/>
      <c r="L49" s="1379"/>
      <c r="M49" s="95">
        <f>+F49+G49</f>
        <v>0</v>
      </c>
    </row>
    <row r="50" spans="2:13" ht="12.75">
      <c r="B50" s="1386"/>
      <c r="C50" s="1376" t="s">
        <v>428</v>
      </c>
      <c r="D50" s="1377"/>
      <c r="E50" s="1378"/>
      <c r="F50" s="1379"/>
      <c r="G50" s="1379"/>
      <c r="H50" s="1379"/>
      <c r="I50" s="2321"/>
      <c r="J50" s="2321"/>
      <c r="K50" s="2321"/>
      <c r="L50" s="1379"/>
      <c r="M50" s="95">
        <f>+F50+H50+I50</f>
        <v>0</v>
      </c>
    </row>
    <row r="51" spans="2:13" ht="25.5">
      <c r="B51" s="1386"/>
      <c r="C51" s="1376" t="s">
        <v>429</v>
      </c>
      <c r="D51" s="1377"/>
      <c r="E51" s="1378"/>
      <c r="F51" s="1379"/>
      <c r="G51" s="1379"/>
      <c r="H51" s="1379"/>
      <c r="I51" s="2321"/>
      <c r="J51" s="2321">
        <f>-ROUND(((((G48+G49)-E47)*D47)/12)*8,-3)</f>
        <v>0</v>
      </c>
      <c r="K51" s="2321"/>
      <c r="L51" s="1379"/>
      <c r="M51" s="95">
        <f>+F51+J51</f>
        <v>0</v>
      </c>
    </row>
    <row r="52" spans="2:13" ht="12.75">
      <c r="B52" s="1386"/>
      <c r="C52" s="1376" t="s">
        <v>430</v>
      </c>
      <c r="D52" s="1377"/>
      <c r="E52" s="1378"/>
      <c r="F52" s="1379"/>
      <c r="G52" s="1379"/>
      <c r="H52" s="1379"/>
      <c r="I52" s="2321"/>
      <c r="J52" s="2321"/>
      <c r="K52" s="2321"/>
      <c r="L52" s="1379"/>
      <c r="M52" s="95">
        <f>+F52+J52</f>
        <v>0</v>
      </c>
    </row>
    <row r="53" spans="2:13" ht="13.5" thickBot="1">
      <c r="B53" s="1386"/>
      <c r="C53" s="1376" t="s">
        <v>431</v>
      </c>
      <c r="D53" s="1377"/>
      <c r="E53" s="1378"/>
      <c r="F53" s="96"/>
      <c r="G53" s="96"/>
      <c r="H53" s="96"/>
      <c r="I53" s="2322"/>
      <c r="J53" s="2322"/>
      <c r="K53" s="2322"/>
      <c r="L53" s="96"/>
      <c r="M53" s="97">
        <f>+F53+K53+L53</f>
        <v>0</v>
      </c>
    </row>
    <row r="54" spans="2:13" ht="12.75">
      <c r="B54" s="1386"/>
      <c r="C54" s="1380" t="s">
        <v>432</v>
      </c>
      <c r="D54" s="1377"/>
      <c r="E54" s="1378"/>
      <c r="F54" s="99">
        <f>SUM(F48:F53)</f>
        <v>0</v>
      </c>
      <c r="G54" s="99">
        <f t="shared" ref="G54:M54" si="3">SUM(G48:G53)</f>
        <v>0</v>
      </c>
      <c r="H54" s="99">
        <f t="shared" si="3"/>
        <v>0</v>
      </c>
      <c r="I54" s="2323">
        <f t="shared" si="3"/>
        <v>0</v>
      </c>
      <c r="J54" s="2323">
        <f t="shared" si="3"/>
        <v>0</v>
      </c>
      <c r="K54" s="2323">
        <f t="shared" si="3"/>
        <v>0</v>
      </c>
      <c r="L54" s="99">
        <f t="shared" si="3"/>
        <v>0</v>
      </c>
      <c r="M54" s="1381">
        <f t="shared" si="3"/>
        <v>0</v>
      </c>
    </row>
    <row r="55" spans="2:13" ht="13.5" thickBot="1">
      <c r="B55" s="1388"/>
      <c r="C55" s="1376"/>
      <c r="D55" s="1377"/>
      <c r="E55" s="1378"/>
      <c r="F55" s="1379"/>
      <c r="G55" s="1379"/>
      <c r="H55" s="1379"/>
      <c r="I55" s="2321"/>
      <c r="J55" s="2324"/>
      <c r="K55" s="2324"/>
      <c r="L55" s="93"/>
      <c r="M55" s="94"/>
    </row>
    <row r="56" spans="2:13" ht="24.75" customHeight="1">
      <c r="B56" s="1430" t="s">
        <v>465</v>
      </c>
      <c r="C56" s="2335" t="s">
        <v>437</v>
      </c>
      <c r="D56" s="1377"/>
      <c r="E56" s="1378"/>
      <c r="F56" s="1379"/>
      <c r="G56" s="1379"/>
      <c r="H56" s="1379"/>
      <c r="I56" s="2321"/>
      <c r="J56" s="2324"/>
      <c r="K56" s="2324"/>
      <c r="L56" s="93"/>
      <c r="M56" s="95"/>
    </row>
    <row r="57" spans="2:13" ht="12.75">
      <c r="B57" s="1386"/>
      <c r="C57" s="100" t="s">
        <v>1569</v>
      </c>
      <c r="D57" s="1377"/>
      <c r="E57" s="1378"/>
      <c r="F57" s="1379"/>
      <c r="G57" s="1379"/>
      <c r="H57" s="1379"/>
      <c r="I57" s="2321"/>
      <c r="J57" s="2324"/>
      <c r="K57" s="2324"/>
      <c r="L57" s="93"/>
      <c r="M57" s="95"/>
    </row>
    <row r="58" spans="2:13" ht="12.75">
      <c r="B58" s="1386"/>
      <c r="C58" s="101" t="s">
        <v>438</v>
      </c>
      <c r="D58" s="1377"/>
      <c r="E58" s="1378"/>
      <c r="F58" s="1379"/>
      <c r="G58" s="1379"/>
      <c r="H58" s="1379"/>
      <c r="I58" s="2321"/>
      <c r="J58" s="2324"/>
      <c r="K58" s="2324"/>
      <c r="L58" s="93"/>
      <c r="M58" s="95"/>
    </row>
    <row r="59" spans="2:13" ht="12.75">
      <c r="B59" s="1386"/>
      <c r="C59" s="1385" t="s">
        <v>439</v>
      </c>
      <c r="D59" s="1382"/>
      <c r="E59" s="1378"/>
      <c r="F59" s="1379"/>
      <c r="G59" s="1379"/>
      <c r="H59" s="1379"/>
      <c r="I59" s="2321"/>
      <c r="J59" s="2324"/>
      <c r="K59" s="2324"/>
      <c r="L59" s="93"/>
      <c r="M59" s="95"/>
    </row>
    <row r="60" spans="2:13" ht="12.75">
      <c r="B60" s="1386"/>
      <c r="C60" s="1376" t="s">
        <v>440</v>
      </c>
      <c r="D60" s="1377"/>
      <c r="E60" s="1378"/>
      <c r="F60" s="1379"/>
      <c r="G60" s="1379"/>
      <c r="H60" s="1379"/>
      <c r="I60" s="2321"/>
      <c r="J60" s="2321"/>
      <c r="K60" s="2321"/>
      <c r="L60" s="93"/>
      <c r="M60" s="94">
        <f>+F60+G60</f>
        <v>0</v>
      </c>
    </row>
    <row r="61" spans="2:13" ht="12.75">
      <c r="B61" s="1386"/>
      <c r="C61" s="1376" t="s">
        <v>441</v>
      </c>
      <c r="D61" s="1377"/>
      <c r="E61" s="1378"/>
      <c r="F61" s="1379"/>
      <c r="G61" s="1379"/>
      <c r="H61" s="1379"/>
      <c r="I61" s="2321"/>
      <c r="J61" s="2321"/>
      <c r="K61" s="2321"/>
      <c r="L61" s="1379"/>
      <c r="M61" s="95">
        <f>+F61+H61+I61</f>
        <v>0</v>
      </c>
    </row>
    <row r="62" spans="2:13" ht="12.75">
      <c r="B62" s="1386"/>
      <c r="C62" s="1376"/>
      <c r="D62" s="1377"/>
      <c r="E62" s="1378"/>
      <c r="F62" s="1379"/>
      <c r="G62" s="1379"/>
      <c r="H62" s="1379"/>
      <c r="I62" s="2321"/>
      <c r="J62" s="2321"/>
      <c r="K62" s="2321"/>
      <c r="L62" s="1379"/>
      <c r="M62" s="94"/>
    </row>
    <row r="63" spans="2:13" ht="12.75">
      <c r="B63" s="1386"/>
      <c r="C63" s="1376" t="s">
        <v>442</v>
      </c>
      <c r="D63" s="1377"/>
      <c r="E63" s="1378"/>
      <c r="F63" s="1379"/>
      <c r="G63" s="1379"/>
      <c r="H63" s="1379"/>
      <c r="I63" s="2321"/>
      <c r="J63" s="2321"/>
      <c r="K63" s="2321"/>
      <c r="L63" s="1379"/>
      <c r="M63" s="94"/>
    </row>
    <row r="64" spans="2:13" ht="12.75">
      <c r="B64" s="1386"/>
      <c r="C64" s="1376" t="s">
        <v>443</v>
      </c>
      <c r="D64" s="1382">
        <f>100%/25</f>
        <v>0.04</v>
      </c>
      <c r="E64" s="1378"/>
      <c r="F64" s="1379"/>
      <c r="G64" s="1379"/>
      <c r="H64" s="1379"/>
      <c r="I64" s="2321"/>
      <c r="J64" s="2321"/>
      <c r="K64" s="2321"/>
      <c r="L64" s="1379"/>
      <c r="M64" s="94">
        <f>+F64+G64</f>
        <v>0</v>
      </c>
    </row>
    <row r="65" spans="2:13" ht="12.75">
      <c r="B65" s="1386"/>
      <c r="C65" s="1376" t="s">
        <v>427</v>
      </c>
      <c r="D65" s="1377"/>
      <c r="E65" s="1378"/>
      <c r="F65" s="1379"/>
      <c r="G65" s="1379"/>
      <c r="H65" s="1379"/>
      <c r="I65" s="2321"/>
      <c r="J65" s="2321"/>
      <c r="K65" s="2321"/>
      <c r="L65" s="1379"/>
      <c r="M65" s="95">
        <f>+F65+G65</f>
        <v>0</v>
      </c>
    </row>
    <row r="66" spans="2:13" ht="12.75">
      <c r="B66" s="1386"/>
      <c r="C66" s="1376" t="s">
        <v>428</v>
      </c>
      <c r="D66" s="1377"/>
      <c r="E66" s="1378"/>
      <c r="F66" s="1379"/>
      <c r="G66" s="1379"/>
      <c r="H66" s="1379"/>
      <c r="I66" s="2321"/>
      <c r="J66" s="2321"/>
      <c r="K66" s="2321"/>
      <c r="L66" s="1379"/>
      <c r="M66" s="95">
        <f>+F66+H66+I66</f>
        <v>0</v>
      </c>
    </row>
    <row r="67" spans="2:13" ht="25.5">
      <c r="B67" s="1386"/>
      <c r="C67" s="1376" t="s">
        <v>429</v>
      </c>
      <c r="D67" s="1377"/>
      <c r="E67" s="1378"/>
      <c r="F67" s="1379"/>
      <c r="G67" s="1379"/>
      <c r="H67" s="1379"/>
      <c r="I67" s="2321"/>
      <c r="J67" s="2321">
        <f>-ROUND((((F64+F65+G64+G65)-E64)*D64),-3)</f>
        <v>0</v>
      </c>
      <c r="K67" s="2321"/>
      <c r="L67" s="1379"/>
      <c r="M67" s="95">
        <f>+F67+J67</f>
        <v>0</v>
      </c>
    </row>
    <row r="68" spans="2:13" ht="12.75">
      <c r="B68" s="1386"/>
      <c r="C68" s="1376" t="s">
        <v>430</v>
      </c>
      <c r="D68" s="1377"/>
      <c r="E68" s="1378"/>
      <c r="F68" s="1379"/>
      <c r="G68" s="1379"/>
      <c r="H68" s="1379"/>
      <c r="I68" s="2321"/>
      <c r="J68" s="2321">
        <f>-(F66*D64)</f>
        <v>0</v>
      </c>
      <c r="K68" s="2321"/>
      <c r="L68" s="1379"/>
      <c r="M68" s="95">
        <f>+F68+J68</f>
        <v>0</v>
      </c>
    </row>
    <row r="69" spans="2:13" ht="13.5" thickBot="1">
      <c r="B69" s="1386"/>
      <c r="C69" s="1376" t="s">
        <v>431</v>
      </c>
      <c r="D69" s="1377"/>
      <c r="E69" s="1378"/>
      <c r="F69" s="96"/>
      <c r="G69" s="96"/>
      <c r="H69" s="96"/>
      <c r="I69" s="2322"/>
      <c r="J69" s="2322"/>
      <c r="K69" s="2322"/>
      <c r="L69" s="96"/>
      <c r="M69" s="97">
        <f>+F69+K69+L69</f>
        <v>0</v>
      </c>
    </row>
    <row r="70" spans="2:13" ht="12.75">
      <c r="B70" s="1386"/>
      <c r="C70" s="1380" t="s">
        <v>432</v>
      </c>
      <c r="D70" s="1377"/>
      <c r="E70" s="1378"/>
      <c r="F70" s="99">
        <f>SUM(F60:F69)</f>
        <v>0</v>
      </c>
      <c r="G70" s="99">
        <f t="shared" ref="G70:M70" si="4">SUM(G60:G69)</f>
        <v>0</v>
      </c>
      <c r="H70" s="99">
        <f t="shared" si="4"/>
        <v>0</v>
      </c>
      <c r="I70" s="2323">
        <f t="shared" si="4"/>
        <v>0</v>
      </c>
      <c r="J70" s="2323">
        <f t="shared" si="4"/>
        <v>0</v>
      </c>
      <c r="K70" s="2323">
        <f t="shared" si="4"/>
        <v>0</v>
      </c>
      <c r="L70" s="99">
        <f t="shared" si="4"/>
        <v>0</v>
      </c>
      <c r="M70" s="1381">
        <f t="shared" si="4"/>
        <v>0</v>
      </c>
    </row>
    <row r="71" spans="2:13" ht="12.75">
      <c r="B71" s="1386"/>
      <c r="C71" s="1376"/>
      <c r="D71" s="1377"/>
      <c r="E71" s="1378"/>
      <c r="F71" s="1379"/>
      <c r="G71" s="1379"/>
      <c r="H71" s="1379"/>
      <c r="I71" s="2321"/>
      <c r="J71" s="2324"/>
      <c r="K71" s="2324"/>
      <c r="L71" s="93"/>
      <c r="M71" s="94"/>
    </row>
    <row r="72" spans="2:13" ht="12.75">
      <c r="B72" s="1386"/>
      <c r="C72" s="1376"/>
      <c r="D72" s="1377"/>
      <c r="E72" s="1378"/>
      <c r="F72" s="1379"/>
      <c r="G72" s="1379"/>
      <c r="H72" s="1379"/>
      <c r="I72" s="2321"/>
      <c r="J72" s="2324"/>
      <c r="K72" s="2324"/>
      <c r="L72" s="93"/>
      <c r="M72" s="95"/>
    </row>
    <row r="73" spans="2:13" ht="25.5">
      <c r="B73" s="1386"/>
      <c r="C73" s="2335" t="s">
        <v>444</v>
      </c>
      <c r="D73" s="1377"/>
      <c r="E73" s="1378"/>
      <c r="F73" s="1379"/>
      <c r="G73" s="1379"/>
      <c r="H73" s="1379"/>
      <c r="I73" s="2321"/>
      <c r="J73" s="2324"/>
      <c r="K73" s="2324"/>
      <c r="L73" s="93"/>
      <c r="M73" s="95"/>
    </row>
    <row r="74" spans="2:13" ht="12.75">
      <c r="B74" s="1386"/>
      <c r="C74" s="950" t="s">
        <v>1769</v>
      </c>
      <c r="D74" s="1377"/>
      <c r="E74" s="1378"/>
      <c r="F74" s="1379"/>
      <c r="G74" s="1379"/>
      <c r="H74" s="1379"/>
      <c r="I74" s="2321"/>
      <c r="J74" s="2324"/>
      <c r="K74" s="2324"/>
      <c r="L74" s="93"/>
      <c r="M74" s="95"/>
    </row>
    <row r="75" spans="2:13" ht="12.75">
      <c r="B75" s="1386"/>
      <c r="C75" s="100"/>
      <c r="D75" s="1377"/>
      <c r="E75" s="1378"/>
      <c r="F75" s="1379"/>
      <c r="G75" s="1379"/>
      <c r="H75" s="1379"/>
      <c r="I75" s="2321"/>
      <c r="J75" s="2324"/>
      <c r="K75" s="2324"/>
      <c r="L75" s="93"/>
      <c r="M75" s="95"/>
    </row>
    <row r="76" spans="2:13" ht="12.75">
      <c r="B76" s="1386"/>
      <c r="C76" s="1385" t="s">
        <v>439</v>
      </c>
      <c r="D76" s="1382"/>
      <c r="E76" s="1378"/>
      <c r="F76" s="1379"/>
      <c r="G76" s="1379"/>
      <c r="H76" s="1379"/>
      <c r="I76" s="2321"/>
      <c r="J76" s="2324"/>
      <c r="K76" s="2324"/>
      <c r="L76" s="93"/>
      <c r="M76" s="95"/>
    </row>
    <row r="77" spans="2:13" ht="12.75">
      <c r="B77" s="1386"/>
      <c r="C77" s="1376" t="s">
        <v>440</v>
      </c>
      <c r="D77" s="1377"/>
      <c r="E77" s="1378"/>
      <c r="F77" s="1379"/>
      <c r="G77" s="1379"/>
      <c r="H77" s="1379"/>
      <c r="I77" s="2321"/>
      <c r="J77" s="2321"/>
      <c r="K77" s="2321"/>
      <c r="L77" s="1379"/>
      <c r="M77" s="94">
        <f>+F77+G77</f>
        <v>0</v>
      </c>
    </row>
    <row r="78" spans="2:13" ht="12.75">
      <c r="B78" s="1386"/>
      <c r="C78" s="1376" t="s">
        <v>441</v>
      </c>
      <c r="D78" s="1377"/>
      <c r="E78" s="1378"/>
      <c r="F78" s="1379"/>
      <c r="G78" s="1379"/>
      <c r="H78" s="1379"/>
      <c r="I78" s="2321"/>
      <c r="J78" s="2321"/>
      <c r="K78" s="2321"/>
      <c r="L78" s="1379"/>
      <c r="M78" s="95">
        <f>+F78+H78+I78</f>
        <v>0</v>
      </c>
    </row>
    <row r="79" spans="2:13" ht="12.75">
      <c r="B79" s="1386"/>
      <c r="C79" s="1376"/>
      <c r="D79" s="1377"/>
      <c r="E79" s="1378"/>
      <c r="F79" s="1379"/>
      <c r="G79" s="1379"/>
      <c r="H79" s="1379"/>
      <c r="I79" s="2321"/>
      <c r="J79" s="2321"/>
      <c r="K79" s="2321"/>
      <c r="L79" s="1379"/>
      <c r="M79" s="94"/>
    </row>
    <row r="80" spans="2:13" ht="12.75">
      <c r="B80" s="1386"/>
      <c r="C80" s="1376" t="s">
        <v>442</v>
      </c>
      <c r="D80" s="1377"/>
      <c r="E80" s="1378"/>
      <c r="F80" s="1379"/>
      <c r="G80" s="1379"/>
      <c r="H80" s="1379"/>
      <c r="I80" s="2321"/>
      <c r="J80" s="2321"/>
      <c r="K80" s="2321"/>
      <c r="L80" s="1379"/>
      <c r="M80" s="94"/>
    </row>
    <row r="81" spans="2:14" ht="12.75">
      <c r="B81" s="1386"/>
      <c r="C81" s="1376" t="s">
        <v>443</v>
      </c>
      <c r="D81" s="1382">
        <f>100%/25</f>
        <v>0.04</v>
      </c>
      <c r="E81" s="1378"/>
      <c r="F81" s="1379"/>
      <c r="G81" s="1379"/>
      <c r="H81" s="1379"/>
      <c r="I81" s="2321"/>
      <c r="J81" s="2321"/>
      <c r="K81" s="2321"/>
      <c r="L81" s="1379"/>
      <c r="M81" s="94">
        <f>+F81+G81</f>
        <v>0</v>
      </c>
    </row>
    <row r="82" spans="2:14" ht="12.75">
      <c r="B82" s="1386"/>
      <c r="C82" s="1376" t="s">
        <v>427</v>
      </c>
      <c r="D82" s="1377"/>
      <c r="E82" s="1378"/>
      <c r="F82" s="1379"/>
      <c r="G82" s="1379"/>
      <c r="H82" s="1379"/>
      <c r="I82" s="2321"/>
      <c r="J82" s="2321"/>
      <c r="K82" s="2321"/>
      <c r="L82" s="1379"/>
      <c r="M82" s="95">
        <f>+F82+G82</f>
        <v>0</v>
      </c>
    </row>
    <row r="83" spans="2:14" ht="12.75">
      <c r="B83" s="1386"/>
      <c r="C83" s="1376" t="s">
        <v>428</v>
      </c>
      <c r="D83" s="1377"/>
      <c r="E83" s="1378"/>
      <c r="F83" s="1379"/>
      <c r="G83" s="1379"/>
      <c r="H83" s="1379"/>
      <c r="I83" s="2321"/>
      <c r="J83" s="2321"/>
      <c r="K83" s="2321"/>
      <c r="L83" s="1379"/>
      <c r="M83" s="95">
        <f>+F83+H83+I83</f>
        <v>0</v>
      </c>
    </row>
    <row r="84" spans="2:14" ht="25.5">
      <c r="B84" s="1386"/>
      <c r="C84" s="1376" t="s">
        <v>429</v>
      </c>
      <c r="D84" s="1377"/>
      <c r="E84" s="1378"/>
      <c r="F84" s="1379"/>
      <c r="G84" s="1379"/>
      <c r="H84" s="1379"/>
      <c r="I84" s="2321"/>
      <c r="J84" s="2321">
        <f>-ROUND(((((G81+G82)-E81)*D81)/12)*9,-3)</f>
        <v>0</v>
      </c>
      <c r="K84" s="2321"/>
      <c r="L84" s="1379"/>
      <c r="M84" s="95">
        <f>+F84+J84</f>
        <v>0</v>
      </c>
    </row>
    <row r="85" spans="2:14" ht="12.75">
      <c r="B85" s="1386"/>
      <c r="C85" s="1376" t="s">
        <v>430</v>
      </c>
      <c r="D85" s="1377"/>
      <c r="E85" s="1378"/>
      <c r="F85" s="1379"/>
      <c r="G85" s="1379"/>
      <c r="H85" s="1379"/>
      <c r="I85" s="2321"/>
      <c r="J85" s="2321">
        <f>-(F83*D81)</f>
        <v>0</v>
      </c>
      <c r="K85" s="2321"/>
      <c r="L85" s="1379"/>
      <c r="M85" s="95">
        <f>+F85+J85</f>
        <v>0</v>
      </c>
    </row>
    <row r="86" spans="2:14" ht="13.5" thickBot="1">
      <c r="B86" s="1386"/>
      <c r="C86" s="1376" t="s">
        <v>431</v>
      </c>
      <c r="D86" s="1377"/>
      <c r="E86" s="1378"/>
      <c r="F86" s="96"/>
      <c r="G86" s="96"/>
      <c r="H86" s="96"/>
      <c r="I86" s="2322"/>
      <c r="J86" s="2322"/>
      <c r="K86" s="2322"/>
      <c r="L86" s="96"/>
      <c r="M86" s="97">
        <f>+F86+K86+L86</f>
        <v>0</v>
      </c>
    </row>
    <row r="87" spans="2:14" ht="12.75">
      <c r="B87" s="1386"/>
      <c r="C87" s="1380" t="s">
        <v>432</v>
      </c>
      <c r="D87" s="1377"/>
      <c r="E87" s="1378"/>
      <c r="F87" s="99">
        <f>SUM(F77:F86)</f>
        <v>0</v>
      </c>
      <c r="G87" s="98">
        <f t="shared" ref="G87:L87" si="5">SUM(G77:G86)</f>
        <v>0</v>
      </c>
      <c r="H87" s="98">
        <f t="shared" si="5"/>
        <v>0</v>
      </c>
      <c r="I87" s="2325">
        <f t="shared" si="5"/>
        <v>0</v>
      </c>
      <c r="J87" s="2325">
        <f t="shared" si="5"/>
        <v>0</v>
      </c>
      <c r="K87" s="2325">
        <f t="shared" si="5"/>
        <v>0</v>
      </c>
      <c r="L87" s="98">
        <f t="shared" si="5"/>
        <v>0</v>
      </c>
      <c r="M87" s="95">
        <f>SUM(M77:M86)</f>
        <v>0</v>
      </c>
    </row>
    <row r="88" spans="2:14" ht="12.75">
      <c r="B88" s="1386"/>
      <c r="C88" s="1376"/>
      <c r="D88" s="1377"/>
      <c r="E88" s="1378"/>
      <c r="F88" s="1379"/>
      <c r="G88" s="1379"/>
      <c r="H88" s="1379"/>
      <c r="I88" s="2321"/>
      <c r="J88" s="2324"/>
      <c r="K88" s="2324"/>
      <c r="L88" s="93"/>
      <c r="M88" s="94"/>
    </row>
    <row r="89" spans="2:14" ht="12.75">
      <c r="B89" s="1386"/>
      <c r="C89" s="1376"/>
      <c r="D89" s="1377"/>
      <c r="E89" s="1378"/>
      <c r="F89" s="1379"/>
      <c r="G89" s="1379"/>
      <c r="H89" s="1379"/>
      <c r="I89" s="2321"/>
      <c r="J89" s="2324"/>
      <c r="K89" s="2324"/>
      <c r="L89" s="93"/>
      <c r="M89" s="95"/>
    </row>
    <row r="90" spans="2:14" ht="13.5" thickBot="1">
      <c r="B90" s="1386"/>
      <c r="C90" s="1422"/>
      <c r="D90" s="1423"/>
      <c r="E90" s="1424"/>
      <c r="F90" s="104"/>
      <c r="G90" s="104"/>
      <c r="H90" s="104"/>
      <c r="I90" s="2326"/>
      <c r="J90" s="2327"/>
      <c r="K90" s="2327"/>
      <c r="L90" s="106"/>
      <c r="M90" s="1425"/>
    </row>
    <row r="91" spans="2:14" ht="13.5" thickBot="1">
      <c r="B91" s="1388"/>
      <c r="C91" s="2336" t="s">
        <v>445</v>
      </c>
      <c r="D91" s="2337"/>
      <c r="E91" s="2338"/>
      <c r="F91" s="2339">
        <f t="shared" ref="F91:L91" si="6">+F27+F36+F45+F54+F70+F87</f>
        <v>0</v>
      </c>
      <c r="G91" s="2339">
        <f t="shared" si="6"/>
        <v>0</v>
      </c>
      <c r="H91" s="2339">
        <f t="shared" si="6"/>
        <v>0</v>
      </c>
      <c r="I91" s="2340">
        <f t="shared" si="6"/>
        <v>0</v>
      </c>
      <c r="J91" s="2340">
        <f t="shared" si="6"/>
        <v>0</v>
      </c>
      <c r="K91" s="2340">
        <f t="shared" si="6"/>
        <v>0</v>
      </c>
      <c r="L91" s="2339">
        <f t="shared" si="6"/>
        <v>0</v>
      </c>
      <c r="M91" s="2341">
        <f>+M27+M36+M45+M54+M70+M87</f>
        <v>0</v>
      </c>
      <c r="N91" s="2349">
        <f>+SUM(F91:L91)-M91</f>
        <v>0</v>
      </c>
    </row>
    <row r="92" spans="2:14" ht="12.75">
      <c r="B92" s="333"/>
      <c r="C92" s="1389"/>
      <c r="D92" s="1390"/>
      <c r="E92" s="445"/>
      <c r="F92" s="445"/>
      <c r="G92" s="445"/>
      <c r="H92" s="445"/>
      <c r="I92" s="333"/>
      <c r="J92" s="333"/>
      <c r="K92" s="333"/>
      <c r="L92" s="333"/>
      <c r="M92" s="333"/>
    </row>
    <row r="93" spans="2:14" ht="12.75">
      <c r="B93" s="333"/>
      <c r="C93" s="1389"/>
      <c r="D93" s="1390"/>
      <c r="E93" s="445"/>
      <c r="F93" s="445"/>
      <c r="G93" s="445"/>
      <c r="H93" s="445"/>
      <c r="I93" s="333"/>
      <c r="J93" s="333"/>
      <c r="K93" s="333"/>
      <c r="L93" s="333"/>
      <c r="M93" s="333"/>
    </row>
    <row r="94" spans="2:14" ht="12.75">
      <c r="B94" s="1391" t="s">
        <v>411</v>
      </c>
      <c r="C94" s="333"/>
      <c r="D94" s="333"/>
      <c r="E94" s="1392"/>
      <c r="F94" s="1392"/>
      <c r="G94" s="1392"/>
      <c r="H94" s="1392"/>
      <c r="I94" s="1392"/>
      <c r="J94" s="1392"/>
      <c r="K94" s="333"/>
      <c r="L94" s="333"/>
      <c r="M94" s="333"/>
    </row>
    <row r="95" spans="2:14" ht="12.75">
      <c r="B95" s="1391"/>
      <c r="C95" s="333"/>
      <c r="D95" s="333"/>
      <c r="E95" s="1392"/>
      <c r="F95" s="1392"/>
      <c r="G95" s="1392"/>
      <c r="H95" s="1392"/>
      <c r="I95" s="1392"/>
      <c r="J95" s="1392"/>
      <c r="K95" s="333"/>
      <c r="L95" s="333"/>
      <c r="M95" s="333"/>
    </row>
    <row r="96" spans="2:14" ht="12.75">
      <c r="B96" s="1391" t="s">
        <v>3921</v>
      </c>
      <c r="C96" s="333"/>
      <c r="D96" s="333"/>
      <c r="E96" s="1392"/>
      <c r="F96" s="1392"/>
      <c r="G96" s="1392"/>
      <c r="H96" s="1392"/>
      <c r="I96" s="1392"/>
      <c r="J96" s="1392"/>
      <c r="K96" s="333"/>
      <c r="L96" s="333"/>
      <c r="M96" s="333"/>
    </row>
    <row r="97" spans="2:13" ht="12.75">
      <c r="B97" s="623" t="s">
        <v>3922</v>
      </c>
      <c r="C97" s="333"/>
      <c r="D97" s="333"/>
      <c r="E97" s="1392"/>
      <c r="F97" s="1392"/>
      <c r="G97" s="1392"/>
      <c r="H97" s="1392"/>
      <c r="I97" s="1392"/>
      <c r="J97" s="1392"/>
      <c r="K97" s="333"/>
      <c r="L97" s="333"/>
      <c r="M97" s="333"/>
    </row>
    <row r="98" spans="2:13" ht="13.5" thickBot="1">
      <c r="B98" s="1391"/>
      <c r="C98" s="333"/>
      <c r="D98" s="333"/>
      <c r="E98" s="1392"/>
      <c r="F98" s="1392"/>
      <c r="G98" s="1392"/>
      <c r="H98" s="1392"/>
      <c r="I98" s="1392"/>
      <c r="J98" s="1392"/>
      <c r="K98" s="333"/>
      <c r="L98" s="333"/>
      <c r="M98" s="333"/>
    </row>
    <row r="99" spans="2:13" ht="12.75">
      <c r="B99" s="4644" t="s">
        <v>417</v>
      </c>
      <c r="C99" s="4644" t="s">
        <v>97</v>
      </c>
      <c r="D99" s="4679" t="s">
        <v>446</v>
      </c>
      <c r="E99" s="1369" t="s">
        <v>447</v>
      </c>
      <c r="F99" s="1369" t="s">
        <v>406</v>
      </c>
      <c r="G99" s="1370" t="s">
        <v>448</v>
      </c>
      <c r="H99" s="1370" t="s">
        <v>420</v>
      </c>
      <c r="I99" s="1369" t="s">
        <v>447</v>
      </c>
      <c r="J99" s="1369" t="s">
        <v>151</v>
      </c>
      <c r="K99" s="333"/>
      <c r="L99" s="333"/>
      <c r="M99" s="333"/>
    </row>
    <row r="100" spans="2:13" ht="25.5">
      <c r="B100" s="4645"/>
      <c r="C100" s="4645"/>
      <c r="D100" s="4676"/>
      <c r="E100" s="1347" t="s">
        <v>1775</v>
      </c>
      <c r="F100" s="1349" t="s">
        <v>422</v>
      </c>
      <c r="G100" s="1349" t="s">
        <v>4297</v>
      </c>
      <c r="H100" s="1393" t="s">
        <v>449</v>
      </c>
      <c r="I100" s="1349" t="s">
        <v>450</v>
      </c>
      <c r="J100" s="1349" t="s">
        <v>451</v>
      </c>
      <c r="K100" s="333"/>
      <c r="L100" s="333"/>
      <c r="M100" s="333"/>
    </row>
    <row r="101" spans="2:13" ht="25.5">
      <c r="B101" s="4645"/>
      <c r="C101" s="4645"/>
      <c r="D101" s="4676"/>
      <c r="E101" s="1346"/>
      <c r="F101" s="1346" t="s">
        <v>1776</v>
      </c>
      <c r="G101" s="1394" t="s">
        <v>452</v>
      </c>
      <c r="H101" s="1373" t="s">
        <v>1777</v>
      </c>
      <c r="I101" s="1349" t="s">
        <v>1774</v>
      </c>
      <c r="J101" s="1372" t="s">
        <v>3923</v>
      </c>
      <c r="K101" s="333"/>
      <c r="L101" s="333"/>
      <c r="M101" s="333"/>
    </row>
    <row r="102" spans="2:13" ht="25.5">
      <c r="B102" s="4645"/>
      <c r="C102" s="4645"/>
      <c r="D102" s="4676"/>
      <c r="E102" s="1346"/>
      <c r="F102" s="2233"/>
      <c r="G102" s="1349" t="s">
        <v>3929</v>
      </c>
      <c r="H102" s="2233"/>
      <c r="I102" s="1346"/>
      <c r="J102" s="1346"/>
      <c r="K102" s="333"/>
      <c r="L102" s="333"/>
      <c r="M102" s="333"/>
    </row>
    <row r="103" spans="2:13" ht="7.5" customHeight="1" thickBot="1">
      <c r="B103" s="4680"/>
      <c r="C103" s="4680"/>
      <c r="D103" s="4677"/>
      <c r="E103" s="1374"/>
      <c r="F103" s="1374"/>
      <c r="G103" s="2342"/>
      <c r="H103" s="1375"/>
      <c r="I103" s="1374"/>
      <c r="J103" s="1374"/>
      <c r="K103" s="333"/>
      <c r="L103" s="333"/>
      <c r="M103" s="333"/>
    </row>
    <row r="104" spans="2:13" ht="12.75">
      <c r="B104" s="1430" t="s">
        <v>425</v>
      </c>
      <c r="C104" s="2343" t="s">
        <v>453</v>
      </c>
      <c r="D104" s="1418"/>
      <c r="E104" s="1395"/>
      <c r="F104" s="1395"/>
      <c r="G104" s="1395"/>
      <c r="H104" s="1419"/>
      <c r="I104" s="1395"/>
      <c r="J104" s="1352"/>
      <c r="K104" s="333"/>
      <c r="L104" s="333"/>
      <c r="M104" s="333"/>
    </row>
    <row r="105" spans="2:13" ht="12.75">
      <c r="B105" s="1432" t="s">
        <v>454</v>
      </c>
      <c r="C105" s="1413" t="s">
        <v>3924</v>
      </c>
      <c r="D105" s="1382"/>
      <c r="E105" s="1379"/>
      <c r="F105" s="1379"/>
      <c r="G105" s="1396"/>
      <c r="H105" s="2324"/>
      <c r="I105" s="1379">
        <f t="shared" ref="I105:I110" si="7">SUM(E105:H105)</f>
        <v>0</v>
      </c>
      <c r="J105" s="103">
        <f t="shared" ref="J105:J110" si="8">+I105</f>
        <v>0</v>
      </c>
      <c r="K105" s="333"/>
      <c r="L105" s="333"/>
      <c r="M105" s="333"/>
    </row>
    <row r="106" spans="2:13" ht="12.75">
      <c r="B106" s="1432"/>
      <c r="C106" s="1384" t="s">
        <v>455</v>
      </c>
      <c r="D106" s="2390"/>
      <c r="E106" s="104"/>
      <c r="F106" s="104"/>
      <c r="G106" s="105"/>
      <c r="H106" s="2327"/>
      <c r="I106" s="1379">
        <f t="shared" si="7"/>
        <v>0</v>
      </c>
      <c r="J106" s="103">
        <f t="shared" si="8"/>
        <v>0</v>
      </c>
      <c r="K106" s="333"/>
      <c r="L106" s="333"/>
      <c r="M106" s="333"/>
    </row>
    <row r="107" spans="2:13" ht="12.75">
      <c r="B107" s="1432"/>
      <c r="C107" s="1384" t="s">
        <v>456</v>
      </c>
      <c r="D107" s="2390"/>
      <c r="E107" s="104"/>
      <c r="F107" s="104"/>
      <c r="G107" s="105"/>
      <c r="H107" s="2327"/>
      <c r="I107" s="1379">
        <f t="shared" si="7"/>
        <v>0</v>
      </c>
      <c r="J107" s="103">
        <f t="shared" si="8"/>
        <v>0</v>
      </c>
      <c r="K107" s="333"/>
      <c r="L107" s="333"/>
      <c r="M107" s="333"/>
    </row>
    <row r="108" spans="2:13" ht="12.75">
      <c r="B108" s="1432"/>
      <c r="C108" s="1384" t="s">
        <v>323</v>
      </c>
      <c r="D108" s="2390"/>
      <c r="E108" s="1379"/>
      <c r="F108" s="1379"/>
      <c r="G108" s="1396"/>
      <c r="H108" s="2321"/>
      <c r="I108" s="1379">
        <f t="shared" si="7"/>
        <v>0</v>
      </c>
      <c r="J108" s="103">
        <f t="shared" si="8"/>
        <v>0</v>
      </c>
      <c r="K108" s="333"/>
      <c r="L108" s="333"/>
      <c r="M108" s="333"/>
    </row>
    <row r="109" spans="2:13" ht="12.75">
      <c r="B109" s="1432"/>
      <c r="C109" s="1384" t="s">
        <v>455</v>
      </c>
      <c r="D109" s="2390"/>
      <c r="E109" s="1397"/>
      <c r="F109" s="1397"/>
      <c r="G109" s="1398"/>
      <c r="H109" s="2344"/>
      <c r="I109" s="1379">
        <f t="shared" si="7"/>
        <v>0</v>
      </c>
      <c r="J109" s="103">
        <f t="shared" si="8"/>
        <v>0</v>
      </c>
      <c r="K109" s="333"/>
      <c r="L109" s="333"/>
      <c r="M109" s="333"/>
    </row>
    <row r="110" spans="2:13" ht="13.5" thickBot="1">
      <c r="B110" s="1432"/>
      <c r="C110" s="1384" t="s">
        <v>456</v>
      </c>
      <c r="D110" s="2390"/>
      <c r="E110" s="96"/>
      <c r="F110" s="96"/>
      <c r="G110" s="107"/>
      <c r="H110" s="2345"/>
      <c r="I110" s="96">
        <f t="shared" si="7"/>
        <v>0</v>
      </c>
      <c r="J110" s="87">
        <f t="shared" si="8"/>
        <v>0</v>
      </c>
      <c r="K110" s="333"/>
      <c r="L110" s="333"/>
      <c r="M110" s="333"/>
    </row>
    <row r="111" spans="2:13" s="646" customFormat="1" ht="12.75">
      <c r="B111" s="1432"/>
      <c r="C111" s="1399" t="s">
        <v>432</v>
      </c>
      <c r="D111" s="2391"/>
      <c r="E111" s="1401">
        <f t="shared" ref="E111:J111" si="9">SUM(E105:E110)</f>
        <v>0</v>
      </c>
      <c r="F111" s="1401">
        <f t="shared" si="9"/>
        <v>0</v>
      </c>
      <c r="G111" s="1401">
        <f t="shared" si="9"/>
        <v>0</v>
      </c>
      <c r="H111" s="2351">
        <f t="shared" si="9"/>
        <v>0</v>
      </c>
      <c r="I111" s="1401">
        <f t="shared" si="9"/>
        <v>0</v>
      </c>
      <c r="J111" s="2352">
        <f t="shared" si="9"/>
        <v>0</v>
      </c>
    </row>
    <row r="112" spans="2:13" ht="13.5" thickBot="1">
      <c r="B112" s="1433"/>
      <c r="C112" s="1399"/>
      <c r="D112" s="2390"/>
      <c r="E112" s="1379"/>
      <c r="F112" s="1379"/>
      <c r="G112" s="1379"/>
      <c r="H112" s="2324"/>
      <c r="I112" s="1379"/>
      <c r="J112" s="103"/>
      <c r="K112" s="333"/>
      <c r="L112" s="333"/>
      <c r="M112" s="333"/>
    </row>
    <row r="113" spans="2:13" ht="12.75">
      <c r="B113" s="1430" t="s">
        <v>434</v>
      </c>
      <c r="C113" s="2331" t="s">
        <v>435</v>
      </c>
      <c r="D113" s="2390"/>
      <c r="E113" s="1401"/>
      <c r="F113" s="1401"/>
      <c r="G113" s="109"/>
      <c r="H113" s="2346"/>
      <c r="I113" s="1397"/>
      <c r="J113" s="1400"/>
      <c r="K113" s="333"/>
      <c r="L113" s="333"/>
      <c r="M113" s="333"/>
    </row>
    <row r="114" spans="2:13" ht="12.75">
      <c r="B114" s="1432"/>
      <c r="C114" s="1413" t="s">
        <v>3925</v>
      </c>
      <c r="D114" s="1382"/>
      <c r="E114" s="1379"/>
      <c r="F114" s="1379"/>
      <c r="G114" s="93"/>
      <c r="H114" s="2347"/>
      <c r="I114" s="2329">
        <f>SUM(E114:H114)</f>
        <v>0</v>
      </c>
      <c r="J114" s="103">
        <f>+I114</f>
        <v>0</v>
      </c>
      <c r="K114" s="333"/>
      <c r="L114" s="333"/>
      <c r="M114" s="333"/>
    </row>
    <row r="115" spans="2:13" ht="12.75">
      <c r="B115" s="1432"/>
      <c r="C115" s="1384" t="s">
        <v>457</v>
      </c>
      <c r="D115" s="1382"/>
      <c r="E115" s="1379"/>
      <c r="F115" s="1379"/>
      <c r="G115" s="93"/>
      <c r="H115" s="2347"/>
      <c r="I115" s="2329">
        <f>SUM(E115:H115)</f>
        <v>0</v>
      </c>
      <c r="J115" s="103">
        <f>+I115</f>
        <v>0</v>
      </c>
      <c r="K115" s="333"/>
      <c r="L115" s="333"/>
      <c r="M115" s="333"/>
    </row>
    <row r="116" spans="2:13" ht="12.75">
      <c r="B116" s="1432"/>
      <c r="C116" s="1384" t="s">
        <v>323</v>
      </c>
      <c r="D116" s="2390"/>
      <c r="E116" s="1379"/>
      <c r="F116" s="1379"/>
      <c r="G116" s="93"/>
      <c r="H116" s="2347"/>
      <c r="I116" s="2329">
        <f>SUM(E116:H116)</f>
        <v>0</v>
      </c>
      <c r="J116" s="103">
        <f>+I116</f>
        <v>0</v>
      </c>
      <c r="K116" s="333"/>
      <c r="L116" s="333"/>
      <c r="M116" s="333"/>
    </row>
    <row r="117" spans="2:13" ht="13.5" thickBot="1">
      <c r="B117" s="1432"/>
      <c r="C117" s="1384" t="s">
        <v>457</v>
      </c>
      <c r="D117" s="2390"/>
      <c r="E117" s="96"/>
      <c r="F117" s="96"/>
      <c r="G117" s="106"/>
      <c r="H117" s="2327"/>
      <c r="I117" s="104">
        <f>SUM(E117:H117)</f>
        <v>0</v>
      </c>
      <c r="J117" s="2330">
        <f>+I117</f>
        <v>0</v>
      </c>
      <c r="K117" s="333"/>
      <c r="L117" s="333"/>
      <c r="M117" s="333"/>
    </row>
    <row r="118" spans="2:13" s="646" customFormat="1" ht="13.5" thickBot="1">
      <c r="B118" s="1433"/>
      <c r="C118" s="1399" t="s">
        <v>432</v>
      </c>
      <c r="D118" s="2391"/>
      <c r="E118" s="99">
        <f t="shared" ref="E118:J118" si="10">+SUM(E114:E117)</f>
        <v>0</v>
      </c>
      <c r="F118" s="99">
        <f t="shared" si="10"/>
        <v>0</v>
      </c>
      <c r="G118" s="2353">
        <f t="shared" si="10"/>
        <v>0</v>
      </c>
      <c r="H118" s="2353">
        <f t="shared" si="10"/>
        <v>0</v>
      </c>
      <c r="I118" s="2353">
        <f t="shared" si="10"/>
        <v>0</v>
      </c>
      <c r="J118" s="2354">
        <f t="shared" si="10"/>
        <v>0</v>
      </c>
    </row>
    <row r="119" spans="2:13" ht="27.75" customHeight="1">
      <c r="B119" s="4681" t="s">
        <v>465</v>
      </c>
      <c r="C119" s="2332" t="s">
        <v>437</v>
      </c>
      <c r="D119" s="2392"/>
      <c r="E119" s="1379"/>
      <c r="F119" s="1379"/>
      <c r="G119" s="93"/>
      <c r="H119" s="2324"/>
      <c r="I119" s="1379"/>
      <c r="J119" s="103"/>
      <c r="K119" s="333"/>
      <c r="L119" s="333"/>
      <c r="M119" s="333"/>
    </row>
    <row r="120" spans="2:13" ht="12.75">
      <c r="B120" s="4682"/>
      <c r="C120" s="100" t="s">
        <v>1495</v>
      </c>
      <c r="D120" s="2393"/>
      <c r="E120" s="104"/>
      <c r="F120" s="104"/>
      <c r="G120" s="106"/>
      <c r="H120" s="2324"/>
      <c r="I120" s="1379"/>
      <c r="J120" s="103"/>
      <c r="K120" s="333"/>
      <c r="L120" s="333"/>
      <c r="M120" s="333"/>
    </row>
    <row r="121" spans="2:13" ht="12.75">
      <c r="B121" s="4682"/>
      <c r="C121" s="101" t="s">
        <v>438</v>
      </c>
      <c r="D121" s="2393"/>
      <c r="E121" s="104"/>
      <c r="F121" s="104"/>
      <c r="G121" s="106"/>
      <c r="H121" s="2324"/>
      <c r="I121" s="1379"/>
      <c r="J121" s="103"/>
      <c r="K121" s="333"/>
      <c r="L121" s="333"/>
      <c r="M121" s="333"/>
    </row>
    <row r="122" spans="2:13" ht="12.75">
      <c r="B122" s="4682"/>
      <c r="C122" s="1417" t="s">
        <v>458</v>
      </c>
      <c r="D122" s="2393"/>
      <c r="E122" s="104"/>
      <c r="F122" s="104"/>
      <c r="G122" s="106"/>
      <c r="H122" s="2324"/>
      <c r="I122" s="1379">
        <f>SUM(E122:H122)</f>
        <v>0</v>
      </c>
      <c r="J122" s="103">
        <f>+I122</f>
        <v>0</v>
      </c>
      <c r="K122" s="333"/>
      <c r="L122" s="333"/>
      <c r="M122" s="333"/>
    </row>
    <row r="123" spans="2:13" ht="12.75">
      <c r="B123" s="4682"/>
      <c r="C123" s="1417" t="s">
        <v>459</v>
      </c>
      <c r="D123" s="2393"/>
      <c r="E123" s="104"/>
      <c r="F123" s="104"/>
      <c r="G123" s="106"/>
      <c r="H123" s="2324"/>
      <c r="I123" s="1379">
        <f>SUM(E123:H123)</f>
        <v>0</v>
      </c>
      <c r="J123" s="103">
        <f t="shared" ref="J123:J130" si="11">+I123</f>
        <v>0</v>
      </c>
      <c r="K123" s="333"/>
      <c r="L123" s="333"/>
      <c r="M123" s="333"/>
    </row>
    <row r="124" spans="2:13" ht="12.75">
      <c r="B124" s="4682"/>
      <c r="C124" s="1384" t="s">
        <v>413</v>
      </c>
      <c r="D124" s="2393"/>
      <c r="E124" s="104"/>
      <c r="F124" s="104"/>
      <c r="G124" s="93">
        <f>ROUND(SUM(E122:E124)*12.4%,-3)</f>
        <v>0</v>
      </c>
      <c r="H124" s="2324"/>
      <c r="I124" s="1379">
        <f>SUM(E124:G124)</f>
        <v>0</v>
      </c>
      <c r="J124" s="103">
        <f t="shared" si="11"/>
        <v>0</v>
      </c>
      <c r="K124" s="333"/>
      <c r="L124" s="333"/>
      <c r="M124" s="333"/>
    </row>
    <row r="125" spans="2:13" ht="12.75">
      <c r="B125" s="4682"/>
      <c r="C125" s="1417" t="s">
        <v>460</v>
      </c>
      <c r="D125" s="113"/>
      <c r="E125" s="104"/>
      <c r="F125" s="104"/>
      <c r="G125" s="93"/>
      <c r="H125" s="2324"/>
      <c r="I125" s="1379">
        <f>SUM(E125:G125)</f>
        <v>0</v>
      </c>
      <c r="J125" s="103">
        <f t="shared" si="11"/>
        <v>0</v>
      </c>
      <c r="K125" s="333"/>
      <c r="L125" s="333"/>
      <c r="M125" s="333"/>
    </row>
    <row r="126" spans="2:13" ht="12.75">
      <c r="B126" s="4682"/>
      <c r="C126" s="1417" t="s">
        <v>414</v>
      </c>
      <c r="D126" s="111"/>
      <c r="E126" s="104"/>
      <c r="F126" s="104"/>
      <c r="G126" s="93"/>
      <c r="H126" s="2324"/>
      <c r="I126" s="1379">
        <f>SUM(E126:G126)</f>
        <v>0</v>
      </c>
      <c r="J126" s="103">
        <f t="shared" si="11"/>
        <v>0</v>
      </c>
      <c r="K126" s="333"/>
      <c r="L126" s="333"/>
      <c r="M126" s="333"/>
    </row>
    <row r="127" spans="2:13" ht="12.75">
      <c r="B127" s="4682"/>
      <c r="C127" s="1384" t="s">
        <v>413</v>
      </c>
      <c r="D127" s="111"/>
      <c r="E127" s="104"/>
      <c r="F127" s="104"/>
      <c r="G127" s="93">
        <f>ROUND(SUM(E125:E127)*12.4%,-3)</f>
        <v>0</v>
      </c>
      <c r="H127" s="2324"/>
      <c r="I127" s="1379">
        <f>SUM(E127:G127)</f>
        <v>0</v>
      </c>
      <c r="J127" s="103">
        <f t="shared" si="11"/>
        <v>0</v>
      </c>
      <c r="K127" s="333"/>
      <c r="L127" s="333"/>
      <c r="M127" s="333"/>
    </row>
    <row r="128" spans="2:13" ht="12.75">
      <c r="B128" s="4682"/>
      <c r="C128" s="1417" t="s">
        <v>461</v>
      </c>
      <c r="D128" s="111"/>
      <c r="E128" s="104"/>
      <c r="F128" s="104"/>
      <c r="G128" s="106"/>
      <c r="H128" s="2324">
        <f>-SUM(E125:E126)*D125</f>
        <v>0</v>
      </c>
      <c r="I128" s="1379">
        <f>SUM(E128:H128)</f>
        <v>0</v>
      </c>
      <c r="J128" s="103">
        <f t="shared" si="11"/>
        <v>0</v>
      </c>
      <c r="K128" s="333"/>
      <c r="L128" s="333"/>
      <c r="M128" s="333"/>
    </row>
    <row r="129" spans="2:13" ht="12.75">
      <c r="B129" s="4682"/>
      <c r="C129" s="1417" t="s">
        <v>414</v>
      </c>
      <c r="D129" s="111"/>
      <c r="E129" s="1379"/>
      <c r="F129" s="1379"/>
      <c r="G129" s="93"/>
      <c r="H129" s="2324"/>
      <c r="I129" s="1379">
        <f>SUM(E129:H129)</f>
        <v>0</v>
      </c>
      <c r="J129" s="103">
        <f t="shared" si="11"/>
        <v>0</v>
      </c>
      <c r="K129" s="333"/>
      <c r="L129" s="333"/>
      <c r="M129" s="333"/>
    </row>
    <row r="130" spans="2:13" ht="13.5" thickBot="1">
      <c r="B130" s="4682"/>
      <c r="C130" s="1384" t="s">
        <v>413</v>
      </c>
      <c r="D130" s="111"/>
      <c r="E130" s="96"/>
      <c r="F130" s="96"/>
      <c r="G130" s="108">
        <f>ROUND(SUM(E128:E130)*12.4%,-3)</f>
        <v>0</v>
      </c>
      <c r="H130" s="2322"/>
      <c r="I130" s="96">
        <f>SUM(E130:G130)</f>
        <v>0</v>
      </c>
      <c r="J130" s="87">
        <f t="shared" si="11"/>
        <v>0</v>
      </c>
      <c r="K130" s="333"/>
      <c r="L130" s="333"/>
      <c r="M130" s="333"/>
    </row>
    <row r="131" spans="2:13" s="646" customFormat="1" ht="13.5" thickBot="1">
      <c r="B131" s="4682"/>
      <c r="C131" s="1420" t="s">
        <v>432</v>
      </c>
      <c r="D131" s="2355"/>
      <c r="E131" s="2356">
        <f t="shared" ref="E131:J131" si="12">SUM(E122:E130)</f>
        <v>0</v>
      </c>
      <c r="F131" s="2356">
        <f t="shared" si="12"/>
        <v>0</v>
      </c>
      <c r="G131" s="2356">
        <f t="shared" si="12"/>
        <v>0</v>
      </c>
      <c r="H131" s="2357">
        <f t="shared" si="12"/>
        <v>0</v>
      </c>
      <c r="I131" s="2356">
        <f t="shared" si="12"/>
        <v>0</v>
      </c>
      <c r="J131" s="2358">
        <f t="shared" si="12"/>
        <v>0</v>
      </c>
    </row>
    <row r="132" spans="2:13" ht="13.5" thickBot="1">
      <c r="B132" s="4682"/>
      <c r="C132" s="1389"/>
      <c r="D132" s="1390"/>
      <c r="E132" s="1403"/>
      <c r="F132" s="1403"/>
      <c r="G132" s="1403"/>
      <c r="H132" s="2348"/>
      <c r="I132" s="1403"/>
      <c r="J132" s="1421"/>
      <c r="K132" s="333"/>
      <c r="L132" s="333"/>
      <c r="M132" s="333"/>
    </row>
    <row r="133" spans="2:13" ht="13.5" thickBot="1">
      <c r="B133" s="4683"/>
      <c r="C133" s="2359" t="s">
        <v>462</v>
      </c>
      <c r="D133" s="2360"/>
      <c r="E133" s="2361">
        <f t="shared" ref="E133:J133" si="13">+E111+E118+E131</f>
        <v>0</v>
      </c>
      <c r="F133" s="2362">
        <f t="shared" si="13"/>
        <v>0</v>
      </c>
      <c r="G133" s="2361">
        <f t="shared" si="13"/>
        <v>0</v>
      </c>
      <c r="H133" s="2363">
        <f t="shared" si="13"/>
        <v>0</v>
      </c>
      <c r="I133" s="2361">
        <f t="shared" si="13"/>
        <v>0</v>
      </c>
      <c r="J133" s="2364">
        <f t="shared" si="13"/>
        <v>0</v>
      </c>
      <c r="K133" s="333"/>
      <c r="L133" s="333"/>
      <c r="M133" s="333"/>
    </row>
    <row r="134" spans="2:13" ht="12.75">
      <c r="B134" s="502"/>
      <c r="C134" s="1389"/>
      <c r="D134" s="1390"/>
      <c r="E134" s="1403"/>
      <c r="F134" s="1403"/>
      <c r="G134" s="1403"/>
      <c r="H134" s="1403"/>
      <c r="I134" s="1403"/>
      <c r="J134" s="1403"/>
      <c r="K134" s="333"/>
      <c r="L134" s="333"/>
      <c r="M134" s="333"/>
    </row>
    <row r="135" spans="2:13" ht="12.75">
      <c r="B135" s="1391"/>
      <c r="C135" s="333"/>
      <c r="D135" s="333"/>
      <c r="E135" s="1392"/>
      <c r="F135" s="1392"/>
      <c r="G135" s="1392"/>
      <c r="H135" s="1392"/>
      <c r="I135" s="1392"/>
      <c r="J135" s="1392"/>
      <c r="K135" s="333"/>
      <c r="L135" s="333"/>
      <c r="M135" s="333"/>
    </row>
    <row r="136" spans="2:13" ht="12.75">
      <c r="B136" s="1391" t="s">
        <v>463</v>
      </c>
      <c r="C136" s="333"/>
      <c r="D136" s="333"/>
      <c r="E136" s="1392"/>
      <c r="F136" s="1392"/>
      <c r="G136" s="1392"/>
      <c r="H136" s="1392"/>
      <c r="I136" s="1392"/>
      <c r="J136" s="1392"/>
      <c r="K136" s="333"/>
      <c r="L136" s="333"/>
      <c r="M136" s="333"/>
    </row>
    <row r="137" spans="2:13" ht="36" customHeight="1">
      <c r="B137" s="4673" t="s">
        <v>3926</v>
      </c>
      <c r="C137" s="4674"/>
      <c r="D137" s="4674"/>
      <c r="E137" s="4674"/>
      <c r="F137" s="4674"/>
      <c r="G137" s="4674"/>
      <c r="H137" s="4674"/>
      <c r="I137" s="4674"/>
      <c r="J137" s="4674"/>
      <c r="K137" s="333"/>
      <c r="L137" s="333"/>
      <c r="M137" s="333"/>
    </row>
    <row r="138" spans="2:13" ht="13.5" thickBot="1">
      <c r="B138" s="1391"/>
      <c r="C138" s="333"/>
      <c r="D138" s="333"/>
      <c r="E138" s="1392"/>
      <c r="F138" s="1392"/>
      <c r="G138" s="1392"/>
      <c r="H138" s="1392"/>
      <c r="I138" s="1392"/>
      <c r="J138" s="1392"/>
      <c r="K138" s="333"/>
      <c r="L138" s="333"/>
      <c r="M138" s="333"/>
    </row>
    <row r="139" spans="2:13" ht="12.75">
      <c r="B139" s="4644" t="s">
        <v>417</v>
      </c>
      <c r="C139" s="4644" t="s">
        <v>97</v>
      </c>
      <c r="D139" s="4679" t="s">
        <v>418</v>
      </c>
      <c r="E139" s="4679" t="s">
        <v>446</v>
      </c>
      <c r="F139" s="4679" t="s">
        <v>419</v>
      </c>
      <c r="G139" s="2365" t="s">
        <v>447</v>
      </c>
      <c r="H139" s="2365" t="s">
        <v>406</v>
      </c>
      <c r="I139" s="2366" t="s">
        <v>448</v>
      </c>
      <c r="J139" s="2366" t="s">
        <v>420</v>
      </c>
      <c r="K139" s="2365" t="s">
        <v>447</v>
      </c>
      <c r="L139" s="2365" t="s">
        <v>151</v>
      </c>
      <c r="M139" s="333"/>
    </row>
    <row r="140" spans="2:13" ht="25.5">
      <c r="B140" s="4645"/>
      <c r="C140" s="4645"/>
      <c r="D140" s="4676"/>
      <c r="E140" s="4676"/>
      <c r="F140" s="4676"/>
      <c r="G140" s="1349" t="s">
        <v>1775</v>
      </c>
      <c r="H140" s="1349" t="s">
        <v>422</v>
      </c>
      <c r="I140" s="1349" t="s">
        <v>4298</v>
      </c>
      <c r="J140" s="1393" t="s">
        <v>449</v>
      </c>
      <c r="K140" s="1349" t="s">
        <v>450</v>
      </c>
      <c r="L140" s="1349" t="s">
        <v>451</v>
      </c>
      <c r="M140" s="333"/>
    </row>
    <row r="141" spans="2:13" ht="25.5">
      <c r="B141" s="4645"/>
      <c r="C141" s="4645"/>
      <c r="D141" s="4676"/>
      <c r="E141" s="4676"/>
      <c r="F141" s="4676"/>
      <c r="G141" s="1372"/>
      <c r="H141" s="1372" t="s">
        <v>1776</v>
      </c>
      <c r="I141" s="2367" t="s">
        <v>452</v>
      </c>
      <c r="J141" s="1373" t="s">
        <v>1780</v>
      </c>
      <c r="K141" s="1349" t="s">
        <v>1774</v>
      </c>
      <c r="L141" s="1372" t="s">
        <v>1781</v>
      </c>
      <c r="M141" s="333"/>
    </row>
    <row r="142" spans="2:13" ht="25.5">
      <c r="B142" s="4645"/>
      <c r="C142" s="4645"/>
      <c r="D142" s="4676"/>
      <c r="E142" s="4676"/>
      <c r="F142" s="4676"/>
      <c r="G142" s="1372"/>
      <c r="H142" s="2370"/>
      <c r="I142" s="1349" t="s">
        <v>3930</v>
      </c>
      <c r="J142" s="2370"/>
      <c r="K142" s="1372"/>
      <c r="L142" s="1372"/>
      <c r="M142" s="333"/>
    </row>
    <row r="143" spans="2:13" ht="6" customHeight="1" thickBot="1">
      <c r="B143" s="4680"/>
      <c r="C143" s="4680"/>
      <c r="D143" s="4677"/>
      <c r="E143" s="4677"/>
      <c r="F143" s="4677"/>
      <c r="G143" s="2368"/>
      <c r="H143" s="2368"/>
      <c r="I143" s="2371"/>
      <c r="J143" s="2369"/>
      <c r="K143" s="2368"/>
      <c r="L143" s="2368"/>
      <c r="M143" s="333"/>
    </row>
    <row r="144" spans="2:13" ht="12.75">
      <c r="B144" s="1427" t="s">
        <v>425</v>
      </c>
      <c r="C144" s="2331" t="s">
        <v>464</v>
      </c>
      <c r="D144" s="1382">
        <f>+D29</f>
        <v>8.3333333333333329E-2</v>
      </c>
      <c r="E144" s="1382">
        <f>IF(D144&gt;D188,D188,D144)</f>
        <v>8.3333333333333329E-2</v>
      </c>
      <c r="F144" s="1378">
        <f>+E29</f>
        <v>0</v>
      </c>
      <c r="G144" s="1379"/>
      <c r="H144" s="1379"/>
      <c r="I144" s="98"/>
      <c r="J144" s="93"/>
      <c r="K144" s="1395"/>
      <c r="L144" s="1352"/>
      <c r="M144" s="333"/>
    </row>
    <row r="145" spans="2:13" ht="12.75">
      <c r="B145" s="1428" t="s">
        <v>454</v>
      </c>
      <c r="C145" s="1413" t="s">
        <v>1778</v>
      </c>
      <c r="D145" s="1377"/>
      <c r="E145" s="2390"/>
      <c r="F145" s="1378"/>
      <c r="G145" s="1379"/>
      <c r="H145" s="1379"/>
      <c r="I145" s="1396"/>
      <c r="J145" s="93"/>
      <c r="K145" s="1379">
        <f>SUM(G145:J145)</f>
        <v>0</v>
      </c>
      <c r="L145" s="103">
        <f>+K145</f>
        <v>0</v>
      </c>
      <c r="M145" s="333"/>
    </row>
    <row r="146" spans="2:13" ht="12.75">
      <c r="B146" s="1428"/>
      <c r="C146" s="1384" t="s">
        <v>456</v>
      </c>
      <c r="D146" s="1377"/>
      <c r="E146" s="2390"/>
      <c r="F146" s="1378"/>
      <c r="G146" s="1379"/>
      <c r="H146" s="1379"/>
      <c r="I146" s="1396"/>
      <c r="J146" s="93"/>
      <c r="K146" s="1379">
        <f>SUM(G146:J146)</f>
        <v>0</v>
      </c>
      <c r="L146" s="103">
        <f>+K146</f>
        <v>0</v>
      </c>
      <c r="M146" s="333"/>
    </row>
    <row r="147" spans="2:13" ht="12.75">
      <c r="B147" s="1428"/>
      <c r="C147" s="1384" t="s">
        <v>323</v>
      </c>
      <c r="D147" s="1377"/>
      <c r="E147" s="2390"/>
      <c r="F147" s="1378"/>
      <c r="G147" s="1379"/>
      <c r="H147" s="1379"/>
      <c r="I147" s="1396"/>
      <c r="J147" s="1379">
        <f>-ROUND((((H145-F144)*E144)/12)*9,-3)</f>
        <v>0</v>
      </c>
      <c r="K147" s="1379">
        <f>SUM(G147:J147)</f>
        <v>0</v>
      </c>
      <c r="L147" s="103">
        <f>+K147</f>
        <v>0</v>
      </c>
      <c r="M147" s="333"/>
    </row>
    <row r="148" spans="2:13" ht="13.5" thickBot="1">
      <c r="B148" s="1429"/>
      <c r="C148" s="1384" t="s">
        <v>456</v>
      </c>
      <c r="D148" s="1377"/>
      <c r="E148" s="2390"/>
      <c r="F148" s="1378"/>
      <c r="G148" s="96"/>
      <c r="H148" s="96"/>
      <c r="I148" s="107"/>
      <c r="J148" s="108"/>
      <c r="K148" s="96">
        <f>SUM(G148:J148)</f>
        <v>0</v>
      </c>
      <c r="L148" s="87">
        <f>+K148</f>
        <v>0</v>
      </c>
      <c r="M148" s="333"/>
    </row>
    <row r="149" spans="2:13" s="646" customFormat="1" ht="12.75">
      <c r="B149" s="1427"/>
      <c r="C149" s="1399" t="s">
        <v>432</v>
      </c>
      <c r="D149" s="2350"/>
      <c r="E149" s="2391"/>
      <c r="F149" s="2378"/>
      <c r="G149" s="1401">
        <f t="shared" ref="G149:L149" si="14">SUM(G145:G148)</f>
        <v>0</v>
      </c>
      <c r="H149" s="1401">
        <f t="shared" si="14"/>
        <v>0</v>
      </c>
      <c r="I149" s="1401">
        <f t="shared" si="14"/>
        <v>0</v>
      </c>
      <c r="J149" s="1401">
        <f t="shared" si="14"/>
        <v>0</v>
      </c>
      <c r="K149" s="1401">
        <f t="shared" si="14"/>
        <v>0</v>
      </c>
      <c r="L149" s="2352">
        <f t="shared" si="14"/>
        <v>0</v>
      </c>
    </row>
    <row r="150" spans="2:13" ht="12.75">
      <c r="B150" s="1428"/>
      <c r="C150" s="1385"/>
      <c r="D150" s="1402"/>
      <c r="E150" s="2392"/>
      <c r="F150" s="1414"/>
      <c r="G150" s="1379"/>
      <c r="H150" s="1379"/>
      <c r="I150" s="1379"/>
      <c r="J150" s="93"/>
      <c r="K150" s="1379"/>
      <c r="L150" s="103">
        <f t="shared" ref="L150:L157" si="15">+K150</f>
        <v>0</v>
      </c>
      <c r="M150" s="333"/>
    </row>
    <row r="151" spans="2:13" ht="12.75">
      <c r="B151" s="1428" t="s">
        <v>434</v>
      </c>
      <c r="C151" s="2334" t="s">
        <v>436</v>
      </c>
      <c r="D151" s="1382">
        <f>+D47</f>
        <v>0.33333333333333331</v>
      </c>
      <c r="E151" s="1382">
        <f>IF(D151&gt;D187,D187,D151)</f>
        <v>0.1</v>
      </c>
      <c r="F151" s="1414">
        <f>+E47</f>
        <v>0</v>
      </c>
      <c r="G151" s="1379"/>
      <c r="H151" s="1379"/>
      <c r="I151" s="1379"/>
      <c r="J151" s="93"/>
      <c r="K151" s="1379"/>
      <c r="L151" s="103"/>
      <c r="M151" s="333"/>
    </row>
    <row r="152" spans="2:13" ht="12.75">
      <c r="B152" s="1428"/>
      <c r="C152" s="1413" t="s">
        <v>1779</v>
      </c>
      <c r="D152" s="1377"/>
      <c r="E152" s="2390"/>
      <c r="F152" s="1378"/>
      <c r="G152" s="1379"/>
      <c r="H152" s="1379"/>
      <c r="I152" s="1396"/>
      <c r="J152" s="93"/>
      <c r="K152" s="1379">
        <f>SUM(G152:J152)</f>
        <v>0</v>
      </c>
      <c r="L152" s="103">
        <f>+K152</f>
        <v>0</v>
      </c>
      <c r="M152" s="333"/>
    </row>
    <row r="153" spans="2:13" ht="12.75">
      <c r="B153" s="1428"/>
      <c r="C153" s="1384" t="s">
        <v>456</v>
      </c>
      <c r="D153" s="1377"/>
      <c r="E153" s="2390"/>
      <c r="F153" s="1378"/>
      <c r="G153" s="1379"/>
      <c r="H153" s="1379"/>
      <c r="I153" s="1396"/>
      <c r="J153" s="93"/>
      <c r="K153" s="1379">
        <f>SUM(G153:J153)</f>
        <v>0</v>
      </c>
      <c r="L153" s="103">
        <f t="shared" si="15"/>
        <v>0</v>
      </c>
      <c r="M153" s="333"/>
    </row>
    <row r="154" spans="2:13" ht="12.75">
      <c r="B154" s="1428"/>
      <c r="C154" s="1384" t="s">
        <v>323</v>
      </c>
      <c r="D154" s="1377"/>
      <c r="E154" s="2390"/>
      <c r="F154" s="1378"/>
      <c r="G154" s="1379"/>
      <c r="H154" s="1379"/>
      <c r="I154" s="1396"/>
      <c r="J154" s="1379">
        <f>-ROUND((((H152-F151)*E151)/12)*8,-3)</f>
        <v>0</v>
      </c>
      <c r="K154" s="1379">
        <f>SUM(G154:J154)</f>
        <v>0</v>
      </c>
      <c r="L154" s="103">
        <f t="shared" si="15"/>
        <v>0</v>
      </c>
      <c r="M154" s="333"/>
    </row>
    <row r="155" spans="2:13" ht="13.5" thickBot="1">
      <c r="B155" s="1428"/>
      <c r="C155" s="1384" t="s">
        <v>456</v>
      </c>
      <c r="D155" s="1377"/>
      <c r="E155" s="2390"/>
      <c r="F155" s="1378"/>
      <c r="G155" s="96"/>
      <c r="H155" s="96"/>
      <c r="I155" s="107"/>
      <c r="J155" s="96"/>
      <c r="K155" s="96">
        <f>SUM(G155:J155)</f>
        <v>0</v>
      </c>
      <c r="L155" s="87">
        <f t="shared" si="15"/>
        <v>0</v>
      </c>
      <c r="M155" s="333"/>
    </row>
    <row r="156" spans="2:13" s="646" customFormat="1" ht="12.75">
      <c r="B156" s="1428"/>
      <c r="C156" s="1399" t="s">
        <v>432</v>
      </c>
      <c r="D156" s="2350"/>
      <c r="E156" s="2391"/>
      <c r="F156" s="2378"/>
      <c r="G156" s="99">
        <f t="shared" ref="G156:L156" si="16">SUM(G152:G155)</f>
        <v>0</v>
      </c>
      <c r="H156" s="99">
        <f t="shared" si="16"/>
        <v>0</v>
      </c>
      <c r="I156" s="99">
        <f t="shared" si="16"/>
        <v>0</v>
      </c>
      <c r="J156" s="99">
        <f t="shared" si="16"/>
        <v>0</v>
      </c>
      <c r="K156" s="99">
        <f t="shared" si="16"/>
        <v>0</v>
      </c>
      <c r="L156" s="2379">
        <f t="shared" si="16"/>
        <v>0</v>
      </c>
    </row>
    <row r="157" spans="2:13" ht="13.5" thickBot="1">
      <c r="B157" s="1429"/>
      <c r="C157" s="1385"/>
      <c r="D157" s="1402"/>
      <c r="E157" s="2392"/>
      <c r="F157" s="1414"/>
      <c r="G157" s="1379"/>
      <c r="H157" s="1379"/>
      <c r="I157" s="1379"/>
      <c r="J157" s="93"/>
      <c r="K157" s="1379"/>
      <c r="L157" s="103">
        <f t="shared" si="15"/>
        <v>0</v>
      </c>
      <c r="M157" s="333"/>
    </row>
    <row r="158" spans="2:13" ht="25.5">
      <c r="B158" s="1427" t="s">
        <v>465</v>
      </c>
      <c r="C158" s="2335" t="s">
        <v>444</v>
      </c>
      <c r="D158" s="1402"/>
      <c r="E158" s="2392"/>
      <c r="F158" s="1414"/>
      <c r="G158" s="1379"/>
      <c r="H158" s="1379"/>
      <c r="I158" s="93"/>
      <c r="J158" s="93"/>
      <c r="K158" s="1379"/>
      <c r="L158" s="103"/>
      <c r="M158" s="333"/>
    </row>
    <row r="159" spans="2:13" ht="12.75">
      <c r="B159" s="1428"/>
      <c r="C159" s="950" t="s">
        <v>1769</v>
      </c>
      <c r="D159" s="111"/>
      <c r="E159" s="2393"/>
      <c r="F159" s="112"/>
      <c r="G159" s="104"/>
      <c r="H159" s="104"/>
      <c r="I159" s="106"/>
      <c r="J159" s="93"/>
      <c r="K159" s="1379"/>
      <c r="L159" s="103"/>
      <c r="M159" s="333"/>
    </row>
    <row r="160" spans="2:13" ht="12.75">
      <c r="B160" s="1428"/>
      <c r="C160" s="901" t="s">
        <v>458</v>
      </c>
      <c r="D160" s="111"/>
      <c r="E160" s="2393"/>
      <c r="F160" s="112"/>
      <c r="G160" s="104"/>
      <c r="H160" s="104"/>
      <c r="I160" s="106"/>
      <c r="J160" s="93"/>
      <c r="K160" s="1379">
        <f>SUM(G160:J160)</f>
        <v>0</v>
      </c>
      <c r="L160" s="103">
        <f t="shared" ref="L160:L165" si="17">+K160</f>
        <v>0</v>
      </c>
      <c r="M160" s="333"/>
    </row>
    <row r="161" spans="2:13" ht="12.75">
      <c r="B161" s="1434"/>
      <c r="C161" s="1384" t="s">
        <v>413</v>
      </c>
      <c r="D161" s="111"/>
      <c r="E161" s="2393"/>
      <c r="F161" s="112"/>
      <c r="G161" s="104"/>
      <c r="H161" s="104"/>
      <c r="I161" s="93">
        <f>ROUND(((H160*12.4%)/12)*9,-3)</f>
        <v>0</v>
      </c>
      <c r="J161" s="93"/>
      <c r="K161" s="1379">
        <f>SUM(G161:I161)</f>
        <v>0</v>
      </c>
      <c r="L161" s="103">
        <f t="shared" si="17"/>
        <v>0</v>
      </c>
      <c r="M161" s="333"/>
    </row>
    <row r="162" spans="2:13" ht="12.75">
      <c r="B162" s="1434"/>
      <c r="C162" s="901" t="s">
        <v>460</v>
      </c>
      <c r="D162" s="1382">
        <f>+D81</f>
        <v>0.04</v>
      </c>
      <c r="E162" s="113">
        <f>IF(D162&gt;D179,D179,D162)</f>
        <v>2.2200000000000001E-2</v>
      </c>
      <c r="F162" s="114">
        <f>+E81</f>
        <v>0</v>
      </c>
      <c r="G162" s="104"/>
      <c r="H162" s="104"/>
      <c r="I162" s="93"/>
      <c r="J162" s="93"/>
      <c r="K162" s="1379">
        <f>SUM(G162:I162)</f>
        <v>0</v>
      </c>
      <c r="L162" s="103">
        <f t="shared" si="17"/>
        <v>0</v>
      </c>
      <c r="M162" s="333"/>
    </row>
    <row r="163" spans="2:13" ht="12.75">
      <c r="B163" s="1434"/>
      <c r="C163" s="1384" t="s">
        <v>413</v>
      </c>
      <c r="D163" s="111"/>
      <c r="E163" s="2393"/>
      <c r="F163" s="112"/>
      <c r="G163" s="104"/>
      <c r="H163" s="104"/>
      <c r="I163" s="93">
        <f>ROUND(((H162*12.4%)/12)*9,-3)</f>
        <v>0</v>
      </c>
      <c r="J163" s="93"/>
      <c r="K163" s="1379">
        <f>SUM(G163:I163)</f>
        <v>0</v>
      </c>
      <c r="L163" s="103">
        <f t="shared" si="17"/>
        <v>0</v>
      </c>
      <c r="M163" s="333"/>
    </row>
    <row r="164" spans="2:13" ht="12.75">
      <c r="B164" s="1434"/>
      <c r="C164" s="901" t="s">
        <v>461</v>
      </c>
      <c r="D164" s="111"/>
      <c r="E164" s="2393"/>
      <c r="F164" s="112"/>
      <c r="G164" s="104"/>
      <c r="H164" s="104"/>
      <c r="I164" s="106"/>
      <c r="J164" s="1379">
        <f>-ROUND((((H162-F162)*E162)/12)*9,-3)</f>
        <v>0</v>
      </c>
      <c r="K164" s="1379">
        <f>SUM(G164:J164)</f>
        <v>0</v>
      </c>
      <c r="L164" s="103">
        <f t="shared" si="17"/>
        <v>0</v>
      </c>
      <c r="M164" s="333"/>
    </row>
    <row r="165" spans="2:13" ht="13.5" thickBot="1">
      <c r="B165" s="1434"/>
      <c r="C165" s="1384" t="s">
        <v>413</v>
      </c>
      <c r="D165" s="1377"/>
      <c r="E165" s="1377"/>
      <c r="F165" s="1378"/>
      <c r="G165" s="96"/>
      <c r="H165" s="96"/>
      <c r="I165" s="108" cm="1">
        <f t="array" ref="I165">ROUND(SUM(((G164:G165)*12.4%)/12)*9,-3)</f>
        <v>0</v>
      </c>
      <c r="J165" s="96"/>
      <c r="K165" s="96">
        <f>SUM(G165:I165)</f>
        <v>0</v>
      </c>
      <c r="L165" s="87">
        <f t="shared" si="17"/>
        <v>0</v>
      </c>
      <c r="M165" s="333"/>
    </row>
    <row r="166" spans="2:13" s="646" customFormat="1" ht="12.75">
      <c r="B166" s="1428"/>
      <c r="C166" s="1415" t="s">
        <v>432</v>
      </c>
      <c r="D166" s="2350"/>
      <c r="E166" s="2350"/>
      <c r="F166" s="2378"/>
      <c r="G166" s="2380">
        <f t="shared" ref="G166:L166" si="18">SUM(G160:G165)</f>
        <v>0</v>
      </c>
      <c r="H166" s="2380">
        <f t="shared" si="18"/>
        <v>0</v>
      </c>
      <c r="I166" s="2380">
        <f t="shared" si="18"/>
        <v>0</v>
      </c>
      <c r="J166" s="2380">
        <f t="shared" si="18"/>
        <v>0</v>
      </c>
      <c r="K166" s="2380">
        <f t="shared" si="18"/>
        <v>0</v>
      </c>
      <c r="L166" s="2381">
        <f t="shared" si="18"/>
        <v>0</v>
      </c>
    </row>
    <row r="167" spans="2:13" ht="14.25" hidden="1" customHeight="1">
      <c r="B167" s="1434"/>
      <c r="C167" s="1514"/>
      <c r="D167" s="2385"/>
      <c r="E167" s="2385"/>
      <c r="F167" s="2387"/>
      <c r="G167" s="2385"/>
      <c r="H167" s="2387"/>
      <c r="I167" s="2385"/>
      <c r="J167" s="2385"/>
      <c r="K167" s="2388" t="s">
        <v>3927</v>
      </c>
      <c r="L167" s="2389">
        <f>+SUM(J108:J110)+SUM(J116:J117)+SUM(J128:J130)+SUM(L147:L148)+SUM(L154:L155)+SUM(L164:L165)</f>
        <v>0</v>
      </c>
      <c r="M167" s="333"/>
    </row>
    <row r="168" spans="2:13" ht="12.75">
      <c r="B168" s="1434"/>
      <c r="D168" s="2386"/>
      <c r="E168" s="2382"/>
      <c r="G168" s="2383"/>
      <c r="H168" s="2382"/>
      <c r="I168" s="2383"/>
      <c r="J168" s="2387"/>
      <c r="K168" s="2383"/>
      <c r="L168" s="2384"/>
      <c r="M168" s="333"/>
    </row>
    <row r="169" spans="2:13" ht="12.75">
      <c r="B169" s="1434"/>
      <c r="C169" s="2385"/>
      <c r="D169" s="2387"/>
      <c r="E169" s="2387"/>
      <c r="F169" s="2387"/>
      <c r="G169" s="2387"/>
      <c r="H169" s="2387"/>
      <c r="I169" s="2328"/>
      <c r="J169" s="2328"/>
      <c r="K169" s="93"/>
      <c r="L169" s="1437"/>
      <c r="M169" s="333"/>
    </row>
    <row r="170" spans="2:13" ht="13.5" thickBot="1">
      <c r="B170" s="1428"/>
      <c r="C170" s="115"/>
      <c r="D170" s="115"/>
      <c r="F170" s="115"/>
      <c r="G170" s="115"/>
      <c r="H170" s="115"/>
      <c r="I170" s="106"/>
      <c r="J170" s="106"/>
      <c r="K170" s="108"/>
      <c r="L170" s="1436"/>
      <c r="M170" s="333"/>
    </row>
    <row r="171" spans="2:13" ht="13.5" thickBot="1">
      <c r="B171" s="1435"/>
      <c r="C171" s="2372" t="s">
        <v>466</v>
      </c>
      <c r="D171" s="2373"/>
      <c r="E171" s="2374"/>
      <c r="F171" s="2375"/>
      <c r="G171" s="2376">
        <f t="shared" ref="G171:L171" si="19">+G149+G156+G166</f>
        <v>0</v>
      </c>
      <c r="H171" s="2375">
        <f t="shared" si="19"/>
        <v>0</v>
      </c>
      <c r="I171" s="2376">
        <f t="shared" si="19"/>
        <v>0</v>
      </c>
      <c r="J171" s="2375">
        <f t="shared" si="19"/>
        <v>0</v>
      </c>
      <c r="K171" s="2376">
        <f t="shared" si="19"/>
        <v>0</v>
      </c>
      <c r="L171" s="2377">
        <f t="shared" si="19"/>
        <v>0</v>
      </c>
    </row>
    <row r="172" spans="2:13" ht="13.5" thickBot="1">
      <c r="B172" s="333"/>
      <c r="C172" s="1389"/>
      <c r="D172" s="1390"/>
      <c r="E172" s="333"/>
      <c r="F172" s="445"/>
      <c r="G172" s="445"/>
      <c r="H172" s="445"/>
      <c r="I172" s="445"/>
      <c r="J172" s="445"/>
      <c r="K172" s="445"/>
      <c r="L172" s="445"/>
      <c r="M172" s="333"/>
    </row>
    <row r="173" spans="2:13" s="336" customFormat="1" ht="21" customHeight="1" thickBot="1">
      <c r="B173" s="4723" t="s">
        <v>467</v>
      </c>
      <c r="C173" s="4724"/>
      <c r="D173" s="4724"/>
      <c r="E173" s="4724"/>
      <c r="F173" s="4725"/>
      <c r="G173" s="2883">
        <f t="shared" ref="G173:L173" si="20">+E133+G171</f>
        <v>0</v>
      </c>
      <c r="H173" s="2884">
        <f t="shared" si="20"/>
        <v>0</v>
      </c>
      <c r="I173" s="2883">
        <f t="shared" si="20"/>
        <v>0</v>
      </c>
      <c r="J173" s="2884">
        <f t="shared" si="20"/>
        <v>0</v>
      </c>
      <c r="K173" s="2883">
        <f t="shared" si="20"/>
        <v>0</v>
      </c>
      <c r="L173" s="2885">
        <f t="shared" si="20"/>
        <v>0</v>
      </c>
      <c r="M173" s="30"/>
    </row>
    <row r="174" spans="2:13" ht="12.75">
      <c r="B174" s="333"/>
      <c r="C174" s="333"/>
      <c r="D174" s="333"/>
      <c r="E174" s="333"/>
      <c r="F174" s="333"/>
      <c r="G174" s="334"/>
      <c r="H174" s="333"/>
      <c r="I174" s="333"/>
      <c r="J174" s="333"/>
      <c r="K174" s="333"/>
      <c r="L174" s="333"/>
      <c r="M174" s="333"/>
    </row>
    <row r="175" spans="2:13" ht="12.75">
      <c r="B175" s="333"/>
      <c r="C175" s="333"/>
      <c r="D175" s="333"/>
      <c r="E175" s="333"/>
      <c r="F175" s="333"/>
      <c r="G175" s="333"/>
      <c r="H175" s="333"/>
      <c r="I175" s="333"/>
      <c r="J175" s="333"/>
      <c r="K175" s="333"/>
      <c r="L175" s="333"/>
      <c r="M175" s="333"/>
    </row>
    <row r="176" spans="2:13" ht="12.75">
      <c r="B176" s="623" t="s">
        <v>3928</v>
      </c>
      <c r="C176" s="333"/>
      <c r="D176" s="333"/>
      <c r="E176" s="333"/>
      <c r="F176" s="333"/>
      <c r="G176" s="333"/>
      <c r="H176" s="333"/>
      <c r="I176" s="333"/>
      <c r="J176" s="333"/>
      <c r="K176" s="333"/>
      <c r="L176" s="333"/>
      <c r="M176" s="333"/>
    </row>
    <row r="177" spans="3:5" s="333" customFormat="1" ht="13.5" thickBot="1"/>
    <row r="178" spans="3:5" s="333" customFormat="1" ht="51.75" thickBot="1">
      <c r="C178" s="2394" t="s">
        <v>468</v>
      </c>
      <c r="D178" s="2395" t="s">
        <v>469</v>
      </c>
      <c r="E178" s="2395" t="s">
        <v>470</v>
      </c>
    </row>
    <row r="179" spans="3:5" s="333" customFormat="1" ht="13.5" thickBot="1">
      <c r="C179" s="1410" t="s">
        <v>471</v>
      </c>
      <c r="D179" s="4790">
        <v>2.2200000000000001E-2</v>
      </c>
      <c r="E179" s="1411">
        <f>ROUND(1/D179,0)</f>
        <v>45</v>
      </c>
    </row>
    <row r="180" spans="3:5" s="333" customFormat="1" ht="13.5" thickBot="1">
      <c r="C180" s="1410" t="s">
        <v>472</v>
      </c>
      <c r="D180" s="4790">
        <v>2.5000000000000001E-2</v>
      </c>
      <c r="E180" s="1411">
        <f t="shared" ref="E180:E194" si="21">1/D180</f>
        <v>40</v>
      </c>
    </row>
    <row r="181" spans="3:5" s="333" customFormat="1" ht="13.5" thickBot="1">
      <c r="C181" s="1410" t="s">
        <v>473</v>
      </c>
      <c r="D181" s="4790">
        <v>2.5000000000000001E-2</v>
      </c>
      <c r="E181" s="1411">
        <f t="shared" si="21"/>
        <v>40</v>
      </c>
    </row>
    <row r="182" spans="3:5" s="333" customFormat="1" ht="13.5" thickBot="1">
      <c r="C182" s="1410" t="s">
        <v>1496</v>
      </c>
      <c r="D182" s="4790">
        <v>3.3300000000000003E-2</v>
      </c>
      <c r="E182" s="1411">
        <f t="shared" si="21"/>
        <v>30.030030030030026</v>
      </c>
    </row>
    <row r="183" spans="3:5" s="333" customFormat="1" ht="13.5" thickBot="1">
      <c r="C183" s="1410" t="s">
        <v>474</v>
      </c>
      <c r="D183" s="4790">
        <v>0.05</v>
      </c>
      <c r="E183" s="1411">
        <f t="shared" si="21"/>
        <v>20</v>
      </c>
    </row>
    <row r="184" spans="3:5" s="333" customFormat="1" ht="13.5" thickBot="1">
      <c r="C184" s="1410" t="s">
        <v>475</v>
      </c>
      <c r="D184" s="4790">
        <v>6.6699999999999995E-2</v>
      </c>
      <c r="E184" s="1411">
        <f t="shared" si="21"/>
        <v>14.992503748125937</v>
      </c>
    </row>
    <row r="185" spans="3:5" s="333" customFormat="1" ht="13.5" thickBot="1">
      <c r="C185" s="1410" t="s">
        <v>476</v>
      </c>
      <c r="D185" s="4790">
        <v>0.1</v>
      </c>
      <c r="E185" s="1411">
        <f t="shared" si="21"/>
        <v>10</v>
      </c>
    </row>
    <row r="186" spans="3:5" s="333" customFormat="1" ht="13.5" thickBot="1">
      <c r="C186" s="1410" t="s">
        <v>477</v>
      </c>
      <c r="D186" s="4790">
        <v>0.1</v>
      </c>
      <c r="E186" s="1411">
        <f t="shared" si="21"/>
        <v>10</v>
      </c>
    </row>
    <row r="187" spans="3:5" s="333" customFormat="1" ht="13.5" thickBot="1">
      <c r="C187" s="1410" t="s">
        <v>478</v>
      </c>
      <c r="D187" s="4790">
        <v>0.1</v>
      </c>
      <c r="E187" s="1411">
        <f t="shared" si="21"/>
        <v>10</v>
      </c>
    </row>
    <row r="188" spans="3:5" s="333" customFormat="1" ht="13.5" thickBot="1">
      <c r="C188" s="1410" t="s">
        <v>479</v>
      </c>
      <c r="D188" s="4790">
        <v>0.1</v>
      </c>
      <c r="E188" s="1411">
        <f t="shared" si="21"/>
        <v>10</v>
      </c>
    </row>
    <row r="189" spans="3:5" s="333" customFormat="1" ht="13.5" thickBot="1">
      <c r="C189" s="1410" t="s">
        <v>480</v>
      </c>
      <c r="D189" s="4790">
        <v>0.1</v>
      </c>
      <c r="E189" s="1411">
        <f t="shared" si="21"/>
        <v>10</v>
      </c>
    </row>
    <row r="190" spans="3:5" s="333" customFormat="1" ht="13.5" thickBot="1">
      <c r="C190" s="1410" t="s">
        <v>481</v>
      </c>
      <c r="D190" s="4790">
        <v>0.125</v>
      </c>
      <c r="E190" s="1411">
        <f t="shared" si="21"/>
        <v>8</v>
      </c>
    </row>
    <row r="191" spans="3:5" s="333" customFormat="1" ht="13.5" thickBot="1">
      <c r="C191" s="1410" t="s">
        <v>482</v>
      </c>
      <c r="D191" s="4790">
        <v>0.2</v>
      </c>
      <c r="E191" s="1411">
        <f t="shared" si="21"/>
        <v>5</v>
      </c>
    </row>
    <row r="192" spans="3:5" s="333" customFormat="1" ht="13.5" thickBot="1">
      <c r="C192" s="1410" t="s">
        <v>483</v>
      </c>
      <c r="D192" s="4790">
        <v>0.2</v>
      </c>
      <c r="E192" s="1411">
        <f t="shared" si="21"/>
        <v>5</v>
      </c>
    </row>
    <row r="193" spans="2:15" ht="13.5" thickBot="1">
      <c r="B193" s="333"/>
      <c r="C193" s="1410" t="s">
        <v>484</v>
      </c>
      <c r="D193" s="4790">
        <v>0.2</v>
      </c>
      <c r="E193" s="1411">
        <f t="shared" si="21"/>
        <v>5</v>
      </c>
      <c r="F193" s="333"/>
      <c r="G193" s="333"/>
      <c r="H193" s="333"/>
      <c r="I193" s="333"/>
      <c r="J193" s="333"/>
      <c r="K193" s="333"/>
      <c r="L193" s="333"/>
      <c r="M193" s="333"/>
    </row>
    <row r="194" spans="2:15" ht="13.5" thickBot="1">
      <c r="B194" s="333"/>
      <c r="C194" s="1410" t="s">
        <v>485</v>
      </c>
      <c r="D194" s="4790">
        <v>0.2</v>
      </c>
      <c r="E194" s="1411">
        <f t="shared" si="21"/>
        <v>5</v>
      </c>
      <c r="F194" s="333"/>
      <c r="G194" s="333"/>
      <c r="H194" s="333"/>
      <c r="I194" s="333"/>
      <c r="J194" s="333"/>
      <c r="K194" s="333"/>
      <c r="L194" s="333"/>
      <c r="M194" s="333"/>
    </row>
    <row r="195" spans="2:15" ht="12.75">
      <c r="B195" s="333"/>
      <c r="C195" s="333"/>
      <c r="D195" s="333"/>
      <c r="E195" s="333"/>
      <c r="F195" s="333"/>
      <c r="G195" s="333"/>
      <c r="H195" s="333"/>
      <c r="I195" s="333"/>
      <c r="J195" s="333"/>
      <c r="K195" s="333"/>
      <c r="L195" s="333"/>
      <c r="M195" s="333"/>
    </row>
    <row r="196" spans="2:15" ht="12.75">
      <c r="B196" s="333"/>
      <c r="C196" s="333"/>
      <c r="D196" s="333"/>
      <c r="E196" s="333"/>
      <c r="F196" s="333"/>
      <c r="G196" s="333"/>
      <c r="H196" s="333"/>
      <c r="I196" s="333"/>
      <c r="J196" s="333"/>
      <c r="K196" s="333"/>
      <c r="L196" s="333"/>
      <c r="M196" s="333"/>
    </row>
    <row r="197" spans="2:15" ht="12.75">
      <c r="B197" s="31" t="s">
        <v>1497</v>
      </c>
      <c r="C197" s="102"/>
      <c r="D197" s="333"/>
      <c r="E197" s="333"/>
      <c r="F197" s="333"/>
      <c r="G197" s="333"/>
      <c r="H197" s="333"/>
      <c r="I197" s="333"/>
      <c r="J197" s="333"/>
      <c r="K197" s="333"/>
      <c r="L197" s="333"/>
      <c r="M197" s="333"/>
    </row>
    <row r="198" spans="2:15" ht="13.5" thickBot="1">
      <c r="B198" s="333"/>
      <c r="C198" s="333"/>
      <c r="D198" s="333"/>
      <c r="E198" s="333"/>
      <c r="F198" s="333"/>
      <c r="G198" s="333"/>
      <c r="H198" s="333"/>
      <c r="I198" s="333"/>
      <c r="J198" s="333"/>
      <c r="K198" s="333"/>
      <c r="L198" s="333"/>
      <c r="M198" s="333"/>
    </row>
    <row r="199" spans="2:15" ht="12" customHeight="1">
      <c r="B199" s="4639" t="s">
        <v>44</v>
      </c>
      <c r="C199" s="4639" t="s">
        <v>97</v>
      </c>
      <c r="D199" s="4639" t="s">
        <v>1498</v>
      </c>
      <c r="E199" s="4639" t="s">
        <v>486</v>
      </c>
      <c r="F199" s="1404"/>
      <c r="G199" s="4639" t="s">
        <v>119</v>
      </c>
      <c r="H199" s="4684" t="s">
        <v>3931</v>
      </c>
      <c r="I199" s="4684" t="s">
        <v>3933</v>
      </c>
      <c r="J199" s="4684" t="s">
        <v>3932</v>
      </c>
      <c r="K199" s="4684" t="s">
        <v>1782</v>
      </c>
      <c r="L199" s="4684" t="s">
        <v>3934</v>
      </c>
      <c r="M199" s="4684" t="s">
        <v>1783</v>
      </c>
      <c r="O199" s="1363"/>
    </row>
    <row r="200" spans="2:15" ht="12.75">
      <c r="B200" s="4640"/>
      <c r="C200" s="4640"/>
      <c r="D200" s="4640"/>
      <c r="E200" s="4640"/>
      <c r="F200" s="1404"/>
      <c r="G200" s="4640"/>
      <c r="H200" s="4685" t="s">
        <v>55</v>
      </c>
      <c r="I200" s="4685"/>
      <c r="J200" s="4685" t="s">
        <v>180</v>
      </c>
      <c r="K200" s="4685" t="s">
        <v>180</v>
      </c>
      <c r="L200" s="4685"/>
      <c r="M200" s="4685"/>
      <c r="O200" s="1363"/>
    </row>
    <row r="201" spans="2:15" ht="12.95" customHeight="1">
      <c r="B201" s="4640"/>
      <c r="C201" s="4640"/>
      <c r="D201" s="4640"/>
      <c r="E201" s="4640"/>
      <c r="F201" s="1404"/>
      <c r="G201" s="4640"/>
      <c r="H201" s="4685" t="s">
        <v>56</v>
      </c>
      <c r="I201" s="4685"/>
      <c r="J201" s="4685" t="s">
        <v>101</v>
      </c>
      <c r="K201" s="4685" t="s">
        <v>101</v>
      </c>
      <c r="L201" s="4685"/>
      <c r="M201" s="4685"/>
      <c r="O201" s="1363"/>
    </row>
    <row r="202" spans="2:15" ht="12.95" customHeight="1">
      <c r="B202" s="4640"/>
      <c r="C202" s="4640"/>
      <c r="D202" s="4640"/>
      <c r="E202" s="4640"/>
      <c r="F202" s="1404"/>
      <c r="G202" s="4640"/>
      <c r="H202" s="4685" t="s">
        <v>100</v>
      </c>
      <c r="I202" s="4685"/>
      <c r="J202" s="4685" t="s">
        <v>102</v>
      </c>
      <c r="K202" s="4685" t="s">
        <v>102</v>
      </c>
      <c r="L202" s="4685"/>
      <c r="M202" s="4685"/>
      <c r="O202" s="1363"/>
    </row>
    <row r="203" spans="2:15" ht="12.95" customHeight="1">
      <c r="B203" s="4640"/>
      <c r="C203" s="4640"/>
      <c r="D203" s="4640"/>
      <c r="E203" s="4640"/>
      <c r="F203" s="1404"/>
      <c r="G203" s="4640"/>
      <c r="H203" s="4685" t="s">
        <v>114</v>
      </c>
      <c r="I203" s="4685"/>
      <c r="J203" s="4685"/>
      <c r="K203" s="4685"/>
      <c r="L203" s="4685"/>
      <c r="M203" s="4685"/>
      <c r="O203" s="1363"/>
    </row>
    <row r="204" spans="2:15" ht="90.75" customHeight="1" thickBot="1">
      <c r="B204" s="4641"/>
      <c r="C204" s="4641"/>
      <c r="D204" s="4641"/>
      <c r="E204" s="4641"/>
      <c r="F204" s="1404"/>
      <c r="G204" s="4641"/>
      <c r="H204" s="4686" t="s">
        <v>115</v>
      </c>
      <c r="I204" s="4686"/>
      <c r="J204" s="4686"/>
      <c r="K204" s="4686"/>
      <c r="L204" s="4686"/>
      <c r="M204" s="4686"/>
      <c r="O204" s="1363"/>
    </row>
    <row r="205" spans="2:15" ht="12.75">
      <c r="B205" s="4709"/>
      <c r="C205" s="4714" t="s">
        <v>1499</v>
      </c>
      <c r="D205" s="4706" t="s">
        <v>487</v>
      </c>
      <c r="E205" s="4706" t="s">
        <v>488</v>
      </c>
      <c r="F205" s="1404"/>
      <c r="G205" s="4691"/>
      <c r="H205" s="4720">
        <f>+C275</f>
        <v>5.64</v>
      </c>
      <c r="I205" s="4699">
        <f>IF(H205&gt;0,+G205*H205,G205)</f>
        <v>0</v>
      </c>
      <c r="J205" s="4689"/>
      <c r="K205" s="4689">
        <f>(J128)</f>
        <v>0</v>
      </c>
      <c r="L205" s="4689">
        <f>SUM(I205:K211)</f>
        <v>0</v>
      </c>
      <c r="M205" s="2396"/>
      <c r="O205" s="1364"/>
    </row>
    <row r="206" spans="2:15" ht="12.75">
      <c r="B206" s="4651"/>
      <c r="C206" s="4715"/>
      <c r="D206" s="4707"/>
      <c r="E206" s="4707"/>
      <c r="F206" s="1404"/>
      <c r="G206" s="4687"/>
      <c r="H206" s="4721"/>
      <c r="I206" s="4697"/>
      <c r="J206" s="4687"/>
      <c r="K206" s="4687"/>
      <c r="L206" s="4687"/>
      <c r="M206" s="1408"/>
      <c r="O206" s="1364"/>
    </row>
    <row r="207" spans="2:15" ht="12.75">
      <c r="B207" s="4651"/>
      <c r="C207" s="4715"/>
      <c r="D207" s="4707"/>
      <c r="E207" s="4707"/>
      <c r="F207" s="1404"/>
      <c r="G207" s="4687"/>
      <c r="H207" s="4721"/>
      <c r="I207" s="4697"/>
      <c r="J207" s="4687"/>
      <c r="K207" s="4687"/>
      <c r="L207" s="4687"/>
      <c r="M207" s="1408"/>
      <c r="O207" s="1364"/>
    </row>
    <row r="208" spans="2:15" ht="12.75">
      <c r="B208" s="4651"/>
      <c r="C208" s="4715"/>
      <c r="D208" s="4707"/>
      <c r="E208" s="4707"/>
      <c r="F208" s="1404"/>
      <c r="G208" s="4687"/>
      <c r="H208" s="4721"/>
      <c r="I208" s="4697"/>
      <c r="J208" s="4687"/>
      <c r="K208" s="4687"/>
      <c r="L208" s="4687"/>
      <c r="M208" s="1408">
        <f>+L205</f>
        <v>0</v>
      </c>
      <c r="O208" s="1364"/>
    </row>
    <row r="209" spans="2:15" ht="12.75">
      <c r="B209" s="4651"/>
      <c r="C209" s="4715"/>
      <c r="D209" s="4707"/>
      <c r="E209" s="4707"/>
      <c r="F209" s="1404"/>
      <c r="G209" s="4687"/>
      <c r="H209" s="4721"/>
      <c r="I209" s="4697"/>
      <c r="J209" s="4687"/>
      <c r="K209" s="4687"/>
      <c r="L209" s="4687"/>
      <c r="M209" s="1408"/>
      <c r="O209" s="1364"/>
    </row>
    <row r="210" spans="2:15" ht="12.75">
      <c r="B210" s="4651"/>
      <c r="C210" s="4715"/>
      <c r="D210" s="4707"/>
      <c r="E210" s="4707"/>
      <c r="F210" s="1404"/>
      <c r="G210" s="4687"/>
      <c r="H210" s="4721"/>
      <c r="I210" s="4697"/>
      <c r="J210" s="4687"/>
      <c r="K210" s="4687"/>
      <c r="L210" s="4687"/>
      <c r="M210" s="1408"/>
      <c r="O210" s="1364"/>
    </row>
    <row r="211" spans="2:15" ht="12.75">
      <c r="B211" s="4710"/>
      <c r="C211" s="4716"/>
      <c r="D211" s="4708"/>
      <c r="E211" s="4708"/>
      <c r="F211" s="1404"/>
      <c r="G211" s="4688"/>
      <c r="H211" s="4722"/>
      <c r="I211" s="4700"/>
      <c r="J211" s="4690"/>
      <c r="K211" s="4690"/>
      <c r="L211" s="4690"/>
      <c r="M211" s="2397"/>
      <c r="O211" s="1364"/>
    </row>
    <row r="212" spans="2:15" ht="12.75">
      <c r="B212" s="1406"/>
      <c r="C212" s="4703" t="s">
        <v>3935</v>
      </c>
      <c r="D212" s="4711" t="s">
        <v>57</v>
      </c>
      <c r="E212" s="4717" t="s">
        <v>489</v>
      </c>
      <c r="F212" s="1404"/>
      <c r="G212" s="4692"/>
      <c r="H212" s="4695"/>
      <c r="I212" s="4697">
        <f>IF(H212&gt;0,+G212*H212,G212)</f>
        <v>0</v>
      </c>
      <c r="J212" s="4701"/>
      <c r="K212" s="4687">
        <f>+L164</f>
        <v>0</v>
      </c>
      <c r="L212" s="4687">
        <f>SUM(I212:K218)</f>
        <v>0</v>
      </c>
      <c r="M212" s="1408"/>
      <c r="O212" s="1364"/>
    </row>
    <row r="213" spans="2:15" ht="12.75">
      <c r="B213" s="1406"/>
      <c r="C213" s="4704"/>
      <c r="D213" s="4712"/>
      <c r="E213" s="4718"/>
      <c r="F213" s="1404"/>
      <c r="G213" s="4693"/>
      <c r="H213" s="4695"/>
      <c r="I213" s="4697"/>
      <c r="J213" s="4701"/>
      <c r="K213" s="4687"/>
      <c r="L213" s="4687"/>
      <c r="M213" s="1408"/>
      <c r="O213" s="1364"/>
    </row>
    <row r="214" spans="2:15" ht="12.75">
      <c r="B214" s="1406"/>
      <c r="C214" s="4704"/>
      <c r="D214" s="4712"/>
      <c r="E214" s="4718"/>
      <c r="F214" s="1404"/>
      <c r="G214" s="4693"/>
      <c r="H214" s="4695"/>
      <c r="I214" s="4697"/>
      <c r="J214" s="4701"/>
      <c r="K214" s="4687"/>
      <c r="L214" s="4687"/>
      <c r="M214" s="1408"/>
      <c r="O214" s="1364"/>
    </row>
    <row r="215" spans="2:15" ht="12.75">
      <c r="B215" s="1406"/>
      <c r="C215" s="4704"/>
      <c r="D215" s="4712"/>
      <c r="E215" s="4718"/>
      <c r="F215" s="1404"/>
      <c r="G215" s="4693"/>
      <c r="H215" s="4695"/>
      <c r="I215" s="4697"/>
      <c r="J215" s="4701"/>
      <c r="K215" s="4687"/>
      <c r="L215" s="4687"/>
      <c r="M215" s="1408">
        <f>+L212</f>
        <v>0</v>
      </c>
      <c r="O215" s="1364"/>
    </row>
    <row r="216" spans="2:15" ht="12.75">
      <c r="B216" s="1406"/>
      <c r="C216" s="4704"/>
      <c r="D216" s="4712"/>
      <c r="E216" s="4718"/>
      <c r="F216" s="1404"/>
      <c r="G216" s="4693"/>
      <c r="H216" s="4695"/>
      <c r="I216" s="4697"/>
      <c r="J216" s="4701"/>
      <c r="K216" s="4687"/>
      <c r="L216" s="4687"/>
      <c r="M216" s="1408"/>
      <c r="O216" s="1364"/>
    </row>
    <row r="217" spans="2:15" ht="12.75">
      <c r="B217" s="1406"/>
      <c r="C217" s="4704"/>
      <c r="D217" s="4712"/>
      <c r="E217" s="4718"/>
      <c r="F217" s="1404"/>
      <c r="G217" s="4693"/>
      <c r="H217" s="4695"/>
      <c r="I217" s="4697"/>
      <c r="J217" s="4701"/>
      <c r="K217" s="4687"/>
      <c r="L217" s="4687"/>
      <c r="M217" s="1408"/>
      <c r="O217" s="1364"/>
    </row>
    <row r="218" spans="2:15" ht="13.5" thickBot="1">
      <c r="B218" s="1406"/>
      <c r="C218" s="4705"/>
      <c r="D218" s="4713"/>
      <c r="E218" s="4719"/>
      <c r="F218" s="1404"/>
      <c r="G218" s="4694"/>
      <c r="H218" s="4696"/>
      <c r="I218" s="4698"/>
      <c r="J218" s="4702"/>
      <c r="K218" s="4690"/>
      <c r="L218" s="4688"/>
      <c r="M218" s="1409"/>
      <c r="O218" s="1364"/>
    </row>
    <row r="219" spans="2:15" ht="13.5" thickBot="1">
      <c r="B219" s="1407"/>
      <c r="C219" s="4634" t="s">
        <v>51</v>
      </c>
      <c r="D219" s="4635"/>
      <c r="E219" s="4636"/>
      <c r="F219" s="1404"/>
      <c r="G219" s="1360">
        <f>SUM(G205:G218)</f>
        <v>0</v>
      </c>
      <c r="H219" s="1360"/>
      <c r="I219" s="1360">
        <f>SUM(I205:I218)</f>
        <v>0</v>
      </c>
      <c r="J219" s="1360">
        <f>SUM(J205:J218)</f>
        <v>0</v>
      </c>
      <c r="K219" s="2625">
        <f>SUM(K205:K218)</f>
        <v>0</v>
      </c>
      <c r="L219" s="1361">
        <f>SUM(L205:L218)</f>
        <v>0</v>
      </c>
      <c r="M219" s="1361">
        <f>SUM(M205:M218)</f>
        <v>0</v>
      </c>
      <c r="O219" s="1365"/>
    </row>
    <row r="220" spans="2:15" ht="12.75">
      <c r="B220" s="1404"/>
      <c r="C220" s="1404"/>
      <c r="D220" s="1404"/>
      <c r="E220" s="1404"/>
      <c r="F220" s="1404"/>
      <c r="G220" s="1404"/>
      <c r="H220" s="1404"/>
      <c r="I220" s="1404"/>
      <c r="J220" s="1404"/>
      <c r="K220" s="1404"/>
      <c r="L220" s="1404"/>
      <c r="M220" s="1404"/>
    </row>
    <row r="221" spans="2:15" ht="12.75">
      <c r="B221" s="55" t="s">
        <v>3898</v>
      </c>
      <c r="C221" s="623"/>
      <c r="D221" s="623"/>
      <c r="E221" s="623"/>
      <c r="F221" s="623"/>
      <c r="G221" s="623"/>
      <c r="H221" s="623"/>
      <c r="I221" s="1404"/>
      <c r="J221" s="1404"/>
      <c r="K221" s="1404"/>
      <c r="L221" s="1404"/>
      <c r="M221" s="1404"/>
    </row>
    <row r="222" spans="2:15" ht="12.75">
      <c r="B222" s="623"/>
      <c r="C222" s="623"/>
      <c r="D222" s="623"/>
      <c r="E222" s="623"/>
      <c r="F222" s="623"/>
      <c r="G222" s="623"/>
      <c r="H222" s="623"/>
      <c r="I222" s="1404"/>
      <c r="J222" s="1404"/>
      <c r="K222" s="1404"/>
      <c r="L222" s="1404"/>
      <c r="M222" s="1404"/>
    </row>
    <row r="223" spans="2:15" ht="30">
      <c r="B223" s="2283" t="s">
        <v>3899</v>
      </c>
      <c r="C223" s="2283" t="s">
        <v>1784</v>
      </c>
      <c r="D223" s="623"/>
      <c r="E223" s="623"/>
      <c r="F223" s="623"/>
      <c r="G223" s="623"/>
      <c r="H223" s="623"/>
      <c r="I223" s="1404"/>
      <c r="J223" s="1404"/>
      <c r="K223" s="1404"/>
      <c r="L223" s="1404"/>
      <c r="M223" s="1404"/>
    </row>
    <row r="224" spans="2:15" ht="12.75">
      <c r="B224" s="4791" t="s">
        <v>3900</v>
      </c>
      <c r="C224" s="4792">
        <v>33101.230000000003</v>
      </c>
      <c r="D224" s="623"/>
      <c r="E224" s="623"/>
      <c r="F224" s="623"/>
      <c r="G224" s="623"/>
      <c r="H224" s="623"/>
      <c r="I224" s="1404"/>
      <c r="J224" s="1404"/>
      <c r="K224" s="1404"/>
      <c r="L224" s="1404"/>
      <c r="M224" s="1404"/>
    </row>
    <row r="225" spans="2:13" ht="12.75">
      <c r="B225" s="4791">
        <v>1956</v>
      </c>
      <c r="C225" s="4792">
        <v>32439.63</v>
      </c>
      <c r="D225" s="623"/>
      <c r="E225" s="623"/>
      <c r="F225" s="623"/>
      <c r="G225" s="623"/>
      <c r="H225" s="623"/>
      <c r="I225" s="1404"/>
      <c r="J225" s="1404"/>
      <c r="K225" s="1404"/>
      <c r="L225" s="1404"/>
      <c r="M225" s="1404"/>
    </row>
    <row r="226" spans="2:13" ht="12.75">
      <c r="B226" s="4791">
        <v>1957</v>
      </c>
      <c r="C226" s="4792">
        <v>30037.05</v>
      </c>
      <c r="D226" s="623"/>
      <c r="E226" s="623"/>
      <c r="F226" s="623"/>
      <c r="G226" s="623"/>
      <c r="H226" s="623"/>
      <c r="I226" s="1404"/>
      <c r="J226" s="1404"/>
      <c r="K226" s="1404"/>
      <c r="L226" s="1404"/>
      <c r="M226" s="1404"/>
    </row>
    <row r="227" spans="2:13" ht="12.75">
      <c r="B227" s="4791">
        <v>1958</v>
      </c>
      <c r="C227" s="4792">
        <v>25342.44</v>
      </c>
      <c r="D227" s="623"/>
      <c r="E227" s="623"/>
      <c r="F227" s="623"/>
      <c r="G227" s="623"/>
      <c r="H227" s="623"/>
      <c r="I227" s="1405"/>
      <c r="J227" s="1404"/>
      <c r="K227" s="1404"/>
      <c r="L227" s="1404"/>
      <c r="M227" s="1404"/>
    </row>
    <row r="228" spans="2:13" ht="12.75">
      <c r="B228" s="4791">
        <v>1959</v>
      </c>
      <c r="C228" s="4792">
        <v>23169.07</v>
      </c>
      <c r="D228" s="623"/>
      <c r="E228" s="623"/>
      <c r="F228" s="623"/>
      <c r="G228" s="623"/>
      <c r="H228" s="623"/>
      <c r="I228" s="1404"/>
      <c r="J228" s="1404"/>
      <c r="K228" s="1404"/>
      <c r="L228" s="1404"/>
      <c r="M228" s="1404"/>
    </row>
    <row r="229" spans="2:13" ht="12.75">
      <c r="B229" s="4791">
        <v>1960</v>
      </c>
      <c r="C229" s="4792">
        <v>21624.79</v>
      </c>
      <c r="D229" s="623"/>
      <c r="E229" s="623"/>
      <c r="F229" s="623"/>
      <c r="G229" s="623"/>
      <c r="H229" s="623"/>
      <c r="I229" s="1404"/>
      <c r="J229" s="1404"/>
      <c r="K229" s="1404"/>
      <c r="L229" s="1404"/>
      <c r="M229" s="1404"/>
    </row>
    <row r="230" spans="2:13" ht="12.75">
      <c r="B230" s="4791">
        <v>1961</v>
      </c>
      <c r="C230" s="4792">
        <v>20163.419999999998</v>
      </c>
      <c r="D230" s="623"/>
      <c r="E230" s="623"/>
      <c r="F230" s="623"/>
      <c r="G230" s="623"/>
      <c r="H230" s="623"/>
      <c r="I230" s="1404"/>
      <c r="J230" s="1404"/>
      <c r="K230" s="1404"/>
      <c r="L230" s="1404"/>
      <c r="M230" s="1404"/>
    </row>
    <row r="231" spans="2:13" ht="12.75">
      <c r="B231" s="4791">
        <v>1962</v>
      </c>
      <c r="C231" s="4792">
        <v>19080.8</v>
      </c>
      <c r="D231" s="623"/>
      <c r="E231" s="623"/>
      <c r="F231" s="623"/>
      <c r="G231" s="623"/>
      <c r="H231" s="623"/>
      <c r="I231" s="1404"/>
      <c r="J231" s="1404"/>
      <c r="K231" s="1404"/>
      <c r="L231" s="1404"/>
      <c r="M231" s="1404"/>
    </row>
    <row r="232" spans="2:13" ht="12.75">
      <c r="B232" s="4791">
        <v>1963</v>
      </c>
      <c r="C232" s="4792">
        <v>17822.61</v>
      </c>
      <c r="D232" s="623"/>
      <c r="E232" s="623"/>
      <c r="F232" s="623"/>
      <c r="G232" s="623"/>
      <c r="H232" s="623"/>
      <c r="I232" s="1404"/>
      <c r="J232" s="1404"/>
      <c r="K232" s="1404"/>
      <c r="L232" s="1404"/>
      <c r="M232" s="1404"/>
    </row>
    <row r="233" spans="2:13" ht="12.75">
      <c r="B233" s="4791">
        <v>1964</v>
      </c>
      <c r="C233" s="4792">
        <v>13628.68</v>
      </c>
      <c r="D233" s="623"/>
      <c r="E233" s="623"/>
      <c r="F233" s="623"/>
      <c r="G233" s="623"/>
      <c r="H233" s="623"/>
      <c r="I233" s="1404"/>
      <c r="J233" s="1404"/>
      <c r="K233" s="1404"/>
      <c r="L233" s="1404"/>
      <c r="M233" s="1404"/>
    </row>
    <row r="234" spans="2:13" ht="12.75">
      <c r="B234" s="4791">
        <v>1965</v>
      </c>
      <c r="C234" s="4792">
        <v>12476.15</v>
      </c>
      <c r="D234" s="623"/>
      <c r="E234" s="623"/>
      <c r="F234" s="623"/>
      <c r="G234" s="623"/>
      <c r="H234" s="623"/>
      <c r="I234" s="1404"/>
      <c r="J234" s="1404"/>
      <c r="K234" s="1404"/>
      <c r="L234" s="1404"/>
      <c r="M234" s="1404"/>
    </row>
    <row r="235" spans="2:13" ht="12.75">
      <c r="B235" s="4791">
        <v>1966</v>
      </c>
      <c r="C235" s="4792">
        <v>10884.73</v>
      </c>
      <c r="D235" s="623"/>
      <c r="E235" s="623"/>
      <c r="F235" s="623"/>
      <c r="G235" s="623"/>
      <c r="H235" s="623"/>
      <c r="I235" s="1404"/>
      <c r="J235" s="1404"/>
      <c r="K235" s="1404"/>
      <c r="L235" s="1404"/>
      <c r="M235" s="1404"/>
    </row>
    <row r="236" spans="2:13" ht="12.75">
      <c r="B236" s="4791">
        <v>1967</v>
      </c>
      <c r="C236" s="4792">
        <v>9597.2900000000009</v>
      </c>
      <c r="D236" s="623"/>
      <c r="E236" s="623"/>
      <c r="F236" s="623"/>
      <c r="G236" s="623"/>
      <c r="H236" s="623"/>
      <c r="I236" s="1404"/>
      <c r="J236" s="1404"/>
      <c r="K236" s="1404"/>
      <c r="L236" s="1404"/>
      <c r="M236" s="1404"/>
    </row>
    <row r="237" spans="2:13" ht="12.75">
      <c r="B237" s="4791">
        <v>1968</v>
      </c>
      <c r="C237" s="4792">
        <v>8911.31</v>
      </c>
      <c r="D237" s="623"/>
      <c r="E237" s="623"/>
      <c r="F237" s="623"/>
      <c r="G237" s="623"/>
      <c r="H237" s="623"/>
      <c r="I237" s="1404"/>
      <c r="J237" s="1404"/>
      <c r="K237" s="1404"/>
      <c r="L237" s="1404"/>
      <c r="M237" s="1404"/>
    </row>
    <row r="238" spans="2:13" ht="12.75">
      <c r="B238" s="4791">
        <v>1969</v>
      </c>
      <c r="C238" s="4792">
        <v>8360.24</v>
      </c>
      <c r="D238" s="623"/>
      <c r="E238" s="623"/>
      <c r="F238" s="623"/>
      <c r="G238" s="623"/>
      <c r="H238" s="623"/>
      <c r="I238" s="1404"/>
      <c r="J238" s="1404"/>
      <c r="K238" s="1404"/>
      <c r="L238" s="1404"/>
      <c r="M238" s="1404"/>
    </row>
    <row r="239" spans="2:13" ht="12.75">
      <c r="B239" s="4791">
        <v>1970</v>
      </c>
      <c r="C239" s="4792">
        <v>7687.26</v>
      </c>
      <c r="D239" s="623"/>
      <c r="E239" s="623"/>
      <c r="F239" s="623"/>
      <c r="G239" s="623"/>
      <c r="H239" s="623"/>
      <c r="I239" s="1404"/>
      <c r="J239" s="1404"/>
      <c r="K239" s="1404"/>
      <c r="L239" s="1404"/>
      <c r="M239" s="1404"/>
    </row>
    <row r="240" spans="2:13" ht="12.75">
      <c r="B240" s="4791">
        <v>1971</v>
      </c>
      <c r="C240" s="4792">
        <v>7176.84</v>
      </c>
      <c r="D240" s="623"/>
      <c r="E240" s="623"/>
      <c r="F240" s="623"/>
      <c r="G240" s="623"/>
      <c r="H240" s="623"/>
      <c r="I240" s="1404"/>
      <c r="J240" s="1404"/>
      <c r="K240" s="1404"/>
      <c r="L240" s="1404"/>
      <c r="M240" s="1404"/>
    </row>
    <row r="241" spans="2:13" ht="12.75">
      <c r="B241" s="4791">
        <v>1972</v>
      </c>
      <c r="C241" s="4792">
        <v>6360.81</v>
      </c>
      <c r="D241" s="623"/>
      <c r="E241" s="623"/>
      <c r="F241" s="623"/>
      <c r="G241" s="623"/>
      <c r="H241" s="623"/>
      <c r="I241" s="1404"/>
      <c r="J241" s="1404"/>
      <c r="K241" s="1404"/>
      <c r="L241" s="1404"/>
      <c r="M241" s="1404"/>
    </row>
    <row r="242" spans="2:13" ht="12.75">
      <c r="B242" s="4791">
        <v>1973</v>
      </c>
      <c r="C242" s="4792">
        <v>5593.54</v>
      </c>
      <c r="D242" s="623"/>
      <c r="E242" s="623"/>
      <c r="F242" s="623"/>
      <c r="G242" s="623"/>
      <c r="H242" s="623"/>
      <c r="I242" s="1404"/>
      <c r="J242" s="1404"/>
      <c r="K242" s="1404"/>
      <c r="L242" s="1404"/>
      <c r="M242" s="1404"/>
    </row>
    <row r="243" spans="2:13" ht="12.75">
      <c r="B243" s="4791">
        <v>1974</v>
      </c>
      <c r="C243" s="4792">
        <v>4569.4399999999996</v>
      </c>
      <c r="D243" s="623"/>
      <c r="E243" s="623"/>
      <c r="F243" s="623"/>
      <c r="G243" s="623"/>
      <c r="H243" s="623"/>
      <c r="I243" s="1404"/>
      <c r="J243" s="1404"/>
      <c r="K243" s="1404"/>
      <c r="L243" s="1404"/>
      <c r="M243" s="1404"/>
    </row>
    <row r="244" spans="2:13" ht="12.75">
      <c r="B244" s="4791">
        <v>1975</v>
      </c>
      <c r="C244" s="4792">
        <v>3652.63</v>
      </c>
      <c r="D244" s="623"/>
      <c r="E244" s="623"/>
      <c r="F244" s="623"/>
      <c r="G244" s="623"/>
      <c r="H244" s="623"/>
      <c r="I244" s="1404"/>
      <c r="J244" s="1404"/>
      <c r="K244" s="1404"/>
      <c r="L244" s="1404"/>
      <c r="M244" s="1404"/>
    </row>
    <row r="245" spans="2:13" ht="12.75">
      <c r="B245" s="4791">
        <v>1976</v>
      </c>
      <c r="C245" s="4792">
        <v>3106.44</v>
      </c>
      <c r="D245" s="623"/>
      <c r="E245" s="623"/>
      <c r="F245" s="623"/>
      <c r="G245" s="623"/>
      <c r="H245" s="623"/>
      <c r="I245" s="1404"/>
      <c r="J245" s="1404"/>
      <c r="K245" s="1404"/>
      <c r="L245" s="1404"/>
      <c r="M245" s="1404"/>
    </row>
    <row r="246" spans="2:13" ht="12.75">
      <c r="B246" s="4791">
        <v>1977</v>
      </c>
      <c r="C246" s="4792">
        <v>2475.7199999999998</v>
      </c>
      <c r="D246" s="623"/>
      <c r="E246" s="623"/>
      <c r="F246" s="623"/>
      <c r="G246" s="623"/>
      <c r="H246" s="623"/>
      <c r="I246" s="1404"/>
      <c r="J246" s="1404"/>
      <c r="K246" s="1404"/>
      <c r="L246" s="1404"/>
      <c r="M246" s="1404"/>
    </row>
    <row r="247" spans="2:13" ht="12.75">
      <c r="B247" s="4791">
        <v>1978</v>
      </c>
      <c r="C247" s="4792">
        <v>1942.54</v>
      </c>
      <c r="D247" s="623"/>
      <c r="E247" s="623"/>
      <c r="F247" s="623"/>
      <c r="G247" s="623"/>
      <c r="H247" s="623"/>
      <c r="I247" s="1404"/>
      <c r="J247" s="1404"/>
      <c r="K247" s="1404"/>
      <c r="L247" s="1404"/>
      <c r="M247" s="1404"/>
    </row>
    <row r="248" spans="2:13" ht="12.75">
      <c r="B248" s="4791">
        <v>1979</v>
      </c>
      <c r="C248" s="4792">
        <v>1622.31</v>
      </c>
      <c r="D248" s="623"/>
      <c r="E248" s="623"/>
      <c r="F248" s="623"/>
      <c r="G248" s="623"/>
      <c r="H248" s="623"/>
      <c r="I248" s="1404"/>
      <c r="J248" s="1404"/>
      <c r="K248" s="1404"/>
      <c r="L248" s="1404"/>
      <c r="M248" s="1404"/>
    </row>
    <row r="249" spans="2:13" ht="12.75">
      <c r="B249" s="4791">
        <v>1980</v>
      </c>
      <c r="C249" s="4792">
        <v>1282.56</v>
      </c>
      <c r="D249" s="623"/>
      <c r="E249" s="623"/>
      <c r="F249" s="623"/>
      <c r="G249" s="623"/>
      <c r="H249" s="623"/>
      <c r="I249" s="1404"/>
      <c r="J249" s="1404"/>
      <c r="K249" s="1404"/>
      <c r="L249" s="1404"/>
      <c r="M249" s="1404"/>
    </row>
    <row r="250" spans="2:13" ht="12.75">
      <c r="B250" s="4791">
        <v>1981</v>
      </c>
      <c r="C250" s="4792">
        <v>1028.98</v>
      </c>
      <c r="D250" s="623"/>
      <c r="E250" s="623"/>
      <c r="F250" s="623"/>
      <c r="G250" s="623"/>
      <c r="H250" s="623"/>
      <c r="I250" s="1404"/>
      <c r="J250" s="1404"/>
      <c r="K250" s="1404"/>
      <c r="L250" s="1404"/>
      <c r="M250" s="1404"/>
    </row>
    <row r="251" spans="2:13" ht="12.75">
      <c r="B251" s="4791">
        <v>1982</v>
      </c>
      <c r="C251" s="4792">
        <v>819.28</v>
      </c>
      <c r="D251" s="623"/>
      <c r="E251" s="623"/>
      <c r="F251" s="623"/>
      <c r="G251" s="623"/>
      <c r="H251" s="623"/>
      <c r="I251" s="1404"/>
      <c r="J251" s="1404"/>
      <c r="K251" s="1404"/>
      <c r="L251" s="1404"/>
      <c r="M251" s="1404"/>
    </row>
    <row r="252" spans="2:13" ht="12.75">
      <c r="B252" s="4791">
        <v>1983</v>
      </c>
      <c r="C252" s="4792">
        <v>658.35</v>
      </c>
      <c r="D252" s="623"/>
      <c r="E252" s="623"/>
      <c r="F252" s="623"/>
      <c r="G252" s="623"/>
      <c r="H252" s="623"/>
      <c r="I252" s="1404"/>
      <c r="J252" s="1404"/>
      <c r="K252" s="1404"/>
      <c r="L252" s="1404"/>
      <c r="M252" s="1404"/>
    </row>
    <row r="253" spans="2:13" ht="12.75">
      <c r="B253" s="4791">
        <v>1984</v>
      </c>
      <c r="C253" s="4792">
        <v>565.69000000000005</v>
      </c>
      <c r="D253" s="623"/>
      <c r="E253" s="623"/>
      <c r="F253" s="623"/>
      <c r="G253" s="623"/>
      <c r="H253" s="623"/>
      <c r="I253" s="1404"/>
      <c r="J253" s="1404"/>
      <c r="K253" s="1404"/>
      <c r="L253" s="1404"/>
      <c r="M253" s="1404"/>
    </row>
    <row r="254" spans="2:13" ht="12.75">
      <c r="B254" s="4791">
        <v>1985</v>
      </c>
      <c r="C254" s="4792">
        <v>490.92</v>
      </c>
      <c r="D254" s="623"/>
      <c r="E254" s="623"/>
      <c r="F254" s="623"/>
      <c r="G254" s="623"/>
      <c r="H254" s="623"/>
      <c r="I254" s="1404"/>
      <c r="J254" s="1404"/>
      <c r="K254" s="1404"/>
      <c r="L254" s="1404"/>
      <c r="M254" s="1404"/>
    </row>
    <row r="255" spans="2:13" ht="12.75">
      <c r="B255" s="4791">
        <v>1986</v>
      </c>
      <c r="C255" s="4792">
        <v>406.39</v>
      </c>
      <c r="D255" s="623"/>
      <c r="E255" s="623"/>
      <c r="F255" s="623"/>
      <c r="G255" s="623"/>
      <c r="H255" s="623"/>
      <c r="I255" s="1404"/>
      <c r="J255" s="1404"/>
      <c r="K255" s="1404"/>
      <c r="L255" s="1404"/>
      <c r="M255" s="1404"/>
    </row>
    <row r="256" spans="2:13" ht="12.75">
      <c r="B256" s="4791">
        <v>1987</v>
      </c>
      <c r="C256" s="4792">
        <v>344.62</v>
      </c>
      <c r="D256" s="623"/>
      <c r="E256" s="623"/>
      <c r="F256" s="623"/>
      <c r="G256" s="623"/>
      <c r="H256" s="623"/>
      <c r="I256" s="1404"/>
      <c r="J256" s="1404"/>
      <c r="K256" s="1404"/>
      <c r="L256" s="1404"/>
      <c r="M256" s="1404"/>
    </row>
    <row r="257" spans="2:13" ht="12.75">
      <c r="B257" s="4791">
        <v>1988</v>
      </c>
      <c r="C257" s="4792">
        <v>260.08999999999997</v>
      </c>
      <c r="D257" s="623"/>
      <c r="E257" s="623"/>
      <c r="F257" s="623"/>
      <c r="G257" s="623"/>
      <c r="H257" s="623"/>
      <c r="I257" s="1404"/>
      <c r="J257" s="1404"/>
      <c r="K257" s="1404"/>
      <c r="L257" s="1404"/>
      <c r="M257" s="1404"/>
    </row>
    <row r="258" spans="2:13" ht="12.75">
      <c r="B258" s="4791">
        <v>1989</v>
      </c>
      <c r="C258" s="4792">
        <v>162.15</v>
      </c>
      <c r="D258" s="623"/>
      <c r="E258" s="623"/>
      <c r="F258" s="623"/>
      <c r="G258" s="623"/>
      <c r="H258" s="623"/>
      <c r="I258" s="1404"/>
      <c r="J258" s="1404"/>
      <c r="K258" s="1404"/>
      <c r="L258" s="1404"/>
      <c r="M258" s="1404"/>
    </row>
    <row r="259" spans="2:13" ht="12.75">
      <c r="B259" s="4791">
        <v>1990</v>
      </c>
      <c r="C259" s="4792">
        <v>112.14</v>
      </c>
      <c r="D259" s="623"/>
      <c r="E259" s="623"/>
      <c r="F259" s="623"/>
      <c r="G259" s="623"/>
      <c r="H259" s="623"/>
      <c r="I259" s="1404"/>
      <c r="J259" s="1404"/>
      <c r="K259" s="1404"/>
      <c r="L259" s="1404"/>
      <c r="M259" s="1404"/>
    </row>
    <row r="260" spans="2:13" ht="12.75">
      <c r="B260" s="4791">
        <v>1991</v>
      </c>
      <c r="C260" s="4792">
        <v>78.14</v>
      </c>
      <c r="D260" s="623"/>
      <c r="E260" s="623"/>
      <c r="F260" s="623"/>
      <c r="G260" s="623"/>
      <c r="H260" s="623"/>
      <c r="I260" s="1404"/>
      <c r="J260" s="1404"/>
      <c r="K260" s="1404"/>
      <c r="L260" s="1404"/>
      <c r="M260" s="1404"/>
    </row>
    <row r="261" spans="2:13" ht="12.75">
      <c r="B261" s="4791">
        <v>1992</v>
      </c>
      <c r="C261" s="4792">
        <v>58.54</v>
      </c>
      <c r="D261" s="623"/>
      <c r="E261" s="623"/>
      <c r="F261" s="623"/>
      <c r="G261" s="623"/>
      <c r="H261" s="623"/>
      <c r="I261" s="1404"/>
      <c r="J261" s="1404"/>
      <c r="K261" s="1404"/>
      <c r="L261" s="1404"/>
      <c r="M261" s="1404"/>
    </row>
    <row r="262" spans="2:13" ht="12.75">
      <c r="B262" s="4791">
        <v>1993</v>
      </c>
      <c r="C262" s="4792">
        <v>41.6</v>
      </c>
      <c r="D262" s="623"/>
      <c r="E262" s="623"/>
      <c r="F262" s="623"/>
      <c r="G262" s="623"/>
      <c r="H262" s="623"/>
      <c r="I262" s="1404"/>
      <c r="J262" s="1404"/>
      <c r="K262" s="1404"/>
      <c r="L262" s="1404"/>
      <c r="M262" s="1404"/>
    </row>
    <row r="263" spans="2:13" ht="12.75">
      <c r="B263" s="4791">
        <v>1994</v>
      </c>
      <c r="C263" s="4792">
        <v>30.25</v>
      </c>
      <c r="D263" s="623"/>
      <c r="E263" s="623"/>
      <c r="F263" s="623"/>
      <c r="G263" s="623"/>
      <c r="H263" s="623"/>
      <c r="I263" s="1404"/>
      <c r="J263" s="1404"/>
      <c r="K263" s="1404"/>
      <c r="L263" s="1404"/>
      <c r="M263" s="1404"/>
    </row>
    <row r="264" spans="2:13" ht="12.75">
      <c r="B264" s="4791">
        <v>1995</v>
      </c>
      <c r="C264" s="4792">
        <v>21.55</v>
      </c>
      <c r="D264" s="623"/>
      <c r="E264" s="623"/>
      <c r="F264" s="623"/>
      <c r="G264" s="623"/>
      <c r="H264" s="623"/>
      <c r="I264" s="1404"/>
      <c r="J264" s="1404"/>
      <c r="K264" s="1404"/>
      <c r="L264" s="1404"/>
      <c r="M264" s="1404"/>
    </row>
    <row r="265" spans="2:13" ht="12.75">
      <c r="B265" s="4791">
        <v>1996</v>
      </c>
      <c r="C265" s="4792">
        <v>15.94</v>
      </c>
      <c r="D265" s="623"/>
      <c r="E265" s="623"/>
      <c r="F265" s="623"/>
      <c r="G265" s="623"/>
      <c r="H265" s="623"/>
      <c r="I265" s="1404"/>
      <c r="J265" s="1404"/>
      <c r="K265" s="1404"/>
      <c r="L265" s="1404"/>
      <c r="M265" s="1404"/>
    </row>
    <row r="266" spans="2:13" ht="12.75">
      <c r="B266" s="4791">
        <v>1997</v>
      </c>
      <c r="C266" s="4792">
        <v>13.22</v>
      </c>
      <c r="D266" s="623"/>
      <c r="E266" s="623"/>
      <c r="F266" s="623"/>
      <c r="G266" s="623"/>
      <c r="H266" s="623"/>
      <c r="I266" s="1404"/>
      <c r="J266" s="1404"/>
      <c r="K266" s="1404"/>
      <c r="L266" s="1404"/>
      <c r="M266" s="1404"/>
    </row>
    <row r="267" spans="2:13" ht="12.75">
      <c r="B267" s="4791">
        <v>1998</v>
      </c>
      <c r="C267" s="4792">
        <v>10.16</v>
      </c>
      <c r="D267" s="623"/>
      <c r="E267" s="623"/>
      <c r="F267" s="623"/>
      <c r="G267" s="623"/>
      <c r="H267" s="623"/>
      <c r="I267" s="1404"/>
      <c r="J267" s="1404"/>
      <c r="K267" s="1404"/>
      <c r="L267" s="1404"/>
      <c r="M267" s="1404"/>
    </row>
    <row r="268" spans="2:13" ht="12.75">
      <c r="B268" s="4791">
        <v>1999</v>
      </c>
      <c r="C268" s="4792">
        <v>8.4600000000000009</v>
      </c>
      <c r="D268" s="623"/>
      <c r="E268" s="623"/>
      <c r="F268" s="623"/>
      <c r="G268" s="623"/>
      <c r="H268" s="623"/>
      <c r="I268" s="1404"/>
      <c r="J268" s="1404"/>
      <c r="K268" s="1404"/>
      <c r="L268" s="1404"/>
      <c r="M268" s="1404"/>
    </row>
    <row r="269" spans="2:13" ht="12.75">
      <c r="B269" s="4791">
        <v>2000</v>
      </c>
      <c r="C269" s="4792">
        <v>8.41</v>
      </c>
      <c r="D269" s="623"/>
      <c r="E269" s="623"/>
      <c r="F269" s="623"/>
      <c r="G269" s="623"/>
      <c r="H269" s="623"/>
      <c r="I269" s="1404"/>
      <c r="J269" s="1404"/>
      <c r="K269" s="1404"/>
      <c r="L269" s="1404"/>
      <c r="M269" s="1404"/>
    </row>
    <row r="270" spans="2:13" ht="12.75">
      <c r="B270" s="4791">
        <v>2001</v>
      </c>
      <c r="C270" s="4792">
        <v>8.1300000000000008</v>
      </c>
      <c r="D270" s="623"/>
      <c r="E270" s="623"/>
      <c r="F270" s="623"/>
      <c r="G270" s="623"/>
      <c r="H270" s="623"/>
      <c r="I270" s="1404"/>
      <c r="J270" s="1404"/>
      <c r="K270" s="1404"/>
      <c r="L270" s="1404"/>
      <c r="M270" s="1404"/>
    </row>
    <row r="271" spans="2:13" ht="12.75">
      <c r="B271" s="4791">
        <v>2002</v>
      </c>
      <c r="C271" s="4792">
        <v>7.51</v>
      </c>
      <c r="D271" s="623"/>
      <c r="E271" s="623"/>
      <c r="F271" s="623"/>
      <c r="G271" s="623"/>
      <c r="H271" s="623"/>
      <c r="I271" s="1404"/>
      <c r="J271" s="1404"/>
      <c r="K271" s="1404"/>
      <c r="L271" s="1404"/>
      <c r="M271" s="1404"/>
    </row>
    <row r="272" spans="2:13" ht="12.75">
      <c r="B272" s="4791">
        <v>2003</v>
      </c>
      <c r="C272" s="4792">
        <v>6.74</v>
      </c>
      <c r="D272" s="623"/>
      <c r="E272" s="623"/>
      <c r="F272" s="623"/>
      <c r="G272" s="623"/>
      <c r="H272" s="623"/>
      <c r="I272" s="1404"/>
      <c r="J272" s="1404"/>
      <c r="K272" s="1404"/>
      <c r="L272" s="1404"/>
      <c r="M272" s="1404"/>
    </row>
    <row r="273" spans="2:13" ht="12.75">
      <c r="B273" s="4791">
        <v>2004</v>
      </c>
      <c r="C273" s="4792">
        <v>6.34</v>
      </c>
      <c r="D273" s="623"/>
      <c r="E273" s="623"/>
      <c r="F273" s="623"/>
      <c r="G273" s="623"/>
      <c r="H273" s="623"/>
      <c r="I273" s="1404"/>
      <c r="J273" s="1404"/>
      <c r="K273" s="1404"/>
      <c r="L273" s="1404"/>
      <c r="M273" s="1404"/>
    </row>
    <row r="274" spans="2:13" ht="12.75">
      <c r="B274" s="4791">
        <v>2005</v>
      </c>
      <c r="C274" s="4792">
        <v>5.96</v>
      </c>
      <c r="D274" s="623"/>
      <c r="E274" s="623"/>
      <c r="F274" s="623"/>
      <c r="G274" s="623"/>
      <c r="H274" s="623"/>
      <c r="I274" s="1404"/>
      <c r="J274" s="1404"/>
      <c r="K274" s="1404"/>
      <c r="L274" s="1404"/>
      <c r="M274" s="1404"/>
    </row>
    <row r="275" spans="2:13" ht="12.75">
      <c r="B275" s="4791">
        <v>2006</v>
      </c>
      <c r="C275" s="4792">
        <v>5.64</v>
      </c>
      <c r="D275" s="623"/>
      <c r="E275" s="623"/>
      <c r="F275" s="623"/>
      <c r="G275" s="623"/>
      <c r="H275" s="623"/>
      <c r="I275" s="1404"/>
      <c r="J275" s="1404"/>
      <c r="K275" s="1404"/>
      <c r="L275" s="1404"/>
      <c r="M275" s="1404"/>
    </row>
    <row r="276" spans="2:13" ht="12.75">
      <c r="B276" s="4791">
        <v>2007</v>
      </c>
      <c r="C276" s="4792">
        <v>4.29</v>
      </c>
      <c r="D276" s="623"/>
      <c r="E276" s="623"/>
      <c r="F276" s="623"/>
      <c r="G276" s="623"/>
      <c r="H276" s="623"/>
      <c r="I276" s="1404"/>
      <c r="J276" s="1404"/>
      <c r="K276" s="1404"/>
      <c r="L276" s="1404"/>
      <c r="M276" s="1404"/>
    </row>
    <row r="277" spans="2:13" ht="12.75">
      <c r="B277" s="4791">
        <v>2008</v>
      </c>
      <c r="C277" s="4792">
        <v>3.82</v>
      </c>
      <c r="D277" s="623"/>
      <c r="E277" s="623"/>
      <c r="F277" s="623"/>
      <c r="G277" s="623"/>
      <c r="H277" s="623"/>
      <c r="I277" s="1404"/>
      <c r="J277" s="1404"/>
      <c r="K277" s="1404"/>
      <c r="L277" s="1404"/>
      <c r="M277" s="1404"/>
    </row>
    <row r="278" spans="2:13" ht="12.75">
      <c r="B278" s="4791">
        <v>2009</v>
      </c>
      <c r="C278" s="4792">
        <v>3.14</v>
      </c>
      <c r="D278" s="623"/>
      <c r="E278" s="623"/>
      <c r="F278" s="623"/>
      <c r="G278" s="623"/>
      <c r="H278" s="623"/>
      <c r="I278" s="1404"/>
      <c r="J278" s="1404"/>
      <c r="K278" s="1404"/>
      <c r="L278" s="1404"/>
      <c r="M278" s="1404"/>
    </row>
    <row r="279" spans="2:13" ht="12.75">
      <c r="B279" s="4791">
        <v>2010</v>
      </c>
      <c r="C279" s="4792">
        <v>2.86</v>
      </c>
      <c r="D279" s="623"/>
      <c r="E279" s="623"/>
      <c r="F279" s="623"/>
      <c r="G279" s="623"/>
      <c r="H279" s="623"/>
      <c r="I279" s="1404"/>
      <c r="J279" s="1404"/>
      <c r="K279" s="1404"/>
      <c r="L279" s="1404"/>
      <c r="M279" s="1404"/>
    </row>
    <row r="280" spans="2:13" ht="12.75">
      <c r="B280" s="4791">
        <v>2011</v>
      </c>
      <c r="C280" s="4792">
        <v>2.62</v>
      </c>
      <c r="D280" s="623"/>
      <c r="E280" s="623"/>
      <c r="F280" s="623"/>
      <c r="G280" s="623"/>
      <c r="H280" s="623"/>
      <c r="I280" s="1404"/>
      <c r="J280" s="1404"/>
      <c r="K280" s="1404"/>
      <c r="L280" s="1404"/>
      <c r="M280" s="1404"/>
    </row>
    <row r="281" spans="2:13" ht="12.75">
      <c r="B281" s="4791">
        <v>2012</v>
      </c>
      <c r="C281" s="4792">
        <v>2.19</v>
      </c>
      <c r="D281" s="623"/>
      <c r="E281" s="623"/>
      <c r="F281" s="623"/>
      <c r="G281" s="623"/>
      <c r="H281" s="623"/>
      <c r="I281" s="1404"/>
      <c r="J281" s="1404"/>
      <c r="K281" s="1404"/>
      <c r="L281" s="1404"/>
      <c r="M281" s="1404"/>
    </row>
    <row r="282" spans="2:13" ht="12.75">
      <c r="B282" s="4791">
        <v>2013</v>
      </c>
      <c r="C282" s="4792">
        <v>1.88</v>
      </c>
      <c r="D282" s="623"/>
      <c r="E282" s="623"/>
      <c r="F282" s="623"/>
      <c r="G282" s="623"/>
      <c r="H282" s="623"/>
      <c r="I282" s="1404"/>
      <c r="J282" s="1404"/>
      <c r="K282" s="1404"/>
      <c r="L282" s="1404"/>
      <c r="M282" s="1404"/>
    </row>
    <row r="283" spans="2:13" ht="12.75">
      <c r="B283" s="4791">
        <v>2014</v>
      </c>
      <c r="C283" s="4792">
        <v>1.66</v>
      </c>
      <c r="D283" s="623"/>
      <c r="E283" s="623"/>
      <c r="F283" s="623"/>
      <c r="G283" s="623"/>
      <c r="H283" s="623"/>
      <c r="I283" s="1404"/>
      <c r="J283" s="1404"/>
      <c r="K283" s="1404"/>
      <c r="L283" s="1404"/>
      <c r="M283" s="1404"/>
    </row>
    <row r="284" spans="2:13" ht="12.75">
      <c r="B284" s="4791">
        <v>2015</v>
      </c>
      <c r="C284" s="4792">
        <v>1.54</v>
      </c>
      <c r="D284" s="623"/>
      <c r="E284" s="623"/>
      <c r="F284" s="623"/>
      <c r="G284" s="623"/>
      <c r="H284" s="623"/>
      <c r="I284" s="1404"/>
      <c r="J284" s="1404"/>
      <c r="K284" s="1404"/>
      <c r="L284" s="1404"/>
      <c r="M284" s="1404"/>
    </row>
    <row r="285" spans="2:13" ht="12.75">
      <c r="B285" s="4791">
        <v>2016</v>
      </c>
      <c r="C285" s="4792">
        <v>1.47</v>
      </c>
      <c r="D285" s="623"/>
      <c r="E285" s="623"/>
      <c r="F285" s="623"/>
      <c r="G285" s="623"/>
      <c r="H285" s="623"/>
      <c r="I285" s="1404"/>
      <c r="J285" s="1404"/>
      <c r="K285" s="1404"/>
      <c r="L285" s="1404"/>
      <c r="M285" s="1404"/>
    </row>
    <row r="286" spans="2:13" ht="12.75">
      <c r="B286" s="4791">
        <v>2017</v>
      </c>
      <c r="C286" s="4792">
        <v>1.4</v>
      </c>
      <c r="D286" s="623"/>
      <c r="E286" s="623"/>
      <c r="F286" s="623"/>
      <c r="G286" s="623"/>
      <c r="H286" s="623"/>
      <c r="I286" s="333"/>
      <c r="J286" s="333"/>
      <c r="K286" s="333"/>
      <c r="L286" s="333"/>
      <c r="M286" s="333"/>
    </row>
    <row r="287" spans="2:13" ht="12.75">
      <c r="B287" s="4791">
        <v>2018</v>
      </c>
      <c r="C287" s="4792">
        <v>1.29</v>
      </c>
      <c r="D287" s="623"/>
      <c r="E287" s="623"/>
      <c r="F287" s="623"/>
      <c r="G287" s="623"/>
      <c r="H287" s="623"/>
      <c r="I287" s="333"/>
      <c r="J287" s="333"/>
      <c r="K287" s="333"/>
      <c r="L287" s="333"/>
      <c r="M287" s="333"/>
    </row>
    <row r="288" spans="2:13" ht="12.75">
      <c r="B288" s="4791">
        <v>2019</v>
      </c>
      <c r="C288" s="4792">
        <v>1.19</v>
      </c>
      <c r="D288" s="623"/>
      <c r="E288" s="623"/>
      <c r="F288" s="623"/>
      <c r="G288" s="623"/>
      <c r="H288" s="623"/>
      <c r="I288" s="333"/>
      <c r="J288" s="333"/>
      <c r="K288" s="333"/>
      <c r="L288" s="333"/>
      <c r="M288" s="333"/>
    </row>
    <row r="289" spans="2:13" ht="12.75">
      <c r="B289" s="4791">
        <v>2020</v>
      </c>
      <c r="C289" s="4792">
        <v>1.1200000000000001</v>
      </c>
      <c r="D289" s="623"/>
      <c r="E289" s="623"/>
      <c r="F289" s="623"/>
      <c r="G289" s="623"/>
      <c r="H289" s="623"/>
      <c r="I289" s="333"/>
      <c r="J289" s="333"/>
      <c r="K289" s="333"/>
      <c r="L289" s="333"/>
      <c r="M289" s="333"/>
    </row>
    <row r="290" spans="2:13" ht="12.75">
      <c r="B290" s="4791">
        <v>2021</v>
      </c>
      <c r="C290" s="4792">
        <v>1.06</v>
      </c>
      <c r="D290" s="333"/>
      <c r="E290" s="333"/>
      <c r="F290" s="333"/>
      <c r="G290" s="333"/>
      <c r="H290" s="333"/>
      <c r="I290" s="333"/>
      <c r="J290" s="333"/>
      <c r="K290" s="333"/>
      <c r="L290" s="333"/>
      <c r="M290" s="333"/>
    </row>
    <row r="291" spans="2:13" ht="12.75">
      <c r="B291" s="4791">
        <v>2022</v>
      </c>
      <c r="C291" s="4792">
        <v>1.03</v>
      </c>
      <c r="D291" s="333"/>
      <c r="E291" s="333"/>
      <c r="F291" s="333"/>
      <c r="G291" s="333"/>
      <c r="H291" s="333"/>
      <c r="I291" s="333"/>
      <c r="J291" s="333"/>
      <c r="K291" s="333"/>
      <c r="L291" s="333"/>
      <c r="M291" s="333"/>
    </row>
    <row r="292" spans="2:13" ht="12.75">
      <c r="B292" s="333"/>
      <c r="C292" s="333"/>
      <c r="D292" s="333"/>
      <c r="E292" s="333"/>
      <c r="F292" s="333"/>
      <c r="G292" s="333"/>
      <c r="H292" s="333"/>
      <c r="I292" s="333"/>
      <c r="J292" s="333"/>
      <c r="K292" s="333"/>
      <c r="L292" s="333"/>
      <c r="M292" s="333"/>
    </row>
    <row r="293" spans="2:13" ht="12.75">
      <c r="B293" s="333"/>
      <c r="C293" s="333"/>
      <c r="D293" s="333"/>
      <c r="E293" s="333"/>
      <c r="F293" s="333"/>
      <c r="G293" s="333"/>
      <c r="H293" s="333"/>
      <c r="I293" s="333"/>
      <c r="J293" s="333"/>
      <c r="K293" s="333"/>
      <c r="L293" s="333"/>
      <c r="M293" s="333"/>
    </row>
    <row r="294" spans="2:13" ht="12.75">
      <c r="B294" s="333"/>
      <c r="C294" s="333"/>
      <c r="D294" s="333"/>
      <c r="E294" s="333"/>
      <c r="F294" s="333"/>
      <c r="G294" s="333"/>
      <c r="H294" s="333"/>
      <c r="I294" s="333"/>
      <c r="J294" s="333"/>
      <c r="K294" s="333"/>
      <c r="L294" s="333"/>
      <c r="M294" s="333"/>
    </row>
    <row r="295" spans="2:13" ht="12.75">
      <c r="B295" s="333"/>
      <c r="C295" s="333"/>
      <c r="D295" s="333"/>
      <c r="E295" s="333"/>
      <c r="F295" s="333"/>
      <c r="G295" s="333"/>
      <c r="H295" s="333"/>
      <c r="I295" s="333"/>
      <c r="J295" s="333"/>
      <c r="K295" s="333"/>
      <c r="L295" s="333"/>
      <c r="M295" s="333"/>
    </row>
    <row r="296" spans="2:13" ht="12.75">
      <c r="B296" s="333"/>
      <c r="C296" s="333"/>
      <c r="D296" s="333"/>
      <c r="E296" s="333"/>
      <c r="F296" s="333"/>
      <c r="G296" s="333"/>
      <c r="H296" s="333"/>
      <c r="I296" s="333"/>
      <c r="J296" s="333"/>
      <c r="K296" s="333"/>
      <c r="L296" s="333"/>
      <c r="M296" s="333"/>
    </row>
    <row r="297" spans="2:13" ht="12.75">
      <c r="B297" s="333"/>
      <c r="C297" s="333"/>
      <c r="D297" s="333"/>
      <c r="E297" s="333"/>
      <c r="F297" s="333"/>
      <c r="G297" s="333"/>
      <c r="H297" s="333"/>
      <c r="I297" s="333"/>
      <c r="J297" s="333"/>
      <c r="K297" s="333"/>
      <c r="L297" s="333"/>
      <c r="M297" s="333"/>
    </row>
    <row r="298" spans="2:13" ht="12.75">
      <c r="B298" s="333"/>
      <c r="C298" s="333"/>
      <c r="D298" s="333"/>
      <c r="E298" s="333"/>
      <c r="F298" s="333"/>
      <c r="G298" s="333"/>
      <c r="H298" s="333"/>
      <c r="I298" s="333"/>
      <c r="J298" s="333"/>
      <c r="K298" s="333"/>
      <c r="L298" s="333"/>
      <c r="M298" s="333"/>
    </row>
    <row r="299" spans="2:13" ht="12.75">
      <c r="B299" s="333"/>
      <c r="C299" s="333"/>
      <c r="D299" s="333"/>
      <c r="E299" s="333"/>
      <c r="F299" s="333"/>
      <c r="G299" s="333"/>
      <c r="H299" s="333"/>
      <c r="I299" s="333"/>
      <c r="J299" s="333"/>
      <c r="K299" s="333"/>
      <c r="L299" s="333"/>
      <c r="M299" s="333"/>
    </row>
    <row r="300" spans="2:13" ht="12.75">
      <c r="B300" s="333"/>
      <c r="C300" s="333"/>
      <c r="D300" s="333"/>
      <c r="E300" s="333"/>
      <c r="F300" s="333"/>
      <c r="G300" s="333"/>
      <c r="H300" s="333"/>
      <c r="I300" s="333"/>
      <c r="J300" s="333"/>
      <c r="K300" s="333"/>
      <c r="L300" s="333"/>
      <c r="M300" s="333"/>
    </row>
    <row r="301" spans="2:13" ht="12.75">
      <c r="B301" s="333"/>
      <c r="C301" s="333"/>
      <c r="D301" s="333"/>
      <c r="E301" s="333"/>
      <c r="F301" s="333"/>
      <c r="G301" s="333"/>
      <c r="H301" s="333"/>
      <c r="I301" s="333"/>
      <c r="J301" s="333"/>
      <c r="K301" s="333"/>
      <c r="L301" s="333"/>
      <c r="M301" s="333"/>
    </row>
    <row r="302" spans="2:13" ht="12.75">
      <c r="B302" s="333"/>
      <c r="C302" s="333"/>
      <c r="D302" s="333"/>
      <c r="E302" s="333"/>
      <c r="F302" s="333"/>
      <c r="G302" s="333"/>
      <c r="H302" s="333"/>
      <c r="I302" s="333"/>
      <c r="J302" s="333"/>
      <c r="K302" s="333"/>
      <c r="L302" s="333"/>
      <c r="M302" s="333"/>
    </row>
    <row r="303" spans="2:13" ht="12.75">
      <c r="B303" s="333"/>
      <c r="C303" s="333"/>
      <c r="D303" s="333"/>
      <c r="E303" s="333"/>
      <c r="F303" s="333"/>
      <c r="G303" s="333"/>
      <c r="H303" s="333"/>
      <c r="I303" s="333"/>
      <c r="J303" s="333"/>
      <c r="K303" s="333"/>
      <c r="L303" s="333"/>
      <c r="M303" s="333"/>
    </row>
    <row r="304" spans="2:13" ht="12.75">
      <c r="B304" s="333"/>
      <c r="C304" s="333"/>
      <c r="D304" s="333"/>
      <c r="E304" s="333"/>
      <c r="F304" s="333"/>
      <c r="G304" s="333"/>
      <c r="H304" s="333"/>
      <c r="I304" s="333"/>
      <c r="J304" s="333"/>
      <c r="K304" s="333"/>
      <c r="L304" s="333"/>
      <c r="M304" s="333"/>
    </row>
    <row r="305" s="333" customFormat="1" ht="12.75"/>
    <row r="306" s="333" customFormat="1" ht="12.75"/>
    <row r="307" s="333" customFormat="1" ht="12.75"/>
    <row r="308" s="333" customFormat="1" ht="12.75"/>
    <row r="309" s="333" customFormat="1" ht="12.75"/>
    <row r="310" s="333" customFormat="1" ht="12.75"/>
    <row r="311" s="333" customFormat="1" ht="12.75"/>
    <row r="312" s="333" customFormat="1" ht="12.75"/>
    <row r="313" s="333" customFormat="1" ht="12.75"/>
    <row r="314" s="333" customFormat="1" ht="12.75"/>
    <row r="315" s="333" customFormat="1" ht="12.75"/>
    <row r="316" s="333" customFormat="1" ht="12.75"/>
    <row r="317" s="333" customFormat="1" ht="12.75"/>
    <row r="318" s="333" customFormat="1" ht="12.75"/>
    <row r="319" s="333" customFormat="1" ht="12.75"/>
    <row r="320" s="333" customFormat="1" ht="12.75"/>
    <row r="321" s="333" customFormat="1" ht="12.75"/>
    <row r="322" s="333" customFormat="1" ht="12.75"/>
    <row r="323" s="333" customFormat="1" ht="12.75"/>
    <row r="324" s="333" customFormat="1" ht="12.75"/>
    <row r="325" s="333" customFormat="1" ht="12.75"/>
    <row r="326" s="333" customFormat="1" ht="12.75"/>
    <row r="327" s="333" customFormat="1" ht="12.75"/>
    <row r="328" s="333" customFormat="1" ht="12.75"/>
    <row r="329" s="333" customFormat="1" ht="12.75"/>
    <row r="330" s="333" customFormat="1" ht="12.75"/>
    <row r="331" s="333" customFormat="1" ht="12.75"/>
    <row r="332" s="333" customFormat="1" ht="12.75"/>
    <row r="333" s="333" customFormat="1" ht="12.75"/>
    <row r="334" s="333" customFormat="1" ht="12.75"/>
    <row r="335" s="333" customFormat="1" ht="12.75"/>
    <row r="336" s="333" customFormat="1" ht="12.75"/>
    <row r="337" s="333" customFormat="1" ht="12.75"/>
    <row r="338" s="333" customFormat="1" ht="12.75"/>
    <row r="339" s="333" customFormat="1" ht="12.75"/>
    <row r="340" s="333" customFormat="1" ht="12.75"/>
    <row r="341" s="333" customFormat="1" ht="12.75"/>
    <row r="342" s="333" customFormat="1" ht="12.75"/>
    <row r="343" s="333" customFormat="1" ht="12.75"/>
    <row r="344" s="333" customFormat="1" ht="12.75"/>
    <row r="345" s="333" customFormat="1" ht="12.75"/>
    <row r="346" s="333" customFormat="1" ht="12.75"/>
    <row r="347" s="333" customFormat="1" ht="12.75"/>
    <row r="348" s="333" customFormat="1" ht="12.75"/>
    <row r="349" s="333" customFormat="1" ht="12.75"/>
    <row r="350" s="333" customFormat="1" ht="12.75"/>
    <row r="351" s="333" customFormat="1" ht="12.75"/>
    <row r="352" s="333" customFormat="1" ht="12.75"/>
    <row r="353" s="333" customFormat="1" ht="12.75"/>
    <row r="354" s="333" customFormat="1" ht="12.75"/>
    <row r="355" s="333" customFormat="1" ht="12.75"/>
    <row r="356" s="333" customFormat="1" ht="12.75"/>
    <row r="357" s="333" customFormat="1" ht="12.75"/>
    <row r="358" s="333" customFormat="1" ht="12.75"/>
    <row r="359" s="333" customFormat="1" ht="12.75"/>
    <row r="360" s="333" customFormat="1" ht="12.75"/>
    <row r="361" s="333" customFormat="1" ht="12.75"/>
    <row r="362" s="333" customFormat="1" ht="12.75"/>
    <row r="363" s="333" customFormat="1" ht="12.75"/>
    <row r="364" s="333" customFormat="1" ht="12.75"/>
    <row r="365" s="333" customFormat="1" ht="12.75"/>
    <row r="366" s="333" customFormat="1" ht="12.75"/>
    <row r="367" s="333" customFormat="1" ht="12.75"/>
    <row r="368" s="333" customFormat="1" ht="12.75"/>
    <row r="369" s="333" customFormat="1" ht="12.75"/>
    <row r="370" s="333" customFormat="1" ht="12.75"/>
    <row r="371" s="333" customFormat="1" ht="12.75"/>
    <row r="372" s="333" customFormat="1" ht="12.75"/>
    <row r="373" s="333" customFormat="1" ht="12.75"/>
    <row r="374" s="333" customFormat="1" ht="12.75"/>
    <row r="375" s="333" customFormat="1" ht="12.75"/>
    <row r="376" s="333" customFormat="1" ht="12.75"/>
    <row r="377" s="333" customFormat="1" ht="12.75"/>
    <row r="378" s="333" customFormat="1" ht="12.75"/>
    <row r="379" s="333" customFormat="1" ht="12.75"/>
    <row r="380" s="333" customFormat="1" ht="12.75"/>
    <row r="381" s="333" customFormat="1" ht="12.75"/>
    <row r="382" s="333" customFormat="1" ht="12.75"/>
    <row r="383" s="333" customFormat="1" ht="12.75"/>
    <row r="384" s="333" customFormat="1" ht="12.75"/>
    <row r="385" s="333" customFormat="1" ht="12.75"/>
    <row r="386" s="333" customFormat="1" ht="12.75"/>
    <row r="387" s="333" customFormat="1" ht="12.75"/>
    <row r="388" s="333" customFormat="1" ht="12.75"/>
    <row r="389" s="333" customFormat="1" ht="12.75"/>
    <row r="390" s="333" customFormat="1" ht="12.75"/>
    <row r="391" s="333" customFormat="1" ht="12.75"/>
    <row r="392" s="333" customFormat="1" ht="12.75"/>
    <row r="393" s="333" customFormat="1" ht="12.75"/>
    <row r="394" s="333" customFormat="1" ht="12.75"/>
    <row r="395" s="333" customFormat="1" ht="12.75"/>
    <row r="396" s="333" customFormat="1" ht="12.75"/>
    <row r="397" s="333" customFormat="1" ht="12.75"/>
    <row r="398" s="333" customFormat="1" ht="12.75"/>
    <row r="399" s="333" customFormat="1" ht="12.75"/>
    <row r="400" s="333" customFormat="1" ht="12.75"/>
    <row r="401" s="333" customFormat="1" ht="12.75"/>
    <row r="402" s="333" customFormat="1" ht="12.75"/>
    <row r="403" s="333" customFormat="1" ht="12.75"/>
    <row r="404" s="333" customFormat="1" ht="12.75"/>
    <row r="405" s="333" customFormat="1" ht="12.75"/>
    <row r="406" s="333" customFormat="1" ht="12.75"/>
    <row r="407" s="333" customFormat="1" ht="12.75"/>
    <row r="408" s="333" customFormat="1" ht="12.75"/>
    <row r="409" s="333" customFormat="1" ht="12.75"/>
    <row r="410" s="333" customFormat="1" ht="12.75"/>
    <row r="411" s="333" customFormat="1" ht="12.75"/>
    <row r="412" s="333" customFormat="1" ht="12.75"/>
    <row r="413" s="333" customFormat="1" ht="12.75"/>
    <row r="414" s="333" customFormat="1" ht="12.75"/>
    <row r="415" s="333" customFormat="1" ht="12.75"/>
    <row r="416" s="333" customFormat="1" ht="12.75"/>
    <row r="417" s="333" customFormat="1" ht="12.75"/>
    <row r="418" s="333" customFormat="1" ht="12.75"/>
    <row r="419" s="333" customFormat="1" ht="12.75"/>
    <row r="420" s="333" customFormat="1" ht="12.75"/>
    <row r="421" s="333" customFormat="1" ht="12.75"/>
    <row r="422" s="333" customFormat="1" ht="12.75"/>
    <row r="423" s="333" customFormat="1" ht="12.75"/>
    <row r="424" s="333" customFormat="1" ht="12.75"/>
    <row r="425" s="333" customFormat="1" ht="12.75"/>
    <row r="426" s="333" customFormat="1" ht="12.75"/>
    <row r="427" s="333" customFormat="1" ht="12.75"/>
    <row r="428" s="333" customFormat="1" ht="12.75"/>
    <row r="429" s="333" customFormat="1" ht="12.75"/>
    <row r="430" s="333" customFormat="1" ht="12.75"/>
    <row r="431" s="333" customFormat="1" ht="12.75"/>
    <row r="432" s="333" customFormat="1" ht="12.75"/>
    <row r="433" s="333" customFormat="1" ht="12.75"/>
    <row r="434" s="333" customFormat="1" ht="12.75"/>
    <row r="435" s="333" customFormat="1" ht="12.75"/>
    <row r="436" s="333" customFormat="1" ht="12.75"/>
    <row r="437" s="333" customFormat="1" ht="12.75"/>
    <row r="438" s="333" customFormat="1" ht="12.75"/>
    <row r="439" s="333" customFormat="1" ht="12.75"/>
    <row r="440" s="333" customFormat="1" ht="12.75"/>
    <row r="441" s="333" customFormat="1" ht="12.75"/>
    <row r="442" s="333" customFormat="1" ht="12.75"/>
    <row r="443" s="333" customFormat="1" ht="12.75"/>
    <row r="444" s="333" customFormat="1" ht="12.75"/>
    <row r="445" s="333" customFormat="1" ht="12.75"/>
    <row r="446" s="333" customFormat="1" ht="12.75"/>
    <row r="447" s="333" customFormat="1" ht="12.75"/>
    <row r="448" s="333" customFormat="1" ht="12.75"/>
    <row r="449" s="333" customFormat="1" ht="12.75"/>
    <row r="450" s="333" customFormat="1" ht="12.75"/>
    <row r="451" s="333" customFormat="1" ht="12.75"/>
    <row r="452" s="333" customFormat="1" ht="12.75"/>
    <row r="453" s="333" customFormat="1" ht="12.75"/>
    <row r="454" s="333" customFormat="1" ht="12.75"/>
    <row r="455" s="333" customFormat="1" ht="12.75"/>
    <row r="456" s="333" customFormat="1" ht="12.75"/>
    <row r="457" s="333" customFormat="1" ht="12.75"/>
    <row r="458" s="333" customFormat="1" ht="12.75"/>
    <row r="459" s="333" customFormat="1" ht="12.75"/>
    <row r="460" s="333" customFormat="1" ht="12.75"/>
    <row r="461" s="333" customFormat="1" ht="12.75"/>
    <row r="462" s="333" customFormat="1" ht="12.75"/>
    <row r="463" s="333" customFormat="1" ht="12.75"/>
    <row r="464" s="333" customFormat="1" ht="12.75"/>
    <row r="465" s="333" customFormat="1" ht="12.75"/>
    <row r="466" s="333" customFormat="1" ht="12.75"/>
    <row r="467" s="333" customFormat="1" ht="12.75"/>
    <row r="468" s="333" customFormat="1" ht="12.75"/>
    <row r="469" s="333" customFormat="1" ht="12.75"/>
    <row r="470" s="333" customFormat="1" ht="12.75"/>
    <row r="471" s="333" customFormat="1" ht="12.75"/>
    <row r="472" s="333" customFormat="1" ht="12.75"/>
    <row r="473" s="333" customFormat="1" ht="12.75"/>
    <row r="474" s="333" customFormat="1" ht="12.75"/>
    <row r="475" s="333" customFormat="1" ht="12.75"/>
    <row r="476" s="333" customFormat="1" ht="12.75"/>
    <row r="477" s="333" customFormat="1" ht="12.75"/>
    <row r="478" s="333" customFormat="1" ht="12.75"/>
    <row r="479" s="333" customFormat="1" ht="12.75"/>
    <row r="480" s="333" customFormat="1" ht="12.75"/>
    <row r="481" s="333" customFormat="1" ht="12.75"/>
    <row r="482" s="333" customFormat="1" ht="12.75"/>
    <row r="483" s="333" customFormat="1" ht="12.75"/>
    <row r="484" s="333" customFormat="1" ht="12.75"/>
    <row r="485" s="333" customFormat="1" ht="12.75"/>
    <row r="486" s="333" customFormat="1" ht="12.75"/>
    <row r="487" s="333" customFormat="1" ht="12.75"/>
    <row r="488" s="333" customFormat="1" ht="12.75"/>
    <row r="489" s="333" customFormat="1" ht="12.75"/>
    <row r="490" s="333" customFormat="1" ht="12.75"/>
    <row r="491" s="333" customFormat="1" ht="12.75"/>
    <row r="492" s="333" customFormat="1" ht="12.75"/>
    <row r="493" s="333" customFormat="1" ht="12.75"/>
    <row r="494" s="333" customFormat="1" ht="12.75"/>
    <row r="495" s="333" customFormat="1" ht="12.75"/>
    <row r="496" s="333" customFormat="1" ht="12.75"/>
    <row r="497" s="333" customFormat="1" ht="12.75"/>
    <row r="498" s="333" customFormat="1" ht="12.75"/>
    <row r="499" s="333" customFormat="1" ht="12.75"/>
    <row r="500" s="333" customFormat="1" ht="12.75"/>
    <row r="501" s="333" customFormat="1" ht="12.75"/>
    <row r="502" s="333" customFormat="1" ht="12.75"/>
    <row r="503" s="333" customFormat="1" ht="12.75"/>
    <row r="504" s="333" customFormat="1" ht="12.75"/>
    <row r="505" s="333" customFormat="1" ht="12.75"/>
    <row r="506" s="333" customFormat="1" ht="12.75"/>
    <row r="507" s="333" customFormat="1" ht="12.75"/>
    <row r="508" s="333" customFormat="1" ht="12.75"/>
    <row r="509" s="333" customFormat="1" ht="12.75"/>
    <row r="510" s="333" customFormat="1" ht="12.75"/>
    <row r="511" s="333" customFormat="1" ht="12.75"/>
    <row r="512" s="333" customFormat="1" ht="12.75"/>
    <row r="513" s="333" customFormat="1" ht="12.75"/>
    <row r="514" s="333" customFormat="1" ht="12.75"/>
    <row r="515" s="333" customFormat="1" ht="12.75"/>
    <row r="516" s="333" customFormat="1" ht="12.75"/>
    <row r="517" s="333" customFormat="1" ht="12.75"/>
    <row r="518" s="333" customFormat="1" ht="12.75"/>
    <row r="519" s="333" customFormat="1" ht="12.75"/>
    <row r="520" s="333" customFormat="1" ht="12.75"/>
    <row r="521" s="333" customFormat="1" ht="12.75"/>
    <row r="522" s="333" customFormat="1" ht="12.75"/>
    <row r="523" s="333" customFormat="1" ht="12.75"/>
    <row r="524" s="333" customFormat="1" ht="12.75"/>
    <row r="525" s="333" customFormat="1" ht="12.75"/>
    <row r="526" s="333" customFormat="1" ht="12.75"/>
    <row r="527" s="333" customFormat="1" ht="12.75"/>
    <row r="528" s="333" customFormat="1" ht="12.75"/>
    <row r="529" s="333" customFormat="1" ht="12.75"/>
    <row r="530" s="333" customFormat="1" ht="12.75"/>
    <row r="531" s="333" customFormat="1" ht="12.75"/>
    <row r="532" s="333" customFormat="1" ht="12.75"/>
    <row r="533" s="333" customFormat="1" ht="12.75"/>
    <row r="534" s="333" customFormat="1" ht="12.75"/>
    <row r="535" s="333" customFormat="1" ht="12.75"/>
    <row r="536" s="333" customFormat="1" ht="12.75"/>
    <row r="537" s="333" customFormat="1" ht="12.75"/>
    <row r="538" s="333" customFormat="1" ht="12.75"/>
    <row r="539" s="333" customFormat="1" ht="12.75"/>
    <row r="540" s="333" customFormat="1" ht="12.75"/>
    <row r="541" s="333" customFormat="1" ht="12.75"/>
    <row r="542" s="333" customFormat="1" ht="12.75"/>
    <row r="543" s="333" customFormat="1" ht="12.75"/>
    <row r="544" s="333" customFormat="1" ht="12.75"/>
    <row r="545" s="333" customFormat="1" ht="12.75"/>
    <row r="546" s="333" customFormat="1" ht="12.75"/>
    <row r="547" s="333" customFormat="1" ht="12.75"/>
    <row r="548" s="333" customFormat="1" ht="12.75"/>
    <row r="549" s="333" customFormat="1" ht="12.75"/>
    <row r="550" s="333" customFormat="1" ht="12.75"/>
    <row r="551" s="333" customFormat="1" ht="12.75"/>
    <row r="552" s="333" customFormat="1" ht="12.75"/>
    <row r="553" s="333" customFormat="1" ht="12.75"/>
    <row r="554" s="333" customFormat="1" ht="12.75"/>
    <row r="555" s="333" customFormat="1" ht="12.75"/>
    <row r="556" s="333" customFormat="1" ht="12.75"/>
    <row r="557" s="333" customFormat="1" ht="12.75"/>
    <row r="558" s="333" customFormat="1" ht="12.75"/>
    <row r="559" s="333" customFormat="1" ht="12.75"/>
    <row r="560" s="333" customFormat="1" ht="12.75"/>
    <row r="561" s="333" customFormat="1" ht="12.75"/>
    <row r="562" s="333" customFormat="1" ht="12.75"/>
    <row r="563" s="333" customFormat="1" ht="12.75"/>
    <row r="564" s="333" customFormat="1" ht="12.75"/>
    <row r="565" s="333" customFormat="1" ht="12.75"/>
    <row r="566" s="333" customFormat="1" ht="12.75"/>
    <row r="567" s="333" customFormat="1" ht="12.75"/>
    <row r="568" s="333" customFormat="1" ht="12.75"/>
    <row r="569" s="333" customFormat="1" ht="12.75"/>
    <row r="570" s="333" customFormat="1" ht="12.75"/>
    <row r="571" s="333" customFormat="1" ht="12.75"/>
    <row r="572" s="333" customFormat="1" ht="12.75"/>
    <row r="573" s="333" customFormat="1" ht="12.75"/>
    <row r="574" s="333" customFormat="1" ht="12.75"/>
    <row r="575" s="333" customFormat="1" ht="12.75"/>
    <row r="576" s="333" customFormat="1" ht="12.75"/>
    <row r="577" s="333" customFormat="1" ht="12.75"/>
    <row r="578" s="333" customFormat="1" ht="12.75"/>
    <row r="579" s="333" customFormat="1" ht="12.75"/>
    <row r="580" s="333" customFormat="1" ht="12.75"/>
    <row r="581" s="333" customFormat="1" ht="12.75"/>
    <row r="582" s="333" customFormat="1" ht="12.75"/>
    <row r="583" s="333" customFormat="1" ht="12.75"/>
    <row r="584" s="333" customFormat="1" ht="12.75"/>
    <row r="585" s="333" customFormat="1" ht="12.75"/>
    <row r="586" s="333" customFormat="1" ht="12.75"/>
    <row r="587" s="333" customFormat="1" ht="12.75"/>
    <row r="588" s="333" customFormat="1" ht="12.75"/>
    <row r="589" s="333" customFormat="1" ht="12.75"/>
    <row r="590" s="333" customFormat="1" ht="12.75"/>
    <row r="591" s="333" customFormat="1" ht="12.75"/>
    <row r="592" s="333" customFormat="1" ht="12.75"/>
    <row r="593" s="333" customFormat="1" ht="12.75"/>
    <row r="594" s="333" customFormat="1" ht="12.75"/>
    <row r="595" s="333" customFormat="1" ht="12.75"/>
    <row r="596" s="333" customFormat="1" ht="12.75"/>
    <row r="597" s="333" customFormat="1" ht="12.75"/>
    <row r="598" s="333" customFormat="1" ht="12.75"/>
    <row r="599" s="333" customFormat="1" ht="12.75"/>
    <row r="600" s="333" customFormat="1" ht="12.75"/>
    <row r="601" s="333" customFormat="1" ht="12.75"/>
    <row r="602" s="333" customFormat="1" ht="12.75"/>
    <row r="603" s="333" customFormat="1" ht="12.75"/>
    <row r="604" s="333" customFormat="1" ht="12.75"/>
    <row r="605" s="333" customFormat="1" ht="12.75"/>
    <row r="606" s="333" customFormat="1" ht="12.75"/>
    <row r="607" s="333" customFormat="1" ht="12.75"/>
    <row r="608" s="333" customFormat="1" ht="12.75"/>
    <row r="609" s="333" customFormat="1" ht="12.75"/>
    <row r="610" s="333" customFormat="1" ht="12.75"/>
    <row r="611" s="333" customFormat="1" ht="12.75"/>
    <row r="612" s="333" customFormat="1" ht="12.75"/>
    <row r="613" s="333" customFormat="1" ht="12.75"/>
    <row r="614" s="333" customFormat="1" ht="12.75"/>
    <row r="615" s="333" customFormat="1" ht="12.75"/>
    <row r="616" s="333" customFormat="1" ht="12.75"/>
    <row r="617" s="333" customFormat="1" ht="12.75"/>
    <row r="618" s="333" customFormat="1" ht="12.75"/>
    <row r="619" s="333" customFormat="1" ht="12.75"/>
    <row r="620" s="333" customFormat="1" ht="12.75"/>
    <row r="621" s="333" customFormat="1" ht="12.75"/>
    <row r="622" s="333" customFormat="1" ht="12.75"/>
    <row r="623" s="333" customFormat="1" ht="12.75"/>
    <row r="624" s="333" customFormat="1" ht="12.75"/>
    <row r="625" s="333" customFormat="1" ht="12.75"/>
    <row r="626" s="333" customFormat="1" ht="12.75"/>
    <row r="627" s="333" customFormat="1" ht="12.75"/>
    <row r="628" s="333" customFormat="1" ht="12.75"/>
    <row r="629" s="333" customFormat="1" ht="12.75"/>
    <row r="630" s="333" customFormat="1" ht="12.75"/>
    <row r="631" s="333" customFormat="1" ht="12.75"/>
    <row r="632" s="333" customFormat="1" ht="12.75"/>
    <row r="633" s="333" customFormat="1" ht="12.75"/>
    <row r="634" s="333" customFormat="1" ht="12.75"/>
    <row r="635" s="333" customFormat="1" ht="12.75"/>
    <row r="636" s="333" customFormat="1" ht="12.75"/>
    <row r="637" s="333" customFormat="1" ht="12.75"/>
    <row r="638" s="333" customFormat="1" ht="12.75"/>
    <row r="639" s="333" customFormat="1" ht="12.75"/>
    <row r="640" s="333" customFormat="1" ht="12.75"/>
    <row r="641" s="333" customFormat="1" ht="12.75"/>
    <row r="642" s="333" customFormat="1" ht="12.75"/>
    <row r="643" s="333" customFormat="1" ht="12.75"/>
    <row r="644" s="333" customFormat="1" ht="12.75"/>
    <row r="645" s="333" customFormat="1" ht="12.75"/>
    <row r="646" s="333" customFormat="1" ht="12.75"/>
    <row r="647" s="333" customFormat="1" ht="12.75"/>
    <row r="648" s="333" customFormat="1" ht="12.75"/>
    <row r="649" s="333" customFormat="1" ht="12.75"/>
    <row r="650" s="333" customFormat="1" ht="12.75"/>
    <row r="651" s="333" customFormat="1" ht="12.75"/>
    <row r="652" s="333" customFormat="1" ht="12.75"/>
    <row r="653" s="333" customFormat="1" ht="12.75"/>
    <row r="654" s="333" customFormat="1" ht="12.75"/>
    <row r="655" s="333" customFormat="1" ht="12.75"/>
    <row r="656" s="333" customFormat="1" ht="12.75"/>
    <row r="657" s="333" customFormat="1" ht="12.75"/>
    <row r="658" s="333" customFormat="1" ht="12.75"/>
    <row r="659" s="333" customFormat="1" ht="12.75"/>
    <row r="660" s="333" customFormat="1" ht="12.75"/>
    <row r="661" s="333" customFormat="1" ht="12.75"/>
    <row r="662" s="333" customFormat="1" ht="12.75"/>
    <row r="663" s="333" customFormat="1" ht="12.75"/>
    <row r="664" s="333" customFormat="1" ht="12.75"/>
    <row r="665" s="333" customFormat="1" ht="12.75"/>
    <row r="666" s="333" customFormat="1" ht="12.75"/>
    <row r="667" s="333" customFormat="1" ht="12.75"/>
    <row r="668" s="333" customFormat="1" ht="12.75"/>
    <row r="669" s="333" customFormat="1" ht="12.75"/>
    <row r="670" s="333" customFormat="1" ht="12.75"/>
    <row r="671" s="333" customFormat="1" ht="12.75"/>
    <row r="672" s="333" customFormat="1" ht="12.75"/>
    <row r="673" s="333" customFormat="1" ht="12.75"/>
    <row r="674" s="333" customFormat="1" ht="12.75"/>
    <row r="675" s="333" customFormat="1" ht="12.75"/>
    <row r="676" s="333" customFormat="1" ht="12.75"/>
    <row r="677" s="333" customFormat="1" ht="12.75"/>
    <row r="678" s="333" customFormat="1" ht="12.75"/>
    <row r="679" s="333" customFormat="1" ht="12.75"/>
    <row r="680" s="333" customFormat="1" ht="12.75"/>
    <row r="681" s="333" customFormat="1" ht="12.75"/>
    <row r="682" s="333" customFormat="1" ht="12.75"/>
    <row r="683" s="333" customFormat="1" ht="12.75"/>
    <row r="684" s="333" customFormat="1" ht="12.75"/>
    <row r="685" s="333" customFormat="1" ht="12.75"/>
    <row r="686" s="333" customFormat="1" ht="12.75"/>
    <row r="687" s="333" customFormat="1" ht="12.75"/>
    <row r="688" s="333" customFormat="1" ht="12.75"/>
    <row r="689" s="333" customFormat="1" ht="12.75"/>
    <row r="690" s="333" customFormat="1" ht="12.75"/>
    <row r="691" s="333" customFormat="1" ht="12.75"/>
    <row r="692" s="333" customFormat="1" ht="12.75"/>
    <row r="693" s="333" customFormat="1" ht="12.75"/>
    <row r="694" s="333" customFormat="1" ht="12.75"/>
    <row r="695" s="333" customFormat="1" ht="12.75"/>
    <row r="696" s="333" customFormat="1" ht="12.75"/>
    <row r="697" s="333" customFormat="1" ht="12.75"/>
    <row r="698" s="333" customFormat="1" ht="12.75"/>
    <row r="699" s="333" customFormat="1" ht="12.75"/>
    <row r="700" s="333" customFormat="1" ht="12.75"/>
    <row r="701" s="333" customFormat="1" ht="12.75"/>
    <row r="702" s="333" customFormat="1" ht="12.75"/>
    <row r="703" s="333" customFormat="1" ht="12.75"/>
    <row r="704" s="333" customFormat="1" ht="12.75"/>
    <row r="705" s="333" customFormat="1" ht="12.75"/>
    <row r="706" s="333" customFormat="1" ht="12.75"/>
    <row r="707" s="333" customFormat="1" ht="12.75"/>
    <row r="708" s="333" customFormat="1" ht="12.75"/>
    <row r="709" s="333" customFormat="1" ht="12.75"/>
    <row r="710" s="333" customFormat="1" ht="12.75"/>
    <row r="711" s="333" customFormat="1" ht="12.75"/>
    <row r="712" s="333" customFormat="1" ht="12.75"/>
    <row r="713" s="333" customFormat="1" ht="12.75"/>
    <row r="714" s="333" customFormat="1" ht="12.75"/>
    <row r="715" s="333" customFormat="1" ht="12.75"/>
    <row r="716" s="333" customFormat="1" ht="12.75"/>
    <row r="717" s="333" customFormat="1" ht="12.75"/>
    <row r="718" s="333" customFormat="1" ht="12.75"/>
    <row r="719" s="333" customFormat="1" ht="12.75"/>
    <row r="720" s="333" customFormat="1" ht="12.75"/>
    <row r="721" s="333" customFormat="1" ht="12.75"/>
    <row r="722" s="333" customFormat="1" ht="12.75"/>
    <row r="723" s="333" customFormat="1" ht="12.75"/>
    <row r="724" s="333" customFormat="1" ht="12.75"/>
    <row r="725" s="333" customFormat="1" ht="12.75"/>
    <row r="726" s="333" customFormat="1" ht="12.75"/>
    <row r="727" s="333" customFormat="1" ht="12.75"/>
    <row r="728" s="333" customFormat="1" ht="12.75"/>
    <row r="729" s="333" customFormat="1" ht="12.75"/>
    <row r="730" s="333" customFormat="1" ht="12.75"/>
    <row r="731" s="333" customFormat="1" ht="12.75"/>
    <row r="732" s="333" customFormat="1" ht="12.75"/>
    <row r="733" s="333" customFormat="1" ht="12.75"/>
    <row r="734" s="333" customFormat="1" ht="12.75"/>
    <row r="735" s="333" customFormat="1" ht="12.75"/>
    <row r="736" s="333" customFormat="1" ht="12.75"/>
    <row r="737" s="333" customFormat="1" ht="12.75"/>
    <row r="738" s="333" customFormat="1" ht="12.75"/>
    <row r="739" s="333" customFormat="1" ht="12.75"/>
    <row r="740" s="333" customFormat="1" ht="12.75"/>
    <row r="741" s="333" customFormat="1" ht="12.75"/>
    <row r="742" s="333" customFormat="1" ht="12.75"/>
    <row r="743" s="333" customFormat="1" ht="12.75"/>
    <row r="744" s="333" customFormat="1" ht="12.75"/>
    <row r="745" s="333" customFormat="1" ht="12.75"/>
    <row r="746" s="333" customFormat="1" ht="12.75"/>
    <row r="747" s="333" customFormat="1" ht="12.75"/>
    <row r="748" s="333" customFormat="1" ht="12.75"/>
    <row r="749" s="333" customFormat="1" ht="12.75"/>
    <row r="750" s="333" customFormat="1" ht="12.75"/>
    <row r="751" s="333" customFormat="1" ht="12.75"/>
    <row r="752" s="333" customFormat="1" ht="12.75"/>
    <row r="753" s="333" customFormat="1" ht="12.75"/>
    <row r="754" s="333" customFormat="1" ht="12.75"/>
    <row r="755" s="333" customFormat="1" ht="12.75"/>
    <row r="756" s="333" customFormat="1" ht="12.75"/>
    <row r="757" s="333" customFormat="1" ht="12.75"/>
    <row r="758" s="333" customFormat="1" ht="12.75"/>
    <row r="759" s="333" customFormat="1" ht="12.75"/>
    <row r="760" s="333" customFormat="1" ht="12.75"/>
    <row r="761" s="333" customFormat="1" ht="12.75"/>
    <row r="762" s="333" customFormat="1" ht="12.75"/>
    <row r="763" s="333" customFormat="1" ht="12.75"/>
    <row r="764" s="333" customFormat="1" ht="12.75"/>
    <row r="765" s="333" customFormat="1" ht="12.75"/>
    <row r="766" s="333" customFormat="1" ht="12.75"/>
    <row r="767" s="333" customFormat="1" ht="12.75"/>
    <row r="768" s="333" customFormat="1" ht="12.75"/>
    <row r="769" s="333" customFormat="1" ht="12.75"/>
    <row r="770" s="333" customFormat="1" ht="12.75"/>
    <row r="771" s="333" customFormat="1" ht="12.75"/>
    <row r="772" s="333" customFormat="1" ht="12.75"/>
    <row r="773" s="333" customFormat="1" ht="12.75"/>
    <row r="774" s="333" customFormat="1" ht="12.75"/>
    <row r="775" s="333" customFormat="1" ht="12.75"/>
    <row r="776" s="333" customFormat="1" ht="12.75"/>
    <row r="777" s="333" customFormat="1" ht="12.75"/>
    <row r="778" s="333" customFormat="1" ht="12.75"/>
    <row r="779" s="333" customFormat="1" ht="12.75"/>
    <row r="780" s="333" customFormat="1" ht="12.75"/>
    <row r="781" s="333" customFormat="1" ht="12.75"/>
    <row r="782" s="333" customFormat="1" ht="12.75"/>
    <row r="783" s="333" customFormat="1" ht="12.75"/>
    <row r="784" s="333" customFormat="1" ht="12.75"/>
    <row r="785" s="333" customFormat="1" ht="12.75"/>
    <row r="786" s="333" customFormat="1" ht="12.75"/>
    <row r="787" s="333" customFormat="1" ht="12.75"/>
    <row r="788" s="333" customFormat="1" ht="12.75"/>
    <row r="789" s="333" customFormat="1" ht="12.75"/>
    <row r="790" s="333" customFormat="1" ht="12.75"/>
    <row r="791" s="333" customFormat="1" ht="12.75"/>
    <row r="792" s="333" customFormat="1" ht="12.75"/>
    <row r="793" s="333" customFormat="1" ht="12.75"/>
    <row r="794" s="333" customFormat="1" ht="12.75"/>
    <row r="795" s="333" customFormat="1" ht="12.75"/>
    <row r="796" s="333" customFormat="1" ht="12.75"/>
    <row r="797" s="333" customFormat="1" ht="12.75"/>
    <row r="798" s="333" customFormat="1" ht="12.75"/>
    <row r="799" s="333" customFormat="1" ht="12.75"/>
    <row r="800" s="333" customFormat="1" ht="12.75"/>
    <row r="801" s="333" customFormat="1" ht="12.75"/>
    <row r="802" s="333" customFormat="1" ht="12.75"/>
    <row r="803" s="333" customFormat="1" ht="12.75"/>
    <row r="804" s="333" customFormat="1" ht="12.75"/>
    <row r="805" s="333" customFormat="1" ht="12.75"/>
    <row r="806" s="333" customFormat="1" ht="12.75"/>
    <row r="807" s="333" customFormat="1" ht="12.75"/>
    <row r="808" s="333" customFormat="1" ht="12.75"/>
    <row r="809" s="333" customFormat="1" ht="12.75"/>
    <row r="810" s="333" customFormat="1" ht="12.75"/>
    <row r="811" s="333" customFormat="1" ht="12.75"/>
    <row r="812" s="333" customFormat="1" ht="12.75"/>
    <row r="813" s="333" customFormat="1" ht="12.75"/>
    <row r="814" s="333" customFormat="1" ht="12.75"/>
    <row r="815" s="333" customFormat="1" ht="12.75"/>
    <row r="816" s="333" customFormat="1" ht="12.75"/>
    <row r="817" s="333" customFormat="1" ht="12.75"/>
    <row r="818" s="333" customFormat="1" ht="12.75"/>
    <row r="819" s="333" customFormat="1" ht="12.75"/>
    <row r="820" s="333" customFormat="1" ht="12.75"/>
    <row r="821" s="333" customFormat="1" ht="12.75"/>
    <row r="822" s="333" customFormat="1" ht="12.75"/>
    <row r="823" s="333" customFormat="1" ht="12.75"/>
    <row r="824" s="333" customFormat="1" ht="12.75"/>
    <row r="825" s="333" customFormat="1" ht="12.75"/>
    <row r="826" s="333" customFormat="1" ht="12.75"/>
    <row r="827" s="333" customFormat="1" ht="12.75"/>
    <row r="828" s="333" customFormat="1" ht="12.75"/>
    <row r="829" s="333" customFormat="1" ht="12.75"/>
    <row r="830" s="333" customFormat="1" ht="12.75"/>
    <row r="831" s="333" customFormat="1" ht="12.75"/>
    <row r="832" s="333" customFormat="1" ht="12.75"/>
    <row r="833" s="333" customFormat="1" ht="12.75"/>
    <row r="834" s="333" customFormat="1" ht="12.75"/>
    <row r="835" s="333" customFormat="1" ht="12.75"/>
    <row r="836" s="333" customFormat="1" ht="12.75"/>
    <row r="837" s="333" customFormat="1" ht="12.75"/>
    <row r="838" s="333" customFormat="1" ht="12.75"/>
    <row r="839" s="333" customFormat="1" ht="12.75"/>
    <row r="840" s="333" customFormat="1" ht="12.75"/>
    <row r="841" s="333" customFormat="1" ht="12.75"/>
    <row r="842" s="333" customFormat="1" ht="12.75"/>
    <row r="843" s="333" customFormat="1" ht="12.75"/>
    <row r="844" s="333" customFormat="1" ht="12.75"/>
    <row r="845" s="333" customFormat="1" ht="12.75"/>
    <row r="846" s="333" customFormat="1" ht="12.75"/>
    <row r="847" s="333" customFormat="1" ht="12.75"/>
    <row r="848" s="333" customFormat="1" ht="12.75"/>
    <row r="849" s="333" customFormat="1" ht="12.75"/>
    <row r="850" s="333" customFormat="1" ht="12.75"/>
    <row r="851" s="333" customFormat="1" ht="12.75"/>
    <row r="852" s="333" customFormat="1" ht="12.75"/>
    <row r="853" s="333" customFormat="1" ht="12.75"/>
    <row r="854" s="333" customFormat="1" ht="12.75"/>
    <row r="855" s="333" customFormat="1" ht="12.75"/>
    <row r="856" s="333" customFormat="1" ht="12.75"/>
    <row r="857" s="333" customFormat="1" ht="12.75"/>
    <row r="858" s="333" customFormat="1" ht="12.75"/>
    <row r="859" s="333" customFormat="1" ht="12.75"/>
    <row r="860" s="333" customFormat="1" ht="12.75"/>
    <row r="861" s="333" customFormat="1" ht="12.75"/>
    <row r="862" s="333" customFormat="1" ht="12.75"/>
    <row r="863" s="333" customFormat="1" ht="12.75"/>
    <row r="864" s="333" customFormat="1" ht="12.75"/>
    <row r="865" s="333" customFormat="1" ht="12.75"/>
    <row r="866" s="333" customFormat="1" ht="12.75"/>
    <row r="867" s="333" customFormat="1" ht="12.75"/>
    <row r="868" s="333" customFormat="1" ht="12.75"/>
    <row r="869" s="333" customFormat="1" ht="12.75"/>
    <row r="870" s="333" customFormat="1" ht="12.75"/>
    <row r="871" s="333" customFormat="1" ht="12.75"/>
    <row r="872" s="333" customFormat="1" ht="12.75"/>
    <row r="873" s="333" customFormat="1" ht="12.75"/>
    <row r="874" s="333" customFormat="1" ht="12.75"/>
    <row r="875" s="333" customFormat="1" ht="12.75"/>
    <row r="876" s="333" customFormat="1" ht="12.75"/>
    <row r="877" s="333" customFormat="1" ht="12.75"/>
    <row r="878" s="333" customFormat="1" ht="12.75"/>
    <row r="879" s="333" customFormat="1" ht="12.75"/>
    <row r="880" s="333" customFormat="1" ht="12.75"/>
    <row r="881" s="333" customFormat="1" ht="12.75"/>
    <row r="882" s="333" customFormat="1" ht="12.75"/>
    <row r="883" s="333" customFormat="1" ht="12.75"/>
    <row r="884" s="333" customFormat="1" ht="12.75"/>
    <row r="885" s="333" customFormat="1" ht="12.75"/>
    <row r="886" s="333" customFormat="1" ht="12.75"/>
    <row r="887" s="333" customFormat="1" ht="12.75"/>
    <row r="888" s="333" customFormat="1" ht="12.75"/>
    <row r="889" s="333" customFormat="1" ht="12.75"/>
    <row r="890" s="333" customFormat="1" ht="12.75"/>
    <row r="891" s="333" customFormat="1" ht="12.75"/>
    <row r="892" s="333" customFormat="1" ht="12.75"/>
    <row r="893" s="333" customFormat="1" ht="12.75"/>
    <row r="894" s="333" customFormat="1" ht="12.75"/>
    <row r="895" s="333" customFormat="1" ht="12.75"/>
    <row r="896" s="333" customFormat="1" ht="12.75"/>
    <row r="897" s="333" customFormat="1" ht="12.75"/>
    <row r="898" s="333" customFormat="1" ht="12.75"/>
    <row r="899" s="333" customFormat="1" ht="12.75"/>
    <row r="900" s="333" customFormat="1" ht="12.75"/>
    <row r="901" s="333" customFormat="1" ht="12.75"/>
    <row r="902" s="333" customFormat="1" ht="12.75"/>
    <row r="903" s="333" customFormat="1" ht="12.75"/>
    <row r="904" s="333" customFormat="1" ht="12.75"/>
    <row r="905" s="333" customFormat="1" ht="12.75"/>
    <row r="906" s="333" customFormat="1" ht="12.75"/>
    <row r="907" s="333" customFormat="1" ht="12.75"/>
    <row r="908" s="333" customFormat="1" ht="12.75"/>
    <row r="909" s="333" customFormat="1" ht="12.75"/>
    <row r="910" s="333" customFormat="1" ht="12.75"/>
    <row r="911" s="333" customFormat="1" ht="12.75"/>
    <row r="912" s="333" customFormat="1" ht="12.75"/>
    <row r="913" s="333" customFormat="1" ht="12.75"/>
    <row r="914" s="333" customFormat="1" ht="12.75"/>
    <row r="915" s="333" customFormat="1" ht="12.75"/>
    <row r="916" s="333" customFormat="1" ht="12.75"/>
    <row r="917" s="333" customFormat="1" ht="12.75"/>
    <row r="918" s="333" customFormat="1" ht="12.75"/>
    <row r="919" s="333" customFormat="1" ht="12.75"/>
    <row r="920" s="333" customFormat="1" ht="12.75"/>
    <row r="921" s="333" customFormat="1" ht="12.75"/>
    <row r="922" s="333" customFormat="1" ht="12.75"/>
    <row r="923" s="333" customFormat="1" ht="12.75"/>
    <row r="924" s="333" customFormat="1" ht="12.75"/>
    <row r="925" s="333" customFormat="1" ht="12.75"/>
    <row r="926" s="333" customFormat="1" ht="12.75"/>
    <row r="927" s="333" customFormat="1" ht="12.75"/>
    <row r="928" s="333" customFormat="1" ht="12.75"/>
    <row r="929" s="333" customFormat="1" ht="12.75"/>
    <row r="930" s="333" customFormat="1" ht="12.75"/>
    <row r="931" s="333" customFormat="1" ht="12.75"/>
    <row r="932" s="333" customFormat="1" ht="12.75"/>
    <row r="933" s="333" customFormat="1" ht="12.75"/>
    <row r="934" s="333" customFormat="1" ht="12.75"/>
    <row r="935" s="333" customFormat="1" ht="12.75"/>
    <row r="936" s="333" customFormat="1" ht="12.75"/>
    <row r="937" s="333" customFormat="1" ht="12.75"/>
    <row r="938" s="333" customFormat="1" ht="12.75"/>
    <row r="939" s="333" customFormat="1" ht="12.75"/>
    <row r="940" s="333" customFormat="1" ht="12.75"/>
    <row r="941" s="333" customFormat="1" ht="12.75"/>
    <row r="942" s="333" customFormat="1" ht="12.75"/>
    <row r="943" s="333" customFormat="1" ht="12.75"/>
    <row r="944" s="333" customFormat="1" ht="12.75"/>
    <row r="945" s="333" customFormat="1" ht="12.75"/>
    <row r="946" s="333" customFormat="1" ht="12.75"/>
    <row r="947" s="333" customFormat="1" ht="12.75"/>
    <row r="948" s="333" customFormat="1" ht="12.75"/>
    <row r="949" s="333" customFormat="1" ht="12.75"/>
    <row r="950" s="333" customFormat="1" ht="12.75"/>
    <row r="951" s="333" customFormat="1" ht="12.75"/>
    <row r="952" s="333" customFormat="1" ht="12.75"/>
    <row r="953" s="333" customFormat="1" ht="12.75"/>
    <row r="954" s="333" customFormat="1" ht="12.75"/>
    <row r="955" s="333" customFormat="1" ht="12.75"/>
    <row r="956" s="333" customFormat="1" ht="12.75"/>
    <row r="957" s="333" customFormat="1" ht="12.75"/>
    <row r="958" s="333" customFormat="1" ht="12.75"/>
    <row r="959" s="333" customFormat="1" ht="12.75"/>
    <row r="960" s="333" customFormat="1" ht="12.75"/>
    <row r="961" s="333" customFormat="1" ht="12.75"/>
    <row r="962" s="333" customFormat="1" ht="12.75"/>
    <row r="963" s="333" customFormat="1" ht="12.75"/>
    <row r="964" s="333" customFormat="1" ht="12.75"/>
    <row r="965" s="333" customFormat="1" ht="12.75"/>
    <row r="966" s="333" customFormat="1" ht="12.75"/>
    <row r="967" s="333" customFormat="1" ht="12.75"/>
    <row r="968" s="333" customFormat="1" ht="12.75"/>
    <row r="969" s="333" customFormat="1" ht="12.75"/>
    <row r="970" s="333" customFormat="1" ht="12.75"/>
    <row r="971" s="333" customFormat="1" ht="12.75"/>
    <row r="972" s="333" customFormat="1" ht="12.75"/>
    <row r="973" s="333" customFormat="1" ht="12.75"/>
    <row r="974" s="333" customFormat="1" ht="12.75"/>
    <row r="975" s="333" customFormat="1" ht="12.75"/>
    <row r="976" s="333" customFormat="1" ht="12.75"/>
    <row r="977" s="333" customFormat="1" ht="12.75"/>
    <row r="978" s="333" customFormat="1" ht="12.75"/>
    <row r="979" s="333" customFormat="1" ht="12.75"/>
    <row r="980" s="333" customFormat="1" ht="12.75"/>
    <row r="981" s="333" customFormat="1" ht="12.75"/>
    <row r="982" s="333" customFormat="1" ht="12.75"/>
    <row r="983" s="333" customFormat="1" ht="12.75"/>
    <row r="984" s="333" customFormat="1" ht="12.75"/>
    <row r="985" s="333" customFormat="1" ht="12.75"/>
    <row r="986" s="333" customFormat="1" ht="12.75"/>
    <row r="987" s="333" customFormat="1" ht="12.75"/>
    <row r="988" s="333" customFormat="1" ht="12.75"/>
    <row r="989" s="333" customFormat="1" ht="12.75"/>
    <row r="990" s="333" customFormat="1" ht="12.75"/>
    <row r="991" s="333" customFormat="1" ht="12.75"/>
    <row r="992" s="333" customFormat="1" ht="12.75"/>
    <row r="993" s="333" customFormat="1" ht="12.75"/>
    <row r="994" s="333" customFormat="1" ht="12.75"/>
    <row r="995" s="333" customFormat="1" ht="12.75"/>
    <row r="996" s="333" customFormat="1" ht="12.75"/>
    <row r="997" s="333" customFormat="1" ht="12.75"/>
    <row r="998" s="333" customFormat="1" ht="12.75"/>
    <row r="999" s="333" customFormat="1" ht="12.75"/>
    <row r="1000" s="333" customFormat="1" ht="12.75"/>
    <row r="1001" s="333" customFormat="1" ht="12.75"/>
    <row r="1002" s="333" customFormat="1" ht="12.75"/>
    <row r="1003" s="333" customFormat="1" ht="12.75"/>
    <row r="1004" s="333" customFormat="1" ht="12.75"/>
    <row r="1005" s="333" customFormat="1" ht="12.75"/>
    <row r="1006" s="333" customFormat="1" ht="12.75"/>
    <row r="1007" s="333" customFormat="1" ht="12.75"/>
    <row r="1008" s="333" customFormat="1" ht="12.75"/>
    <row r="1009" s="333" customFormat="1" ht="12.75"/>
    <row r="1010" s="333" customFormat="1" ht="12.75"/>
    <row r="1011" s="333" customFormat="1" ht="12.75"/>
    <row r="1012" s="333" customFormat="1" ht="12.75"/>
    <row r="1013" s="333" customFormat="1" ht="12.75"/>
    <row r="1014" s="333" customFormat="1" ht="12.75"/>
    <row r="1015" s="333" customFormat="1" ht="12.75"/>
    <row r="1016" s="333" customFormat="1" ht="12.75"/>
    <row r="1017" s="333" customFormat="1" ht="12.75"/>
    <row r="1018" s="333" customFormat="1" ht="12.75"/>
    <row r="1019" s="333" customFormat="1" ht="12.75"/>
    <row r="1020" s="333" customFormat="1" ht="12.75"/>
    <row r="1021" s="333" customFormat="1" ht="12.75"/>
    <row r="1022" s="333" customFormat="1" ht="12.75"/>
    <row r="1023" s="333" customFormat="1" ht="12.75"/>
    <row r="1024" s="333" customFormat="1" ht="12.75"/>
    <row r="1025" s="333" customFormat="1" ht="12.75"/>
    <row r="1026" s="333" customFormat="1" ht="12.75"/>
    <row r="1027" s="333" customFormat="1" ht="12.75"/>
    <row r="1028" s="333" customFormat="1" ht="12.75"/>
    <row r="1029" s="333" customFormat="1" ht="12.75"/>
    <row r="1030" s="333" customFormat="1" ht="12.75"/>
    <row r="1031" s="333" customFormat="1" ht="12.75"/>
    <row r="1032" s="333" customFormat="1" ht="12.75"/>
    <row r="1033" s="333" customFormat="1" ht="12.75"/>
    <row r="1034" s="333" customFormat="1" ht="12.75"/>
    <row r="1035" s="333" customFormat="1" ht="12.75"/>
    <row r="1036" s="333" customFormat="1" ht="12.75"/>
    <row r="1037" s="333" customFormat="1" ht="12.75"/>
    <row r="1038" s="333" customFormat="1" ht="12.75"/>
    <row r="1039" s="333" customFormat="1" ht="12.75"/>
    <row r="1040" s="333" customFormat="1" ht="12.75"/>
    <row r="1041" s="333" customFormat="1" ht="12.75"/>
    <row r="1042" s="333" customFormat="1" ht="12.75"/>
    <row r="1043" s="333" customFormat="1" ht="12.75"/>
    <row r="1044" s="333" customFormat="1" ht="12.75"/>
    <row r="1045" s="333" customFormat="1" ht="12.75"/>
    <row r="1046" s="333" customFormat="1" ht="12.75"/>
    <row r="1047" s="333" customFormat="1" ht="12.75"/>
    <row r="1048" s="333" customFormat="1" ht="12.75"/>
    <row r="1049" s="333" customFormat="1" ht="12.75"/>
    <row r="1050" s="333" customFormat="1" ht="12.75"/>
    <row r="1051" s="333" customFormat="1" ht="12.75"/>
    <row r="1052" s="333" customFormat="1" ht="12.75"/>
    <row r="1053" s="333" customFormat="1" ht="12.75"/>
    <row r="1054" s="333" customFormat="1" ht="12.75"/>
    <row r="1055" s="333" customFormat="1" ht="12.75"/>
    <row r="1056" s="333" customFormat="1" ht="12.75"/>
    <row r="1057" s="333" customFormat="1" ht="12.75"/>
    <row r="1058" s="333" customFormat="1" ht="12.75"/>
    <row r="1059" s="333" customFormat="1" ht="12.75"/>
    <row r="1060" s="333" customFormat="1" ht="12.75"/>
    <row r="1061" s="333" customFormat="1" ht="12.75"/>
    <row r="1062" s="333" customFormat="1" ht="12.75"/>
    <row r="1063" s="333" customFormat="1" ht="12.75"/>
    <row r="1064" s="333" customFormat="1" ht="12.75"/>
    <row r="1065" s="333" customFormat="1" ht="12.75"/>
    <row r="1066" s="333" customFormat="1" ht="12.75"/>
    <row r="1067" s="333" customFormat="1" ht="12.75"/>
    <row r="1068" s="333" customFormat="1" ht="12.75"/>
    <row r="1069" s="333" customFormat="1" ht="12.75"/>
    <row r="1070" s="333" customFormat="1" ht="12.75"/>
    <row r="1071" s="333" customFormat="1" ht="12.75"/>
    <row r="1072" s="333" customFormat="1" ht="12.75"/>
    <row r="1073" s="333" customFormat="1" ht="12.75"/>
    <row r="1074" s="333" customFormat="1" ht="12.75"/>
    <row r="1075" s="333" customFormat="1" ht="12.75"/>
    <row r="1076" s="333" customFormat="1" ht="12.75"/>
    <row r="1077" s="333" customFormat="1" ht="12.75"/>
    <row r="1078" s="333" customFormat="1" ht="12.75"/>
    <row r="1079" s="333" customFormat="1" ht="12.75"/>
    <row r="1080" s="333" customFormat="1" ht="12.75"/>
    <row r="1081" s="333" customFormat="1" ht="12.75"/>
    <row r="1082" s="333" customFormat="1" ht="12.75"/>
    <row r="1083" s="333" customFormat="1" ht="12.75"/>
    <row r="1084" s="333" customFormat="1" ht="12.75"/>
    <row r="1085" s="333" customFormat="1" ht="12.75"/>
    <row r="1086" s="333" customFormat="1" ht="12.75"/>
    <row r="1087" s="333" customFormat="1" ht="12.75"/>
    <row r="1088" s="333" customFormat="1" ht="12.75"/>
    <row r="1089" s="333" customFormat="1" ht="12.75"/>
    <row r="1090" s="333" customFormat="1" ht="12.75"/>
    <row r="1091" s="333" customFormat="1" ht="12.75"/>
    <row r="1092" s="333" customFormat="1" ht="12.75"/>
    <row r="1093" s="333" customFormat="1" ht="12.75"/>
    <row r="1094" s="333" customFormat="1" ht="12.75"/>
    <row r="1095" s="333" customFormat="1" ht="12.75"/>
    <row r="1096" s="333" customFormat="1" ht="12.75"/>
    <row r="1097" s="333" customFormat="1" ht="12.75"/>
    <row r="1098" s="333" customFormat="1" ht="12.75"/>
    <row r="1099" s="333" customFormat="1" ht="12.75"/>
    <row r="1100" s="333" customFormat="1" ht="12.75"/>
    <row r="1101" s="333" customFormat="1" ht="12.75"/>
    <row r="1102" s="333" customFormat="1" ht="12.75"/>
    <row r="1103" s="333" customFormat="1" ht="12.75"/>
    <row r="1104" s="333" customFormat="1" ht="12.75"/>
    <row r="1105" s="333" customFormat="1" ht="12.75"/>
    <row r="1106" s="333" customFormat="1" ht="12.75"/>
    <row r="1107" s="333" customFormat="1" ht="12.75"/>
    <row r="1108" s="333" customFormat="1" ht="12.75"/>
    <row r="1109" s="333" customFormat="1" ht="12.75"/>
    <row r="1110" s="333" customFormat="1" ht="12.75"/>
    <row r="1111" s="333" customFormat="1" ht="12.75"/>
    <row r="1112" s="333" customFormat="1" ht="12.75"/>
    <row r="1113" s="333" customFormat="1" ht="12.75"/>
    <row r="1114" s="333" customFormat="1" ht="12.75"/>
    <row r="1115" s="333" customFormat="1" ht="12.75"/>
    <row r="1116" s="333" customFormat="1" ht="12.75"/>
    <row r="1117" s="333" customFormat="1" ht="12.75"/>
    <row r="1118" s="333" customFormat="1" ht="12.75"/>
    <row r="1119" s="333" customFormat="1" ht="12.75"/>
    <row r="1120" s="333" customFormat="1" ht="12.75"/>
    <row r="1121" s="333" customFormat="1" ht="12.75"/>
    <row r="1122" s="333" customFormat="1" ht="12.75"/>
    <row r="1123" s="333" customFormat="1" ht="12.75"/>
    <row r="1124" s="333" customFormat="1" ht="12.75"/>
    <row r="1125" s="333" customFormat="1" ht="12.75"/>
    <row r="1126" s="333" customFormat="1" ht="12.75"/>
    <row r="1127" s="333" customFormat="1" ht="12.75"/>
    <row r="1128" s="333" customFormat="1" ht="12.75"/>
    <row r="1129" s="333" customFormat="1" ht="12.75"/>
    <row r="1130" s="333" customFormat="1" ht="12.75"/>
    <row r="1131" s="333" customFormat="1" ht="12.75"/>
    <row r="1132" s="333" customFormat="1" ht="12.75"/>
    <row r="1133" s="333" customFormat="1" ht="12.75"/>
    <row r="1134" s="333" customFormat="1" ht="12.75"/>
    <row r="1135" s="333" customFormat="1" ht="12.75"/>
    <row r="1136" s="333" customFormat="1" ht="12.75"/>
    <row r="1137" s="333" customFormat="1" ht="12.75"/>
    <row r="1138" s="333" customFormat="1" ht="12.75"/>
    <row r="1139" s="333" customFormat="1" ht="12.75"/>
    <row r="1140" s="333" customFormat="1" ht="12.75"/>
    <row r="1141" s="333" customFormat="1" ht="12.75"/>
    <row r="1142" s="333" customFormat="1" ht="12.75"/>
    <row r="1143" s="333" customFormat="1" ht="12.75"/>
    <row r="1144" s="333" customFormat="1" ht="12.75"/>
    <row r="1145" s="333" customFormat="1" ht="12.75"/>
    <row r="1146" s="333" customFormat="1" ht="12.75"/>
    <row r="1147" s="333" customFormat="1" ht="12.75"/>
    <row r="1148" s="333" customFormat="1" ht="12.75"/>
    <row r="1149" s="333" customFormat="1" ht="12.75"/>
    <row r="1150" s="333" customFormat="1" ht="12.75"/>
    <row r="1151" s="333" customFormat="1" ht="12.75"/>
    <row r="1152" s="333" customFormat="1" ht="12.75"/>
    <row r="1153" s="333" customFormat="1" ht="12.75"/>
    <row r="1154" s="333" customFormat="1" ht="12.75"/>
    <row r="1155" s="333" customFormat="1" ht="12.75"/>
    <row r="1156" s="333" customFormat="1" ht="12.75"/>
    <row r="1157" s="333" customFormat="1" ht="12.75"/>
    <row r="1158" s="333" customFormat="1" ht="12.75"/>
    <row r="1159" s="333" customFormat="1" ht="12.75"/>
    <row r="1160" s="333" customFormat="1" ht="12.75"/>
    <row r="1161" s="333" customFormat="1" ht="12.75"/>
    <row r="1162" s="333" customFormat="1" ht="12.75"/>
    <row r="1163" s="333" customFormat="1" ht="12.75"/>
    <row r="1164" s="333" customFormat="1" ht="12.75"/>
    <row r="1165" s="333" customFormat="1" ht="12.75"/>
    <row r="1166" s="333" customFormat="1" ht="12.75"/>
    <row r="1167" s="333" customFormat="1" ht="12.75"/>
    <row r="1168" s="333" customFormat="1" ht="12.75"/>
    <row r="1169" s="333" customFormat="1" ht="12.75"/>
    <row r="1170" s="333" customFormat="1" ht="12.75"/>
    <row r="1171" s="333" customFormat="1" ht="12.75"/>
    <row r="1172" s="333" customFormat="1" ht="12.75"/>
    <row r="1173" s="333" customFormat="1" ht="12.75"/>
    <row r="1174" s="333" customFormat="1" ht="12.75"/>
    <row r="1175" s="333" customFormat="1" ht="12.75"/>
    <row r="1176" s="333" customFormat="1" ht="12.75"/>
    <row r="1177" s="333" customFormat="1" ht="12.75"/>
    <row r="1178" s="333" customFormat="1" ht="12.75"/>
    <row r="1179" s="333" customFormat="1" ht="12.75"/>
    <row r="1180" s="333" customFormat="1" ht="12.75"/>
    <row r="1181" s="333" customFormat="1" ht="12.75"/>
    <row r="1182" s="333" customFormat="1" ht="12.75"/>
    <row r="1183" s="333" customFormat="1" ht="12.75"/>
    <row r="1184" s="333" customFormat="1" ht="12.75"/>
    <row r="1185" s="333" customFormat="1" ht="12.75"/>
    <row r="1186" s="333" customFormat="1" ht="12.75"/>
    <row r="1187" s="333" customFormat="1" ht="12.75"/>
    <row r="1188" s="333" customFormat="1" ht="12.75"/>
    <row r="1189" s="333" customFormat="1" ht="12.75"/>
    <row r="1190" s="333" customFormat="1" ht="12.75"/>
    <row r="1191" s="333" customFormat="1" ht="12.75"/>
    <row r="1192" s="333" customFormat="1" ht="12.75"/>
    <row r="1193" s="333" customFormat="1" ht="12.75"/>
    <row r="1194" s="333" customFormat="1" ht="12.75"/>
    <row r="1195" s="333" customFormat="1" ht="12.75"/>
    <row r="1196" s="333" customFormat="1" ht="12.75"/>
    <row r="1197" s="333" customFormat="1" ht="12.75"/>
    <row r="1198" s="333" customFormat="1" ht="12.75"/>
    <row r="1199" s="333" customFormat="1" ht="12.75"/>
    <row r="1200" s="333" customFormat="1" ht="12.75"/>
    <row r="1201" s="333" customFormat="1" ht="12.75"/>
    <row r="1202" s="333" customFormat="1" ht="12.75"/>
    <row r="1203" s="333" customFormat="1" ht="12.75"/>
    <row r="1204" s="333" customFormat="1" ht="12.75"/>
    <row r="1205" s="333" customFormat="1" ht="12.75"/>
    <row r="1206" s="333" customFormat="1" ht="12.75"/>
    <row r="1207" s="333" customFormat="1" ht="12.75"/>
    <row r="1208" s="333" customFormat="1" ht="12.75"/>
    <row r="1209" s="333" customFormat="1" ht="12.75"/>
    <row r="1210" s="333" customFormat="1" ht="12.75"/>
    <row r="1211" s="333" customFormat="1" ht="12.75"/>
    <row r="1212" s="333" customFormat="1" ht="12.75"/>
    <row r="1213" s="333" customFormat="1" ht="12.75"/>
    <row r="1214" s="333" customFormat="1" ht="12.75"/>
    <row r="1215" s="333" customFormat="1" ht="12.75"/>
    <row r="1216" s="333" customFormat="1" ht="12.75"/>
    <row r="1217" s="333" customFormat="1" ht="12.75"/>
    <row r="1218" s="333" customFormat="1" ht="12.75"/>
    <row r="1219" s="333" customFormat="1" ht="12.75"/>
    <row r="1220" s="333" customFormat="1" ht="12.75"/>
    <row r="1221" s="333" customFormat="1" ht="12.75"/>
    <row r="1222" s="333" customFormat="1" ht="12.75"/>
    <row r="1223" s="333" customFormat="1" ht="12.75"/>
    <row r="1224" s="333" customFormat="1" ht="12.75"/>
    <row r="1225" s="333" customFormat="1" ht="12.75"/>
    <row r="1226" s="333" customFormat="1" ht="12.75"/>
    <row r="1227" s="333" customFormat="1" ht="12.75"/>
    <row r="1228" s="333" customFormat="1" ht="12.75"/>
    <row r="1229" s="333" customFormat="1" ht="12.75"/>
    <row r="1230" s="333" customFormat="1" ht="12.75"/>
    <row r="1231" s="333" customFormat="1" ht="12.75"/>
    <row r="1232" s="333" customFormat="1" ht="12.75"/>
    <row r="1233" s="333" customFormat="1" ht="12.75"/>
    <row r="1234" s="333" customFormat="1" ht="12.75"/>
    <row r="1235" s="333" customFormat="1" ht="12.75"/>
    <row r="1236" s="333" customFormat="1" ht="12.75"/>
    <row r="1237" s="333" customFormat="1" ht="12.75"/>
    <row r="1238" s="333" customFormat="1" ht="12.75"/>
    <row r="1239" s="333" customFormat="1" ht="12.75"/>
    <row r="1240" s="333" customFormat="1" ht="12.75"/>
    <row r="1241" s="333" customFormat="1" ht="12.75"/>
    <row r="1242" s="333" customFormat="1" ht="12.75"/>
    <row r="1243" s="333" customFormat="1" ht="12.75"/>
    <row r="1244" s="333" customFormat="1" ht="12.75"/>
    <row r="1245" s="333" customFormat="1" ht="12.75"/>
    <row r="1246" s="333" customFormat="1" ht="12.75"/>
    <row r="1247" s="333" customFormat="1" ht="12.75"/>
    <row r="1248" s="333" customFormat="1" ht="12.75"/>
    <row r="1249" s="333" customFormat="1" ht="12.75"/>
    <row r="1250" s="333" customFormat="1" ht="12.75"/>
    <row r="1251" s="333" customFormat="1" ht="12.75"/>
    <row r="1252" s="333" customFormat="1" ht="12.75"/>
    <row r="1253" s="333" customFormat="1" ht="12.75"/>
    <row r="1254" s="333" customFormat="1" ht="12.75"/>
    <row r="1255" s="333" customFormat="1" ht="12.75"/>
    <row r="1256" s="333" customFormat="1" ht="12.75"/>
    <row r="1257" s="333" customFormat="1" ht="12.75"/>
    <row r="1258" s="333" customFormat="1" ht="12.75"/>
    <row r="1259" s="333" customFormat="1" ht="12.75"/>
    <row r="1260" s="333" customFormat="1" ht="12.75"/>
    <row r="1261" s="333" customFormat="1" ht="12.75"/>
    <row r="1262" s="333" customFormat="1" ht="12.75"/>
    <row r="1263" s="333" customFormat="1" ht="12.75"/>
    <row r="1264" s="333" customFormat="1" ht="12.75"/>
    <row r="1265" s="333" customFormat="1" ht="12.75"/>
    <row r="1266" s="333" customFormat="1" ht="12.75"/>
    <row r="1267" s="333" customFormat="1" ht="12.75"/>
    <row r="1268" s="333" customFormat="1" ht="12.75"/>
    <row r="1269" s="333" customFormat="1" ht="12.75"/>
    <row r="1270" s="333" customFormat="1" ht="12.75"/>
    <row r="1271" s="333" customFormat="1" ht="12.75"/>
    <row r="1272" s="333" customFormat="1" ht="12.75"/>
    <row r="1273" s="333" customFormat="1" ht="12.75"/>
    <row r="1274" s="333" customFormat="1" ht="12.75"/>
    <row r="1275" s="333" customFormat="1" ht="12.75"/>
    <row r="1276" s="333" customFormat="1" ht="12.75"/>
    <row r="1277" s="333" customFormat="1" ht="12.75"/>
    <row r="1278" s="333" customFormat="1" ht="12.75"/>
    <row r="1279" s="333" customFormat="1" ht="12.75"/>
    <row r="1280" s="333" customFormat="1" ht="12.75"/>
    <row r="1281" spans="2:13" ht="12.75">
      <c r="B1281" s="333"/>
      <c r="C1281" s="333"/>
      <c r="D1281" s="333"/>
      <c r="E1281" s="333"/>
      <c r="F1281" s="333"/>
      <c r="G1281" s="333"/>
      <c r="H1281" s="333"/>
      <c r="I1281" s="333"/>
      <c r="J1281" s="333"/>
      <c r="K1281" s="333"/>
      <c r="L1281" s="333"/>
      <c r="M1281" s="333"/>
    </row>
    <row r="1282" spans="2:13" ht="12.75">
      <c r="B1282" s="333"/>
      <c r="C1282" s="333"/>
      <c r="D1282" s="333"/>
      <c r="E1282" s="333"/>
      <c r="F1282" s="333"/>
      <c r="G1282" s="333"/>
      <c r="H1282" s="333"/>
      <c r="I1282" s="333"/>
      <c r="J1282" s="333"/>
      <c r="K1282" s="333"/>
      <c r="L1282" s="333"/>
      <c r="M1282" s="333"/>
    </row>
    <row r="1283" spans="2:13" ht="12.75"/>
    <row r="1284" spans="2:13" ht="12.75"/>
    <row r="1285" spans="2:13" ht="12.75"/>
    <row r="1286" spans="2:13" ht="12.75"/>
    <row r="1287" spans="2:13" ht="12.75"/>
    <row r="1288" spans="2:13" ht="12.75"/>
    <row r="1289" spans="2:13" ht="12.75"/>
    <row r="1290" spans="2:13" ht="12.75"/>
    <row r="1291" spans="2:13" ht="12.75"/>
    <row r="1292" spans="2:13" ht="12.75"/>
    <row r="1293" spans="2:13" ht="12.75"/>
    <row r="1294" spans="2:13" ht="12.75"/>
    <row r="1295" spans="2:13" ht="12.75"/>
    <row r="1296" spans="2:13" ht="12.75"/>
    <row r="1297" ht="12.75"/>
    <row r="1298" ht="12.75"/>
    <row r="1299" ht="12.75"/>
    <row r="1300" ht="12.75"/>
    <row r="1301" ht="12.75"/>
    <row r="1302" ht="12.75"/>
    <row r="1303" ht="12.75"/>
    <row r="1304" ht="12.75"/>
    <row r="1305" ht="12.75"/>
    <row r="1306" ht="12.75"/>
    <row r="1307" ht="12.75"/>
    <row r="1308" ht="12.75"/>
    <row r="1309" ht="12.75"/>
    <row r="1310" ht="12.75"/>
    <row r="1311" ht="12.75"/>
    <row r="1312" ht="12.75"/>
    <row r="1313" ht="12.75"/>
    <row r="1314" ht="12.75"/>
    <row r="1315" ht="12.75"/>
    <row r="1316" ht="12.75"/>
    <row r="1317" ht="12.75"/>
    <row r="1318" ht="12.75"/>
    <row r="1319" ht="12.75"/>
    <row r="1320" ht="12.75"/>
    <row r="1321" ht="12.75"/>
    <row r="1322" ht="12.75"/>
    <row r="1323" ht="12.75"/>
    <row r="1324" ht="12.75"/>
    <row r="1325" ht="12.75"/>
    <row r="1326" ht="12.75"/>
    <row r="1327" ht="12.75"/>
    <row r="1328" ht="12.75"/>
    <row r="1329" ht="12.75"/>
    <row r="1330" ht="12.75"/>
    <row r="1331" ht="12.75"/>
    <row r="1332" ht="12.75"/>
    <row r="1333" ht="12.75"/>
    <row r="1334" ht="12.75"/>
    <row r="1335" ht="12.75"/>
    <row r="1336" ht="12.75"/>
    <row r="1337" ht="12.75"/>
    <row r="1338" ht="12.75"/>
    <row r="1339" ht="12.75"/>
    <row r="1340" ht="12.75"/>
    <row r="1341" ht="12.75"/>
    <row r="1342" ht="12.75"/>
    <row r="1343" ht="12.75"/>
    <row r="1344" ht="12.75"/>
    <row r="1345" ht="12.75"/>
    <row r="1346" ht="12.75"/>
    <row r="1347" ht="12.75"/>
    <row r="1348" ht="12.75"/>
    <row r="1349" ht="12.75"/>
    <row r="1350" ht="12.75"/>
    <row r="1351" ht="12.75"/>
    <row r="1352" ht="12.75"/>
    <row r="1353" ht="12.75"/>
    <row r="1354" ht="12.75"/>
    <row r="1355" ht="12.75"/>
    <row r="1356" ht="12.75"/>
    <row r="1357" ht="12.75"/>
    <row r="1358" ht="12.75"/>
    <row r="1359" ht="12.75"/>
    <row r="1360" ht="12.75"/>
    <row r="1361" ht="12.75"/>
    <row r="1362" ht="12.75"/>
    <row r="1363" ht="12.75"/>
    <row r="1364" ht="12.75"/>
    <row r="1365" ht="12.75"/>
    <row r="1366" ht="12.75"/>
    <row r="1367" ht="12.75"/>
    <row r="1368" ht="12.75"/>
    <row r="1369" ht="12.75"/>
    <row r="1370" ht="12.75"/>
    <row r="1371" ht="12.75"/>
    <row r="1372" ht="12.75"/>
    <row r="1373" ht="12.75"/>
    <row r="1374" ht="12.75"/>
    <row r="1375" ht="12.75"/>
    <row r="1376" ht="12.75"/>
    <row r="1377" ht="12.75"/>
    <row r="1378" ht="12.75"/>
    <row r="1379" ht="12.75"/>
    <row r="1380" ht="12.75"/>
    <row r="1381" ht="12.75"/>
    <row r="1382" ht="12.75"/>
    <row r="1383" ht="12.75"/>
    <row r="1384" ht="12.75"/>
    <row r="1385" ht="12.75"/>
    <row r="1386" ht="12.75"/>
    <row r="1387" ht="12.75"/>
    <row r="1388" ht="12.75"/>
    <row r="1389" ht="12.75"/>
    <row r="1390" ht="12.75"/>
    <row r="1391" ht="12.75"/>
    <row r="1392" ht="12.75"/>
    <row r="1393" ht="12.75"/>
    <row r="1394" ht="12.75"/>
    <row r="1395" ht="12.75"/>
    <row r="1396" ht="12.75"/>
    <row r="1397" ht="12.75"/>
    <row r="1398" ht="12.75"/>
    <row r="1399" ht="12.75"/>
    <row r="1400" ht="12.75"/>
    <row r="1401" ht="12.75"/>
    <row r="1402" ht="12.75"/>
    <row r="1403" ht="12.75"/>
    <row r="1404" ht="12.75"/>
    <row r="1405" ht="12.75"/>
    <row r="1406" ht="12.75"/>
    <row r="1407" ht="12.75"/>
    <row r="1408" ht="12.75"/>
    <row r="1409" ht="12.75"/>
    <row r="1410" ht="12.75"/>
    <row r="1411" ht="12.75"/>
    <row r="1412" ht="12.75"/>
    <row r="1413" ht="12.75"/>
    <row r="1414" ht="12.75"/>
    <row r="1415" ht="12.75"/>
    <row r="1416" ht="12.75"/>
    <row r="1417" ht="12.75"/>
    <row r="1418" ht="12.75"/>
    <row r="1419" ht="12.75"/>
    <row r="1420" ht="12.75"/>
    <row r="1421" ht="12.75"/>
    <row r="1422" ht="12.75"/>
    <row r="1423" ht="12.75"/>
    <row r="1424" ht="12.75"/>
    <row r="1425" ht="12.75"/>
    <row r="1426" ht="12.75"/>
    <row r="1427" ht="12.75"/>
    <row r="1428" ht="12.75"/>
    <row r="1429" ht="12.75"/>
    <row r="1430" ht="12.75"/>
    <row r="1431" ht="12.75"/>
    <row r="1432" ht="12.75"/>
    <row r="1433" ht="12.75"/>
    <row r="1434" ht="12.75"/>
    <row r="1435" ht="12.75"/>
    <row r="1436" ht="12.75"/>
    <row r="1437" ht="12.75"/>
    <row r="1438" ht="12.75"/>
    <row r="1439" ht="12.75"/>
    <row r="1440" ht="12.75"/>
    <row r="1441" ht="12.75"/>
    <row r="1442" ht="12.75"/>
    <row r="1443" ht="12.75"/>
    <row r="1444" ht="12.75"/>
    <row r="1445" ht="12.75"/>
    <row r="1446" ht="12.75"/>
    <row r="1447" ht="12.75"/>
    <row r="1448" ht="12.75"/>
    <row r="1449" ht="12.75"/>
    <row r="1450" ht="12.75"/>
    <row r="1451" ht="12.75"/>
    <row r="1452" ht="12.75"/>
    <row r="1453" ht="12.75"/>
    <row r="1454" ht="12.75"/>
    <row r="1455" ht="12.75"/>
    <row r="1456" ht="12.75"/>
    <row r="1457" ht="12.75"/>
    <row r="1458" ht="12.75"/>
    <row r="1459" ht="12.75"/>
    <row r="1460" ht="12.75"/>
    <row r="1461" ht="12.75"/>
    <row r="1462" ht="12.75"/>
    <row r="1463" ht="12.75"/>
    <row r="1464" ht="12.75"/>
    <row r="1465" ht="12.75"/>
    <row r="1466" ht="12.75"/>
    <row r="1467" ht="12.75"/>
    <row r="1468" ht="12.75"/>
    <row r="1469" ht="12.75"/>
    <row r="1470" ht="12.75"/>
    <row r="1471" ht="12.75"/>
    <row r="1472" ht="12.75"/>
    <row r="1473" ht="12.75"/>
    <row r="1474" ht="12.75"/>
    <row r="1475" ht="12.75"/>
    <row r="1476" ht="12.75"/>
    <row r="1477" ht="12.75"/>
    <row r="1478" ht="12.75"/>
    <row r="1479" ht="12.75"/>
    <row r="1480" ht="12.75"/>
    <row r="1481" ht="12.75"/>
    <row r="1482" ht="12.75"/>
    <row r="1483" ht="12.75"/>
    <row r="1484" ht="12.75"/>
    <row r="1485" ht="12.75"/>
    <row r="1486" ht="12.75"/>
    <row r="1487" ht="12.75"/>
    <row r="1488" ht="12.75"/>
    <row r="1489" ht="12.75"/>
    <row r="1490" ht="12.75"/>
    <row r="1491" ht="12.75"/>
    <row r="1492" ht="12.75"/>
    <row r="1493" ht="12.75"/>
    <row r="1494" ht="12.75"/>
    <row r="1495" ht="12.75"/>
    <row r="1496" ht="12.75"/>
    <row r="1497" ht="12.75"/>
    <row r="1498" ht="12.75"/>
    <row r="1499" ht="12.75"/>
    <row r="1500" ht="12.75"/>
    <row r="1501" ht="12.75"/>
    <row r="1502" ht="12.75"/>
    <row r="1503" ht="12.75"/>
    <row r="1504" ht="12.75"/>
    <row r="1505" ht="12.75"/>
    <row r="1506" ht="12.75"/>
    <row r="1507" ht="12.75"/>
    <row r="1508" ht="12.75"/>
    <row r="1509" ht="12.75"/>
    <row r="1510" ht="12.75"/>
    <row r="1511" ht="12.75"/>
    <row r="1512" ht="12.75"/>
    <row r="1513" ht="12.75"/>
    <row r="1514" ht="12.75"/>
    <row r="1515" ht="12.75"/>
    <row r="1516" ht="12.75"/>
    <row r="1517" ht="12.75"/>
    <row r="1518" ht="12.75"/>
    <row r="1519" ht="12.75"/>
    <row r="1520" ht="12.75"/>
    <row r="1521" ht="12.75"/>
    <row r="1522" ht="12.75"/>
    <row r="1523" ht="12.75"/>
    <row r="1524" ht="12.75"/>
    <row r="1525" ht="12.75"/>
    <row r="1526" ht="12.75"/>
    <row r="1527" ht="12.75"/>
    <row r="1528" ht="12.75"/>
    <row r="1529" ht="12.75"/>
    <row r="1530" ht="12.75"/>
    <row r="1531" ht="12.75"/>
    <row r="1532" ht="12.75"/>
    <row r="1533" ht="12.75"/>
    <row r="1534" ht="12.75"/>
    <row r="1535" ht="12.75"/>
    <row r="1536" ht="12.75"/>
    <row r="1537" ht="12.75"/>
    <row r="1538" ht="12.75"/>
    <row r="1539" ht="12.75"/>
    <row r="1540" ht="12.75"/>
    <row r="1541" ht="12.75"/>
    <row r="1542" ht="12.75"/>
    <row r="1543" ht="12.75"/>
    <row r="1544" ht="12.75"/>
    <row r="1545" ht="12.75"/>
    <row r="1546" ht="12.75"/>
    <row r="1547" ht="12.75"/>
    <row r="1548" ht="12.75"/>
    <row r="1549" ht="12.75"/>
    <row r="1550" ht="12.75"/>
    <row r="1551" ht="12.75"/>
    <row r="1552" ht="12.75"/>
    <row r="1553" ht="12.75"/>
    <row r="1554" ht="12.75"/>
    <row r="1555" ht="12.75"/>
    <row r="1556" ht="12.75"/>
    <row r="1557" ht="12.75"/>
    <row r="1558" ht="12.75"/>
    <row r="1559" ht="12.75"/>
    <row r="1560" ht="12.75"/>
    <row r="1561" ht="12.75"/>
    <row r="1562" ht="12.75"/>
    <row r="1563" ht="12.75"/>
    <row r="1564" ht="12.75"/>
    <row r="1565" ht="12.75"/>
    <row r="1566" ht="12.75"/>
    <row r="1567" ht="12.75"/>
    <row r="1568" ht="12.75"/>
    <row r="1569" ht="12.75"/>
    <row r="1570" ht="12.75"/>
    <row r="1571" ht="12.75"/>
    <row r="1572" ht="12.75"/>
    <row r="1573" ht="12.75"/>
    <row r="1574" ht="12.75"/>
    <row r="1575" ht="12.75"/>
    <row r="1576" ht="12.75"/>
    <row r="1577" ht="12.75"/>
    <row r="1578" ht="12.75"/>
    <row r="1579" ht="12.75"/>
    <row r="1580" ht="12.75"/>
    <row r="1581" ht="12.75"/>
    <row r="1582" ht="12.75"/>
    <row r="1583" ht="12.75"/>
    <row r="1584" ht="12.75"/>
    <row r="1585" ht="12.75"/>
    <row r="1586" ht="12.75"/>
    <row r="1587" ht="12.75"/>
    <row r="1588" ht="12.75"/>
    <row r="1589" ht="12.75"/>
    <row r="1590" ht="12.75"/>
    <row r="1591" ht="12.75"/>
    <row r="1592" ht="12.75"/>
    <row r="1593" ht="12.75"/>
    <row r="1594" ht="12.75"/>
    <row r="1595" ht="12.75"/>
    <row r="1596" ht="12.75"/>
    <row r="1597" ht="12.75"/>
    <row r="1598" ht="12.75"/>
    <row r="1599" ht="12.75"/>
    <row r="1600" ht="12.75"/>
    <row r="1601" ht="12.75"/>
    <row r="1602" ht="12.75"/>
    <row r="1603" ht="12.75"/>
    <row r="1604" ht="12.75"/>
    <row r="1605" ht="12.75"/>
    <row r="1606" ht="12.75"/>
    <row r="1607" ht="12.75"/>
    <row r="1608" ht="12.75"/>
    <row r="1609" ht="12.75"/>
    <row r="1610" ht="12.75"/>
    <row r="1611" ht="12.75"/>
    <row r="1612" ht="12.75"/>
    <row r="1613" ht="12.75"/>
    <row r="1614" ht="12.75"/>
    <row r="1615" ht="12.75"/>
    <row r="1616" ht="12.75"/>
    <row r="1617" ht="12.75"/>
    <row r="1618" ht="12.75"/>
    <row r="1619" ht="12.75"/>
    <row r="1620" ht="12.75"/>
    <row r="1621" ht="12.75"/>
    <row r="1622" ht="12.75"/>
    <row r="1623" ht="12.75"/>
    <row r="1624" ht="12.75"/>
    <row r="1625" ht="12.75"/>
    <row r="1626" ht="12.75"/>
    <row r="1627" ht="12.75"/>
    <row r="1628" ht="12.75"/>
    <row r="1629" ht="12.75"/>
    <row r="1630" ht="12.75"/>
    <row r="1631" ht="12.75"/>
    <row r="1632" ht="12.75"/>
    <row r="1633" ht="12.75"/>
    <row r="1634" ht="12.75"/>
    <row r="1635" ht="12.75"/>
    <row r="1636" ht="12.75"/>
    <row r="1637" ht="12.75"/>
    <row r="1638" ht="12.75"/>
    <row r="1639" ht="12.75"/>
    <row r="1640" ht="12.75"/>
    <row r="1641" ht="12.75"/>
    <row r="1642" ht="12.75"/>
    <row r="1643" ht="12.75"/>
    <row r="1644" ht="12.75"/>
    <row r="1645" ht="12.75"/>
    <row r="1646" ht="12.75"/>
    <row r="1647" ht="12.75"/>
    <row r="1648" ht="12.75"/>
    <row r="1649" ht="12.75"/>
    <row r="1650" ht="12.75"/>
    <row r="1651" ht="12.75"/>
    <row r="1652" ht="12.75"/>
    <row r="1653" ht="12.75"/>
    <row r="1654" ht="12.75"/>
    <row r="1655" ht="12.75"/>
    <row r="1656" ht="12.75"/>
    <row r="1657" ht="12.75"/>
    <row r="1658" ht="12.75"/>
    <row r="1659" ht="12.75"/>
    <row r="1660" ht="12.75"/>
    <row r="1661" ht="12.75"/>
    <row r="1662" ht="12.75"/>
    <row r="1663" ht="12.75"/>
    <row r="1664" ht="12.75"/>
    <row r="1665" ht="12.75"/>
    <row r="1666" ht="12.75"/>
    <row r="1667" ht="12.75"/>
    <row r="1668" ht="12.75"/>
    <row r="1669" ht="12.75"/>
    <row r="1670" ht="12.75"/>
    <row r="1671" ht="12.75"/>
    <row r="1672" ht="12.75"/>
    <row r="1673" ht="12.75"/>
    <row r="1674" ht="12.75"/>
    <row r="1675" ht="12.75"/>
    <row r="1676" ht="12.75"/>
    <row r="1677" ht="12.75"/>
    <row r="1678" ht="12.75"/>
    <row r="1679" ht="12.75"/>
    <row r="1680" ht="12.75"/>
    <row r="1681" ht="12.75"/>
    <row r="1682" ht="12.75"/>
    <row r="1683" ht="12.75"/>
    <row r="1684" ht="12.75"/>
    <row r="1685" ht="12.75"/>
    <row r="1686" ht="12.75"/>
    <row r="1687" ht="12.75"/>
    <row r="1688" ht="12.75"/>
    <row r="1689" ht="12.75"/>
    <row r="1690" ht="12.75"/>
    <row r="1691" ht="12.75"/>
    <row r="1692" ht="12.75"/>
    <row r="1693" ht="12.75"/>
    <row r="1694" ht="12.75"/>
    <row r="1695" ht="12.75"/>
    <row r="1696" ht="12.75"/>
    <row r="1697" ht="12.75"/>
    <row r="1698" ht="12.75"/>
    <row r="1699" ht="12.75"/>
    <row r="1700" ht="12.75"/>
    <row r="1701" ht="12.75"/>
    <row r="1702" ht="12.75"/>
    <row r="1703" ht="12.75"/>
    <row r="1704" ht="12.75"/>
    <row r="1705" ht="12.75"/>
    <row r="1706" ht="12.75"/>
    <row r="1707" ht="12.75"/>
    <row r="1708" ht="12.75"/>
    <row r="1709" ht="12.75"/>
    <row r="1710" ht="12.75"/>
    <row r="1711" ht="12.75"/>
    <row r="1712" ht="12.75"/>
    <row r="1713" ht="12.75"/>
    <row r="1714" ht="12.75"/>
    <row r="1715" ht="12.75"/>
    <row r="1716" ht="12.75"/>
    <row r="1717" ht="12.75"/>
    <row r="1718" ht="12.75"/>
    <row r="1719" ht="12.75"/>
    <row r="1720" ht="12.75"/>
    <row r="1721" ht="12.75"/>
    <row r="1722" ht="12.75"/>
    <row r="1723" ht="12.75"/>
    <row r="1724" ht="12.75"/>
    <row r="1725" ht="12.75"/>
    <row r="1726" ht="12.75"/>
    <row r="1727" ht="12.75"/>
    <row r="1728" ht="12.75"/>
    <row r="1729" ht="12.75"/>
    <row r="1730" ht="12.75"/>
    <row r="1731" ht="12.75"/>
    <row r="1732" ht="12.75"/>
    <row r="1733" ht="12.75"/>
    <row r="1734" ht="12.75"/>
    <row r="1735" ht="12.75"/>
    <row r="1736" ht="12.75"/>
    <row r="1737" ht="12.75"/>
    <row r="1738" ht="12.75"/>
    <row r="1739" ht="12.75"/>
    <row r="1740" ht="12.75"/>
    <row r="1741" ht="12.75"/>
    <row r="1742" ht="12.75"/>
    <row r="1743" ht="12.75"/>
    <row r="1744" ht="12.75"/>
    <row r="1745" ht="12.75"/>
    <row r="1746" ht="12.75"/>
    <row r="1747" ht="12.75"/>
    <row r="1748" ht="12.75"/>
    <row r="1749" ht="12.75"/>
    <row r="1750" ht="12.75"/>
    <row r="1751" ht="12.75"/>
    <row r="1752" ht="12.75"/>
    <row r="1753" ht="12.75"/>
    <row r="1754" ht="12.75"/>
    <row r="1755" ht="12.75"/>
    <row r="1756" ht="12.75"/>
    <row r="1757" ht="12.75"/>
    <row r="1758" ht="12.75"/>
    <row r="1759" ht="12.75"/>
    <row r="1760" ht="12.75"/>
    <row r="1761" ht="12.75"/>
    <row r="1762" ht="12.75"/>
    <row r="1763" ht="12.75"/>
    <row r="1764" ht="12.75"/>
    <row r="1765" ht="12.75"/>
    <row r="1766" ht="12.75"/>
    <row r="1767" ht="12.75"/>
    <row r="1768" ht="12.75"/>
    <row r="1769" ht="12.75"/>
    <row r="1770" ht="12.75"/>
    <row r="1771" ht="12.75"/>
    <row r="1772" ht="12.75"/>
    <row r="1773" ht="12.75"/>
    <row r="1774" ht="12.75"/>
    <row r="1775" ht="12.75"/>
    <row r="1776" ht="12.75"/>
    <row r="1777" ht="12.75"/>
    <row r="1778" ht="12.75"/>
    <row r="1779" ht="12.75"/>
    <row r="1780" ht="12.75"/>
    <row r="1781" ht="12.75"/>
    <row r="1782" ht="12.75"/>
    <row r="1783" ht="12.75"/>
    <row r="1784" ht="12.75"/>
    <row r="1785" ht="12.75"/>
    <row r="1786" ht="12.75"/>
    <row r="1787" ht="12.75"/>
    <row r="1788" ht="12.75"/>
    <row r="1789" ht="12.75"/>
    <row r="1790" ht="12.75"/>
    <row r="1791" ht="12.75"/>
    <row r="1792" ht="12.75"/>
    <row r="1793" ht="12.75"/>
    <row r="1794" ht="12.75"/>
    <row r="1795" ht="12.75"/>
    <row r="1796" ht="12.75"/>
    <row r="1797" ht="12.75"/>
    <row r="1798" ht="12.75"/>
    <row r="1799" ht="12.75"/>
    <row r="1800" ht="12.75"/>
    <row r="1801" ht="12.75"/>
    <row r="1802" ht="12.75"/>
    <row r="1803" ht="12.75"/>
    <row r="1804" ht="12.75"/>
    <row r="1805" ht="12.75"/>
    <row r="1806" ht="12.75"/>
    <row r="1807" ht="12.75"/>
    <row r="1808" ht="12.75"/>
    <row r="1809" ht="12.75"/>
    <row r="1810" ht="12.75"/>
    <row r="1811" ht="12.75"/>
    <row r="1812" ht="12.75"/>
    <row r="1813" ht="12.75"/>
    <row r="1814" ht="12.75"/>
    <row r="1815" ht="12.75"/>
    <row r="1816" ht="12.75"/>
    <row r="1817" ht="12.75"/>
    <row r="1818" ht="12.75"/>
    <row r="1819" ht="12.75"/>
    <row r="1820" ht="12.75"/>
    <row r="1821" ht="12.75"/>
    <row r="1822" ht="12.75"/>
    <row r="1823" ht="12.75"/>
    <row r="1824" ht="12.75"/>
    <row r="1825" ht="12.75"/>
    <row r="1826" ht="12.75"/>
    <row r="1827" ht="12.75"/>
    <row r="1828" ht="12.75"/>
    <row r="1829" ht="12.75"/>
    <row r="1830" ht="12.75"/>
    <row r="1831" ht="12.75"/>
    <row r="1832" ht="12.75"/>
    <row r="1833" ht="12.75"/>
    <row r="1834" ht="12.75"/>
    <row r="1835" ht="12.75"/>
    <row r="1836" ht="12.75"/>
    <row r="1837" ht="12.75"/>
    <row r="1838" ht="12.75"/>
    <row r="1839" ht="12.75"/>
    <row r="1840" ht="12.75"/>
    <row r="1841" ht="12.75"/>
    <row r="1842" ht="12.75"/>
    <row r="1843" ht="12.75"/>
    <row r="1844" ht="12.75"/>
    <row r="1845" ht="12.75"/>
    <row r="1846" ht="12.75"/>
    <row r="1847" ht="12.75"/>
    <row r="1848" ht="12.75"/>
    <row r="1849" ht="12.75"/>
    <row r="1850" ht="12.75"/>
    <row r="1851" ht="12.75"/>
    <row r="1852" ht="12.75"/>
    <row r="1853" ht="12.75"/>
    <row r="1854" ht="12.75"/>
    <row r="1855" ht="12.75"/>
    <row r="1856" ht="12.75"/>
    <row r="1857" ht="12.75"/>
    <row r="1858" ht="12.75"/>
    <row r="1859" ht="12.75"/>
    <row r="1860" ht="12.75"/>
    <row r="1861" ht="12.75"/>
    <row r="1862" ht="12.75"/>
    <row r="1863" ht="12.75"/>
    <row r="1864" ht="12.75"/>
    <row r="1865" ht="12.75"/>
    <row r="1866" ht="12.75"/>
    <row r="1867" ht="12.75"/>
    <row r="1868" ht="12.75"/>
    <row r="1869" ht="12.75"/>
    <row r="1870" ht="12.75"/>
    <row r="1871" ht="12.75"/>
    <row r="1872" ht="12.75"/>
    <row r="1873" ht="12.75"/>
    <row r="1874" ht="12.75"/>
    <row r="1875" ht="12.75"/>
    <row r="1876" ht="12.75"/>
    <row r="1877" ht="12.75"/>
    <row r="1878" ht="12.75"/>
    <row r="1879" ht="12.75"/>
    <row r="1880" ht="12.75"/>
    <row r="1881" ht="12.75"/>
    <row r="1882" ht="12.75"/>
    <row r="1883" ht="12.75"/>
    <row r="1884" ht="12.75"/>
    <row r="1885" ht="12.75"/>
    <row r="1886" ht="12.75"/>
    <row r="1887" ht="12.75"/>
    <row r="1888" ht="12.75"/>
    <row r="1889" ht="12.75"/>
    <row r="1890" ht="12.75"/>
    <row r="1891" ht="12.75"/>
    <row r="1892" ht="12.75"/>
    <row r="1893" ht="12.75"/>
    <row r="1894" ht="12.75"/>
    <row r="1895" ht="12.75"/>
    <row r="1896" ht="12.75"/>
    <row r="1897" ht="12.75"/>
    <row r="1898" ht="12.75"/>
    <row r="1899" ht="12.75"/>
    <row r="1900" ht="12.75"/>
    <row r="1901" ht="12.75"/>
    <row r="1902" ht="12.75"/>
    <row r="1903" ht="12.75"/>
    <row r="1904" ht="12.75"/>
    <row r="1905" ht="12.75"/>
    <row r="1906" ht="12.75"/>
    <row r="1907" ht="12.75"/>
    <row r="1908" ht="12.75"/>
    <row r="1909" ht="12.75"/>
    <row r="1910" ht="12.75"/>
    <row r="1911" ht="12.75"/>
    <row r="1912" ht="12.75"/>
    <row r="1913" ht="12.75"/>
    <row r="1914" ht="12.75"/>
    <row r="1915" ht="12.75"/>
    <row r="1916" ht="12.75"/>
    <row r="1917" ht="12.75"/>
    <row r="1918" ht="12.75"/>
    <row r="1919" ht="12.75"/>
    <row r="1920" ht="12.75"/>
    <row r="1921" ht="12.75"/>
    <row r="1922" ht="12.75"/>
    <row r="1923" ht="12.75"/>
    <row r="1924" ht="12.75"/>
    <row r="1925" ht="12.75"/>
    <row r="1926" ht="12.75"/>
    <row r="1927" ht="12.75"/>
    <row r="1928" ht="12.75"/>
    <row r="1929" ht="12.75"/>
    <row r="1930" ht="12.75"/>
    <row r="1931" ht="12.75"/>
    <row r="1932" ht="12.75"/>
    <row r="1933" ht="12.75"/>
    <row r="1934" ht="12.75"/>
    <row r="1935" ht="12.75"/>
    <row r="1936" ht="12.75"/>
    <row r="1937" ht="12.75"/>
    <row r="1938" ht="12.75"/>
    <row r="1939" ht="12.75"/>
    <row r="1940" ht="12.75"/>
    <row r="1941" ht="12.75"/>
    <row r="1942" ht="12.75"/>
    <row r="1943" ht="12.75"/>
    <row r="1944" ht="12.75"/>
    <row r="1945" ht="12.75"/>
    <row r="1946" ht="12.75"/>
    <row r="1947" ht="12.75"/>
    <row r="1948" ht="12.75"/>
    <row r="1949" ht="12.75"/>
    <row r="1950" ht="12.75"/>
    <row r="1951" ht="12.75"/>
    <row r="1952" ht="12.75"/>
    <row r="1953" ht="12.75"/>
    <row r="1954" ht="12.75"/>
    <row r="1955" ht="12.75"/>
    <row r="1956" ht="12.75"/>
    <row r="1957" ht="12.75"/>
    <row r="1958" ht="12.75"/>
    <row r="1959" ht="12.75"/>
    <row r="1960" ht="12.75"/>
    <row r="1961" ht="12.75"/>
    <row r="1962" ht="12.75"/>
    <row r="1963" ht="12.75"/>
    <row r="1964" ht="12.75"/>
    <row r="1965" ht="12.75"/>
    <row r="1966" ht="12.75"/>
    <row r="1967" ht="12.75"/>
    <row r="1968" ht="12.75"/>
    <row r="1969" ht="12.75"/>
    <row r="1970" ht="12.75"/>
    <row r="1971" ht="12.75"/>
    <row r="1972" ht="12.75"/>
    <row r="1973" ht="12.75"/>
    <row r="1974" ht="12.75"/>
    <row r="1975" ht="12.75"/>
    <row r="1976" ht="12.75"/>
    <row r="1977" ht="12.75"/>
    <row r="1978" ht="12.75"/>
    <row r="1979" ht="12.75"/>
    <row r="1980" ht="12.75"/>
    <row r="1981" ht="12.75"/>
    <row r="1982" ht="12.75"/>
    <row r="1983" ht="12.75"/>
    <row r="1984" ht="12.75"/>
    <row r="1985" ht="12.75"/>
    <row r="1986" ht="12.75"/>
    <row r="1987" ht="12.75"/>
    <row r="1988" ht="12.75"/>
    <row r="1989" ht="12.75"/>
    <row r="1990" ht="12.75"/>
    <row r="1991" ht="12.75"/>
    <row r="1992" ht="12.75"/>
    <row r="1993" ht="12.75"/>
    <row r="1994" ht="12.75"/>
    <row r="1995" ht="12.75"/>
    <row r="1996" ht="12.75"/>
    <row r="1997" ht="12.75"/>
    <row r="1998" ht="12.75"/>
    <row r="1999" ht="12.75"/>
    <row r="2000" ht="12.75"/>
    <row r="2001" ht="12.75"/>
    <row r="2002" ht="12.75"/>
    <row r="2003" ht="12.75"/>
    <row r="2004" ht="12.75"/>
    <row r="2005" ht="12.75"/>
    <row r="2006" ht="12.75"/>
    <row r="2007" ht="12.75"/>
    <row r="2008" ht="12.75"/>
    <row r="2009" ht="12.75"/>
    <row r="2010" ht="12.75"/>
    <row r="2011" ht="12.75"/>
    <row r="2012" ht="12.75"/>
    <row r="2013" ht="12.75"/>
    <row r="2014" ht="12.75"/>
    <row r="2015" ht="12.75"/>
    <row r="2016" ht="12.75"/>
    <row r="2017" ht="12.75"/>
    <row r="2018" ht="12.75"/>
    <row r="2019" ht="12.75"/>
    <row r="2020" ht="12.75"/>
    <row r="2021" ht="12.75"/>
    <row r="2022" ht="12.75"/>
    <row r="2023" ht="12.75"/>
    <row r="2024" ht="12.75"/>
    <row r="2025" ht="12.75"/>
    <row r="2026" ht="12.75"/>
    <row r="2027" ht="12.75"/>
    <row r="2028" ht="12.75"/>
    <row r="2029" ht="12.75"/>
    <row r="2030" ht="12.75"/>
    <row r="2031" ht="12.75"/>
    <row r="2032" ht="12.75"/>
    <row r="2033" ht="12.75"/>
    <row r="2034" ht="12.75"/>
    <row r="2035" ht="12.75"/>
    <row r="2036" ht="12.75"/>
    <row r="2037" ht="12.75"/>
    <row r="2038" ht="12.75"/>
    <row r="2039" ht="12.75"/>
    <row r="2040" ht="12.75"/>
    <row r="2041" ht="12.75"/>
    <row r="2042" ht="12.75"/>
    <row r="2043" ht="12.75"/>
    <row r="2044" ht="12.75"/>
    <row r="2045" ht="12.75"/>
    <row r="2046" ht="12.75"/>
    <row r="2047" ht="12.75"/>
    <row r="2048" ht="12.75"/>
    <row r="2049" ht="12.75"/>
    <row r="2050" ht="12.75"/>
    <row r="2051" ht="12.75"/>
    <row r="2052" ht="12.75"/>
    <row r="2053" ht="12.75"/>
    <row r="2054" ht="12.75"/>
    <row r="2055" ht="12.75"/>
    <row r="2056" ht="12.75"/>
    <row r="2057" ht="12.75"/>
    <row r="2058" ht="12.75"/>
    <row r="2059" ht="12.75"/>
    <row r="2060" ht="12.75"/>
    <row r="2061" ht="12.75"/>
    <row r="2062" ht="12.75"/>
    <row r="2063" ht="12.75"/>
    <row r="2064" ht="12.75"/>
    <row r="2065" ht="12.75"/>
    <row r="2066" ht="12.75"/>
    <row r="2067" ht="12.75"/>
    <row r="2068" ht="12.75"/>
    <row r="2069" ht="12.75"/>
    <row r="2070" ht="12.75"/>
    <row r="2071" ht="12.75"/>
    <row r="2072" ht="12.75"/>
    <row r="2073" ht="12.75"/>
    <row r="2074" ht="12.75"/>
    <row r="2075" ht="12.75"/>
    <row r="2076" ht="12.75"/>
    <row r="2077" ht="12.75"/>
    <row r="2078" ht="12.75"/>
    <row r="2079" ht="12.75"/>
    <row r="2080" ht="12.75"/>
    <row r="2081" ht="12.75"/>
    <row r="2082" ht="12.75"/>
    <row r="2083" ht="12.75"/>
    <row r="2084" ht="12.75"/>
    <row r="2085" ht="12.75"/>
    <row r="2086" ht="12.75"/>
    <row r="2087" ht="12.75"/>
    <row r="2088" ht="12.75"/>
    <row r="2089" ht="12.75"/>
    <row r="2090" ht="12.75"/>
    <row r="2091" ht="12.75"/>
    <row r="2092" ht="12.75"/>
    <row r="2093" ht="12.75"/>
    <row r="2094" ht="12.75"/>
    <row r="2095" ht="12.75"/>
    <row r="2096" ht="12.75"/>
    <row r="2097" ht="12.75"/>
    <row r="2098" ht="12.75"/>
    <row r="2099" ht="12.75"/>
    <row r="2100" ht="12.75"/>
    <row r="2101" ht="12.75"/>
    <row r="2102" ht="12.75"/>
    <row r="2103" ht="12.75"/>
    <row r="2104" ht="12.75"/>
    <row r="2105" ht="12.75"/>
    <row r="2106" ht="12.75"/>
    <row r="2107" ht="12.75"/>
    <row r="2108" ht="12.75"/>
    <row r="2109" ht="12.75"/>
    <row r="2110" ht="12.75"/>
    <row r="2111" ht="12.75"/>
    <row r="2112" ht="12.75"/>
    <row r="2113" ht="12.75"/>
    <row r="2114" ht="12.75"/>
    <row r="2115" ht="12.75"/>
    <row r="2116" ht="12.75"/>
    <row r="2117" ht="12.75"/>
    <row r="2118" ht="12.75"/>
    <row r="2119" ht="12.75"/>
    <row r="2120" ht="12.75"/>
    <row r="2121" ht="12.75"/>
    <row r="2122" ht="12.75"/>
    <row r="2123" ht="12.75"/>
    <row r="2124" ht="12.75"/>
    <row r="2125" ht="12.75"/>
    <row r="2126" ht="12.75"/>
    <row r="2127" ht="12.75"/>
    <row r="2128" ht="12.75"/>
    <row r="2129" ht="12.75"/>
    <row r="2130" ht="12.75"/>
    <row r="2131" ht="12.75"/>
    <row r="2132" ht="12.75"/>
    <row r="2133" ht="12.75"/>
    <row r="2134" ht="12.75"/>
    <row r="2135" ht="12.75"/>
    <row r="2136" ht="12.75"/>
    <row r="2137" ht="12.75"/>
    <row r="2138" ht="12.75"/>
    <row r="2139" ht="12.75"/>
    <row r="2140" ht="12.75"/>
    <row r="2141" ht="12.75"/>
    <row r="2142" ht="12.75"/>
    <row r="2143" ht="12.75"/>
    <row r="2144" ht="12.75"/>
    <row r="2145" ht="12.75"/>
    <row r="2146" ht="12.75"/>
    <row r="2147" ht="12.75"/>
    <row r="2148" ht="12.75"/>
    <row r="2149" ht="12.75"/>
    <row r="2150" ht="12.75"/>
    <row r="2151" ht="12.75"/>
    <row r="2152" ht="12.75"/>
    <row r="2153" ht="12.75"/>
    <row r="2154" ht="12.75"/>
    <row r="2155" ht="12.75"/>
    <row r="2156" ht="12.75"/>
    <row r="2157" ht="12.75"/>
    <row r="2158" ht="12.75"/>
    <row r="2159" ht="12.75"/>
    <row r="2160" ht="12.75"/>
    <row r="2161" ht="12.75"/>
    <row r="2162" ht="12.75"/>
    <row r="2163" ht="12.75"/>
    <row r="2164" ht="12.75"/>
    <row r="2165" ht="12.75"/>
    <row r="2166" ht="12.75"/>
    <row r="2167" ht="12.75"/>
    <row r="2168" ht="12.75"/>
    <row r="2169" ht="12.75"/>
    <row r="2170" ht="12.75"/>
    <row r="2171" ht="12.75"/>
    <row r="2172" ht="12.75"/>
    <row r="2173" ht="12.75"/>
    <row r="2174" ht="12.75"/>
    <row r="2175" ht="12.75"/>
    <row r="2176" ht="12.75"/>
    <row r="2177" ht="12.75"/>
    <row r="2178" ht="12.75"/>
    <row r="2179" ht="12.75"/>
    <row r="2180" ht="12.75"/>
    <row r="2181" ht="12.75"/>
    <row r="2182" ht="12.75"/>
    <row r="2183" ht="12.75"/>
    <row r="2184" ht="12.75"/>
    <row r="2185" ht="12.75"/>
    <row r="2186" ht="12.75"/>
    <row r="2187" ht="12.75"/>
    <row r="2188" ht="12.75"/>
    <row r="2189" ht="12.75"/>
    <row r="2190" ht="12.75"/>
    <row r="2191" ht="12.75"/>
    <row r="2192" ht="12.75"/>
    <row r="2193" ht="12.75"/>
    <row r="2194" ht="12.75"/>
    <row r="2195" ht="12.75"/>
    <row r="2196" ht="12.75"/>
    <row r="2197" ht="12.75"/>
    <row r="2198" ht="12.75"/>
    <row r="2199" ht="12.75"/>
    <row r="2200" ht="12.75"/>
    <row r="2201" ht="12.75"/>
    <row r="2202" ht="12.75"/>
    <row r="2203" ht="12.75"/>
    <row r="2204" ht="12.75"/>
    <row r="2205" ht="12.75"/>
    <row r="2206" ht="12.75"/>
    <row r="2207" ht="12.75"/>
    <row r="2208" ht="12.75"/>
    <row r="2209" ht="12.75"/>
    <row r="2210" ht="12.75"/>
    <row r="2211" ht="12.75"/>
    <row r="2212" ht="12.75"/>
    <row r="2213" ht="12.75"/>
    <row r="2214" ht="12.75"/>
    <row r="2215" ht="12.75"/>
    <row r="2216" ht="12.75"/>
    <row r="2217" ht="12.75"/>
    <row r="2218" ht="12.75"/>
    <row r="2219" ht="12.75"/>
    <row r="2220" ht="12.75"/>
    <row r="2221" ht="12.75"/>
    <row r="2222" ht="12.75"/>
    <row r="2223" ht="12.75"/>
    <row r="2224" ht="12.75"/>
    <row r="2225" ht="12.75"/>
    <row r="2226" ht="12.75"/>
    <row r="2227" ht="12.75"/>
    <row r="2228" ht="12.75"/>
    <row r="2229" ht="12.75"/>
    <row r="2230" ht="12.75"/>
    <row r="2231" ht="12.75"/>
    <row r="2232" ht="12.75"/>
    <row r="2233" ht="12.75"/>
    <row r="2234" ht="12.75"/>
    <row r="2235" ht="12.75"/>
    <row r="2236" ht="12.75"/>
    <row r="2237" ht="12.75"/>
    <row r="2238" ht="12.75"/>
    <row r="2239" ht="12.75"/>
    <row r="2240" ht="12.75"/>
    <row r="2241" ht="12.75"/>
    <row r="2242" ht="12.75"/>
    <row r="2243" ht="12.75"/>
    <row r="2244" ht="12.75"/>
    <row r="2245" ht="12.75"/>
    <row r="2246" ht="12.75"/>
    <row r="2247" ht="12.75"/>
    <row r="2248" ht="12.75"/>
    <row r="2249" ht="12.75"/>
    <row r="2250" ht="12.75"/>
    <row r="2251" ht="12.75"/>
    <row r="2252" ht="12.75"/>
    <row r="2253" ht="12.75"/>
    <row r="2254" ht="12.75"/>
    <row r="2255" ht="12.75"/>
    <row r="2256" ht="12.75"/>
    <row r="2257" ht="12.75"/>
    <row r="2258" ht="12.75"/>
    <row r="2259" ht="12.75"/>
    <row r="2260" ht="12.75"/>
    <row r="2261" ht="12.75"/>
    <row r="2262" ht="12.75"/>
    <row r="2263" ht="12.75"/>
    <row r="2264" ht="12.75"/>
    <row r="2265" ht="12.75"/>
    <row r="2266" ht="12.75"/>
    <row r="2267" ht="12.75"/>
    <row r="2268" ht="12.75"/>
    <row r="2269" ht="12.75"/>
    <row r="2270" ht="12.75"/>
    <row r="2271" ht="12.75"/>
    <row r="2272" ht="12.75"/>
    <row r="2273" ht="12.75"/>
    <row r="2274" ht="12.75"/>
    <row r="2275" ht="12.75"/>
    <row r="2276" ht="12.75"/>
    <row r="2277" ht="12.75"/>
    <row r="2278" ht="12.75"/>
    <row r="2279" ht="12.75"/>
    <row r="2280" ht="12.75"/>
    <row r="2281" ht="12.75"/>
    <row r="2282" ht="12.75"/>
    <row r="2283" ht="12.75"/>
    <row r="2284" ht="12.75"/>
    <row r="2285" ht="12.75"/>
    <row r="2286" ht="12.75"/>
    <row r="2287" ht="12.75"/>
    <row r="2288" ht="12.75"/>
    <row r="2289" ht="12.75"/>
    <row r="2290" ht="12.75"/>
    <row r="2291" ht="12.75"/>
    <row r="2292" ht="12.75"/>
    <row r="2293" ht="12.75"/>
    <row r="2294" ht="12.75"/>
    <row r="2295" ht="12.75"/>
    <row r="2296" ht="12.75"/>
    <row r="2297" ht="12.75"/>
    <row r="2298" ht="12.75"/>
    <row r="2299" ht="12.75"/>
    <row r="2300" ht="12.75"/>
    <row r="2301" ht="12.75"/>
    <row r="2302" ht="12.75"/>
    <row r="2303" ht="12.75"/>
    <row r="2304" ht="12.75"/>
    <row r="2305" ht="12.75"/>
    <row r="2306" ht="12.75"/>
    <row r="2307" ht="12.75"/>
    <row r="2308" ht="12.75"/>
    <row r="2309" ht="12.75"/>
    <row r="2310" ht="12.75"/>
    <row r="2311" ht="12.75"/>
    <row r="2312" ht="12.75"/>
    <row r="2313" ht="12.75"/>
    <row r="2314" ht="12.75"/>
    <row r="2315" ht="12.75"/>
    <row r="2316" ht="12.75"/>
    <row r="2317" ht="12.75"/>
    <row r="2318" ht="12.75"/>
    <row r="2319" ht="12.75"/>
    <row r="2320" ht="12.75"/>
    <row r="2321" ht="12.75"/>
    <row r="2322" ht="12.75"/>
    <row r="2323" ht="12.75"/>
    <row r="2324" ht="12.75"/>
    <row r="2325" ht="12.75"/>
    <row r="2326" ht="12.75"/>
    <row r="2327" ht="12.75"/>
    <row r="2328" ht="12.75"/>
    <row r="2329" ht="12.75"/>
    <row r="2330" ht="12.75"/>
    <row r="2331" ht="12.75"/>
    <row r="2332" ht="12.75"/>
    <row r="2333" ht="12.75"/>
    <row r="2334" ht="12.75"/>
    <row r="2335" ht="12.75"/>
    <row r="2336" ht="12.75"/>
    <row r="2337" ht="12.75"/>
    <row r="2338" ht="12.75"/>
    <row r="2339" ht="12.75"/>
    <row r="2340" ht="12.75"/>
    <row r="2341" ht="12.75"/>
    <row r="2342" ht="12.75"/>
    <row r="2343" ht="12.75"/>
    <row r="2344" ht="12.75"/>
    <row r="2345" ht="12.75"/>
    <row r="2346" ht="12.75"/>
    <row r="2347" ht="12.75"/>
    <row r="2348" ht="12.75"/>
    <row r="2349" ht="12.75"/>
    <row r="2350" ht="12.75"/>
    <row r="2351" ht="12.75"/>
    <row r="2352" ht="12.75"/>
    <row r="2353" ht="12.75"/>
    <row r="2354" ht="12.75"/>
    <row r="2355" ht="12.75"/>
    <row r="2356" ht="12.75"/>
    <row r="2357" ht="12.75"/>
    <row r="2358" ht="12.75"/>
    <row r="2359" ht="12.75"/>
    <row r="2360" ht="12.75"/>
    <row r="2361" ht="12.75"/>
    <row r="2362" ht="12.75"/>
    <row r="2363" ht="12.75"/>
    <row r="2364" ht="12.75"/>
    <row r="2365" ht="12.75"/>
    <row r="2366" ht="12.75"/>
    <row r="2367" ht="12.75"/>
    <row r="2368" ht="12.75"/>
    <row r="2369" ht="12.75"/>
    <row r="2370" ht="12.75"/>
    <row r="2371" ht="12.75"/>
    <row r="2372" ht="12.75"/>
    <row r="2373" ht="12.75"/>
    <row r="2374" ht="12.75"/>
    <row r="2375" ht="12.75"/>
    <row r="2376" ht="12.75"/>
    <row r="2377" ht="12.75"/>
    <row r="2378" ht="12.75"/>
    <row r="2379" ht="12.75"/>
    <row r="2380" ht="12.75"/>
    <row r="2381" ht="12.75"/>
    <row r="2382" ht="12.75"/>
    <row r="2383" ht="12.75"/>
    <row r="2384" ht="12.75"/>
    <row r="2385" ht="12.75"/>
    <row r="2386" ht="12.75"/>
    <row r="2387" ht="12.75"/>
    <row r="2388" ht="12.75"/>
    <row r="2389" ht="12.75"/>
    <row r="2390" ht="12.75"/>
    <row r="2391" ht="12.75"/>
    <row r="2392" ht="12.75"/>
    <row r="2393" ht="12.75"/>
    <row r="2394" ht="12.75"/>
    <row r="2395" ht="12.75"/>
    <row r="2396" ht="12.75"/>
    <row r="2397" ht="12.75"/>
    <row r="2398" ht="12.75"/>
    <row r="2399" ht="12.75"/>
    <row r="2400" ht="12.75"/>
    <row r="2401" ht="12.75"/>
    <row r="2402" ht="12.75"/>
    <row r="2403" ht="12.75"/>
    <row r="2404" ht="12.75"/>
    <row r="2405" ht="12.75"/>
    <row r="2406" ht="12.75"/>
    <row r="2407" ht="12.75"/>
    <row r="2408" ht="12.75"/>
    <row r="2409" ht="12.75"/>
    <row r="2410" ht="12.75"/>
    <row r="2411" ht="12.75"/>
    <row r="2412" ht="12.75"/>
    <row r="2413" ht="12.75"/>
    <row r="2414" ht="12.75"/>
    <row r="2415" ht="12.75"/>
    <row r="2416" ht="12.75"/>
    <row r="2417" ht="12.75"/>
    <row r="2418" ht="12.75"/>
    <row r="2419" ht="12.75"/>
    <row r="2420" ht="12.75"/>
    <row r="2421" ht="12.75"/>
    <row r="2422" ht="12.75"/>
    <row r="2423" ht="12.75"/>
    <row r="2424" ht="12.75"/>
    <row r="2425" ht="12.75"/>
    <row r="2426" ht="12.75"/>
    <row r="2427" ht="12.75"/>
    <row r="2428" ht="12.75"/>
    <row r="2429" ht="12.75"/>
    <row r="2430" ht="12.75"/>
    <row r="2431" ht="12.75"/>
    <row r="2432" ht="12.75"/>
    <row r="2433" ht="12.75"/>
    <row r="2434" ht="12.75"/>
    <row r="2435" ht="12.75"/>
    <row r="2436" ht="12.75"/>
    <row r="2437" ht="12.75"/>
    <row r="2438" ht="12.75"/>
    <row r="2439" ht="12.75"/>
    <row r="2440" ht="12.75"/>
    <row r="2441" ht="12.75"/>
    <row r="2442" ht="12.75"/>
    <row r="2443" ht="12.75"/>
    <row r="2444" ht="12.75"/>
    <row r="2445" ht="12.75"/>
    <row r="2446" ht="12.75"/>
    <row r="2447" ht="12.75"/>
    <row r="2448" ht="12.75"/>
    <row r="2449" ht="12.75"/>
    <row r="2450" ht="12.75"/>
    <row r="2451" ht="12.75"/>
    <row r="2452" ht="12.75"/>
    <row r="2453" ht="12.75"/>
    <row r="2454" ht="12.75"/>
    <row r="2455" ht="12.75"/>
    <row r="2456" ht="12.75"/>
    <row r="2457" ht="12.75"/>
    <row r="2458" ht="12.75"/>
    <row r="2459" ht="12.75"/>
    <row r="2460" ht="12.75"/>
    <row r="2461" ht="12.75"/>
    <row r="2462" ht="12.75"/>
    <row r="2463" ht="12.75"/>
    <row r="2464" ht="12.75"/>
    <row r="2465" ht="12.75"/>
    <row r="2466" ht="12.75"/>
    <row r="2467" ht="12.75"/>
    <row r="2468" ht="12.75"/>
    <row r="2469" ht="12.75"/>
    <row r="2470" ht="12.75"/>
    <row r="2471" ht="12.75"/>
    <row r="2472" ht="12.75"/>
    <row r="2473" ht="12.75"/>
    <row r="2474" ht="12.75"/>
    <row r="2475" ht="12.75"/>
    <row r="2476" ht="12.75"/>
    <row r="2477" ht="12.75"/>
    <row r="2478" ht="12.75"/>
    <row r="2479" ht="12.75"/>
    <row r="2480" ht="12.75"/>
    <row r="2481" ht="12.75"/>
    <row r="2482" ht="12.75"/>
    <row r="2483" ht="12.75"/>
    <row r="2484" ht="12.75"/>
    <row r="2485" ht="12.75"/>
    <row r="2486" ht="12.75"/>
    <row r="2487" ht="12.75"/>
    <row r="2488" ht="12.75"/>
    <row r="2489" ht="12.75"/>
    <row r="2490" ht="12.75"/>
    <row r="2491" ht="12.75"/>
    <row r="2492" ht="12.75"/>
    <row r="2493" ht="12.75"/>
    <row r="2494" ht="12.75"/>
    <row r="2495" ht="12.75"/>
    <row r="2496" ht="12.75"/>
    <row r="2497" ht="12.75"/>
    <row r="2498" ht="12.75"/>
    <row r="2499" ht="12.75"/>
    <row r="2500" ht="12.75"/>
    <row r="2501" ht="12.75"/>
    <row r="2502" ht="12.75"/>
    <row r="2503" ht="12.75"/>
    <row r="2504" ht="12.75"/>
    <row r="2505" ht="12.75"/>
    <row r="2506" ht="12.75"/>
    <row r="2507" ht="12.75"/>
    <row r="2508" ht="12.75"/>
    <row r="2509" ht="12.75"/>
    <row r="2510" ht="12.75"/>
    <row r="2511" ht="12.75"/>
    <row r="2512" ht="12.75"/>
    <row r="2513" ht="12.75"/>
    <row r="2514" ht="12.75"/>
    <row r="2515" ht="12.75"/>
    <row r="2516" ht="12.75"/>
    <row r="2517" ht="12.75"/>
    <row r="2518" ht="12.75"/>
    <row r="2519" ht="12.75"/>
    <row r="2520" ht="12.75"/>
    <row r="2521" ht="12.75"/>
    <row r="2522" ht="12.75"/>
    <row r="2523" ht="12.75"/>
    <row r="2524" ht="12.75"/>
    <row r="2525" ht="12.75"/>
    <row r="2526" ht="12.75"/>
    <row r="2527" ht="12.75"/>
    <row r="2528" ht="12.75"/>
    <row r="2529" ht="12.75"/>
    <row r="2530" ht="12.75"/>
    <row r="2531" ht="12.75"/>
    <row r="2532" ht="12.75"/>
    <row r="2533" ht="12.75"/>
    <row r="2534" ht="12.75"/>
    <row r="2535" ht="12.75"/>
    <row r="2536" ht="12.75"/>
    <row r="2537" ht="12.75"/>
    <row r="2538" ht="12.75"/>
    <row r="2539" ht="12.75"/>
    <row r="2540" ht="12.75"/>
    <row r="2541" ht="12.75"/>
    <row r="2542" ht="12.75"/>
    <row r="2543" ht="12.75"/>
    <row r="2544" ht="12.75"/>
    <row r="2545" ht="12.75"/>
    <row r="2546" ht="12.75"/>
    <row r="2547" ht="12.75"/>
    <row r="2548" ht="12.75"/>
    <row r="2549" ht="12.75"/>
    <row r="2550" ht="12.75"/>
    <row r="2551" ht="12.75"/>
    <row r="2552" ht="12.75"/>
    <row r="2553" ht="12.75"/>
    <row r="2554" ht="12.75"/>
    <row r="2555" ht="12.75"/>
    <row r="2556" ht="12.75"/>
    <row r="2557" ht="12.75"/>
    <row r="2558" ht="12.75"/>
    <row r="2559" ht="12.75"/>
    <row r="2560" ht="12.75"/>
    <row r="2561" ht="12.75"/>
    <row r="2562" ht="12.75"/>
    <row r="2563" ht="12.75"/>
    <row r="2564" ht="12.75"/>
    <row r="2565" ht="12.75"/>
    <row r="2566" ht="12.75"/>
    <row r="2567" ht="12.75"/>
    <row r="2568" ht="12.75"/>
    <row r="2569" ht="12.75"/>
    <row r="2570" ht="12.75"/>
    <row r="2571" ht="12.75"/>
    <row r="2572" ht="12.75"/>
    <row r="2573" ht="12.75"/>
    <row r="2574" ht="12.75"/>
    <row r="2575" ht="12.75"/>
    <row r="2576" ht="12.75"/>
    <row r="2577" ht="12.75"/>
    <row r="2578" ht="12.75"/>
    <row r="2579" ht="12.75"/>
    <row r="2580" ht="12.75"/>
    <row r="2581" ht="12.75"/>
    <row r="2582" ht="12.75"/>
    <row r="2583" ht="12.75"/>
    <row r="2584" ht="12.75"/>
    <row r="2585" ht="12.75"/>
    <row r="2586" ht="12.75"/>
    <row r="2587" ht="12.75"/>
    <row r="2588" ht="12.75"/>
    <row r="2589" ht="12.75"/>
    <row r="2590" ht="12.75"/>
    <row r="2591" ht="12.75"/>
    <row r="2592" ht="12.75"/>
    <row r="2593" ht="12.75"/>
    <row r="2594" ht="12.75"/>
    <row r="2595" ht="12.75"/>
    <row r="2596" ht="12.75"/>
    <row r="2597" ht="12.75"/>
    <row r="2598" ht="12.75"/>
    <row r="2599" ht="12.75"/>
    <row r="2600" ht="12.75"/>
    <row r="2601" ht="12.75"/>
    <row r="2602" ht="12.75"/>
    <row r="2603" ht="12.75"/>
    <row r="2604" ht="12.75"/>
    <row r="2605" ht="12.75"/>
    <row r="2606" ht="12.75"/>
    <row r="2607" ht="12.75"/>
    <row r="2608" ht="12.75"/>
    <row r="2609" ht="12.75"/>
    <row r="2610" ht="12.75"/>
    <row r="2611" ht="12.75"/>
    <row r="2612" ht="12.75"/>
    <row r="2613" ht="12.75"/>
    <row r="2614" ht="12.75"/>
    <row r="2615" ht="12.75"/>
    <row r="2616" ht="12.75"/>
    <row r="2617" ht="12.75"/>
    <row r="2618" ht="12.75"/>
    <row r="2619" ht="12.75"/>
    <row r="2620" ht="12.75"/>
    <row r="2621" ht="12.75"/>
    <row r="2622" ht="12.75"/>
    <row r="2623" ht="12.75"/>
    <row r="2624" ht="12.75"/>
    <row r="2625" ht="12.75"/>
    <row r="2626" ht="12.75"/>
    <row r="2627" ht="12.75"/>
    <row r="2628" ht="12.75"/>
    <row r="2629" ht="12.75"/>
    <row r="2630" ht="12.75"/>
    <row r="2631" ht="12.75"/>
    <row r="2632" ht="12.75"/>
    <row r="2633" ht="12.75"/>
    <row r="2634" ht="12.75"/>
    <row r="2635" ht="12.75"/>
    <row r="2636" ht="12.75"/>
    <row r="2637" ht="12.75"/>
    <row r="2638" ht="12.75"/>
    <row r="2639" ht="12.75"/>
    <row r="2640" ht="12.75"/>
    <row r="2641" ht="12.75"/>
    <row r="2642" ht="12.75"/>
    <row r="2643" ht="12.75"/>
    <row r="2644" ht="12.75"/>
    <row r="2645" ht="12.75"/>
    <row r="2646" ht="12.75"/>
    <row r="2647" ht="12.75"/>
    <row r="2648" ht="12.75"/>
    <row r="2649" ht="12.75"/>
    <row r="2650" ht="12.75"/>
    <row r="2651" ht="12.75"/>
    <row r="2652" ht="12.75"/>
    <row r="2653" ht="12.75"/>
    <row r="2654" ht="12.75"/>
    <row r="2655" ht="12.75"/>
    <row r="2656" ht="12.75"/>
    <row r="2657" ht="12.75"/>
    <row r="2658" ht="12.75"/>
    <row r="2659" ht="12.75"/>
    <row r="2660" ht="12.75"/>
    <row r="2661" ht="12.75"/>
    <row r="2662" ht="12.75"/>
    <row r="2663" ht="12.75"/>
    <row r="2664" ht="12.75"/>
    <row r="2665" ht="12.75"/>
    <row r="2666" ht="12.75"/>
    <row r="2667" ht="12.75"/>
    <row r="2668" ht="12.75"/>
    <row r="2669" ht="12.75"/>
    <row r="2670" ht="12.75"/>
    <row r="2671" ht="12.75"/>
    <row r="2672" ht="12.75"/>
    <row r="2673" ht="12.75"/>
    <row r="2674" ht="12.75"/>
    <row r="2675" ht="12.75"/>
    <row r="2676" ht="12.75"/>
    <row r="2677" ht="12.75"/>
    <row r="2678" ht="12.75"/>
    <row r="2679" ht="12.75"/>
    <row r="2680" ht="12.75"/>
    <row r="2681" ht="12.75"/>
    <row r="2682" ht="12.75"/>
    <row r="2683" ht="12.75"/>
    <row r="2684" ht="12.75"/>
    <row r="2685" ht="12.75"/>
    <row r="2686" ht="12.75"/>
    <row r="2687" ht="12.75"/>
    <row r="2688" ht="12.75"/>
    <row r="2689" ht="12.75"/>
    <row r="2690" ht="12.75"/>
    <row r="2691" ht="12.75"/>
    <row r="2692" ht="12.75"/>
    <row r="2693" ht="12.75"/>
    <row r="2694" ht="12.75"/>
    <row r="2695" ht="12.75"/>
    <row r="2696" ht="12.75"/>
    <row r="2697" ht="12.75"/>
    <row r="2698" ht="12.75"/>
    <row r="2699" ht="12.75"/>
    <row r="2700" ht="12.75"/>
    <row r="2701" ht="12.75"/>
    <row r="2702" ht="12.75"/>
    <row r="2703" ht="12.75"/>
    <row r="2704" ht="12.75"/>
    <row r="2705" ht="12.75"/>
    <row r="2706" ht="12.75"/>
    <row r="2707" ht="12.75"/>
    <row r="2708" ht="12.75"/>
    <row r="2709" ht="12.75"/>
    <row r="2710" ht="12.75"/>
    <row r="2711" ht="12.75"/>
    <row r="2712" ht="12.75"/>
    <row r="2713" ht="12.75"/>
    <row r="2714" ht="12.75"/>
    <row r="2715" ht="12.75"/>
    <row r="2716" ht="12.75"/>
    <row r="2717" ht="12.75"/>
    <row r="2718" ht="12.75"/>
    <row r="2719" ht="12.75"/>
    <row r="2720" ht="12.75"/>
    <row r="2721" ht="12.75"/>
    <row r="2722" ht="12.75"/>
    <row r="2723" ht="12.75"/>
    <row r="2724" ht="12.75"/>
    <row r="2725" ht="12.75"/>
    <row r="2726" ht="12.75"/>
    <row r="2727" ht="12.75"/>
    <row r="2728" ht="12.75"/>
    <row r="2729" ht="12.75"/>
    <row r="2730" ht="12.75"/>
    <row r="2731" ht="12.75"/>
    <row r="2732" ht="12.75"/>
    <row r="2733" ht="12.75"/>
    <row r="2734" ht="12.75"/>
    <row r="2735" ht="12.75"/>
    <row r="2736" ht="12.75"/>
    <row r="2737" ht="12.75"/>
    <row r="2738" ht="12.75"/>
    <row r="2739" ht="12.75"/>
    <row r="2740" ht="12.75"/>
    <row r="2741" ht="12.75"/>
    <row r="2742" ht="12.75"/>
    <row r="2743" ht="12.75"/>
    <row r="2744" ht="12.75"/>
    <row r="2745" ht="12.75"/>
    <row r="2746" ht="12.75"/>
    <row r="2747" ht="12.75"/>
    <row r="2748" ht="12.75"/>
    <row r="2749" ht="12.75"/>
    <row r="2750" ht="12.75"/>
    <row r="2751" ht="12.75"/>
    <row r="2752" ht="12.75"/>
    <row r="2753" ht="12.75"/>
    <row r="2754" ht="12.75"/>
    <row r="2755" ht="12.75"/>
    <row r="2756" ht="12.75"/>
    <row r="2757" ht="12.75"/>
    <row r="2758" ht="12.75"/>
    <row r="2759" ht="12.75"/>
    <row r="2760" ht="12.75"/>
    <row r="2761" ht="12.75"/>
    <row r="2762" ht="12.75"/>
    <row r="2763" ht="12.75"/>
    <row r="2764" ht="12.75"/>
    <row r="2765" ht="12.75"/>
    <row r="2766" ht="12.75"/>
    <row r="2767" ht="12.75"/>
    <row r="2768" ht="12.75"/>
    <row r="2769" ht="12.75"/>
    <row r="2770" ht="12.75"/>
    <row r="2771" ht="12.75"/>
    <row r="2772" ht="12.75"/>
    <row r="2773" ht="12.75"/>
    <row r="2774" ht="12.75"/>
    <row r="2775" ht="12.75"/>
    <row r="2776" ht="12.75"/>
    <row r="2777" ht="12.75"/>
    <row r="2778" ht="12.75"/>
    <row r="2779" ht="12.75"/>
    <row r="2780" ht="12.75"/>
    <row r="2781" ht="12.75"/>
    <row r="2782" ht="12.75"/>
    <row r="2783" ht="12.75"/>
    <row r="2784" ht="12.75"/>
    <row r="2785" ht="12.75"/>
    <row r="2786" ht="12.75"/>
    <row r="2787" ht="12.75"/>
    <row r="2788" ht="12.75"/>
    <row r="2789" ht="12.75"/>
    <row r="2790" ht="12.75"/>
    <row r="2791" ht="12.75"/>
    <row r="2792" ht="12.75"/>
    <row r="2793" ht="12.75"/>
    <row r="2794" ht="12.75"/>
    <row r="2795" ht="12.75"/>
    <row r="2796" ht="12.75"/>
    <row r="2797" ht="12.75"/>
    <row r="2798" ht="12.75"/>
    <row r="2799" ht="12.75"/>
    <row r="2800" ht="12.75"/>
    <row r="2801" ht="12.75"/>
    <row r="2802" ht="12.75"/>
    <row r="2803" ht="12.75"/>
    <row r="2804" ht="12.75"/>
    <row r="2805" ht="12.75"/>
    <row r="2806" ht="12.75"/>
    <row r="2807" ht="12.75"/>
    <row r="2808" ht="12.75"/>
    <row r="2809" ht="12.75"/>
    <row r="2810" ht="12.75"/>
    <row r="2811" ht="12.75"/>
    <row r="2812" ht="12.75"/>
    <row r="2813" ht="12.75"/>
    <row r="2814" ht="12.75"/>
    <row r="2815" ht="12.75"/>
    <row r="2816" ht="12.75"/>
    <row r="2817" ht="12.75"/>
    <row r="2818" ht="12.75"/>
    <row r="2819" ht="12.75"/>
    <row r="2820" ht="12.75"/>
    <row r="2821" ht="12.75"/>
    <row r="2822" ht="12.75"/>
    <row r="2823" ht="12.75"/>
    <row r="2824" ht="12.75"/>
    <row r="2825" ht="12.75"/>
    <row r="2826" ht="12.75"/>
    <row r="2827" ht="12.75"/>
    <row r="2828" ht="12.75"/>
    <row r="2829" ht="12.75"/>
    <row r="2830" ht="12.75"/>
    <row r="2831" ht="12.75"/>
    <row r="2832" ht="12.75"/>
    <row r="2833" ht="12.75"/>
    <row r="2834" ht="12.75"/>
    <row r="2835" ht="12.75"/>
    <row r="2836" ht="12.75"/>
    <row r="2837" ht="12.75"/>
    <row r="2838" ht="12.75"/>
    <row r="2839" ht="12.75"/>
    <row r="2840" ht="12.75"/>
    <row r="2841" ht="12.75"/>
    <row r="2842" ht="12.75"/>
    <row r="2843" ht="12.75"/>
    <row r="2844" ht="12.75"/>
    <row r="2845" ht="12.75"/>
    <row r="2846" ht="12.75"/>
    <row r="2847" ht="12.75"/>
    <row r="2848" ht="12.75"/>
    <row r="2849" ht="12.75"/>
    <row r="2850" ht="12.75"/>
    <row r="2851" ht="12.75"/>
    <row r="2852" ht="12.75"/>
    <row r="2853" ht="12.75"/>
    <row r="2854" ht="12.75"/>
    <row r="2855" ht="12.75"/>
    <row r="2856" ht="12.75"/>
    <row r="2857" ht="12.75"/>
    <row r="2858" ht="12.75"/>
    <row r="2859" ht="12.75"/>
    <row r="2860" ht="12.75"/>
    <row r="2861" ht="12.75"/>
    <row r="2862" ht="12.75"/>
    <row r="2863" ht="12.75"/>
    <row r="2864" ht="12.75"/>
    <row r="2865" ht="12.75"/>
    <row r="2866" ht="12.75"/>
    <row r="2867" ht="12.75"/>
    <row r="2868" ht="12.75"/>
    <row r="2869" ht="12.75"/>
    <row r="2870" ht="12.75"/>
    <row r="2871" ht="12.75"/>
    <row r="2872" ht="12.75"/>
    <row r="2873" ht="12.75"/>
    <row r="2874" ht="12.75"/>
    <row r="2875" ht="12.75"/>
    <row r="2876" ht="12.75"/>
    <row r="2877" ht="12.75"/>
    <row r="2878" ht="12.75"/>
    <row r="2879" ht="12.75"/>
    <row r="2880" ht="12.75"/>
    <row r="2881" ht="12.75"/>
    <row r="2882" ht="12.75"/>
    <row r="2883" ht="12.75"/>
    <row r="2884" ht="12.75"/>
    <row r="2885" ht="12.75"/>
    <row r="2886" ht="12.75"/>
    <row r="2887" ht="12.75"/>
    <row r="2888" ht="12.75"/>
    <row r="2889" ht="12.75"/>
    <row r="2890" ht="12.75"/>
    <row r="2891" ht="12.75"/>
    <row r="2892" ht="12.75"/>
    <row r="2893" ht="12.75"/>
    <row r="2894" ht="12.75"/>
    <row r="2895" ht="12.75"/>
    <row r="2896" ht="12.75"/>
    <row r="2897" ht="12.75"/>
    <row r="2898" ht="12.75"/>
    <row r="2899" ht="12.75"/>
    <row r="2900" ht="12.75"/>
    <row r="2901" ht="12.75"/>
    <row r="2902" ht="12.75"/>
    <row r="2903" ht="12.75"/>
    <row r="2904" ht="12.75"/>
    <row r="2905" ht="12.75"/>
    <row r="2906" ht="12.75"/>
    <row r="2907" ht="12.75"/>
    <row r="2908" ht="12.75"/>
    <row r="2909" ht="12.75"/>
    <row r="2910" ht="12.75"/>
    <row r="2911" ht="12.75"/>
    <row r="2912" ht="12.75"/>
    <row r="2913" ht="12.75"/>
    <row r="2914" ht="12.75"/>
    <row r="2915" ht="12.75"/>
    <row r="2916" ht="12.75"/>
    <row r="2917" ht="12.75"/>
    <row r="2918" ht="12.75"/>
    <row r="2919" ht="12.75"/>
    <row r="2920" ht="12.75"/>
    <row r="2921" ht="12.75"/>
    <row r="2922" ht="12.75"/>
    <row r="2923" ht="12.75"/>
    <row r="2924" ht="12.75"/>
    <row r="2925" ht="12.75"/>
    <row r="2926" ht="12.75"/>
    <row r="2927" ht="12.75"/>
    <row r="2928" ht="12.75"/>
    <row r="2929" ht="12.75"/>
    <row r="2930" ht="12.75"/>
    <row r="2931" ht="12.75"/>
    <row r="2932" ht="12.75"/>
    <row r="2933" ht="12.75"/>
    <row r="2934" ht="12.75"/>
    <row r="2935" ht="12.75"/>
    <row r="2936" ht="12.75"/>
    <row r="2937" ht="12.75"/>
    <row r="2938" ht="12.75"/>
    <row r="2939" ht="12.75"/>
    <row r="2940" ht="12.75"/>
    <row r="2941" ht="12.75"/>
    <row r="2942" ht="12.75"/>
    <row r="2943" ht="12.75"/>
    <row r="2944" ht="12.75"/>
    <row r="2945" ht="12.75"/>
    <row r="2946" ht="12.75"/>
    <row r="2947" ht="12.75"/>
    <row r="2948" ht="12.75"/>
    <row r="2949" ht="12.75"/>
    <row r="2950" ht="12.75"/>
    <row r="2951" ht="12.75"/>
    <row r="2952" ht="12.75"/>
    <row r="2953" ht="12.75"/>
    <row r="2954" ht="12.75"/>
    <row r="2955" ht="12.75"/>
    <row r="2956" ht="12.75"/>
    <row r="2957" ht="12.75"/>
    <row r="2958" ht="12.75"/>
    <row r="2959" ht="12.75"/>
    <row r="2960" ht="12.75"/>
    <row r="2961" ht="12.75"/>
    <row r="2962" ht="12.75"/>
    <row r="2963" ht="12.75"/>
    <row r="2964" ht="12.75"/>
    <row r="2965" ht="12.75"/>
    <row r="2966" ht="12.75"/>
    <row r="2967" ht="12.75"/>
    <row r="2968" ht="12.75"/>
    <row r="2969" ht="12.75"/>
    <row r="2970" ht="12.75"/>
    <row r="2971" ht="12.75"/>
    <row r="2972" ht="12.75"/>
    <row r="2973" ht="12.75"/>
    <row r="2974" ht="12.75"/>
    <row r="2975" ht="12.75"/>
    <row r="2976" ht="12.75"/>
    <row r="2977" ht="12.75"/>
    <row r="2978" ht="12.75"/>
    <row r="2979" ht="12.75"/>
    <row r="2980" ht="12.75"/>
    <row r="2981" ht="12.75"/>
    <row r="2982" ht="12.75"/>
    <row r="2983" ht="12.75"/>
    <row r="2984" ht="12.75"/>
    <row r="2985" ht="12.75"/>
    <row r="2986" ht="12.75"/>
    <row r="2987" ht="12.75"/>
    <row r="2988" ht="12.75"/>
    <row r="2989" ht="12.75"/>
    <row r="2990" ht="12.75"/>
    <row r="2991" ht="12.75"/>
    <row r="2992" ht="12.75"/>
    <row r="2993" ht="12.75"/>
    <row r="2994" ht="12.75"/>
    <row r="2995" ht="12.75"/>
    <row r="2996" ht="12.75"/>
    <row r="2997" ht="12.75"/>
    <row r="2998" ht="12.75"/>
    <row r="2999" ht="12.75"/>
    <row r="3000" ht="12.75"/>
    <row r="3001" ht="12.75"/>
    <row r="3002" ht="12.75"/>
    <row r="3003" ht="12.75"/>
    <row r="3004" ht="12.75"/>
    <row r="3005" ht="12.75"/>
    <row r="3006" ht="12.75"/>
    <row r="3007" ht="12.75"/>
    <row r="3008" ht="12.75"/>
    <row r="3009" ht="12.75"/>
    <row r="3010" ht="12.75"/>
    <row r="3011" ht="12.75"/>
    <row r="3012" ht="12.75"/>
    <row r="3013" ht="12.75"/>
    <row r="3014" ht="12.75"/>
    <row r="3015" ht="12.75"/>
    <row r="3016" ht="12.75"/>
    <row r="3017" ht="12.75"/>
    <row r="3018" ht="12.75"/>
    <row r="3019" ht="12.75"/>
    <row r="3020" ht="12.75"/>
    <row r="3021" ht="12.75"/>
    <row r="3022" ht="12.75"/>
    <row r="3023" ht="12.75"/>
    <row r="3024" ht="12.75"/>
    <row r="3025" ht="12.75"/>
    <row r="3026" ht="12.75"/>
    <row r="3027" ht="12.75"/>
    <row r="3028" ht="12.75"/>
    <row r="3029" ht="12.75"/>
    <row r="3030" ht="12.75"/>
    <row r="3031" ht="12.75"/>
    <row r="3032" ht="12.75"/>
    <row r="3033" ht="12.75"/>
    <row r="3034" ht="12.75"/>
    <row r="3035" ht="12.75"/>
    <row r="3036" ht="12.75"/>
    <row r="3037" ht="12.75"/>
    <row r="3038" ht="12.75"/>
    <row r="3039" ht="12.75"/>
    <row r="3040" ht="12.75"/>
    <row r="3041" ht="12.75"/>
    <row r="3042" ht="12.75"/>
    <row r="3043" ht="12.75"/>
    <row r="3044" ht="12.75"/>
    <row r="3045" ht="12.75"/>
    <row r="3046" ht="12.75"/>
    <row r="3047" ht="12.75"/>
    <row r="3048" ht="12.75"/>
    <row r="3049" ht="12.75"/>
    <row r="3050" ht="12.75"/>
    <row r="3051" ht="12.75"/>
    <row r="3052" ht="12.75"/>
    <row r="3053" ht="12.75"/>
    <row r="3054" ht="12.75"/>
    <row r="3055" ht="12.75"/>
    <row r="3056" ht="12.75"/>
    <row r="3057" ht="12.75"/>
    <row r="3058" ht="12.75"/>
    <row r="3059" ht="12.75"/>
    <row r="3060" ht="12.75"/>
    <row r="3061" ht="12.75"/>
    <row r="3062" ht="12.75"/>
    <row r="3063" ht="12.75"/>
    <row r="3064" ht="12.75"/>
    <row r="3065" ht="12.75"/>
    <row r="3066" ht="12.75"/>
    <row r="3067" ht="12.75"/>
    <row r="3068" ht="12.75"/>
    <row r="3069" ht="12.75"/>
    <row r="3070" ht="12.75"/>
    <row r="3071" ht="12.75"/>
    <row r="3072" ht="12.75"/>
    <row r="3073" ht="12.75"/>
    <row r="3074" ht="12.75"/>
    <row r="3075" ht="12.75"/>
    <row r="3076" ht="12.75"/>
    <row r="3077" ht="12.75"/>
    <row r="3078" ht="12.75"/>
    <row r="3079" ht="12.75"/>
    <row r="3080" ht="12.75"/>
    <row r="3081" ht="12.75"/>
    <row r="3082" ht="12.75"/>
    <row r="3083" ht="12.75"/>
    <row r="3084" ht="12.75"/>
    <row r="3085" ht="12.75"/>
    <row r="3086" ht="12.75"/>
    <row r="3087" ht="12.75"/>
    <row r="3088" ht="12.75"/>
    <row r="3089" ht="12.75"/>
    <row r="3090" ht="12.75"/>
    <row r="3091" ht="12.75"/>
    <row r="3092" ht="12.75"/>
    <row r="3093" ht="12.75"/>
    <row r="3094" ht="12.75"/>
    <row r="3095" ht="12.75"/>
    <row r="3096" ht="12.75"/>
    <row r="3097" ht="12.75"/>
    <row r="3098" ht="12.75"/>
    <row r="3099" ht="12.75"/>
    <row r="3100" ht="12.75"/>
    <row r="3101" ht="12.75"/>
    <row r="3102" ht="12.75"/>
    <row r="3103" ht="12.75"/>
    <row r="3104" ht="12.75"/>
    <row r="3105" ht="12.75"/>
    <row r="3106" ht="12.75"/>
    <row r="3107" ht="12.75"/>
    <row r="3108" ht="12.75"/>
    <row r="3109" ht="12.75"/>
    <row r="3110" ht="12.75"/>
    <row r="3111" ht="12.75"/>
    <row r="3112" ht="12.75"/>
    <row r="3113" ht="12.75"/>
    <row r="3114" ht="12.75"/>
    <row r="3115" ht="12.75"/>
    <row r="3116" ht="12.75"/>
    <row r="3117" ht="12.75"/>
    <row r="3118" ht="12.75"/>
    <row r="3119" ht="12.75"/>
    <row r="3120" ht="12.75"/>
    <row r="3121" ht="12.75"/>
    <row r="3122" ht="12.75"/>
    <row r="3123" ht="12.75"/>
    <row r="3124" ht="12.75"/>
    <row r="3125" ht="12.75"/>
    <row r="3126" ht="12.75"/>
    <row r="3127" ht="12.75"/>
    <row r="3128" ht="12.75"/>
    <row r="3129" ht="12.75"/>
    <row r="3130" ht="12.75"/>
    <row r="3131" ht="12.75"/>
    <row r="3132" ht="12.75"/>
    <row r="3133" ht="12.75"/>
    <row r="3134" ht="12.75"/>
    <row r="3135" ht="12.75"/>
    <row r="3136" ht="12.75"/>
    <row r="3137" ht="12.75"/>
    <row r="3138" ht="12.75"/>
    <row r="3139" ht="12.75"/>
    <row r="3140" ht="12.75"/>
    <row r="3141" ht="12.75"/>
    <row r="3142" ht="12.75"/>
    <row r="3143" ht="12.75"/>
    <row r="3144" ht="12.75"/>
    <row r="3145" ht="12.75"/>
    <row r="3146" ht="12.75"/>
    <row r="3147" ht="12.75"/>
    <row r="3148" ht="12.75"/>
    <row r="3149" ht="12.75"/>
    <row r="3150" ht="12.75"/>
    <row r="3151" ht="12.75"/>
    <row r="3152" ht="12.75"/>
    <row r="3153" ht="12.75"/>
    <row r="3154" ht="12.75"/>
    <row r="3155" ht="12.75"/>
    <row r="3156" ht="12.75"/>
    <row r="3157" ht="12.75"/>
    <row r="3158" ht="12.75"/>
    <row r="3159" ht="12.75"/>
    <row r="3160" ht="12.75"/>
    <row r="3161" ht="12.75"/>
    <row r="3162" ht="12.75"/>
    <row r="3163" ht="12.75"/>
    <row r="3164" ht="12.75"/>
    <row r="3165" ht="12.75"/>
    <row r="3166" ht="12.75"/>
    <row r="3167" ht="12.75"/>
    <row r="3168" ht="12.75"/>
    <row r="3169" ht="12.75"/>
    <row r="3170" ht="12.75"/>
    <row r="3171" ht="12.75"/>
    <row r="3172" ht="12.75"/>
    <row r="3173" ht="12.75"/>
    <row r="3174" ht="12.75"/>
    <row r="3175" ht="12.75"/>
    <row r="3176" ht="12.75"/>
    <row r="3177" ht="12.75"/>
    <row r="3178" ht="12.75"/>
    <row r="3179" ht="12.75"/>
    <row r="3180" ht="12.75"/>
    <row r="3181" ht="12.75"/>
    <row r="3182" ht="12.75"/>
    <row r="3183" ht="12.75"/>
    <row r="3184" ht="12.75"/>
    <row r="3185" ht="12.75"/>
    <row r="3186" ht="12.75"/>
    <row r="3187" ht="12.75"/>
    <row r="3188" ht="12.75"/>
    <row r="3189" ht="12.75"/>
    <row r="3190" ht="12.75"/>
    <row r="3191" ht="12.75"/>
    <row r="3192" ht="12.75"/>
    <row r="3193" ht="12.75"/>
    <row r="3194" ht="12.75"/>
    <row r="3195" ht="12.75"/>
    <row r="3196" ht="12.75"/>
    <row r="3197" ht="12.75"/>
    <row r="3198" ht="12.75"/>
    <row r="3199" ht="12.75"/>
    <row r="3200" ht="12.75"/>
    <row r="3201" ht="12.75"/>
    <row r="3202" ht="12.75"/>
    <row r="3203" ht="12.75"/>
    <row r="3204" ht="12.75"/>
    <row r="3205" ht="12.75"/>
    <row r="3206" ht="12.75"/>
    <row r="3207" ht="12.75"/>
    <row r="3208" ht="12.75"/>
    <row r="3209" ht="12.75"/>
    <row r="3210" ht="12.75"/>
    <row r="3211" ht="12.75"/>
    <row r="3212" ht="12.75"/>
    <row r="3213" ht="12.75"/>
    <row r="3214" ht="12.75"/>
    <row r="3215" ht="12.75"/>
    <row r="3216" ht="12.75"/>
    <row r="3217" ht="12.75"/>
    <row r="3218" ht="12.75"/>
    <row r="3219" ht="12.75"/>
    <row r="3220" ht="12.75"/>
    <row r="3221" ht="12.75"/>
    <row r="3222" ht="12.75"/>
    <row r="3223" ht="12.75"/>
    <row r="3224" ht="12.75"/>
    <row r="3225" ht="12.75"/>
    <row r="3226" ht="12.75"/>
    <row r="3227" ht="12.75"/>
    <row r="3228" ht="12.75"/>
    <row r="3229" ht="12.75"/>
    <row r="3230" ht="12.75"/>
    <row r="3231" ht="12.75"/>
    <row r="3232" ht="12.75"/>
    <row r="3233" ht="12.75"/>
    <row r="3234" ht="12.75"/>
    <row r="3235" ht="12.75"/>
    <row r="3236" ht="12.75"/>
    <row r="3237" ht="12.75"/>
    <row r="3238" ht="12.75"/>
    <row r="3239" ht="12.75"/>
    <row r="3240" ht="12.75"/>
    <row r="3241" ht="12.75"/>
    <row r="3242" ht="12.75"/>
    <row r="3243" ht="12.75"/>
    <row r="3244" ht="12.75"/>
    <row r="3245" ht="12.75"/>
    <row r="3246" ht="12.75"/>
    <row r="3247" ht="12.75"/>
    <row r="3248" ht="12.75"/>
    <row r="3249" ht="12.75"/>
    <row r="3250" ht="12.75"/>
    <row r="3251" ht="12.75"/>
    <row r="3252" ht="12.75"/>
    <row r="3253" ht="12.75"/>
    <row r="3254" ht="12.75"/>
    <row r="3255" ht="12.75"/>
    <row r="3256" ht="12.75"/>
    <row r="3257" ht="12.75"/>
    <row r="3258" ht="12.75"/>
    <row r="3259" ht="12.75"/>
    <row r="3260" ht="12.75"/>
    <row r="3261" ht="12.75"/>
    <row r="3262" ht="12.75"/>
    <row r="3263" ht="12.75"/>
    <row r="3264" ht="12.75"/>
    <row r="3265" ht="12.75"/>
    <row r="3266" ht="12.75"/>
    <row r="3267" ht="12.75"/>
    <row r="3268" ht="12.75"/>
    <row r="3269" ht="12.75"/>
    <row r="3270" ht="12.75"/>
    <row r="3271" ht="12.75"/>
    <row r="3272" ht="12.75"/>
    <row r="3273" ht="12.75"/>
    <row r="3274" ht="12.75"/>
    <row r="3275" ht="12.75"/>
    <row r="3276" ht="12.75"/>
    <row r="3277" ht="12.75"/>
    <row r="3278" ht="12.75"/>
    <row r="3279" ht="12.75"/>
    <row r="3280" ht="12.75"/>
    <row r="3281" ht="12.75"/>
    <row r="3282" ht="12.75"/>
    <row r="3283" ht="12.75"/>
    <row r="3284" ht="12.75"/>
    <row r="3285" ht="12.75"/>
    <row r="3286" ht="12.75"/>
    <row r="3287" ht="12.75"/>
    <row r="3288" ht="12.75"/>
    <row r="3289" ht="12.75"/>
    <row r="3290" ht="12.75"/>
    <row r="3291" ht="12.75"/>
    <row r="3292" ht="12.75"/>
    <row r="3293" ht="12.75"/>
    <row r="3294" ht="12.75"/>
    <row r="3295" ht="12.75"/>
    <row r="3296" ht="12.75"/>
    <row r="3297" ht="12.75"/>
    <row r="3298" ht="12.75"/>
    <row r="3299" ht="12.75"/>
    <row r="3300" ht="12.75"/>
    <row r="3301" ht="12.75"/>
    <row r="3302" ht="12.75"/>
    <row r="3303" ht="12.75"/>
    <row r="3304" ht="12.75"/>
    <row r="3305" ht="12.75"/>
    <row r="3306" ht="12.75"/>
    <row r="3307" ht="12.75"/>
    <row r="3308" ht="12.75"/>
    <row r="3309" ht="12.75"/>
    <row r="3310" ht="12.75"/>
    <row r="3311" ht="12.75"/>
    <row r="3312" ht="12.75"/>
    <row r="3313" ht="12.75"/>
    <row r="3314" ht="12.75"/>
    <row r="3315" ht="12.75"/>
    <row r="3316" ht="12.75"/>
    <row r="3317" ht="12.75"/>
    <row r="3318" ht="12.75"/>
    <row r="3319" ht="12.75"/>
    <row r="3320" ht="12.75"/>
    <row r="3321" ht="12.75"/>
    <row r="3322" ht="12.75"/>
    <row r="3323" ht="12.75"/>
    <row r="3324" ht="12.75"/>
    <row r="3325" ht="12.75"/>
    <row r="3326" ht="12.75"/>
    <row r="3327" ht="12.75"/>
    <row r="3328" ht="12.75"/>
    <row r="3329" ht="12.75"/>
    <row r="3330" ht="12.75"/>
    <row r="3331" ht="12.75"/>
    <row r="3332" ht="12.75"/>
    <row r="3333" ht="12.75"/>
    <row r="3334" ht="12.75"/>
    <row r="3335" ht="12.75"/>
    <row r="3336" ht="12.75"/>
    <row r="3337" ht="12.75"/>
    <row r="3338" ht="12.75"/>
    <row r="3339" ht="12.75"/>
    <row r="3340" ht="12.75"/>
    <row r="3341" ht="12.75"/>
    <row r="3342" ht="12.75"/>
    <row r="3343" ht="12.75"/>
    <row r="3344" ht="12.75"/>
    <row r="3345" ht="12.75"/>
    <row r="3346" ht="12.75"/>
    <row r="3347" ht="12.75"/>
    <row r="3348" ht="12.75"/>
    <row r="3349" ht="12.75"/>
    <row r="3350" ht="12.75"/>
    <row r="3351" ht="12.75"/>
    <row r="3352" ht="12.75"/>
    <row r="3353" ht="12.75"/>
    <row r="3354" ht="12.75"/>
    <row r="3355" ht="12.75"/>
    <row r="3356" ht="12.75"/>
    <row r="3357" ht="12.75"/>
    <row r="3358" ht="12.75"/>
    <row r="3359" ht="12.75"/>
    <row r="3360" ht="12.75"/>
    <row r="3361" ht="12.75"/>
    <row r="3362" ht="12.75"/>
    <row r="3363" ht="12.75"/>
    <row r="3364" ht="12.75"/>
    <row r="3365" ht="12.75"/>
    <row r="3366" ht="12.75"/>
    <row r="3367" ht="12.75"/>
    <row r="3368" ht="12.75"/>
    <row r="3369" ht="12.75"/>
    <row r="3370" ht="12.75"/>
    <row r="3371" ht="12.75"/>
    <row r="3372" ht="12.75"/>
    <row r="3373" ht="12.75"/>
    <row r="3374" ht="12.75"/>
    <row r="3375" ht="12.75"/>
    <row r="3376" ht="12.75"/>
    <row r="3377" ht="12.75"/>
    <row r="3378" ht="12.75"/>
    <row r="3379" ht="12.75"/>
    <row r="3380" ht="12.75"/>
    <row r="3381" ht="12.75"/>
    <row r="3382" ht="12.75"/>
    <row r="3383" ht="12.75"/>
    <row r="3384" ht="12.75"/>
    <row r="3385" ht="12.75"/>
    <row r="3386" ht="12.75"/>
    <row r="3387" ht="12.75"/>
    <row r="3388" ht="12.75"/>
    <row r="3389" ht="12.75"/>
    <row r="3390" ht="12.75"/>
    <row r="3391" ht="12.75"/>
    <row r="3392" ht="12.75"/>
    <row r="3393" ht="12.75"/>
    <row r="3394" ht="12.75"/>
    <row r="3395" ht="12.75"/>
    <row r="3396" ht="12.75"/>
    <row r="3397" ht="12.75"/>
    <row r="3398" ht="12.75"/>
    <row r="3399" ht="12.75"/>
    <row r="3400" ht="12.75"/>
    <row r="3401" ht="12.75"/>
    <row r="3402" ht="12.75"/>
    <row r="3403" ht="12.75"/>
    <row r="3404" ht="12.75"/>
    <row r="3405" ht="12.75"/>
    <row r="3406" ht="12.75"/>
    <row r="3407" ht="12.75"/>
    <row r="3408" ht="12.75"/>
    <row r="3409" ht="12.75"/>
    <row r="3410" ht="12.75"/>
    <row r="3411" ht="12.75"/>
    <row r="3412" ht="12.75"/>
    <row r="3413" ht="12.75"/>
    <row r="3414" ht="12.75"/>
    <row r="3415" ht="12.75"/>
    <row r="3416" ht="12.75"/>
    <row r="3417" ht="12.75"/>
    <row r="3418" ht="12.75"/>
    <row r="3419" ht="12.75"/>
    <row r="3420" ht="12.75"/>
    <row r="3421" ht="12.75"/>
    <row r="3422" ht="12.75"/>
    <row r="3423" ht="12.75"/>
    <row r="3424" ht="12.75"/>
    <row r="3425" ht="12.75"/>
    <row r="3426" ht="12.75"/>
    <row r="3427" ht="12.75"/>
    <row r="3428" ht="12.75"/>
    <row r="3429" ht="12.75"/>
    <row r="3430" ht="12.75"/>
    <row r="3431" ht="12.75"/>
    <row r="3432" ht="12.75"/>
    <row r="3433" ht="12.75"/>
    <row r="3434" ht="12.75"/>
    <row r="3435" ht="12.75"/>
    <row r="3436" ht="12.75"/>
    <row r="3437" ht="12.75"/>
    <row r="3438" ht="12.75"/>
    <row r="3439" ht="12.75"/>
    <row r="3440" ht="12.75"/>
    <row r="3441" ht="12.75"/>
    <row r="3442" ht="12.75"/>
    <row r="3443" ht="12.75"/>
    <row r="3444" ht="12.75"/>
    <row r="3445" ht="12.75"/>
    <row r="3446" ht="12.75"/>
    <row r="3447" ht="12.75"/>
    <row r="3448" ht="12.75"/>
    <row r="3449" ht="12.75"/>
    <row r="3450" ht="12.75"/>
    <row r="3451" ht="12.75"/>
    <row r="3452" ht="12.75"/>
    <row r="3453" ht="12.75"/>
    <row r="3454" ht="12.75"/>
    <row r="3455" ht="12.75"/>
    <row r="3456" ht="12.75"/>
    <row r="3457" ht="12.75"/>
    <row r="3458" ht="12.75"/>
    <row r="3459" ht="12.75"/>
    <row r="3460" ht="12.75"/>
    <row r="3461" ht="12.75"/>
    <row r="3462" ht="12.75"/>
    <row r="3463" ht="12.75"/>
    <row r="3464" ht="12.75"/>
    <row r="3465" ht="12.75"/>
    <row r="3466" ht="12.75"/>
    <row r="3467" ht="12.75"/>
    <row r="3468" ht="12.75"/>
    <row r="3469" ht="12.75"/>
    <row r="3470" ht="12.75"/>
    <row r="3471" ht="12.75"/>
    <row r="3472" ht="12.75"/>
    <row r="3473" ht="12.75"/>
    <row r="3474" ht="12.75"/>
    <row r="3475" ht="12.75"/>
    <row r="3476" ht="12.75"/>
    <row r="3477" ht="12.75"/>
    <row r="3478" ht="12.75"/>
    <row r="3479" ht="12.75"/>
    <row r="3480" ht="12.75"/>
    <row r="3481" ht="12.75"/>
    <row r="3482" ht="12.75"/>
    <row r="3483" ht="12.75"/>
    <row r="3484" ht="12.75"/>
    <row r="3485" ht="12.75"/>
    <row r="3486" ht="12.75"/>
    <row r="3487" ht="12.75"/>
    <row r="3488" ht="12.75"/>
    <row r="3489" ht="12.75"/>
    <row r="3490" ht="12.75"/>
    <row r="3491" ht="12.75"/>
    <row r="3492" ht="12.75"/>
    <row r="3493" ht="12.75"/>
    <row r="3494" ht="12.75"/>
    <row r="3495" ht="12.75"/>
    <row r="3496" ht="12.75"/>
    <row r="3497" ht="12.75"/>
    <row r="3498" ht="12.75"/>
    <row r="3499" ht="12.75"/>
    <row r="3500" ht="12.75"/>
    <row r="3501" ht="12.75"/>
    <row r="3502" ht="12.75"/>
    <row r="3503" ht="12.75"/>
    <row r="3504" ht="12.75"/>
    <row r="3505" ht="12.75"/>
    <row r="3506" ht="12.75"/>
    <row r="3507" ht="12.75"/>
    <row r="3508" ht="12.75"/>
    <row r="3509" ht="12.75"/>
    <row r="3510" ht="12.75"/>
    <row r="3511" ht="12.75"/>
    <row r="3512" ht="12.75"/>
    <row r="3513" ht="12.75"/>
    <row r="3514" ht="12.75"/>
    <row r="3515" ht="12.75"/>
    <row r="3516" ht="12.75"/>
    <row r="3517" ht="12.75"/>
    <row r="3518" ht="12.75"/>
    <row r="3519" ht="12.75"/>
    <row r="3520" ht="12.75"/>
    <row r="3521" ht="12.75"/>
    <row r="3522" ht="12.75"/>
    <row r="3523" ht="12.75"/>
    <row r="3524" ht="12.75"/>
    <row r="3525" ht="12.75"/>
    <row r="3526" ht="12.75"/>
    <row r="3527" ht="12.75"/>
    <row r="3528" ht="12.75"/>
    <row r="3529" ht="12.75"/>
    <row r="3530" ht="12.75"/>
    <row r="3531" ht="12.75"/>
    <row r="3532" ht="12.75"/>
    <row r="3533" ht="12.75"/>
    <row r="3534" ht="12.75"/>
    <row r="3535" ht="12.75"/>
    <row r="3536" ht="12.75"/>
    <row r="3537" ht="12.75"/>
    <row r="3538" ht="12.75"/>
    <row r="3539" ht="12.75"/>
    <row r="3540" ht="12.75"/>
    <row r="3541" ht="12.75"/>
    <row r="3542" ht="12.75"/>
    <row r="3543" ht="12.75"/>
    <row r="3544" ht="12.75"/>
    <row r="3545" ht="12.75"/>
    <row r="3546" ht="12.75"/>
    <row r="3547" ht="12.75"/>
    <row r="3548" ht="12.75"/>
    <row r="3549" ht="12.75"/>
    <row r="3550" ht="12.75"/>
    <row r="3551" ht="12.75"/>
    <row r="3552" ht="12.75"/>
    <row r="3553" ht="12.75"/>
    <row r="3554" ht="12.75"/>
    <row r="3555" ht="12.75"/>
    <row r="3556" ht="12.75"/>
    <row r="3557" ht="12.75"/>
    <row r="3558" ht="12.75"/>
    <row r="3559" ht="12.75"/>
    <row r="3560" ht="12.75"/>
    <row r="3561" ht="12.75"/>
    <row r="3562" ht="12.75"/>
    <row r="3563" ht="12.75"/>
    <row r="3564" ht="12.75"/>
    <row r="3565" ht="12.75"/>
    <row r="3566" ht="12.75"/>
    <row r="3567" ht="12.75"/>
    <row r="3568" ht="12.75"/>
    <row r="3569" ht="12.75"/>
    <row r="3570" ht="12.75"/>
    <row r="3571" ht="12.75"/>
    <row r="3572" ht="12.75"/>
    <row r="3573" ht="12.75"/>
    <row r="3574" ht="12.75"/>
    <row r="3575" ht="12.75"/>
    <row r="3576" ht="12.75"/>
    <row r="3577" ht="12.75"/>
    <row r="3578" ht="12.75"/>
    <row r="3579" ht="12.75"/>
    <row r="3580" ht="12.75"/>
    <row r="3581" ht="12.75"/>
    <row r="3582" ht="12.75"/>
    <row r="3583" ht="12.75"/>
    <row r="3584" ht="12.75"/>
    <row r="3585" ht="12.75"/>
    <row r="3586" ht="12.75"/>
    <row r="3587" ht="12.75"/>
    <row r="3588" ht="12.75"/>
    <row r="3589" ht="12.75"/>
    <row r="3590" ht="12.75"/>
    <row r="3591" ht="12.75"/>
    <row r="3592" ht="12.75"/>
    <row r="3593" ht="12.75"/>
    <row r="3594" ht="12.75"/>
    <row r="3595" ht="12.75"/>
    <row r="3596" ht="12.75"/>
    <row r="3597" ht="12.75"/>
    <row r="3598" ht="12.75"/>
    <row r="3599" ht="12.75"/>
    <row r="3600" ht="12.75"/>
    <row r="3601" ht="12.75"/>
    <row r="3602" ht="12.75"/>
    <row r="3603" ht="12.75"/>
    <row r="3604" ht="12.75"/>
    <row r="3605" ht="12.75"/>
    <row r="3606" ht="12.75"/>
    <row r="3607" ht="12.75"/>
    <row r="3608" ht="12.75"/>
    <row r="3609" ht="12.75"/>
    <row r="3610" ht="12.75"/>
    <row r="3611" ht="12.75"/>
    <row r="3612" ht="12.75"/>
    <row r="3613" ht="12.75"/>
    <row r="3614" ht="12.75"/>
    <row r="3615" ht="12.75"/>
    <row r="3616" ht="12.75"/>
    <row r="3617" ht="12.75"/>
    <row r="3618" ht="12.75"/>
    <row r="3619" ht="12.75"/>
    <row r="3620" ht="12.75"/>
    <row r="3621" ht="12.75"/>
    <row r="3622" ht="12.75"/>
    <row r="3623" ht="12.75"/>
    <row r="3624" ht="12.75"/>
    <row r="3625" ht="12.75"/>
    <row r="3626" ht="12.75"/>
    <row r="3627" ht="12.75"/>
    <row r="3628" ht="12.75"/>
    <row r="3629" ht="12.75"/>
    <row r="3630" ht="12.75"/>
    <row r="3631" ht="12.75"/>
    <row r="3632" ht="12.75"/>
    <row r="3633" ht="12.75"/>
    <row r="3634" ht="12.75"/>
    <row r="3635" ht="12.75"/>
    <row r="3636" ht="12.75"/>
    <row r="3637" ht="12.75"/>
    <row r="3638" ht="12.75"/>
    <row r="3639" ht="12.75"/>
    <row r="3640" ht="12.75"/>
    <row r="3641" ht="12.75"/>
    <row r="3642" ht="12.75"/>
    <row r="3643" ht="12.75"/>
    <row r="3644" ht="12.75"/>
    <row r="3645" ht="12.75"/>
    <row r="3646" ht="12.75"/>
    <row r="3647" ht="12.75"/>
    <row r="3648" ht="12.75"/>
    <row r="3649" ht="12.75"/>
    <row r="3650" ht="12.75"/>
    <row r="3651" ht="12.75"/>
    <row r="3652" ht="12.75"/>
    <row r="3653" ht="12.75"/>
    <row r="3654" ht="12.75"/>
    <row r="3655" ht="12.75"/>
    <row r="3656" ht="12.75"/>
    <row r="3657" ht="12.75"/>
    <row r="3658" ht="12.75"/>
    <row r="3659" ht="12.75"/>
    <row r="3660" ht="12.75"/>
    <row r="3661" ht="12.75"/>
    <row r="3662" ht="12.75"/>
    <row r="3663" ht="12.75"/>
    <row r="3664" ht="12.75"/>
    <row r="3665" ht="12.75"/>
    <row r="3666" ht="12.75"/>
    <row r="3667" ht="12.75"/>
    <row r="3668" ht="12.75"/>
    <row r="3669" ht="12.75"/>
    <row r="3670" ht="12.75"/>
    <row r="3671" ht="12.75"/>
    <row r="3672" ht="12.75"/>
    <row r="3673" ht="12.75"/>
    <row r="3674" ht="12.75"/>
    <row r="3675" ht="12.75"/>
    <row r="3676" ht="12.75"/>
    <row r="3677" ht="12.75"/>
    <row r="3678" ht="12.75"/>
    <row r="3679" ht="12.75"/>
    <row r="3680" ht="12.75"/>
    <row r="3681" ht="12.75"/>
    <row r="3682" ht="12.75"/>
    <row r="3683" ht="12.75"/>
    <row r="3684" ht="12.75"/>
    <row r="3685" ht="12.75"/>
    <row r="3686" ht="12.75"/>
    <row r="3687" ht="12.75"/>
    <row r="3688" ht="12.75"/>
    <row r="3689" ht="12.75"/>
    <row r="3690" ht="12.75"/>
    <row r="3691" ht="12.75"/>
    <row r="3692" ht="12.75"/>
    <row r="3693" ht="12.75"/>
    <row r="3694" ht="12.75"/>
    <row r="3695" ht="12.75"/>
    <row r="3696" ht="12.75"/>
    <row r="3697" ht="12.75"/>
    <row r="3698" ht="12.75"/>
    <row r="3699" ht="12.75"/>
    <row r="3700" ht="12.75"/>
    <row r="3701" ht="12.75"/>
    <row r="3702" ht="12.75"/>
    <row r="3703" ht="12.75"/>
    <row r="3704" ht="12.75"/>
    <row r="3705" ht="12.75"/>
    <row r="3706" ht="12.75"/>
    <row r="3707" ht="12.75"/>
    <row r="3708" ht="12.75"/>
    <row r="3709" ht="12.75"/>
    <row r="3710" ht="12.75"/>
    <row r="3711" ht="12.75"/>
    <row r="3712" ht="12.75"/>
    <row r="3713" ht="12.75"/>
    <row r="3714" ht="12.75"/>
    <row r="3715" ht="12.75"/>
    <row r="3716" ht="12.75"/>
    <row r="3717" ht="12.75"/>
    <row r="3718" ht="12.75"/>
    <row r="3719" ht="12.75"/>
    <row r="3720" ht="12.75"/>
    <row r="3721" ht="12.75"/>
    <row r="3722" ht="12.75"/>
    <row r="3723" ht="12.75"/>
    <row r="3724" ht="12.75"/>
    <row r="3725" ht="12.75"/>
    <row r="3726" ht="12.75"/>
    <row r="3727" ht="12.75"/>
    <row r="3728" ht="12.75"/>
    <row r="3729" ht="12.75"/>
    <row r="3730" ht="12.75"/>
    <row r="3731" ht="12.75"/>
    <row r="3732" ht="12.75"/>
    <row r="3733" ht="12.75"/>
    <row r="3734" ht="12.75"/>
    <row r="3735" ht="12.75"/>
    <row r="3736" ht="12.75"/>
    <row r="3737" ht="12.75"/>
    <row r="3738" ht="12.75"/>
    <row r="3739" ht="12.75"/>
    <row r="3740" ht="12.75"/>
    <row r="3741" ht="12.75"/>
    <row r="3742" ht="12.75"/>
    <row r="3743" ht="12.75"/>
    <row r="3744" ht="12.75"/>
    <row r="3745" ht="12.75"/>
    <row r="3746" ht="12.75"/>
    <row r="3747" ht="12.75"/>
    <row r="3748" ht="12.75"/>
    <row r="3749" ht="12.75"/>
    <row r="3750" ht="12.75"/>
    <row r="3751" ht="12.75"/>
    <row r="3752" ht="12.75"/>
    <row r="3753" ht="12.75"/>
    <row r="3754" ht="12.75"/>
    <row r="3755" ht="12.75"/>
    <row r="3756" ht="12.75"/>
    <row r="3757" ht="12.75"/>
    <row r="3758" ht="12.75"/>
    <row r="3759" ht="12.75"/>
    <row r="3760" ht="12.75"/>
    <row r="3761" ht="12.75"/>
    <row r="3762" ht="12.75"/>
    <row r="3763" ht="12.75"/>
    <row r="3764" ht="12.75"/>
    <row r="3765" ht="12.75"/>
    <row r="3766" ht="12.75"/>
    <row r="3767" ht="12.75"/>
    <row r="3768" ht="12.75"/>
    <row r="3769" ht="12.75"/>
    <row r="3770" ht="12.75"/>
    <row r="3771" ht="12.75"/>
    <row r="3772" ht="12.75"/>
    <row r="3773" ht="12.75"/>
    <row r="3774" ht="12.75"/>
    <row r="3775" ht="12.75"/>
    <row r="3776" ht="12.75"/>
    <row r="3777" ht="12.75"/>
    <row r="3778" ht="12.75"/>
    <row r="3779" ht="12.75"/>
    <row r="3780" ht="12.75"/>
    <row r="3781" ht="12.75"/>
    <row r="3782" ht="12.75"/>
    <row r="3783" ht="12.75"/>
    <row r="3784" ht="12.75"/>
    <row r="3785" ht="12.75"/>
    <row r="3786" ht="12.75"/>
    <row r="3787" ht="12.75"/>
    <row r="3788" ht="12.75"/>
    <row r="3789" ht="12.75"/>
    <row r="3790" ht="12.75"/>
    <row r="3791" ht="12.75"/>
    <row r="3792" ht="12.75"/>
    <row r="3793" ht="12.75"/>
    <row r="3794" ht="12.75"/>
    <row r="3795" ht="12.75"/>
    <row r="3796" ht="12.75"/>
    <row r="3797" ht="12.75"/>
    <row r="3798" ht="12.75"/>
    <row r="3799" ht="12.75"/>
    <row r="3800" ht="12.75"/>
    <row r="3801" ht="12.75"/>
    <row r="3802" ht="12.75"/>
    <row r="3803" ht="12.75"/>
    <row r="3804" ht="12.75"/>
    <row r="3805" ht="12.75"/>
    <row r="3806" ht="12.75"/>
    <row r="3807" ht="12.75"/>
    <row r="3808" ht="12.75"/>
    <row r="3809" ht="12.75"/>
    <row r="3810" ht="12.75"/>
    <row r="3811" ht="12.75"/>
    <row r="3812" ht="12.75"/>
    <row r="3813" ht="12.75"/>
    <row r="3814" ht="12.75"/>
    <row r="3815" ht="12.75"/>
    <row r="3816" ht="12.75"/>
    <row r="3817" ht="12.75"/>
    <row r="3818" ht="12.75"/>
    <row r="3819" ht="12.75"/>
    <row r="3820" ht="12.75"/>
    <row r="3821" ht="12.75"/>
    <row r="3822" ht="12.75"/>
    <row r="3823" ht="12.75"/>
    <row r="3824" ht="12.75"/>
    <row r="3825" ht="12.75"/>
    <row r="3826" ht="12.75"/>
    <row r="3827" ht="12.75"/>
    <row r="3828" ht="12.75"/>
    <row r="3829" ht="12.75"/>
    <row r="3830" ht="12.75"/>
    <row r="3831" ht="12.75"/>
    <row r="3832" ht="12.75"/>
    <row r="3833" ht="12.75"/>
    <row r="3834" ht="12.75"/>
    <row r="3835" ht="12.75"/>
    <row r="3836" ht="12.75"/>
    <row r="3837" ht="12.75"/>
    <row r="3838" ht="12.75"/>
    <row r="3839" ht="12.75"/>
    <row r="3840" ht="12.75"/>
    <row r="3841" ht="12.75"/>
    <row r="3842" ht="12.75"/>
    <row r="3843" ht="12.75"/>
    <row r="3844" ht="12.75"/>
    <row r="3845" ht="12.75"/>
    <row r="3846" ht="12.75"/>
    <row r="3847" ht="12.75"/>
    <row r="3848" ht="12.75"/>
    <row r="3849" ht="12.75"/>
    <row r="3850" ht="12.75"/>
    <row r="3851" ht="12.75"/>
    <row r="3852" ht="12.75"/>
    <row r="3853" ht="12.75"/>
    <row r="3854" ht="12.75"/>
    <row r="3855" ht="12.75"/>
    <row r="3856" ht="12.75"/>
    <row r="3857" ht="12.75"/>
    <row r="3858" ht="12.75"/>
    <row r="3859" ht="12.75"/>
    <row r="3860" ht="12.75"/>
    <row r="3861" ht="12.75"/>
    <row r="3862" ht="12.75"/>
    <row r="3863" ht="12.75"/>
    <row r="3864" ht="12.75"/>
    <row r="3865" ht="12.75"/>
    <row r="3866" ht="12.75"/>
    <row r="3867" ht="12.75"/>
    <row r="3868" ht="12.75"/>
    <row r="3869" ht="12.75"/>
    <row r="3870" ht="12.75"/>
    <row r="3871" ht="12.75"/>
    <row r="3872" ht="12.75"/>
    <row r="3873" ht="12.75"/>
    <row r="3874" ht="12.75"/>
    <row r="3875" ht="12.75"/>
    <row r="3876" ht="12.75"/>
    <row r="3877" ht="12.75"/>
    <row r="3878" ht="12.75"/>
    <row r="3879" ht="12.75"/>
    <row r="3880" ht="12.75"/>
    <row r="3881" ht="12.75"/>
    <row r="3882" ht="12.75"/>
    <row r="3883" ht="12.75"/>
    <row r="3884" ht="12.75"/>
    <row r="3885" ht="12.75"/>
    <row r="3886" ht="12.75"/>
    <row r="3887" ht="12.75"/>
    <row r="3888" ht="12.75"/>
    <row r="3889" ht="12.75"/>
    <row r="3890" ht="12.75"/>
    <row r="3891" ht="12.75"/>
    <row r="3892" ht="12.75"/>
    <row r="3893" ht="12.75"/>
    <row r="3894" ht="12.75"/>
    <row r="3895" ht="12.75"/>
    <row r="3896" ht="12.75"/>
    <row r="3897" ht="12.75"/>
    <row r="3898" ht="12.75"/>
    <row r="3899" ht="12.75"/>
    <row r="3900" ht="12.75"/>
    <row r="3901" ht="12.75"/>
    <row r="3902" ht="12.75"/>
    <row r="3903" ht="12.75"/>
    <row r="3904" ht="12.75"/>
    <row r="3905" ht="12.75"/>
    <row r="3906" ht="12.75"/>
    <row r="3907" ht="12.75"/>
    <row r="3908" ht="12.75"/>
    <row r="3909" ht="12.75"/>
    <row r="3910" ht="12.75"/>
    <row r="3911" ht="12.75"/>
    <row r="3912" ht="12.75"/>
    <row r="3913" ht="12.75"/>
    <row r="3914" ht="12.75"/>
    <row r="3915" ht="12.75"/>
    <row r="3916" ht="12.75"/>
    <row r="3917" ht="12.75"/>
    <row r="3918" ht="12.75"/>
    <row r="3919" ht="12.75"/>
    <row r="3920" ht="12.75"/>
    <row r="3921" ht="12.75"/>
    <row r="3922" ht="12.75"/>
    <row r="3923" ht="12.75"/>
    <row r="3924" ht="12.75"/>
    <row r="3925" ht="12.75"/>
    <row r="3926" ht="12.75"/>
    <row r="3927" ht="12.75"/>
    <row r="3928" ht="12.75"/>
    <row r="3929" ht="12.75"/>
    <row r="3930" ht="12.75"/>
    <row r="3931" ht="12.75"/>
    <row r="3932" ht="12.75"/>
    <row r="3933" ht="12.75"/>
    <row r="3934" ht="12.75"/>
    <row r="3935" ht="12.75"/>
    <row r="3936" ht="12.75"/>
    <row r="3937" ht="12.75"/>
    <row r="3938" ht="12.75"/>
    <row r="3939" ht="12.75"/>
    <row r="3940" ht="12.75"/>
    <row r="3941" ht="12.75"/>
    <row r="3942" ht="12.75"/>
    <row r="3943" ht="12.75"/>
    <row r="3944" ht="12.75"/>
    <row r="3945" ht="12.75"/>
    <row r="3946" ht="12.75"/>
    <row r="3947" ht="12.75"/>
    <row r="3948" ht="12.75"/>
    <row r="3949" ht="12.75"/>
    <row r="3950" ht="12.75"/>
    <row r="3951" ht="12.75"/>
    <row r="3952" ht="12.75"/>
    <row r="3953" ht="12.75"/>
    <row r="3954" ht="12.75"/>
    <row r="3955" ht="12.75"/>
    <row r="3956" ht="12.75"/>
    <row r="3957" ht="12.75"/>
    <row r="3958" ht="12.75"/>
    <row r="3959" ht="12.75"/>
    <row r="3960" ht="12.75"/>
    <row r="3961" ht="12.75"/>
    <row r="3962" ht="12.75"/>
    <row r="3963" ht="12.75"/>
    <row r="3964" ht="12.75"/>
    <row r="3965" ht="12.75"/>
    <row r="3966" ht="12.75"/>
    <row r="3967" ht="12.75"/>
    <row r="3968" ht="12.75"/>
    <row r="3969" ht="12.75"/>
    <row r="3970" ht="12.75"/>
    <row r="3971" ht="12.75"/>
    <row r="3972" ht="12.75"/>
    <row r="3973" ht="12.75"/>
    <row r="3974" ht="12.75"/>
    <row r="3975" ht="12.75"/>
    <row r="3976" ht="12.75"/>
    <row r="3977" ht="12.75"/>
    <row r="3978" ht="12.75"/>
    <row r="3979" ht="12.75"/>
    <row r="3980" ht="12.75"/>
    <row r="3981" ht="12.75"/>
    <row r="3982" ht="12.75"/>
    <row r="3983" ht="12.75"/>
    <row r="3984" ht="12.75"/>
    <row r="3985" ht="12.75"/>
    <row r="3986" ht="12.75"/>
    <row r="3987" ht="12.75"/>
    <row r="3988" ht="12.75"/>
    <row r="3989" ht="12.75"/>
    <row r="3990" ht="12.75"/>
    <row r="3991" ht="12.75"/>
    <row r="3992" ht="12.75"/>
    <row r="3993" ht="12.75"/>
    <row r="3994" ht="12.75"/>
    <row r="3995" ht="12.75"/>
    <row r="3996" ht="12.75"/>
    <row r="3997" ht="12.75"/>
    <row r="3998" ht="12.75"/>
    <row r="3999" ht="12.75"/>
    <row r="4000" ht="12.75"/>
    <row r="4001" ht="12.75"/>
    <row r="4002" ht="12.75"/>
    <row r="4003" ht="12.75"/>
    <row r="4004" ht="12.75"/>
    <row r="4005" ht="12.75"/>
    <row r="4006" ht="12.75"/>
    <row r="4007" ht="12.75"/>
    <row r="4008" ht="12.75"/>
    <row r="4009" ht="12.75"/>
    <row r="4010" ht="12.75"/>
    <row r="4011" ht="12.75"/>
    <row r="4012" ht="12.75"/>
    <row r="4013" ht="12.75"/>
    <row r="4014" ht="12.75"/>
    <row r="4015" ht="12.75"/>
    <row r="4016" ht="12.75"/>
    <row r="4017" ht="12.75"/>
    <row r="4018" ht="12.75"/>
    <row r="4019" ht="12.75"/>
    <row r="4020" ht="12.75"/>
    <row r="4021" ht="12.75"/>
    <row r="4022" ht="12.75"/>
    <row r="4023" ht="12.75"/>
    <row r="4024" ht="12.75"/>
    <row r="4025" ht="12.75"/>
    <row r="4026" ht="12.75"/>
    <row r="4027" ht="12.75"/>
    <row r="4028" ht="12.75"/>
    <row r="4029" ht="12.75"/>
    <row r="4030" ht="12.75"/>
    <row r="4031" ht="12.75"/>
    <row r="4032" ht="12.75"/>
    <row r="4033" ht="12.75"/>
    <row r="4034" ht="12.75"/>
    <row r="4035" ht="12.75"/>
    <row r="4036" ht="12.75"/>
    <row r="4037" ht="12.75"/>
    <row r="4038" ht="12.75"/>
    <row r="4039" ht="12.75"/>
    <row r="4040" ht="12.75"/>
    <row r="4041" ht="12.75"/>
    <row r="4042" ht="12.75"/>
    <row r="4043" ht="12.75"/>
    <row r="4044" ht="12.75"/>
    <row r="4045" ht="12.75"/>
    <row r="4046" ht="12.75"/>
    <row r="4047" ht="12.75"/>
    <row r="4048" ht="12.75"/>
    <row r="4049" ht="12.75"/>
    <row r="4050" ht="12.75"/>
    <row r="4051" ht="12.75"/>
    <row r="4052" ht="12.75"/>
    <row r="4053" ht="12.75"/>
    <row r="4054" ht="12.75"/>
    <row r="4055" ht="12.75"/>
    <row r="4056" ht="12.75"/>
    <row r="4057" ht="12.75"/>
    <row r="4058" ht="12.75"/>
    <row r="4059" ht="12.75"/>
    <row r="4060" ht="12.75"/>
    <row r="4061" ht="12.75"/>
    <row r="4062" ht="12.75"/>
    <row r="4063" ht="12.75"/>
    <row r="4064" ht="12.75"/>
    <row r="4065" ht="12.75"/>
    <row r="4066" ht="12.75"/>
    <row r="4067" ht="12.75"/>
    <row r="4068" ht="12.75"/>
    <row r="4069" ht="12.75"/>
    <row r="4070" ht="12.75"/>
    <row r="4071" ht="12.75"/>
    <row r="4072" ht="12.75"/>
    <row r="4073" ht="12.75"/>
    <row r="4074" ht="12.75"/>
    <row r="4075" ht="12.75"/>
    <row r="4076" ht="12.75"/>
    <row r="4077" ht="12.75"/>
    <row r="4078" ht="12.75"/>
    <row r="4079" ht="12.75"/>
    <row r="4080" ht="12.75"/>
    <row r="4081" ht="12.75"/>
    <row r="4082" ht="12.75"/>
    <row r="4083" ht="12.75"/>
    <row r="4084" ht="12.75"/>
    <row r="4085" ht="12.75"/>
    <row r="4086" ht="12.75"/>
    <row r="4087" ht="12.75"/>
    <row r="4088" ht="12.75"/>
    <row r="4089" ht="12.75"/>
    <row r="4090" ht="12.75"/>
    <row r="4091" ht="12.75"/>
    <row r="4092" ht="12.75"/>
    <row r="4093" ht="12.75"/>
    <row r="4094" ht="12.75"/>
    <row r="4095" ht="12.75"/>
    <row r="4096" ht="12.75"/>
    <row r="4097" ht="12.75"/>
    <row r="4098" ht="12.75"/>
    <row r="4099" ht="12.75"/>
    <row r="4100" ht="12.75"/>
    <row r="4101" ht="12.75"/>
    <row r="4102" ht="12.75"/>
    <row r="4103" ht="12.75"/>
    <row r="4104" ht="12.75"/>
    <row r="4105" ht="12.75"/>
    <row r="4106" ht="12.75"/>
    <row r="4107" ht="12.75"/>
    <row r="4108" ht="12.75"/>
    <row r="4109" ht="12.75"/>
    <row r="4110" ht="12.75"/>
    <row r="4111" ht="12.75"/>
    <row r="4112" ht="12.75"/>
    <row r="4113" ht="12.75"/>
    <row r="4114" ht="12.75"/>
    <row r="4115" ht="12.75"/>
    <row r="4116" ht="12.75"/>
    <row r="4117" ht="12.75"/>
    <row r="4118" ht="12.75"/>
    <row r="4119" ht="12.75"/>
    <row r="4120" ht="12.75"/>
    <row r="4121" ht="12.75"/>
    <row r="4122" ht="12.75"/>
    <row r="4123" ht="12.75"/>
    <row r="4124" ht="12.75"/>
    <row r="4125" ht="12.75"/>
    <row r="4126" ht="12.75"/>
    <row r="4127" ht="12.75"/>
    <row r="4128" ht="12.75"/>
    <row r="4129" ht="12.75"/>
    <row r="4130" ht="12.75"/>
    <row r="4131" ht="12.75"/>
    <row r="4132" ht="12.75"/>
    <row r="4133" ht="12.75"/>
    <row r="4134" ht="12.75"/>
    <row r="4135" ht="12.75"/>
    <row r="4136" ht="12.75"/>
    <row r="4137" ht="12.75"/>
    <row r="4138" ht="12.75"/>
    <row r="4139" ht="12.75"/>
    <row r="4140" ht="12.75"/>
    <row r="4141" ht="12.75"/>
    <row r="4142" ht="12.75"/>
    <row r="4143" ht="12.75"/>
    <row r="4144" ht="12.75"/>
    <row r="4145" ht="12.75"/>
    <row r="4146" ht="12.75"/>
    <row r="4147" ht="12.75"/>
    <row r="4148" ht="12.75"/>
    <row r="4149" ht="12.75"/>
    <row r="4150" ht="12.75"/>
    <row r="4151" ht="12.75"/>
    <row r="4152" ht="12.75"/>
    <row r="4153" ht="12.75"/>
    <row r="4154" ht="12.75"/>
    <row r="4155" ht="12.75"/>
    <row r="4156" ht="12.75"/>
    <row r="4157" ht="12.75"/>
    <row r="4158" ht="12.75"/>
    <row r="4159" ht="12.75"/>
    <row r="4160" ht="12.75"/>
    <row r="4161" ht="12.75"/>
    <row r="4162" ht="12.75"/>
    <row r="4163" ht="12.75"/>
    <row r="4164" ht="12.75"/>
    <row r="4165" ht="12.75"/>
    <row r="4166" ht="12.75"/>
    <row r="4167" ht="12.75"/>
    <row r="4168" ht="12.75"/>
    <row r="4169" ht="12.75"/>
    <row r="4170" ht="12.75"/>
    <row r="4171" ht="12.75"/>
    <row r="4172" ht="12.75"/>
    <row r="4173" ht="12.75"/>
    <row r="4174" ht="12.75"/>
    <row r="4175" ht="12.75"/>
    <row r="4176" ht="12.75"/>
    <row r="4177" ht="12.75"/>
    <row r="4178" ht="12.75"/>
    <row r="4179" ht="12.75"/>
    <row r="4180" ht="12.75"/>
    <row r="4181" ht="12.75"/>
    <row r="4182" ht="12.75"/>
    <row r="4183" ht="12.75"/>
    <row r="4184" ht="12.75"/>
    <row r="4185" ht="12.75"/>
    <row r="4186" ht="12.75"/>
    <row r="4187" ht="12.75"/>
    <row r="4188" ht="12.75"/>
    <row r="4189" ht="12.75"/>
    <row r="4190" ht="12.75"/>
    <row r="4191" ht="12.75"/>
    <row r="4192" ht="12.75"/>
    <row r="4193" ht="12.75"/>
    <row r="4194" ht="12.75"/>
    <row r="4195" ht="12.75"/>
    <row r="4196" ht="12.75"/>
    <row r="4197" ht="12.75"/>
    <row r="4198" ht="12.75"/>
    <row r="4199" ht="12.75"/>
    <row r="4200" ht="12.75"/>
    <row r="4201" ht="12.75"/>
    <row r="4202" ht="12.75"/>
    <row r="4203" ht="12.75"/>
    <row r="4204" ht="12.75"/>
    <row r="4205" ht="12.75"/>
    <row r="4206" ht="12.75"/>
    <row r="4207" ht="12.75"/>
    <row r="4208" ht="12.75"/>
    <row r="4209" ht="12.75"/>
    <row r="4210" ht="12.75"/>
    <row r="4211" ht="12.75"/>
    <row r="4212" ht="12.75"/>
    <row r="4213" ht="12.75"/>
    <row r="4214" ht="12.75"/>
    <row r="4215" ht="12.75"/>
    <row r="4216" ht="12.75"/>
    <row r="4217" ht="12.75"/>
    <row r="4218" ht="12.75"/>
    <row r="4219" ht="12.75"/>
    <row r="4220" ht="12.75"/>
    <row r="4221" ht="12.75"/>
    <row r="4222" ht="12.75"/>
    <row r="4223" ht="12.75"/>
    <row r="4224" ht="12.75"/>
    <row r="4225" ht="12.75"/>
    <row r="4226" ht="12.75"/>
    <row r="4227" ht="12.75"/>
    <row r="4228" ht="12.75"/>
    <row r="4229" ht="12.75"/>
    <row r="4230" ht="12.75"/>
    <row r="4231" ht="12.75"/>
    <row r="4232" ht="12.75"/>
    <row r="4233" ht="12.75"/>
    <row r="4234" ht="12.75"/>
    <row r="4235" ht="12.75"/>
    <row r="4236" ht="12.75"/>
    <row r="4237" ht="12.75"/>
    <row r="4238" ht="12.75"/>
    <row r="4239" ht="12.75"/>
    <row r="4240" ht="12.75"/>
    <row r="4241" ht="12.75"/>
    <row r="4242" ht="12.75"/>
    <row r="4243" ht="12.75"/>
    <row r="4244" ht="12.75"/>
    <row r="4245" ht="12.75"/>
    <row r="4246" ht="12.75"/>
    <row r="4247" ht="12.75"/>
    <row r="4248" ht="12.75"/>
    <row r="4249" ht="12.75"/>
    <row r="4250" ht="12.75"/>
    <row r="4251" ht="12.75"/>
    <row r="4252" ht="12.75"/>
    <row r="4253" ht="12.75"/>
    <row r="4254" ht="12.75"/>
    <row r="4255" ht="12.75"/>
    <row r="4256" ht="12.75"/>
    <row r="4257" ht="12.75"/>
    <row r="4258" ht="12.75"/>
    <row r="4259" ht="12.75"/>
    <row r="4260" ht="12.75"/>
    <row r="4261" ht="12.75"/>
    <row r="4262" ht="12.75"/>
    <row r="4263" ht="12.75"/>
    <row r="4264" ht="12.75"/>
    <row r="4265" ht="12.75"/>
    <row r="4266" ht="12.75"/>
    <row r="4267" ht="12.75"/>
    <row r="4268" ht="12.75"/>
    <row r="4269" ht="12.75"/>
    <row r="4270" ht="12.75"/>
    <row r="4271" ht="12.75"/>
    <row r="4272" ht="12.75"/>
    <row r="4273" ht="12.75"/>
    <row r="4274" ht="12.75"/>
    <row r="4275" ht="12.75"/>
    <row r="4276" ht="12.75"/>
    <row r="4277" ht="12.75"/>
    <row r="4278" ht="12.75"/>
    <row r="4279" ht="12.75"/>
    <row r="4280" ht="12.75"/>
    <row r="4281" ht="12.75"/>
    <row r="4282" ht="12.75"/>
    <row r="4283" ht="12.75"/>
    <row r="4284" ht="12.75"/>
    <row r="4285" ht="12.75"/>
    <row r="4286" ht="12.75"/>
    <row r="4287" ht="12.75"/>
    <row r="4288" ht="12.75"/>
    <row r="4289" ht="12.75"/>
    <row r="4290" ht="12.75"/>
    <row r="4291" ht="12.75"/>
    <row r="4292" ht="12.75"/>
    <row r="4293" ht="12.75"/>
    <row r="4294" ht="12.75"/>
    <row r="4295" ht="12.75"/>
    <row r="4296" ht="12.75"/>
    <row r="4297" ht="12.75"/>
    <row r="4298" ht="12.75"/>
    <row r="4299" ht="12.75"/>
    <row r="4300" ht="12.75"/>
    <row r="4301" ht="12.75"/>
    <row r="4302" ht="12.75"/>
    <row r="4303" ht="12.75"/>
    <row r="4304" ht="12.75"/>
    <row r="4305" ht="12.75"/>
    <row r="4306" ht="12.75"/>
    <row r="4307" ht="12.75"/>
    <row r="4308" ht="12.75"/>
    <row r="4309" ht="12.75"/>
    <row r="4310" ht="12.75"/>
    <row r="4311" ht="12.75"/>
    <row r="4312" ht="12.75"/>
    <row r="4313" ht="12.75"/>
    <row r="4314" ht="12.75"/>
    <row r="4315" ht="12.75"/>
    <row r="4316" ht="12.75"/>
    <row r="4317" ht="12.75"/>
    <row r="4318" ht="12.75"/>
    <row r="4319" ht="12.75"/>
    <row r="4320" ht="12.75"/>
    <row r="4321" ht="12.75"/>
    <row r="4322" ht="12.75"/>
    <row r="4323" ht="12.75"/>
    <row r="4324" ht="12.75"/>
    <row r="4325" ht="12.75"/>
    <row r="4326" ht="12.75"/>
    <row r="4327" ht="12.75"/>
    <row r="4328" ht="12.75"/>
    <row r="4329" ht="12.75"/>
    <row r="4330" ht="12.75"/>
    <row r="4331" ht="12.75"/>
    <row r="4332" ht="12.75"/>
    <row r="4333" ht="12.75"/>
    <row r="4334" ht="12.75"/>
    <row r="4335" ht="12.75"/>
    <row r="4336" ht="12.75"/>
    <row r="4337" ht="12.75"/>
    <row r="4338" ht="12.75"/>
    <row r="4339" ht="12.75"/>
    <row r="4340" ht="12.75"/>
    <row r="4341" ht="12.75"/>
    <row r="4342" ht="12.75"/>
    <row r="4343" ht="12.75"/>
    <row r="4344" ht="12.75"/>
    <row r="4345" ht="12.75"/>
    <row r="4346" ht="12.75"/>
    <row r="4347" ht="12.75"/>
    <row r="4348" ht="12.75"/>
    <row r="4349" ht="12.75"/>
    <row r="4350" ht="12.75"/>
    <row r="4351" ht="12.75"/>
    <row r="4352" ht="12.75"/>
    <row r="4353" ht="12.75"/>
    <row r="4354" ht="12.75"/>
    <row r="4355" ht="12.75"/>
    <row r="4356" ht="12.75"/>
    <row r="4357" ht="12.75"/>
    <row r="4358" ht="12.75"/>
    <row r="4359" ht="12.75"/>
    <row r="4360" ht="12.75"/>
    <row r="4361" ht="12.75"/>
    <row r="4362" ht="12.75"/>
    <row r="4363" ht="12.75"/>
    <row r="4364" ht="12.75"/>
    <row r="4365" ht="12.75"/>
    <row r="4366" ht="12.75"/>
    <row r="4367" ht="12.75"/>
    <row r="4368" ht="12.75"/>
    <row r="4369" ht="12.75"/>
    <row r="4370" ht="12.75"/>
    <row r="4371" ht="12.75"/>
    <row r="4372" ht="12.75"/>
    <row r="4373" ht="12.75"/>
    <row r="4374" ht="12.75"/>
    <row r="4375" ht="12.75"/>
    <row r="4376" ht="12.75"/>
    <row r="4377" ht="12.75"/>
    <row r="4378" ht="12.75"/>
    <row r="4379" ht="12.75"/>
    <row r="4380" ht="12.75"/>
    <row r="4381" ht="12.75"/>
    <row r="4382" ht="12.75"/>
    <row r="4383" ht="12.75"/>
    <row r="4384" ht="12.75"/>
    <row r="4385" ht="12.75"/>
    <row r="4386" ht="12.75"/>
    <row r="4387" ht="12.75"/>
    <row r="4388" ht="12.75"/>
    <row r="4389" ht="12.75"/>
    <row r="4390" ht="12.75"/>
    <row r="4391" ht="12.75"/>
    <row r="4392" ht="12.75"/>
    <row r="4393" ht="12.75"/>
    <row r="4394" ht="12.75"/>
    <row r="4395" ht="12.75"/>
    <row r="4396" ht="12.75"/>
    <row r="4397" ht="12.75"/>
    <row r="4398" ht="12.75"/>
    <row r="4399" ht="12.75"/>
    <row r="4400" ht="12.75"/>
    <row r="4401" ht="12.75"/>
    <row r="4402" ht="12.75"/>
    <row r="4403" ht="12.75"/>
    <row r="4404" ht="12.75"/>
    <row r="4405" ht="12.75"/>
    <row r="4406" ht="12.75"/>
    <row r="4407" ht="12.75"/>
    <row r="4408" ht="12.75"/>
    <row r="4409" ht="12.75"/>
    <row r="4410" ht="12.75"/>
    <row r="4411" ht="12.75"/>
    <row r="4412" ht="12.75"/>
    <row r="4413" ht="12.75"/>
    <row r="4414" ht="12.75"/>
    <row r="4415" ht="12.75"/>
    <row r="4416" ht="12.75"/>
    <row r="4417" ht="12.75"/>
    <row r="4418" ht="12.75"/>
    <row r="4419" ht="12.75"/>
    <row r="4420" ht="12.75"/>
    <row r="4421" ht="12.75"/>
    <row r="4422" ht="12.75"/>
    <row r="4423" ht="12.75"/>
    <row r="4424" ht="12.75"/>
    <row r="4425" ht="12.75"/>
    <row r="4426" ht="12.75"/>
    <row r="4427" ht="12.75"/>
    <row r="4428" ht="12.75"/>
    <row r="4429" ht="12.75"/>
    <row r="4430" ht="12.75"/>
    <row r="4431" ht="12.75"/>
    <row r="4432" ht="12.75"/>
    <row r="4433" ht="12.75"/>
    <row r="4434" ht="12.75"/>
    <row r="4435" ht="12.75"/>
    <row r="4436" ht="12.75"/>
    <row r="4437" ht="12.75"/>
    <row r="4438" ht="12.75"/>
    <row r="4439" ht="12.75"/>
    <row r="4440" ht="12.75"/>
    <row r="4441" ht="12.75"/>
    <row r="4442" ht="12.75"/>
    <row r="4443" ht="12.75"/>
    <row r="4444" ht="12.75"/>
    <row r="4445" ht="12.75"/>
    <row r="4446" ht="12.75"/>
    <row r="4447" ht="12.75"/>
    <row r="4448" ht="12.75"/>
    <row r="4449" ht="12.75"/>
    <row r="4450" ht="12.75"/>
    <row r="4451" ht="12.75"/>
    <row r="4452" ht="12.75"/>
    <row r="4453" ht="12.75"/>
    <row r="4454" ht="12.75"/>
    <row r="4455" ht="12.75"/>
    <row r="4456" ht="12.75"/>
    <row r="4457" ht="12.75"/>
    <row r="4458" ht="12.75"/>
    <row r="4459" ht="12.75"/>
    <row r="4460" ht="12.75"/>
    <row r="4461" ht="12.75"/>
    <row r="4462" ht="12.75"/>
    <row r="4463" ht="12.75"/>
    <row r="4464" ht="12.75"/>
    <row r="4465" ht="12.75"/>
    <row r="4466" ht="12.75"/>
    <row r="4467" ht="12.75"/>
    <row r="4468" ht="12.75"/>
    <row r="4469" ht="12.75"/>
    <row r="4470" ht="12.75"/>
    <row r="4471" ht="12.75"/>
    <row r="4472" ht="12.75"/>
    <row r="4473" ht="12.75"/>
    <row r="4474" ht="12.75"/>
    <row r="4475" ht="12.75"/>
    <row r="4476" ht="12.75"/>
    <row r="4477" ht="12.75"/>
    <row r="4478" ht="12.75"/>
    <row r="4479" ht="12.75"/>
    <row r="4480" ht="12.75"/>
    <row r="4481" ht="12.75"/>
    <row r="4482" ht="12.75"/>
    <row r="4483" ht="12.75"/>
    <row r="4484" ht="12.75"/>
    <row r="4485" ht="12.75"/>
    <row r="4486" ht="12.75"/>
    <row r="4487" ht="12.75"/>
    <row r="4488" ht="12.75"/>
    <row r="4489" ht="12.75"/>
    <row r="4490" ht="12.75"/>
    <row r="4491" ht="12.75"/>
    <row r="4492" ht="12.75"/>
    <row r="4493" ht="12.75"/>
    <row r="4494" ht="12.75"/>
    <row r="4495" ht="12.75"/>
    <row r="4496" ht="12.75"/>
    <row r="4497" ht="12.75"/>
    <row r="4498" ht="12.75"/>
    <row r="4499" ht="12.75"/>
    <row r="4500" ht="12.75"/>
    <row r="4501" ht="12.75"/>
    <row r="4502" ht="12.75"/>
    <row r="4503" ht="12.75"/>
    <row r="4504" ht="12.75"/>
    <row r="4505" ht="12.75"/>
    <row r="4506" ht="12.75"/>
    <row r="4507" ht="12.75"/>
    <row r="4508" ht="12.75"/>
    <row r="4509" ht="12.75"/>
    <row r="4510" ht="12.75"/>
    <row r="4511" ht="12.75"/>
    <row r="4512" ht="12.75"/>
    <row r="4513" ht="12.75"/>
    <row r="4514" ht="12.75"/>
    <row r="4515" ht="12.75"/>
    <row r="4516" ht="12.75"/>
    <row r="4517" ht="12.75"/>
    <row r="4518" ht="12.75"/>
    <row r="4519" ht="12.75"/>
    <row r="4520" ht="12.75"/>
    <row r="4521" ht="12.75"/>
    <row r="4522" ht="12.75"/>
    <row r="4523" ht="12.75"/>
    <row r="4524" ht="12.75"/>
    <row r="4525" ht="12.75"/>
    <row r="4526" ht="12.75"/>
    <row r="4527" ht="12.75"/>
    <row r="4528" ht="12.75"/>
    <row r="4529" ht="12.75"/>
    <row r="4530" ht="12.75"/>
    <row r="4531" ht="12.75"/>
    <row r="4532" ht="12.75"/>
    <row r="4533" ht="12.75"/>
    <row r="4534" ht="12.75"/>
    <row r="4535" ht="12.75"/>
    <row r="4536" ht="12.75"/>
    <row r="4537" ht="12.75"/>
    <row r="4538" ht="12.75"/>
    <row r="4539" ht="12.75"/>
    <row r="4540" ht="12.75"/>
    <row r="4541" ht="12.75"/>
    <row r="4542" ht="12.75"/>
    <row r="4543" ht="12.75"/>
    <row r="4544" ht="12.75"/>
    <row r="4545" ht="12.75"/>
    <row r="4546" ht="12.75"/>
    <row r="4547" ht="12.75"/>
    <row r="4548" ht="12.75"/>
    <row r="4549" ht="12.75"/>
    <row r="4550" ht="12.75"/>
    <row r="4551" ht="12.75"/>
    <row r="4552" ht="12.75"/>
    <row r="4553" ht="12.75"/>
    <row r="4554" ht="12.75"/>
    <row r="4555" ht="12.75"/>
    <row r="4556" ht="12.75"/>
    <row r="4557" ht="12.75"/>
    <row r="4558" ht="12.75"/>
    <row r="4559" ht="12.75"/>
    <row r="4560" ht="12.75"/>
    <row r="4561" ht="12.75"/>
    <row r="4562" ht="12.75"/>
    <row r="4563" ht="12.75"/>
    <row r="4564" ht="12.75"/>
    <row r="4565" ht="12.75"/>
    <row r="4566" ht="12.75"/>
    <row r="4567" ht="12.75"/>
    <row r="4568" ht="12.75"/>
    <row r="4569" ht="12.75"/>
    <row r="4570" ht="12.75"/>
    <row r="4571" ht="12.75"/>
    <row r="4572" ht="12.75"/>
    <row r="4573" ht="12.75"/>
    <row r="4574" ht="12.75"/>
    <row r="4575" ht="12.75"/>
    <row r="4576" ht="12.75"/>
    <row r="4577" ht="12.75"/>
    <row r="4578" ht="12.75"/>
    <row r="4579" ht="12.75"/>
    <row r="4580" ht="12.75"/>
    <row r="4581" ht="12.75"/>
    <row r="4582" ht="12.75"/>
    <row r="4583" ht="12.75"/>
    <row r="4584" ht="12.75"/>
    <row r="4585" ht="12.75"/>
    <row r="4586" ht="12.75"/>
    <row r="4587" ht="12.75"/>
    <row r="4588" ht="12.75"/>
    <row r="4589" ht="12.75"/>
    <row r="4590" ht="12.75"/>
    <row r="4591" ht="12.75"/>
    <row r="4592" ht="12.75"/>
    <row r="4593" ht="12.75"/>
    <row r="4594" ht="12.75"/>
    <row r="4595" ht="12.75"/>
    <row r="4596" ht="12.75"/>
    <row r="4597" ht="12.75"/>
    <row r="4598" ht="12.75"/>
    <row r="4599" ht="12.75"/>
    <row r="4600" ht="12.75"/>
    <row r="4601" ht="12.75"/>
    <row r="4602" ht="12.75"/>
    <row r="4603" ht="12.75"/>
    <row r="4604" ht="12.75"/>
    <row r="4605" ht="12.75"/>
    <row r="4606" ht="12.75"/>
    <row r="4607" ht="12.75"/>
    <row r="4608" ht="12.75"/>
    <row r="4609" ht="12.75"/>
    <row r="4610" ht="12.75"/>
    <row r="4611" ht="12.75"/>
    <row r="4612" ht="12.75"/>
    <row r="4613" ht="12.75"/>
    <row r="4614" ht="12.75"/>
    <row r="4615" ht="12.75"/>
    <row r="4616" ht="12.75"/>
    <row r="4617" ht="12.75"/>
    <row r="4618" ht="12.75"/>
    <row r="4619" ht="12.75"/>
    <row r="4620" ht="12.75"/>
    <row r="4621" ht="12.75"/>
    <row r="4622" ht="12.75"/>
    <row r="4623" ht="12.75"/>
    <row r="4624" ht="12.75"/>
    <row r="4625" ht="12.75"/>
    <row r="4626" ht="12.75"/>
    <row r="4627" ht="12.75"/>
    <row r="4628" ht="12.75"/>
    <row r="4629" ht="12.75"/>
    <row r="4630" ht="12.75"/>
    <row r="4631" ht="12.75"/>
    <row r="4632" ht="12.75"/>
    <row r="4633" ht="12.75"/>
    <row r="4634" ht="12.75"/>
    <row r="4635" ht="12.75"/>
    <row r="4636" ht="12.75"/>
    <row r="4637" ht="12.75"/>
    <row r="4638" ht="12.75"/>
    <row r="4639" ht="12.75"/>
    <row r="4640" ht="12.75"/>
    <row r="4641" ht="12.75"/>
    <row r="4642" ht="12.75"/>
    <row r="4643" ht="12.75"/>
    <row r="4644" ht="12.75"/>
    <row r="4645" ht="12.75"/>
    <row r="4646" ht="12.75"/>
    <row r="4647" ht="12.75"/>
    <row r="4648" ht="12.75"/>
    <row r="4649" ht="12.75"/>
    <row r="4650" ht="12.75"/>
    <row r="4651" ht="12.75"/>
    <row r="4652" ht="12.75"/>
    <row r="4653" ht="12.75"/>
    <row r="4654" ht="12.75"/>
    <row r="4655" ht="12.75"/>
    <row r="4656" ht="12.75"/>
    <row r="4657" ht="12.75"/>
    <row r="4658" ht="12.75"/>
    <row r="4659" ht="12.75"/>
    <row r="4660" ht="12.75"/>
    <row r="4661" ht="12.75"/>
    <row r="4662" ht="12.75"/>
    <row r="4663" ht="12.75"/>
    <row r="4664" ht="12.75"/>
    <row r="4665" ht="12.75"/>
    <row r="4666" ht="12.75"/>
    <row r="4667" ht="12.75"/>
    <row r="4668" ht="12.75"/>
    <row r="4669" ht="12.75"/>
    <row r="4670" ht="12.75"/>
    <row r="4671" ht="12.75"/>
    <row r="4672" ht="12.75"/>
    <row r="4673" ht="12.75"/>
    <row r="4674" ht="12.75"/>
    <row r="4675" ht="12.75"/>
    <row r="4676" ht="12.75"/>
    <row r="4677" ht="12.75"/>
    <row r="4678" ht="12.75"/>
    <row r="4679" ht="12.75"/>
    <row r="4680" ht="12.75"/>
    <row r="4681" ht="12.75"/>
    <row r="4682" ht="12.75"/>
    <row r="4683" ht="12.75"/>
    <row r="4684" ht="12.75"/>
    <row r="4685" ht="12.75"/>
    <row r="4686" ht="12.75"/>
    <row r="4687" ht="12.75"/>
    <row r="4688" ht="12.75"/>
    <row r="4689" ht="12.75"/>
    <row r="4690" ht="12.75"/>
    <row r="4691" ht="12.75"/>
    <row r="4692" ht="12.75"/>
    <row r="4693" ht="12.75"/>
    <row r="4694" ht="12.75"/>
    <row r="4695" ht="12.75"/>
    <row r="4696" ht="12.75"/>
    <row r="4697" ht="12.75"/>
    <row r="4698" ht="12.75"/>
    <row r="4699" ht="12.75"/>
    <row r="4700" ht="12.75"/>
    <row r="4701" ht="12.75"/>
    <row r="4702" ht="12.75"/>
    <row r="4703" ht="12.75"/>
    <row r="4704" ht="12.75"/>
    <row r="4705" ht="12.75"/>
    <row r="4706" ht="12.75"/>
    <row r="4707" ht="12.75"/>
    <row r="4708" ht="12.75"/>
    <row r="4709" ht="12.75"/>
    <row r="4710" ht="12.75"/>
    <row r="4711" ht="12.75"/>
    <row r="4712" ht="12.75"/>
    <row r="4713" ht="12.75"/>
    <row r="4714" ht="12.75"/>
    <row r="4715" ht="12.75"/>
    <row r="4716" ht="12.75"/>
    <row r="4717" ht="12.75"/>
    <row r="4718" ht="12.75"/>
    <row r="4719" ht="12.75"/>
    <row r="4720" ht="12.75"/>
    <row r="4721" ht="12.75"/>
    <row r="4722" ht="12.75"/>
    <row r="4723" ht="12.75"/>
    <row r="4724" ht="12.75"/>
    <row r="4725" ht="12.75"/>
    <row r="4726" ht="12.75"/>
    <row r="4727" ht="12.75"/>
    <row r="4728" ht="12.75"/>
    <row r="4729" ht="12.75"/>
    <row r="4730" ht="12.75"/>
    <row r="4731" ht="12.75"/>
    <row r="4732" ht="12.75"/>
    <row r="4733" ht="12.75"/>
    <row r="4734" ht="12.75"/>
    <row r="4735" ht="12.75"/>
    <row r="4736" ht="12.75"/>
    <row r="4737" ht="12.75"/>
    <row r="4738" ht="12.75"/>
    <row r="4739" ht="12.75"/>
    <row r="4740" ht="12.75"/>
    <row r="4741" ht="12.75"/>
    <row r="4742" ht="12.75"/>
    <row r="4743" ht="12.75"/>
    <row r="4744" ht="12.75"/>
    <row r="4745" ht="12.75"/>
    <row r="4746" ht="12.75"/>
    <row r="4747" ht="12.75"/>
    <row r="4748" ht="12.75"/>
    <row r="4749" ht="12.75"/>
    <row r="4750" ht="12.75"/>
    <row r="4751" ht="12.75"/>
    <row r="4752" ht="12.75"/>
    <row r="4753" ht="12.75"/>
    <row r="4754" ht="12.75"/>
    <row r="4755" ht="12.75"/>
    <row r="4756" ht="12.75"/>
    <row r="4757" ht="12.75"/>
    <row r="4758" ht="12.75"/>
    <row r="4759" ht="12.75"/>
    <row r="4760" ht="12.75"/>
    <row r="4761" ht="12.75"/>
    <row r="4762" ht="12.75"/>
    <row r="4763" ht="12.75"/>
    <row r="4764" ht="12.75"/>
    <row r="4765" ht="12.75"/>
    <row r="4766" ht="12.75"/>
    <row r="4767" ht="12.75"/>
    <row r="4768" ht="12.75"/>
    <row r="4769" ht="12.75"/>
    <row r="4770" ht="12.75"/>
    <row r="4771" ht="12.75"/>
    <row r="4772" ht="12.75"/>
    <row r="4773" ht="12.75"/>
    <row r="4774" ht="12.75"/>
    <row r="4775" ht="12.75"/>
    <row r="4776" ht="12.75"/>
    <row r="4777" ht="12.75"/>
    <row r="4778" ht="12.75"/>
    <row r="4779" ht="12.75"/>
    <row r="4780" ht="12.75"/>
    <row r="4781" ht="12.75"/>
    <row r="4782" ht="12.75"/>
    <row r="4783" ht="12.75"/>
    <row r="4784" ht="12.75"/>
    <row r="4785" ht="12.75"/>
    <row r="4786" ht="12.75"/>
    <row r="4787" ht="12.75"/>
    <row r="4788" ht="12.75"/>
    <row r="4789" ht="12.75"/>
    <row r="4790" ht="12.75"/>
    <row r="4791" ht="12.75"/>
    <row r="4792" ht="12.75"/>
    <row r="4793" ht="12.75"/>
    <row r="4794" ht="12.75"/>
    <row r="4795" ht="12.75"/>
    <row r="4796" ht="12.75"/>
    <row r="4797" ht="12.75"/>
    <row r="4798" ht="12.75"/>
    <row r="4799" ht="12.75"/>
    <row r="4800" ht="12.75"/>
    <row r="4801" ht="12.75"/>
    <row r="4802" ht="12.75"/>
    <row r="4803" ht="12.75"/>
    <row r="4804" ht="12.75"/>
    <row r="4805" ht="12.75"/>
    <row r="4806" ht="12.75"/>
    <row r="4807" ht="12.75"/>
    <row r="4808" ht="12.75"/>
    <row r="4809" ht="12.75"/>
    <row r="4810" ht="12.75"/>
    <row r="4811" ht="12.75"/>
    <row r="4812" ht="12.75"/>
    <row r="4813" ht="12.75"/>
    <row r="4814" ht="12.75"/>
    <row r="4815" ht="12.75"/>
    <row r="4816" ht="12.75"/>
    <row r="4817" ht="12.75"/>
    <row r="4818" ht="12.75"/>
    <row r="4819" ht="12.75"/>
    <row r="4820" ht="12.75"/>
    <row r="4821" ht="12.75"/>
    <row r="4822" ht="12.75"/>
    <row r="4823" ht="12.75"/>
    <row r="4824" ht="12.75"/>
    <row r="4825" ht="12.75"/>
    <row r="4826" ht="12.75"/>
    <row r="4827" ht="12.75"/>
    <row r="4828" ht="12.75"/>
    <row r="4829" ht="12.75"/>
    <row r="4830" ht="12.75"/>
    <row r="4831" ht="12.75"/>
    <row r="4832" ht="12.75"/>
    <row r="4833" ht="12.75"/>
    <row r="4834" ht="12.75"/>
    <row r="4835" ht="12.75"/>
    <row r="4836" ht="12.75"/>
    <row r="4837" ht="12.75"/>
    <row r="4838" ht="12.75"/>
    <row r="4839" ht="12.75"/>
    <row r="4840" ht="12.75"/>
    <row r="4841" ht="12.75"/>
    <row r="4842" ht="12.75"/>
    <row r="4843" ht="12.75"/>
    <row r="4844" ht="12.75"/>
    <row r="4845" ht="12.75"/>
    <row r="4846" ht="12.75"/>
    <row r="4847" ht="12.75"/>
    <row r="4848" ht="12.75"/>
    <row r="4849" ht="12.75"/>
    <row r="4850" ht="12.75"/>
    <row r="4851" ht="12.75"/>
    <row r="4852" ht="12.75"/>
    <row r="4853" ht="12.75"/>
    <row r="4854" ht="12.75"/>
    <row r="4855" ht="12.75"/>
    <row r="4856" ht="12.75"/>
    <row r="4857" ht="12.75"/>
    <row r="4858" ht="12.75"/>
    <row r="4859" ht="12.75"/>
    <row r="4860" ht="12.75"/>
    <row r="4861" ht="12.75"/>
    <row r="4862" ht="12.75"/>
    <row r="4863" ht="12.75"/>
    <row r="4864" ht="12.75"/>
    <row r="4865" ht="12.75"/>
    <row r="4866" ht="12.75"/>
    <row r="4867" ht="12.75"/>
    <row r="4868" ht="12.75"/>
    <row r="4869" ht="12.75"/>
    <row r="4870" ht="12.75"/>
    <row r="4871" ht="12.75"/>
    <row r="4872" ht="12.75"/>
    <row r="4873" ht="12.75"/>
    <row r="4874" ht="12.75"/>
    <row r="4875" ht="12.75"/>
    <row r="4876" ht="12.75"/>
    <row r="4877" ht="12.75"/>
    <row r="4878" ht="12.75"/>
    <row r="4879" ht="12.75"/>
    <row r="4880" ht="12.75"/>
    <row r="4881" ht="12.75"/>
    <row r="4882" ht="12.75"/>
    <row r="4883" ht="12.75"/>
    <row r="4884" ht="12.75"/>
    <row r="4885" ht="12.75"/>
    <row r="4886" ht="12.75"/>
    <row r="4887" ht="12.75"/>
    <row r="4888" ht="12.75"/>
    <row r="4889" ht="12.75"/>
    <row r="4890" ht="12.75"/>
    <row r="4891" ht="12.75"/>
    <row r="4892" ht="12.75"/>
    <row r="4893" ht="12.75"/>
    <row r="4894" ht="12.75"/>
    <row r="4895" ht="12.75"/>
    <row r="4896" ht="12.75"/>
    <row r="4897" ht="12.75"/>
    <row r="4898" ht="12.75"/>
    <row r="4899" ht="12.75"/>
    <row r="4900" ht="12.75"/>
    <row r="4901" ht="12.75"/>
    <row r="4902" ht="12.75"/>
    <row r="4903" ht="12.75"/>
    <row r="4904" ht="12.75"/>
    <row r="4905" ht="12.75"/>
    <row r="4906" ht="12.75"/>
    <row r="4907" ht="12.75"/>
    <row r="4908" ht="12.75"/>
    <row r="4909" ht="12.75"/>
    <row r="4910" ht="12.75"/>
    <row r="4911" ht="12.75"/>
    <row r="4912" ht="12.75"/>
    <row r="4913" ht="12.75"/>
    <row r="4914" ht="12.75"/>
    <row r="4915" ht="12.75"/>
    <row r="4916" ht="12.75"/>
    <row r="4917" ht="12.75"/>
    <row r="4918" ht="12.75"/>
    <row r="4919" ht="12.75"/>
    <row r="4920" ht="12.75"/>
    <row r="4921" ht="12.75"/>
    <row r="4922" ht="12.75"/>
    <row r="4923" ht="12.75"/>
    <row r="4924" ht="12.75"/>
    <row r="4925" ht="12.75"/>
    <row r="4926" ht="12.75"/>
    <row r="4927" ht="12.75"/>
    <row r="4928" ht="12.75"/>
    <row r="4929" ht="12.75"/>
    <row r="4930" ht="12.75"/>
    <row r="4931" ht="12.75"/>
    <row r="4932" ht="12.75"/>
    <row r="4933" ht="12.75"/>
    <row r="4934" ht="12.75"/>
    <row r="4935" ht="12.75"/>
    <row r="4936" ht="12.75"/>
    <row r="4937" ht="12.75"/>
    <row r="4938" ht="12.75"/>
    <row r="4939" ht="12.75"/>
    <row r="4940" ht="12.75"/>
    <row r="4941" ht="12.75"/>
    <row r="4942" ht="12.75"/>
    <row r="4943" ht="12.75"/>
    <row r="4944" ht="12.75"/>
    <row r="4945" ht="12.75"/>
    <row r="4946" ht="12.75"/>
    <row r="4947" ht="12.75"/>
    <row r="4948" ht="12.75"/>
    <row r="4949" ht="12.75"/>
    <row r="4950" ht="12.75"/>
    <row r="4951" ht="12.75"/>
    <row r="4952" ht="12.75"/>
    <row r="4953" ht="12.75"/>
    <row r="4954" ht="12.75"/>
    <row r="4955" ht="12.75"/>
    <row r="4956" ht="12.75"/>
    <row r="4957" ht="12.75"/>
    <row r="4958" ht="12.75"/>
    <row r="4959" ht="12.75"/>
    <row r="4960" ht="12.75"/>
    <row r="4961" ht="12.75"/>
    <row r="4962" ht="12.75"/>
    <row r="4963" ht="12.75"/>
    <row r="4964" ht="12.75"/>
    <row r="4965" ht="12.75"/>
    <row r="4966" ht="12.75"/>
    <row r="4967" ht="12.75"/>
    <row r="4968" ht="12.75"/>
    <row r="4969" ht="12.75"/>
    <row r="4970" ht="12.75"/>
    <row r="4971" ht="12.75"/>
    <row r="4972" ht="12.75"/>
    <row r="4973" ht="12.75"/>
    <row r="4974" ht="12.75"/>
    <row r="4975" ht="12.75"/>
    <row r="4976" ht="12.75"/>
    <row r="4977" ht="12.75"/>
    <row r="4978" ht="12.75"/>
    <row r="4979" ht="12.75"/>
    <row r="4980" ht="12.75"/>
    <row r="4981" ht="12.75"/>
    <row r="4982" ht="12.75"/>
    <row r="4983" ht="12.75"/>
    <row r="4984" ht="12.75"/>
    <row r="4985" ht="12.75"/>
    <row r="4986" ht="12.75"/>
    <row r="4987" ht="12.75"/>
    <row r="4988" ht="12.75"/>
    <row r="4989" ht="12.75"/>
    <row r="4990" ht="12.75"/>
    <row r="4991" ht="12.75"/>
    <row r="4992" ht="12.75"/>
    <row r="4993" ht="12.75"/>
    <row r="4994" ht="12.75"/>
    <row r="4995" ht="12.75"/>
    <row r="4996" ht="12.75"/>
    <row r="4997" ht="12.75"/>
    <row r="4998" ht="12.75"/>
    <row r="4999" ht="12.75"/>
    <row r="5000" ht="12.75"/>
    <row r="5001" ht="12.75"/>
    <row r="5002" ht="12.75"/>
    <row r="5003" ht="12.75"/>
    <row r="5004" ht="12.75"/>
    <row r="5005" ht="12.75"/>
    <row r="5006" ht="12.75"/>
    <row r="5007" ht="12.75"/>
    <row r="5008" ht="12.75"/>
    <row r="5009" ht="12.75"/>
    <row r="5010" ht="12.75"/>
    <row r="5011" ht="12.75"/>
    <row r="5012" ht="12.75"/>
    <row r="5013" ht="12.75"/>
    <row r="5014" ht="12.75"/>
    <row r="5015" ht="12.75"/>
    <row r="5016" ht="12.75"/>
    <row r="5017" ht="12.75"/>
    <row r="5018" ht="12.75"/>
    <row r="5019" ht="12.75"/>
    <row r="5020" ht="12.75"/>
    <row r="5021" ht="12.75"/>
    <row r="5022" ht="12.75"/>
    <row r="5023" ht="12.75"/>
    <row r="5024" ht="12.75"/>
    <row r="5025" ht="12.75"/>
    <row r="5026" ht="12.75"/>
    <row r="5027" ht="12.75"/>
    <row r="5028" ht="12.75"/>
    <row r="5029" ht="12.75"/>
    <row r="5030" ht="12.75"/>
    <row r="5031" ht="12.75"/>
    <row r="5032" ht="12.75"/>
    <row r="5033" ht="12.75"/>
    <row r="5034" ht="12.75"/>
    <row r="5035" ht="12.75"/>
    <row r="5036" ht="12.75"/>
    <row r="5037" ht="12.75"/>
    <row r="5038" ht="12.75"/>
    <row r="5039" ht="12.75"/>
    <row r="5040" ht="12.75"/>
    <row r="5041" ht="12.75"/>
    <row r="5042" ht="12.75"/>
    <row r="5043" ht="12.75"/>
    <row r="5044" ht="12.75"/>
    <row r="5045" ht="12.75"/>
    <row r="5046" ht="12.75"/>
    <row r="5047" ht="12.75"/>
    <row r="5048" ht="12.75"/>
    <row r="5049" ht="12.75"/>
    <row r="5050" ht="12.75"/>
    <row r="5051" ht="12.75"/>
    <row r="5052" ht="12.75"/>
    <row r="5053" ht="12.75"/>
    <row r="5054" ht="12.75"/>
    <row r="5055" ht="12.75"/>
    <row r="5056" ht="12.75"/>
    <row r="5057" ht="12.75"/>
    <row r="5058" ht="12.75"/>
    <row r="5059" ht="12.75"/>
    <row r="5060" ht="12.75"/>
    <row r="5061" ht="12.75"/>
    <row r="5062" ht="12.75"/>
    <row r="5063" ht="12.75"/>
    <row r="5064" ht="12.75"/>
    <row r="5065" ht="12.75"/>
    <row r="5066" ht="12.75"/>
    <row r="5067" ht="12.75"/>
    <row r="5068" ht="12.75"/>
    <row r="5069" ht="12.75"/>
    <row r="5070" ht="12.75"/>
    <row r="5071" ht="12.75"/>
    <row r="5072" ht="12.75"/>
    <row r="5073" ht="12.75"/>
    <row r="5074" ht="12.75"/>
    <row r="5075" ht="12.75"/>
    <row r="5076" ht="12.75"/>
    <row r="5077" ht="12.75"/>
    <row r="5078" ht="12.75"/>
    <row r="5079" ht="12.75"/>
    <row r="5080" ht="12.75"/>
    <row r="5081" ht="12.75"/>
    <row r="5082" ht="12.75"/>
    <row r="5083" ht="12.75"/>
    <row r="5084" ht="12.75"/>
    <row r="5085" ht="12.75"/>
    <row r="5086" ht="12.75"/>
    <row r="5087" ht="12.75"/>
    <row r="5088" ht="12.75"/>
    <row r="5089" ht="12.75"/>
    <row r="5090" ht="12.75"/>
    <row r="5091" ht="12.75"/>
    <row r="5092" ht="12.75"/>
    <row r="5093" ht="12.75"/>
    <row r="5094" ht="12.75"/>
    <row r="5095" ht="12.75"/>
    <row r="5096" ht="12.75"/>
    <row r="5097" ht="12.75"/>
    <row r="5098" ht="12.75"/>
    <row r="5099" ht="12.75"/>
    <row r="5100" ht="12.75"/>
    <row r="5101" ht="12.75"/>
    <row r="5102" ht="12.75"/>
    <row r="5103" ht="12.75"/>
    <row r="5104" ht="12.75"/>
    <row r="5105" ht="12.75"/>
    <row r="5106" ht="12.75"/>
    <row r="5107" ht="12.75"/>
    <row r="5108" ht="12.75"/>
    <row r="5109" ht="12.75"/>
    <row r="5110" ht="12.75"/>
    <row r="5111" ht="12.75"/>
    <row r="5112" ht="12.75"/>
    <row r="5113" ht="12.75"/>
    <row r="5114" ht="12.75"/>
    <row r="5115" ht="12.75"/>
    <row r="5116" ht="12.75"/>
    <row r="5117" ht="12.75"/>
    <row r="5118" ht="12.75"/>
    <row r="5119" ht="12.75"/>
    <row r="5120" ht="12.75"/>
    <row r="5121" ht="12.75"/>
    <row r="5122" ht="12.75"/>
    <row r="5123" ht="12.75"/>
    <row r="5124" ht="12.75"/>
    <row r="5125" ht="12.75"/>
    <row r="5126" ht="12.75"/>
    <row r="5127" ht="12.75"/>
    <row r="5128" ht="12.75"/>
    <row r="5129" ht="12.75"/>
    <row r="5130" ht="12.75"/>
    <row r="5131" ht="12.75"/>
    <row r="5132" ht="12.75"/>
    <row r="5133" ht="12.75"/>
    <row r="5134" ht="12.75"/>
    <row r="5135" ht="12.75"/>
    <row r="5136" ht="12.75"/>
    <row r="5137" ht="12.75"/>
    <row r="5138" ht="12.75"/>
    <row r="5139" ht="12.75"/>
    <row r="5140" ht="12.75"/>
    <row r="5141" ht="12.75"/>
    <row r="5142" ht="12.75"/>
    <row r="5143" ht="12.75"/>
    <row r="5144" ht="12.75"/>
    <row r="5145" ht="12.75"/>
    <row r="5146" ht="12.75"/>
    <row r="5147" ht="12.75"/>
    <row r="5148" ht="12.75"/>
    <row r="5149" ht="12.75"/>
    <row r="5150" ht="12.75"/>
    <row r="5151" ht="12.75"/>
    <row r="5152" ht="12.75"/>
    <row r="5153" ht="12.75"/>
    <row r="5154" ht="12.75"/>
    <row r="5155" ht="12.75"/>
    <row r="5156" ht="12.75"/>
    <row r="5157" ht="12.75"/>
    <row r="5158" ht="12.75"/>
    <row r="5159" ht="12.75"/>
    <row r="5160" ht="12.75"/>
    <row r="5161" ht="12.75"/>
    <row r="5162" ht="12.75"/>
    <row r="5163" ht="12.75"/>
    <row r="5164" ht="12.75"/>
    <row r="5165" ht="12.75"/>
    <row r="5166" ht="12.75"/>
    <row r="5167" ht="12.75"/>
    <row r="5168" ht="12.75"/>
    <row r="5169" ht="12.75"/>
    <row r="5170" ht="12.75"/>
    <row r="5171" ht="12.75"/>
    <row r="5172" ht="12.75"/>
    <row r="5173" ht="12.75"/>
    <row r="5174" ht="12.75"/>
    <row r="5175" ht="12.75"/>
    <row r="5176" ht="12.75"/>
    <row r="5177" ht="12.75"/>
    <row r="5178" ht="12.75"/>
    <row r="5179" ht="12.75"/>
    <row r="5180" ht="12.75"/>
    <row r="5181" ht="12.75"/>
    <row r="5182" ht="12.75"/>
    <row r="5183" ht="12.75"/>
    <row r="5184" ht="12.75"/>
    <row r="5185" ht="12.75"/>
    <row r="5186" ht="12.75"/>
    <row r="5187" ht="12.75"/>
    <row r="5188" ht="12.75"/>
    <row r="5189" ht="12.75"/>
    <row r="5190" ht="12.75"/>
    <row r="5191" ht="12.75"/>
    <row r="5192" ht="12.75"/>
    <row r="5193" ht="12.75"/>
    <row r="5194" ht="12.75"/>
    <row r="5195" ht="12.75"/>
    <row r="5196" ht="12.75"/>
    <row r="5197" ht="12.75"/>
    <row r="5198" ht="12.75"/>
    <row r="5199" ht="12.75"/>
    <row r="5200" ht="12.75"/>
    <row r="5201" ht="12.75"/>
    <row r="5202" ht="12.75"/>
    <row r="5203" ht="12.75"/>
    <row r="5204" ht="12.75"/>
    <row r="5205" ht="12.75"/>
    <row r="5206" ht="12.75"/>
    <row r="5207" ht="12.75"/>
    <row r="5208" ht="12.75"/>
    <row r="5209" ht="12.75"/>
    <row r="5210" ht="12.75"/>
    <row r="5211" ht="12.75"/>
    <row r="5212" ht="12.75"/>
    <row r="5213" ht="12.75"/>
    <row r="5214" ht="12.75"/>
    <row r="5215" ht="12.75"/>
    <row r="5216" ht="12.75"/>
    <row r="5217" ht="12.75"/>
    <row r="5218" ht="12.75"/>
    <row r="5219" ht="12.75"/>
    <row r="5220" ht="12.75"/>
    <row r="5221" ht="12.75"/>
    <row r="5222" ht="12.75"/>
    <row r="5223" ht="12.75"/>
    <row r="5224" ht="12.75"/>
    <row r="5225" ht="12.75"/>
    <row r="5226" ht="12.75"/>
    <row r="5227" ht="12.75"/>
    <row r="5228" ht="12.75"/>
    <row r="5229" ht="12.75"/>
    <row r="5230" ht="12.75"/>
    <row r="5231" ht="12.75"/>
    <row r="5232" ht="12.75"/>
    <row r="5233" ht="12.75"/>
    <row r="5234" ht="12.75"/>
    <row r="5235" ht="12.75"/>
    <row r="5236" ht="12.75"/>
    <row r="5237" ht="12.75"/>
    <row r="5238" ht="12.75"/>
    <row r="5239" ht="12.75"/>
    <row r="5240" ht="12.75"/>
    <row r="5241" ht="12.75"/>
    <row r="5242" ht="12.75"/>
    <row r="5243" ht="12.75"/>
    <row r="5244" ht="12.75"/>
    <row r="5245" ht="12.75"/>
    <row r="5246" ht="12.75"/>
    <row r="5247" ht="12.75"/>
    <row r="5248" ht="12.75"/>
    <row r="5249" ht="12.75"/>
    <row r="5250" ht="12.75"/>
    <row r="5251" ht="12.75"/>
    <row r="5252" ht="12.75"/>
    <row r="5253" ht="12.75"/>
    <row r="5254" ht="12.75"/>
    <row r="5255" ht="12.75"/>
    <row r="5256" ht="12.75"/>
    <row r="5257" ht="12.75"/>
    <row r="5258" ht="12.75"/>
    <row r="5259" ht="12.75"/>
    <row r="5260" ht="12.75"/>
    <row r="5261" ht="12.75"/>
    <row r="5262" ht="12.75"/>
    <row r="5263" ht="12.75"/>
    <row r="5264" ht="12.75"/>
    <row r="5265" ht="12.75"/>
    <row r="5266" ht="12.75"/>
    <row r="5267" ht="12.75"/>
    <row r="5268" ht="12.75"/>
    <row r="5269" ht="12.75"/>
    <row r="5270" ht="12.75"/>
    <row r="5271" ht="12.75"/>
    <row r="5272" ht="12.75"/>
    <row r="5273" ht="12.75"/>
    <row r="5274" ht="12.75"/>
    <row r="5275" ht="12.75"/>
    <row r="5276" ht="12.75"/>
    <row r="5277" ht="12.75"/>
    <row r="5278" ht="12.75"/>
    <row r="5279" ht="12.75"/>
    <row r="5280" ht="12.75"/>
    <row r="5281" ht="12.75"/>
    <row r="5282" ht="12.75"/>
    <row r="5283" ht="12.75"/>
    <row r="5284" ht="12.75"/>
    <row r="5285" ht="12.75"/>
    <row r="5286" ht="12.75"/>
    <row r="5287" ht="12.75"/>
    <row r="5288" ht="12.75"/>
    <row r="5289" ht="12.75"/>
    <row r="5290" ht="12.75"/>
    <row r="5291" ht="12.75"/>
    <row r="5292" ht="12.75"/>
    <row r="5293" ht="12.75"/>
    <row r="5294" ht="12.75"/>
    <row r="5295" ht="12.75"/>
    <row r="5296" ht="12.75"/>
    <row r="5297" ht="12.75"/>
    <row r="5298" ht="12.75"/>
    <row r="5299" ht="12.75"/>
    <row r="5300" ht="12.75"/>
    <row r="5301" ht="12.75"/>
    <row r="5302" ht="12.75"/>
    <row r="5303" ht="12.75"/>
    <row r="5304" ht="12.75"/>
    <row r="5305" ht="12.75"/>
    <row r="5306" ht="12.75"/>
    <row r="5307" ht="12.75"/>
    <row r="5308" ht="12.75"/>
    <row r="5309" ht="12.75"/>
    <row r="5310" ht="12.75"/>
    <row r="5311" ht="12.75"/>
    <row r="5312" ht="12.75"/>
    <row r="5313" ht="12.75"/>
    <row r="5314" ht="12.75"/>
    <row r="5315" ht="12.75"/>
    <row r="5316" ht="12.75"/>
    <row r="5317" ht="12.75"/>
    <row r="5318" ht="12.75"/>
    <row r="5319" ht="12.75"/>
    <row r="5320" ht="12.75"/>
    <row r="5321" ht="12.75"/>
    <row r="5322" ht="12.75"/>
    <row r="5323" ht="12.75"/>
    <row r="5324" ht="12.75"/>
    <row r="5325" ht="12.75"/>
    <row r="5326" ht="12.75"/>
    <row r="5327" ht="12.75"/>
    <row r="5328" ht="12.75"/>
    <row r="5329" ht="12.75"/>
    <row r="5330" ht="12.75"/>
    <row r="5331" ht="12.75"/>
    <row r="5332" ht="12.75"/>
    <row r="5333" ht="12.75"/>
    <row r="5334" ht="12.75"/>
    <row r="5335" ht="12.75"/>
    <row r="5336" ht="12.75"/>
    <row r="5337" ht="12.75"/>
    <row r="5338" ht="12.75"/>
    <row r="5339" ht="12.75"/>
    <row r="5340" ht="12.75"/>
    <row r="5341" ht="12.75"/>
    <row r="5342" ht="12.75"/>
    <row r="5343" ht="12.75"/>
    <row r="5344" ht="12.75"/>
    <row r="5345" ht="12.75"/>
    <row r="5346" ht="12.75"/>
    <row r="5347" ht="12.75"/>
    <row r="5348" ht="12.75"/>
    <row r="5349" ht="12.75"/>
    <row r="5350" ht="12.75"/>
    <row r="5351" ht="12.75"/>
    <row r="5352" ht="12.75"/>
    <row r="5353" ht="12.75"/>
    <row r="5354" ht="12.75"/>
    <row r="5355" ht="12.75"/>
    <row r="5356" ht="12.75"/>
    <row r="5357" ht="12.75"/>
    <row r="5358" ht="12.75"/>
    <row r="5359" ht="12.75"/>
    <row r="5360" ht="12.75"/>
    <row r="5361" ht="12.75"/>
    <row r="5362" ht="12.75"/>
    <row r="5363" ht="12.75"/>
    <row r="5364" ht="12.75"/>
    <row r="5365" ht="12.75"/>
    <row r="5366" ht="12.75"/>
    <row r="5367" ht="12.75"/>
    <row r="5368" ht="12.75"/>
    <row r="5369" ht="12.75"/>
    <row r="5370" ht="12.75"/>
    <row r="5371" ht="12.75"/>
    <row r="5372" ht="12.75"/>
    <row r="5373" ht="12.75"/>
    <row r="5374" ht="12.75"/>
    <row r="5375" ht="12.75"/>
    <row r="5376" ht="12.75"/>
    <row r="5377" ht="12.75"/>
    <row r="5378" ht="12.75"/>
    <row r="5379" ht="12.75"/>
    <row r="5380" ht="12.75"/>
    <row r="5381" ht="12.75"/>
    <row r="5382" ht="12.75"/>
    <row r="5383" ht="12.75"/>
    <row r="5384" ht="12.75"/>
    <row r="5385" ht="12.75"/>
    <row r="5386" ht="12.75"/>
    <row r="5387" ht="12.75"/>
    <row r="5388" ht="12.75"/>
    <row r="5389" ht="12.75"/>
    <row r="5390" ht="12.75"/>
    <row r="5391" ht="12.75"/>
    <row r="5392" ht="12.75"/>
    <row r="5393" ht="12.75"/>
    <row r="5394" ht="12.75"/>
    <row r="5395" ht="12.75"/>
    <row r="5396" ht="12.75"/>
    <row r="5397" ht="12.75"/>
    <row r="5398" ht="12.75"/>
    <row r="5399" ht="12.75"/>
    <row r="5400" ht="12.75"/>
    <row r="5401" ht="12.75"/>
    <row r="5402" ht="12.75"/>
    <row r="5403" ht="12.75"/>
    <row r="5404" ht="12.75"/>
    <row r="5405" ht="12.75"/>
    <row r="5406" ht="12.75"/>
    <row r="5407" ht="12.75"/>
    <row r="5408" ht="12.75"/>
    <row r="5409" ht="12.75"/>
    <row r="5410" ht="12.75"/>
    <row r="5411" ht="12.75"/>
    <row r="5412" ht="12.75"/>
    <row r="5413" ht="12.75"/>
    <row r="5414" ht="12.75"/>
    <row r="5415" ht="12.75"/>
    <row r="5416" ht="12.75"/>
    <row r="5417" ht="12.75"/>
    <row r="5418" ht="12.75"/>
    <row r="5419" ht="12.75"/>
    <row r="5420" ht="12.75"/>
    <row r="5421" ht="12.75"/>
    <row r="5422" ht="12.75"/>
    <row r="5423" ht="12.75"/>
    <row r="5424" ht="12.75"/>
    <row r="5425" ht="12.75"/>
    <row r="5426" ht="12.75"/>
    <row r="5427" ht="12.75"/>
    <row r="5428" ht="12.75"/>
    <row r="5429" ht="12.75"/>
    <row r="5430" ht="12.75"/>
    <row r="5431" ht="12.75"/>
    <row r="5432" ht="12.75"/>
    <row r="5433" ht="12.75"/>
    <row r="5434" ht="12.75"/>
    <row r="5435" ht="12.75"/>
    <row r="5436" ht="12.75"/>
    <row r="5437" ht="12.75"/>
    <row r="5438" ht="12.75"/>
    <row r="5439" ht="12.75"/>
    <row r="5440" ht="12.75"/>
    <row r="5441" ht="12.75"/>
    <row r="5442" ht="12.75"/>
    <row r="5443" ht="12.75"/>
    <row r="5444" ht="12.75"/>
    <row r="5445" ht="12.75"/>
    <row r="5446" ht="12.75"/>
    <row r="5447" ht="12.75"/>
    <row r="5448" ht="12.75"/>
    <row r="5449" ht="12.75"/>
    <row r="5450" ht="12.75"/>
    <row r="5451" ht="12.75"/>
    <row r="5452" ht="12.75"/>
    <row r="5453" ht="12.75"/>
    <row r="5454" ht="12.75"/>
    <row r="5455" ht="12.75"/>
    <row r="5456" ht="12.75"/>
    <row r="5457" ht="12.75"/>
    <row r="5458" ht="12.75"/>
    <row r="5459" ht="12.75"/>
    <row r="5460" ht="12.75"/>
    <row r="5461" ht="12.75"/>
    <row r="5462" ht="12.75"/>
    <row r="5463" ht="12.75"/>
    <row r="5464" ht="12.75"/>
    <row r="5465" ht="12.75"/>
    <row r="5466" ht="12.75"/>
    <row r="5467" ht="12.75"/>
    <row r="5468" ht="12.75"/>
    <row r="5469" ht="12.75"/>
    <row r="5470" ht="12.75"/>
    <row r="5471" ht="12.75"/>
    <row r="5472" ht="12.75"/>
    <row r="5473" ht="12.75"/>
    <row r="5474" ht="12.75"/>
    <row r="5475" ht="12.75"/>
    <row r="5476" ht="12.75"/>
    <row r="5477" ht="12.75"/>
    <row r="5478" ht="12.75"/>
    <row r="5479" ht="12.75"/>
    <row r="5480" ht="12.75"/>
    <row r="5481" ht="12.75"/>
    <row r="5482" ht="12.75"/>
    <row r="5483" ht="12.75"/>
    <row r="5484" ht="12.75"/>
    <row r="5485" ht="12.75"/>
    <row r="5486" ht="12.75"/>
    <row r="5487" ht="12.75"/>
    <row r="5488" ht="12.75"/>
    <row r="5489" ht="12.75"/>
    <row r="5490" ht="12.75"/>
    <row r="5491" ht="12.75"/>
    <row r="5492" ht="12.75"/>
    <row r="5493" ht="12.75"/>
    <row r="5494" ht="12.75"/>
    <row r="5495" ht="12.75"/>
    <row r="5496" ht="12.75"/>
    <row r="5497" ht="12.75"/>
    <row r="5498" ht="12.75"/>
    <row r="5499" ht="12.75"/>
    <row r="5500" ht="12.75"/>
    <row r="5501" ht="12.75"/>
    <row r="5502" ht="12.75"/>
    <row r="5503" ht="12.75"/>
    <row r="5504" ht="12.75"/>
    <row r="5505" ht="12.75"/>
    <row r="5506" ht="12.75"/>
    <row r="5507" ht="12.75"/>
    <row r="5508" ht="12.75"/>
    <row r="5509" ht="12.75"/>
    <row r="5510" ht="12.75"/>
    <row r="5511" ht="12.75"/>
    <row r="5512" ht="12.75"/>
    <row r="5513" ht="12.75"/>
    <row r="5514" ht="12.75"/>
    <row r="5515" ht="12.75"/>
    <row r="5516" ht="12.75"/>
    <row r="5517" ht="12.75"/>
    <row r="5518" ht="12.75"/>
    <row r="5519" ht="12.75"/>
    <row r="5520" ht="12.75"/>
    <row r="5521" ht="12.75"/>
    <row r="5522" ht="12.75"/>
    <row r="5523" ht="12.75"/>
    <row r="5524" ht="12.75"/>
    <row r="5525" ht="12.75"/>
    <row r="5526" ht="12.75"/>
    <row r="5527" ht="12.75"/>
    <row r="5528" ht="12.75"/>
    <row r="5529" ht="12.75"/>
    <row r="5530" ht="12.75"/>
    <row r="5531" ht="12.75"/>
    <row r="5532" ht="12.75"/>
    <row r="5533" ht="12.75"/>
    <row r="5534" ht="12.75"/>
    <row r="5535" ht="12.75"/>
    <row r="5536" ht="12.75"/>
    <row r="5537" ht="12.75"/>
    <row r="5538" ht="12.75"/>
    <row r="5539" ht="12.75"/>
    <row r="5540" ht="12.75"/>
    <row r="5541" ht="12.75"/>
    <row r="5542" ht="12.75"/>
    <row r="5543" ht="12.75"/>
    <row r="5544" ht="12.75"/>
    <row r="5545" ht="12.75"/>
    <row r="5546" ht="12.75"/>
    <row r="5547" ht="12.75"/>
    <row r="5548" ht="12.75"/>
    <row r="5549" ht="12.75"/>
    <row r="5550" ht="12.75"/>
    <row r="5551" ht="12.75"/>
    <row r="5552" ht="12.75"/>
    <row r="5553" ht="12.75"/>
    <row r="5554" ht="12.75"/>
    <row r="5555" ht="12.75"/>
    <row r="5556" ht="12.75"/>
    <row r="5557" ht="12.75"/>
    <row r="5558" ht="12.75"/>
    <row r="5559" ht="12.75"/>
    <row r="5560" ht="12.75"/>
    <row r="5561" ht="12.75"/>
    <row r="5562" ht="12.75"/>
    <row r="5563" ht="12.75"/>
    <row r="5564" ht="12.75"/>
    <row r="5565" ht="12.75"/>
    <row r="5566" ht="12.75"/>
    <row r="5567" ht="12.75"/>
    <row r="5568" ht="12.75"/>
    <row r="5569" ht="12.75"/>
    <row r="5570" ht="12.75"/>
    <row r="5571" ht="12.75"/>
    <row r="5572" ht="12.75"/>
    <row r="5573" ht="12.75"/>
    <row r="5574" ht="12.75"/>
    <row r="5575" ht="12.75"/>
    <row r="5576" ht="12.75"/>
    <row r="5577" ht="12.75"/>
    <row r="5578" ht="12.75"/>
    <row r="5579" ht="12.75"/>
    <row r="5580" ht="12.75"/>
    <row r="5581" ht="12.75"/>
    <row r="5582" ht="12.75"/>
    <row r="5583" ht="12.75"/>
    <row r="5584" ht="12.75"/>
    <row r="5585" ht="12.75"/>
    <row r="5586" ht="12.75"/>
    <row r="5587" ht="12.75"/>
    <row r="5588" ht="12.75"/>
    <row r="5589" ht="12.75"/>
    <row r="5590" ht="12.75"/>
    <row r="5591" ht="12.75"/>
    <row r="5592" ht="12.75"/>
    <row r="5593" ht="12.75"/>
    <row r="5594" ht="12.75"/>
    <row r="5595" ht="12.75"/>
    <row r="5596" ht="12.75"/>
    <row r="5597" ht="12.75"/>
    <row r="5598" ht="12.75"/>
    <row r="5599" ht="12.75"/>
    <row r="5600" ht="12.75"/>
    <row r="5601" ht="12.75"/>
    <row r="5602" ht="12.75"/>
    <row r="5603" ht="12.75"/>
    <row r="5604" ht="12.75"/>
    <row r="5605" ht="12.75"/>
    <row r="5606" ht="12.75"/>
    <row r="5607" ht="12.75"/>
    <row r="5608" ht="12.75"/>
    <row r="5609" ht="12.75"/>
    <row r="5610" ht="12.75"/>
    <row r="5611" ht="12.75"/>
    <row r="5612" ht="12.75"/>
    <row r="5613" ht="12.75"/>
    <row r="5614" ht="12.75"/>
    <row r="5615" ht="12.75"/>
    <row r="5616" ht="12.75"/>
    <row r="5617" ht="12.75"/>
    <row r="5618" ht="12.75"/>
    <row r="5619" ht="12.75"/>
    <row r="5620" ht="12.75"/>
    <row r="5621" ht="12.75"/>
    <row r="5622" ht="12.75"/>
    <row r="5623" ht="12.75"/>
    <row r="5624" ht="12.75"/>
    <row r="5625" ht="12.75"/>
    <row r="5626" ht="12.75"/>
    <row r="5627" ht="12.75"/>
    <row r="5628" ht="12.75"/>
    <row r="5629" ht="12.75"/>
    <row r="5630" ht="12.75"/>
    <row r="5631" ht="12.75"/>
    <row r="5632" ht="12.75"/>
    <row r="5633" ht="12.75"/>
    <row r="5634" ht="12.75"/>
    <row r="5635" ht="12.75"/>
    <row r="5636" ht="12.75"/>
    <row r="5637" ht="12.75"/>
    <row r="5638" ht="12.75"/>
    <row r="5639" ht="12.75"/>
    <row r="5640" ht="12.75"/>
    <row r="5641" ht="12.75"/>
    <row r="5642" ht="12.75"/>
    <row r="5643" ht="12.75"/>
    <row r="5644" ht="12.75"/>
    <row r="5645" ht="12.75"/>
    <row r="5646" ht="12.75"/>
    <row r="5647" ht="12.75"/>
    <row r="5648" ht="12.75"/>
    <row r="5649" ht="12.75"/>
    <row r="5650" ht="12.75"/>
    <row r="5651" ht="12.75"/>
    <row r="5652" ht="12.75"/>
    <row r="5653" ht="12.75"/>
    <row r="5654" ht="12.75"/>
    <row r="5655" ht="12.75"/>
    <row r="5656" ht="12.75"/>
    <row r="5657" ht="12.75"/>
    <row r="5658" ht="12.75"/>
    <row r="5659" ht="12.75"/>
    <row r="5660" ht="12.75"/>
    <row r="5661" ht="12.75"/>
    <row r="5662" ht="12.75"/>
    <row r="5663" ht="12.75"/>
    <row r="5664" ht="12.75"/>
    <row r="5665" ht="12.75"/>
    <row r="5666" ht="12.75"/>
    <row r="5667" ht="12.75"/>
    <row r="5668" ht="12.75"/>
    <row r="5669" ht="12.75"/>
    <row r="5670" ht="12.75"/>
    <row r="5671" ht="12.75"/>
    <row r="5672" ht="12.75"/>
    <row r="5673" ht="12.75"/>
    <row r="5674" ht="12.75"/>
    <row r="5675" ht="12.75"/>
    <row r="5676" ht="12.75"/>
    <row r="5677" ht="12.75"/>
    <row r="5678" ht="12.75"/>
    <row r="5679" ht="12.75"/>
    <row r="5680" ht="12.75"/>
    <row r="5681" ht="12.75"/>
    <row r="5682" ht="12.75"/>
    <row r="5683" ht="12.75"/>
    <row r="5684" ht="12.75"/>
    <row r="5685" ht="12.75"/>
    <row r="5686" ht="12.75"/>
    <row r="5687" ht="12.75"/>
    <row r="5688" ht="12.75"/>
    <row r="5689" ht="12.75"/>
    <row r="5690" ht="12.75"/>
    <row r="5691" ht="12.75"/>
    <row r="5692" ht="12.75"/>
    <row r="5693" ht="12.75"/>
    <row r="5694" ht="12.75"/>
    <row r="5695" ht="12.75"/>
    <row r="5696" ht="12.75"/>
    <row r="5697" ht="12.75"/>
    <row r="5698" ht="12.75"/>
    <row r="5699" ht="12.75"/>
    <row r="5700" ht="12.75"/>
    <row r="5701" ht="12.75"/>
    <row r="5702" ht="12.75"/>
    <row r="5703" ht="12.75"/>
    <row r="5704" ht="12.75"/>
    <row r="5705" ht="12.75"/>
    <row r="5706" ht="12.75"/>
    <row r="5707" ht="12.75"/>
    <row r="5708" ht="12.75"/>
    <row r="5709" ht="12.75"/>
    <row r="5710" ht="12.75"/>
    <row r="5711" ht="12.75"/>
    <row r="5712" ht="12.75"/>
    <row r="5713" ht="12.75"/>
    <row r="5714" ht="12.75"/>
    <row r="5715" ht="12.75"/>
    <row r="5716" ht="12.75"/>
    <row r="5717" ht="12.75"/>
    <row r="5718" ht="12.75"/>
    <row r="5719" ht="12.75"/>
    <row r="5720" ht="12.75"/>
    <row r="5721" ht="12.75"/>
    <row r="5722" ht="12.75"/>
    <row r="5723" ht="12.75"/>
    <row r="5724" ht="12.75"/>
    <row r="5725" ht="12.75"/>
    <row r="5726" ht="12.75"/>
    <row r="5727" ht="12.75"/>
    <row r="5728" ht="12.75"/>
    <row r="5729" ht="12.75"/>
    <row r="5730" ht="12.75"/>
    <row r="5731" ht="12.75"/>
    <row r="5732" ht="12.75"/>
    <row r="5733" ht="12.75"/>
    <row r="5734" ht="12.75"/>
    <row r="5735" ht="12.75"/>
    <row r="5736" ht="12.75"/>
    <row r="5737" ht="12.75"/>
    <row r="5738" ht="12.75"/>
    <row r="5739" ht="12.75"/>
    <row r="5740" ht="12.75"/>
    <row r="5741" ht="12.75"/>
    <row r="5742" ht="12.75"/>
    <row r="5743" ht="12.75"/>
    <row r="5744" ht="12.75"/>
    <row r="5745" ht="12.75"/>
    <row r="5746" ht="12.75"/>
    <row r="5747" ht="12.75"/>
    <row r="5748" ht="12.75"/>
    <row r="5749" ht="12.75"/>
    <row r="5750" ht="12.75"/>
    <row r="5751" ht="12.75"/>
    <row r="5752" ht="12.75"/>
    <row r="5753" ht="12.75"/>
    <row r="5754" ht="12.75"/>
    <row r="5755" ht="12.75"/>
    <row r="5756" ht="12.75"/>
    <row r="5757" ht="12.75"/>
    <row r="5758" ht="12.75"/>
    <row r="5759" ht="12.75"/>
    <row r="5760" ht="12.75"/>
    <row r="5761" ht="12.75"/>
    <row r="5762" ht="12.75"/>
    <row r="5763" ht="12.75"/>
    <row r="5764" ht="12.75"/>
    <row r="5765" ht="12.75"/>
    <row r="5766" ht="12.75"/>
    <row r="5767" ht="12.75"/>
    <row r="5768" ht="12.75"/>
    <row r="5769" ht="12.75"/>
    <row r="5770" ht="12.75"/>
    <row r="5771" ht="12.75"/>
    <row r="5772" ht="12.75"/>
    <row r="5773" ht="12.75"/>
    <row r="5774" ht="12.75"/>
    <row r="5775" ht="12.75"/>
    <row r="5776" ht="12.75"/>
    <row r="5777" ht="12.75"/>
    <row r="5778" ht="12.75"/>
    <row r="5779" ht="12.75"/>
    <row r="5780" ht="12.75"/>
    <row r="5781" ht="12.75"/>
    <row r="5782" ht="12.75"/>
    <row r="5783" ht="12.75"/>
    <row r="5784" ht="12.75"/>
    <row r="5785" ht="12.75"/>
    <row r="5786" ht="12.75"/>
    <row r="5787" ht="12.75"/>
    <row r="5788" ht="12.75"/>
    <row r="5789" ht="12.75"/>
    <row r="5790" ht="12.75"/>
    <row r="5791" ht="12.75"/>
    <row r="5792" ht="12.75"/>
    <row r="5793" ht="12.75"/>
    <row r="5794" ht="12.75"/>
    <row r="5795" ht="12.75"/>
    <row r="5796" ht="12.75"/>
    <row r="5797" ht="12.75"/>
    <row r="5798" ht="12.75"/>
    <row r="5799" ht="12.75"/>
    <row r="5800" ht="12.75"/>
    <row r="5801" ht="12.75"/>
    <row r="5802" ht="12.75"/>
    <row r="5803" ht="12.75"/>
    <row r="5804" ht="12.75"/>
    <row r="5805" ht="12.75"/>
    <row r="5806" ht="12.75"/>
    <row r="5807" ht="12.75"/>
    <row r="5808" ht="12.75"/>
    <row r="5809" ht="12.75"/>
    <row r="5810" ht="12.75"/>
    <row r="5811" ht="12.75"/>
    <row r="5812" ht="12.75"/>
    <row r="5813" ht="12.75"/>
    <row r="5814" ht="12.75"/>
    <row r="5815" ht="12.75"/>
    <row r="5816" ht="12.75"/>
    <row r="5817" ht="12.75"/>
    <row r="5818" ht="12.75"/>
    <row r="5819" ht="12.75"/>
    <row r="5820" ht="12.75"/>
    <row r="5821" ht="12.75"/>
    <row r="5822" ht="12.75"/>
    <row r="5823" ht="12.75"/>
    <row r="5824" ht="12.75"/>
    <row r="5825" ht="12.75"/>
    <row r="5826" ht="12.75"/>
    <row r="5827" ht="12.75"/>
    <row r="5828" ht="12.75"/>
    <row r="5829" ht="12.75"/>
    <row r="5830" ht="12.75"/>
    <row r="5831" ht="12.75"/>
    <row r="5832" ht="12.75"/>
    <row r="5833" ht="12.75"/>
    <row r="5834" ht="12.75"/>
    <row r="5835" ht="12.75"/>
    <row r="5836" ht="12.75"/>
    <row r="5837" ht="12.75"/>
    <row r="5838" ht="12.75"/>
    <row r="5839" ht="12.75"/>
    <row r="5840" ht="12.75"/>
    <row r="5841" ht="12.75"/>
    <row r="5842" ht="12.75"/>
    <row r="5843" ht="12.75"/>
    <row r="5844" ht="12.75"/>
    <row r="5845" ht="12.75"/>
    <row r="5846" ht="12.75"/>
    <row r="5847" ht="12.75"/>
    <row r="5848" ht="12.75"/>
    <row r="5849" ht="12.75"/>
    <row r="5850" ht="12.75"/>
    <row r="5851" ht="12.75"/>
    <row r="5852" ht="12.75"/>
    <row r="5853" ht="12.75"/>
    <row r="5854" ht="12.75"/>
    <row r="5855" ht="12.75"/>
    <row r="5856" ht="12.75"/>
    <row r="5857" ht="12.75"/>
    <row r="5858" ht="12.75"/>
    <row r="5859" ht="12.75"/>
    <row r="5860" ht="12.75"/>
    <row r="5861" ht="12.75"/>
    <row r="5862" ht="12.75"/>
    <row r="5863" ht="12.75"/>
    <row r="5864" ht="12.75"/>
    <row r="5865" ht="12.75"/>
    <row r="5866" ht="12.75"/>
    <row r="5867" ht="12.75"/>
    <row r="5868" ht="12.75"/>
    <row r="5869" ht="12.75"/>
    <row r="5870" ht="12.75"/>
    <row r="5871" ht="12.75"/>
    <row r="5872" ht="12.75"/>
    <row r="5873" ht="12.75"/>
    <row r="5874" ht="12.75"/>
    <row r="5875" ht="12.75"/>
    <row r="5876" ht="12.75"/>
    <row r="5877" ht="12.75"/>
    <row r="5878" ht="12.75"/>
    <row r="5879" ht="12.75"/>
    <row r="5880" ht="12.75"/>
    <row r="5881" ht="12.75"/>
    <row r="5882" ht="12.75"/>
    <row r="5883" ht="12.75"/>
    <row r="5884" ht="12.75"/>
    <row r="5885" ht="12.75"/>
    <row r="5886" ht="12.75"/>
    <row r="5887" ht="12.75"/>
    <row r="5888" ht="12.75"/>
    <row r="5889" ht="12.75"/>
    <row r="5890" ht="12.75"/>
    <row r="5891" ht="12.75"/>
    <row r="5892" ht="12.75"/>
    <row r="5893" ht="12.75"/>
    <row r="5894" ht="12.75"/>
    <row r="5895" ht="12.75"/>
    <row r="5896" ht="12.75"/>
    <row r="5897" ht="12.75"/>
    <row r="5898" ht="12.75"/>
    <row r="5899" ht="12.75"/>
    <row r="5900" ht="12.75"/>
    <row r="5901" ht="12.75"/>
    <row r="5902" ht="12.75"/>
    <row r="5903" ht="12.75"/>
    <row r="5904" ht="12.75"/>
    <row r="5905" ht="12.75"/>
    <row r="5906" ht="12.75"/>
    <row r="5907" ht="12.75"/>
    <row r="5908" ht="12.75"/>
    <row r="5909" ht="12.75"/>
    <row r="5910" ht="12.75"/>
    <row r="5911" ht="12.75"/>
    <row r="5912" ht="12.75"/>
    <row r="5913" ht="12.75"/>
    <row r="5914" ht="12.75"/>
    <row r="5915" ht="12.75"/>
    <row r="5916" ht="12.75"/>
    <row r="5917" ht="12.75"/>
    <row r="5918" ht="12.75"/>
    <row r="5919" ht="12.75"/>
    <row r="5920" ht="12.75"/>
    <row r="5921" ht="12.75"/>
    <row r="5922" ht="12.75"/>
    <row r="5923" ht="12.75"/>
    <row r="5924" ht="12.75"/>
    <row r="5925" ht="12.75"/>
    <row r="5926" ht="12.75"/>
    <row r="5927" ht="12.75"/>
    <row r="5928" ht="12.75"/>
    <row r="5929" ht="12.75"/>
    <row r="5930" ht="12.75"/>
    <row r="5931" ht="12.75"/>
    <row r="5932" ht="12.75"/>
    <row r="5933" ht="12.75"/>
    <row r="5934" ht="12.75"/>
    <row r="5935" ht="12.75"/>
    <row r="5936" ht="12.75"/>
    <row r="5937" ht="12.75"/>
    <row r="5938" ht="12.75"/>
    <row r="5939" ht="12.75"/>
    <row r="5940" ht="12.75"/>
    <row r="5941" ht="12.75"/>
    <row r="5942" ht="12.75"/>
    <row r="5943" ht="12.75"/>
    <row r="5944" ht="12.75"/>
    <row r="5945" ht="12.75"/>
    <row r="5946" ht="12.75"/>
    <row r="5947" ht="12.75"/>
    <row r="5948" ht="12.75"/>
    <row r="5949" ht="12.75"/>
    <row r="5950" ht="12.75"/>
    <row r="5951" ht="12.75"/>
    <row r="5952" ht="12.75"/>
    <row r="5953" ht="12.75"/>
    <row r="5954" ht="12.75"/>
    <row r="5955" ht="12.75"/>
    <row r="5956" ht="12.75"/>
    <row r="5957" ht="12.75"/>
    <row r="5958" ht="12.75"/>
    <row r="5959" ht="12.75"/>
    <row r="5960" ht="12.75"/>
    <row r="5961" ht="12.75"/>
    <row r="5962" ht="12.75"/>
    <row r="5963" ht="12.75"/>
    <row r="5964" ht="12.75"/>
    <row r="5965" ht="12.75"/>
    <row r="5966" ht="12.75"/>
    <row r="5967" ht="12.75"/>
    <row r="5968" ht="12.75"/>
    <row r="5969" ht="12.75"/>
    <row r="5970" ht="12.75"/>
    <row r="5971" ht="12.75"/>
    <row r="5972" ht="12.75"/>
    <row r="5973" ht="12.75"/>
    <row r="5974" ht="12.75"/>
    <row r="5975" ht="12.75"/>
    <row r="5976" ht="12.75"/>
    <row r="5977" ht="12.75"/>
    <row r="5978" ht="12.75"/>
    <row r="5979" ht="12.75"/>
    <row r="5980" ht="12.75"/>
    <row r="5981" ht="12.75"/>
    <row r="5982" ht="12.75"/>
    <row r="5983" ht="12.75"/>
    <row r="5984" ht="12.75"/>
    <row r="5985" ht="12.75"/>
    <row r="5986" ht="12.75"/>
    <row r="5987" ht="12.75"/>
    <row r="5988" ht="12.75"/>
    <row r="5989" ht="12.75"/>
    <row r="5990" ht="12.75"/>
    <row r="5991" ht="12.75"/>
    <row r="5992" ht="12.75"/>
    <row r="5993" ht="12.75"/>
    <row r="5994" ht="12.75"/>
    <row r="5995" ht="12.75"/>
    <row r="5996" ht="12.75"/>
    <row r="5997" ht="12.75"/>
    <row r="5998" ht="12.75"/>
    <row r="5999" ht="12.75"/>
    <row r="6000" ht="12.75"/>
    <row r="6001" ht="12.75"/>
    <row r="6002" ht="12.75"/>
    <row r="6003" ht="12.75"/>
    <row r="6004" ht="12.75"/>
    <row r="6005" ht="12.75"/>
    <row r="6006" ht="12.75"/>
    <row r="6007" ht="12.75"/>
    <row r="6008" ht="12.75"/>
    <row r="6009" ht="12.75"/>
    <row r="6010" ht="12.75"/>
    <row r="6011" ht="12.75"/>
    <row r="6012" ht="12.75"/>
    <row r="6013" ht="12.75"/>
    <row r="6014" ht="12.75"/>
    <row r="6015" ht="12.75"/>
    <row r="6016" ht="12.75"/>
    <row r="6017" ht="12.75"/>
    <row r="6018" ht="12.75"/>
    <row r="6019" ht="12.75"/>
    <row r="6020" ht="12.75"/>
    <row r="6021" ht="12.75"/>
    <row r="6022" ht="12.75"/>
    <row r="6023" ht="12.75"/>
    <row r="6024" ht="12.75"/>
    <row r="6025" ht="12.75"/>
    <row r="6026" ht="12.75"/>
    <row r="6027" ht="12.75"/>
    <row r="6028" ht="12.75"/>
    <row r="6029" ht="12.75"/>
    <row r="6030" ht="12.75"/>
    <row r="6031" ht="12.75"/>
    <row r="6032" ht="12.75"/>
    <row r="6033" ht="12.75"/>
    <row r="6034" ht="12.75"/>
    <row r="6035" ht="12.75"/>
    <row r="6036" ht="12.75"/>
    <row r="6037" ht="12.75"/>
    <row r="6038" ht="12.75"/>
    <row r="6039" ht="12.75"/>
    <row r="6040" ht="12.75"/>
    <row r="6041" ht="12.75"/>
    <row r="6042" ht="12.75"/>
    <row r="6043" ht="12.75"/>
    <row r="6044" ht="12.75"/>
    <row r="6045" ht="12.75"/>
    <row r="6046" ht="12.75"/>
    <row r="6047" ht="12.75"/>
    <row r="6048" ht="12.75"/>
    <row r="6049" ht="12.75"/>
    <row r="6050" ht="12.75"/>
    <row r="6051" ht="12.75"/>
    <row r="6052" ht="12.75"/>
    <row r="6053" ht="12.75"/>
    <row r="6054" ht="12.75"/>
    <row r="6055" ht="12.75"/>
    <row r="6056" ht="12.75"/>
    <row r="6057" ht="12.75"/>
    <row r="6058" ht="12.75"/>
    <row r="6059" ht="12.75"/>
    <row r="6060" ht="12.75"/>
    <row r="6061" ht="12.75"/>
    <row r="6062" ht="12.75"/>
    <row r="6063" ht="12.75"/>
    <row r="6064" ht="12.75"/>
    <row r="6065" ht="12.75"/>
    <row r="6066" ht="12.75"/>
    <row r="6067" ht="12.75"/>
    <row r="6068" ht="12.75"/>
    <row r="6069" ht="12.75"/>
    <row r="6070" ht="12.75"/>
    <row r="6071" ht="12.75"/>
    <row r="6072" ht="12.75"/>
    <row r="6073" ht="12.75"/>
    <row r="6074" ht="12.75"/>
    <row r="6075" ht="12.75"/>
    <row r="6076" ht="12.75"/>
    <row r="6077" ht="12.75"/>
    <row r="6078" ht="12.75"/>
    <row r="6079" ht="12.75"/>
    <row r="6080" ht="12.75"/>
    <row r="6081" ht="12.75"/>
    <row r="6082" ht="12.75"/>
    <row r="6083" ht="12.75"/>
    <row r="6084" ht="12.75"/>
    <row r="6085" ht="12.75"/>
    <row r="6086" ht="12.75"/>
    <row r="6087" ht="12.75"/>
    <row r="6088" ht="12.75"/>
    <row r="6089" ht="12.75"/>
    <row r="6090" ht="12.75"/>
    <row r="6091" ht="12.75"/>
    <row r="6092" ht="12.75"/>
    <row r="6093" ht="12.75"/>
    <row r="6094" ht="12.75"/>
    <row r="6095" ht="12.75"/>
    <row r="6096" ht="12.75"/>
    <row r="6097" ht="12.75"/>
    <row r="6098" ht="12.75"/>
    <row r="6099" ht="12.75"/>
    <row r="6100" ht="12.75"/>
    <row r="6101" ht="12.75"/>
    <row r="6102" ht="12.75"/>
    <row r="6103" ht="12.75"/>
    <row r="6104" ht="12.75"/>
    <row r="6105" ht="12.75"/>
    <row r="6106" ht="12.75"/>
    <row r="6107" ht="12.75"/>
    <row r="6108" ht="12.75"/>
    <row r="6109" ht="12.75"/>
    <row r="6110" ht="12.75"/>
    <row r="6111" ht="12.75"/>
    <row r="6112" ht="12.75"/>
    <row r="6113" ht="12.75"/>
    <row r="6114" ht="12.75"/>
    <row r="6115" ht="12.75"/>
    <row r="6116" ht="12.75"/>
    <row r="6117" ht="12.75"/>
    <row r="6118" ht="12.75"/>
    <row r="6119" ht="12.75"/>
    <row r="6120" ht="12.75"/>
    <row r="6121" ht="12.75"/>
    <row r="6122" ht="12.75"/>
    <row r="6123" ht="12.75"/>
    <row r="6124" ht="12.75"/>
    <row r="6125" ht="12.75"/>
    <row r="6126" ht="12.75"/>
    <row r="6127" ht="12.75"/>
    <row r="6128" ht="12.75"/>
    <row r="6129" ht="12.75"/>
    <row r="6130" ht="12.75"/>
    <row r="6131" ht="12.75"/>
    <row r="6132" ht="12.75"/>
    <row r="6133" ht="12.75"/>
    <row r="6134" ht="12.75"/>
    <row r="6135" ht="12.75"/>
    <row r="6136" ht="12.75"/>
    <row r="6137" ht="12.75"/>
    <row r="6138" ht="12.75"/>
    <row r="6139" ht="12.75"/>
    <row r="6140" ht="12.75"/>
    <row r="6141" ht="12.75"/>
    <row r="6142" ht="12.75"/>
    <row r="6143" ht="12.75"/>
    <row r="6144" ht="12.75"/>
    <row r="6145" ht="12.75"/>
    <row r="6146" ht="12.75"/>
    <row r="6147" ht="12.75"/>
    <row r="6148" ht="12.75"/>
    <row r="6149" ht="12.75"/>
    <row r="6150" ht="12.75"/>
    <row r="6151" ht="12.75"/>
    <row r="6152" ht="12.75"/>
    <row r="6153" ht="12.75"/>
    <row r="6154" ht="12.75"/>
    <row r="6155" ht="12.75"/>
    <row r="6156" ht="12.75"/>
    <row r="6157" ht="12.75"/>
    <row r="6158" ht="12.75"/>
    <row r="6159" ht="12.75"/>
    <row r="6160" ht="12.75"/>
    <row r="6161" ht="12.75"/>
    <row r="6162" ht="12.75"/>
    <row r="6163" ht="12.75"/>
    <row r="6164" ht="12.75"/>
    <row r="6165" ht="12.75"/>
    <row r="6166" ht="12.75"/>
    <row r="6167" ht="12.75"/>
    <row r="6168" ht="12.75"/>
    <row r="6169" ht="12.75"/>
    <row r="6170" ht="12.75"/>
    <row r="6171" ht="12.75"/>
    <row r="6172" ht="12.75"/>
    <row r="6173" ht="12.75"/>
    <row r="6174" ht="12.75"/>
    <row r="6175" ht="12.75"/>
    <row r="6176" ht="12.75"/>
    <row r="6177" ht="12.75"/>
    <row r="6178" ht="12.75"/>
    <row r="6179" ht="12.75"/>
    <row r="6180" ht="12.75"/>
    <row r="6181" ht="12.75"/>
    <row r="6182" ht="12.75"/>
    <row r="6183" ht="12.75"/>
    <row r="6184" ht="12.75"/>
    <row r="6185" ht="12.75"/>
    <row r="6186" ht="12.75"/>
    <row r="6187" ht="12.75"/>
    <row r="6188" ht="12.75"/>
    <row r="6189" ht="12.75"/>
    <row r="6190" ht="12.75"/>
    <row r="6191" ht="12.75"/>
    <row r="6192" ht="12.75"/>
    <row r="6193" ht="12.75"/>
    <row r="6194" ht="12.75"/>
    <row r="6195" ht="12.75"/>
    <row r="6196" ht="12.75"/>
    <row r="6197" ht="12.75"/>
    <row r="6198" ht="12.75"/>
    <row r="6199" ht="12.75"/>
    <row r="6200" ht="12.75"/>
    <row r="6201" ht="12.75"/>
    <row r="6202" ht="12.75"/>
    <row r="6203" ht="12.75"/>
    <row r="6204" ht="12.75"/>
    <row r="6205" ht="12.75"/>
    <row r="6206" ht="12.75"/>
    <row r="6207" ht="12.75"/>
    <row r="6208" ht="12.75"/>
    <row r="6209" ht="12.75"/>
    <row r="6210" ht="12.75"/>
    <row r="6211" ht="12.75"/>
    <row r="6212" ht="12.75"/>
    <row r="6213" ht="12.75"/>
    <row r="6214" ht="12.75"/>
    <row r="6215" ht="12.75"/>
    <row r="6216" ht="12.75"/>
    <row r="6217" ht="12.75"/>
    <row r="6218" ht="12.75"/>
    <row r="6219" ht="12.75"/>
    <row r="6220" ht="12.75"/>
    <row r="6221" ht="12.75"/>
    <row r="6222" ht="12.75"/>
    <row r="6223" ht="12.75"/>
    <row r="6224" ht="12.75"/>
    <row r="6225" ht="12.75"/>
    <row r="6226" ht="12.75"/>
    <row r="6227" ht="12.75"/>
    <row r="6228" ht="12.75"/>
    <row r="6229" ht="12.75"/>
    <row r="6230" ht="12.75"/>
    <row r="6231" ht="12.75"/>
    <row r="6232" ht="12.75"/>
    <row r="6233" ht="12.75"/>
    <row r="6234" ht="12.75"/>
    <row r="6235" ht="12.75"/>
    <row r="6236" ht="12.75"/>
    <row r="6237" ht="12.75"/>
    <row r="6238" ht="12.75"/>
    <row r="6239" ht="12.75"/>
    <row r="6240" ht="12.75"/>
    <row r="6241" ht="12.75"/>
    <row r="6242" ht="12.75"/>
    <row r="6243" ht="12.75"/>
    <row r="6244" ht="12.75"/>
    <row r="6245" ht="12.75"/>
    <row r="6246" ht="12.75"/>
    <row r="6247" ht="12.75"/>
    <row r="6248" ht="12.75"/>
    <row r="6249" ht="12.75"/>
    <row r="6250" ht="12.75"/>
    <row r="6251" ht="12.75"/>
    <row r="6252" ht="12.75"/>
    <row r="6253" ht="12.75"/>
    <row r="6254" ht="12.75"/>
    <row r="6255" ht="12.75"/>
    <row r="6256" ht="12.75"/>
    <row r="6257" ht="12.75"/>
    <row r="6258" ht="12.75"/>
    <row r="6259" ht="12.75"/>
    <row r="6260" ht="12.75"/>
    <row r="6261" ht="12.75"/>
    <row r="6262" ht="12.75"/>
    <row r="6263" ht="12.75"/>
    <row r="6264" ht="12.75"/>
    <row r="6265" ht="12.75"/>
    <row r="6266" ht="12.75"/>
    <row r="6267" ht="12.75"/>
    <row r="6268" ht="12.75"/>
    <row r="6269" ht="12.75"/>
    <row r="6270" ht="12.75"/>
    <row r="6271" ht="12.75"/>
    <row r="6272" ht="12.75"/>
    <row r="6273" ht="12.75"/>
    <row r="6274" ht="12.75"/>
    <row r="6275" ht="12.75"/>
    <row r="6276" ht="12.75"/>
    <row r="6277" ht="12.75"/>
    <row r="6278" ht="12.75"/>
    <row r="6279" ht="12.75"/>
    <row r="6280" ht="12.75"/>
    <row r="6281" ht="12.75"/>
    <row r="6282" ht="12.75"/>
    <row r="6283" ht="12.75"/>
    <row r="6284" ht="12.75"/>
    <row r="6285" ht="12.75"/>
    <row r="6286" ht="12.75"/>
    <row r="6287" ht="12.75"/>
    <row r="6288" ht="12.75"/>
    <row r="6289" ht="12.75"/>
    <row r="6290" ht="12.75"/>
    <row r="6291" ht="12.75"/>
    <row r="6292" ht="12.75"/>
    <row r="6293" ht="12.75"/>
    <row r="6294" ht="12.75"/>
    <row r="6295" ht="12.75"/>
    <row r="6296" ht="12.75"/>
    <row r="6297" ht="12.75"/>
    <row r="6298" ht="12.75"/>
    <row r="6299" ht="12.75"/>
    <row r="6300" ht="12.75"/>
    <row r="6301" ht="12.75"/>
    <row r="6302" ht="12.75"/>
    <row r="6303" ht="12.75"/>
    <row r="6304" ht="12.75"/>
    <row r="6305" ht="12.75"/>
    <row r="6306" ht="12.75"/>
    <row r="6307" ht="12.75"/>
    <row r="6308" ht="12.75"/>
    <row r="6309" ht="12.75"/>
    <row r="6310" ht="12.75"/>
    <row r="6311" ht="12.75"/>
    <row r="6312" ht="12.75"/>
    <row r="6313" ht="12.75"/>
    <row r="6314" ht="12.75"/>
    <row r="6315" ht="12.75"/>
    <row r="6316" ht="12.75"/>
    <row r="6317" ht="12.75"/>
    <row r="6318" ht="12.75"/>
    <row r="6319" ht="12.75"/>
    <row r="6320" ht="12.75"/>
    <row r="6321" ht="12.75"/>
    <row r="6322" ht="12.75"/>
    <row r="6323" ht="12.75"/>
    <row r="6324" ht="12.75"/>
    <row r="6325" ht="12.75"/>
    <row r="6326" ht="12.75"/>
    <row r="6327" ht="12.75"/>
    <row r="6328" ht="12.75"/>
    <row r="6329" ht="12.75"/>
    <row r="6330" ht="12.75"/>
    <row r="6331" ht="12.75"/>
    <row r="6332" ht="12.75"/>
    <row r="6333" ht="12.75"/>
    <row r="6334" ht="12.75"/>
    <row r="6335" ht="12.75"/>
    <row r="6336" ht="12.75"/>
    <row r="6337" ht="12.75"/>
    <row r="6338" ht="12.75"/>
    <row r="6339" ht="12.75"/>
    <row r="6340" ht="12.75"/>
    <row r="6341" ht="12.75"/>
    <row r="6342" ht="12.75"/>
    <row r="6343" ht="12.75"/>
    <row r="6344" ht="12.75"/>
    <row r="6345" ht="12.75"/>
    <row r="6346" ht="12.75"/>
    <row r="6347" ht="12.75"/>
    <row r="6348" ht="12.75"/>
    <row r="6349" ht="12.75"/>
    <row r="6350" ht="12.75"/>
    <row r="6351" ht="12.75"/>
    <row r="6352" ht="12.75"/>
    <row r="6353" ht="12.75"/>
    <row r="6354" ht="12.75"/>
    <row r="6355" ht="12.75"/>
    <row r="6356" ht="12.75"/>
    <row r="6357" ht="12.75"/>
    <row r="6358" ht="12.75"/>
    <row r="6359" ht="12.75"/>
    <row r="6360" ht="12.75"/>
    <row r="6361" ht="12.75"/>
    <row r="6362" ht="12.75"/>
    <row r="6363" ht="12.75"/>
    <row r="6364" ht="12.75"/>
    <row r="6365" ht="12.75"/>
    <row r="6366" ht="12.75"/>
    <row r="6367" ht="12.75"/>
    <row r="6368" ht="12.75"/>
    <row r="6369" ht="12.75"/>
    <row r="6370" ht="12.75"/>
    <row r="6371" ht="12.75"/>
    <row r="6372" ht="12.75"/>
    <row r="6373" ht="12.75"/>
    <row r="6374" ht="12.75"/>
    <row r="6375" ht="12.75"/>
    <row r="6376" ht="12.75"/>
    <row r="6377" ht="12.75"/>
    <row r="6378" ht="12.75"/>
    <row r="6379" ht="12.75"/>
    <row r="6380" ht="12.75"/>
    <row r="6381" ht="12.75"/>
    <row r="6382" ht="12.75"/>
    <row r="6383" ht="12.75"/>
    <row r="6384" ht="12.75"/>
    <row r="6385" ht="12.75"/>
    <row r="6386" ht="12.75"/>
    <row r="6387" ht="12.75"/>
    <row r="6388" ht="12.75"/>
    <row r="6389" ht="12.75"/>
    <row r="6390" ht="12.75"/>
    <row r="6391" ht="12.75"/>
    <row r="6392" ht="12.75"/>
    <row r="6393" ht="12.75"/>
    <row r="6394" ht="12.75"/>
    <row r="6395" ht="12.75"/>
    <row r="6396" ht="12.75"/>
    <row r="6397" ht="12.75"/>
    <row r="6398" ht="12.75"/>
    <row r="6399" ht="12.75"/>
    <row r="6400" ht="12.75"/>
    <row r="6401" ht="12.75"/>
    <row r="6402" ht="12.75"/>
    <row r="6403" ht="12.75"/>
    <row r="6404" ht="12.75"/>
    <row r="6405" ht="12.75"/>
    <row r="6406" ht="12.75"/>
    <row r="6407" ht="12.75"/>
    <row r="6408" ht="12.75"/>
    <row r="6409" ht="12.75"/>
    <row r="6410" ht="12.75"/>
    <row r="6411" ht="12.75"/>
    <row r="6412" ht="12.75"/>
    <row r="6413" ht="12.75"/>
    <row r="6414" ht="12.75"/>
    <row r="6415" ht="12.75"/>
    <row r="6416" ht="12.75"/>
    <row r="6417" ht="12.75"/>
    <row r="6418" ht="12.75"/>
    <row r="6419" ht="12.75"/>
    <row r="6420" ht="12.75"/>
    <row r="6421" ht="12.75"/>
    <row r="6422" ht="12.75"/>
    <row r="6423" ht="12.75"/>
    <row r="6424" ht="12.75"/>
    <row r="6425" ht="12.75"/>
    <row r="6426" ht="12.75"/>
    <row r="6427" ht="12.75"/>
    <row r="6428" ht="12.75"/>
    <row r="6429" ht="12.75"/>
    <row r="6430" ht="12.75"/>
    <row r="6431" ht="12.75"/>
    <row r="6432" ht="12.75"/>
    <row r="6433" ht="12.75"/>
    <row r="6434" ht="12.75"/>
    <row r="6435" ht="12.75"/>
    <row r="6436" ht="12.75"/>
    <row r="6437" ht="12.75"/>
    <row r="6438" ht="12.75"/>
    <row r="6439" ht="12.75"/>
    <row r="6440" ht="12.75"/>
    <row r="6441" ht="12.75"/>
    <row r="6442" ht="12.75"/>
    <row r="6443" ht="12.75"/>
    <row r="6444" ht="12.75"/>
    <row r="6445" ht="12.75"/>
    <row r="6446" ht="12.75"/>
    <row r="6447" ht="12.75"/>
    <row r="6448" ht="12.75"/>
    <row r="6449" ht="12.75"/>
    <row r="6450" ht="12.75"/>
    <row r="6451" ht="12.75"/>
    <row r="6452" ht="12.75"/>
    <row r="6453" ht="12.75"/>
    <row r="6454" ht="12.75"/>
    <row r="6455" ht="12.75"/>
    <row r="6456" ht="12.75"/>
    <row r="6457" ht="12.75"/>
    <row r="6458" ht="12.75"/>
    <row r="6459" ht="12.75"/>
    <row r="6460" ht="12.75"/>
    <row r="6461" ht="12.75"/>
    <row r="6462" ht="12.75"/>
    <row r="6463" ht="12.75"/>
    <row r="6464" ht="12.75"/>
    <row r="6465" ht="12.75"/>
    <row r="6466" ht="12.75"/>
    <row r="6467" ht="12.75"/>
    <row r="6468" ht="12.75"/>
    <row r="6469" ht="12.75"/>
    <row r="6470" ht="12.75"/>
    <row r="6471" ht="12.75"/>
    <row r="6472" ht="12.75"/>
    <row r="6473" ht="12.75"/>
    <row r="6474" ht="12.75"/>
    <row r="6475" ht="12.75"/>
    <row r="6476" ht="12.75"/>
    <row r="6477" ht="12.75"/>
    <row r="6478" ht="12.75"/>
    <row r="6479" ht="12.75"/>
    <row r="6480" ht="12.75"/>
    <row r="6481" ht="12.75"/>
    <row r="6482" ht="12.75"/>
    <row r="6483" ht="12.75"/>
    <row r="6484" ht="12.75"/>
    <row r="6485" ht="12.75"/>
    <row r="6486" ht="12.75"/>
    <row r="6487" ht="12.75"/>
    <row r="6488" ht="12.75"/>
    <row r="6489" ht="12.75"/>
    <row r="6490" ht="12.75"/>
    <row r="6491" ht="12.75"/>
    <row r="6492" ht="12.75"/>
    <row r="6493" ht="12.75"/>
    <row r="6494" ht="12.75"/>
    <row r="6495" ht="12.75"/>
    <row r="6496" ht="12.75"/>
    <row r="6497" ht="12.75"/>
    <row r="6498" ht="12.75"/>
    <row r="6499" ht="12.75"/>
    <row r="6500" ht="12.75"/>
    <row r="6501" ht="12.75"/>
    <row r="6502" ht="12.75"/>
    <row r="6503" ht="12.75"/>
    <row r="6504" ht="12.75"/>
    <row r="6505" ht="12.75"/>
    <row r="6506" ht="12.75"/>
    <row r="6507" ht="12.75"/>
    <row r="6508" ht="12.75"/>
    <row r="6509" ht="12.75"/>
    <row r="6510" ht="12.75"/>
    <row r="6511" ht="12.75"/>
    <row r="6512" ht="12.75"/>
    <row r="6513" ht="12.75"/>
    <row r="6514" ht="12.75"/>
    <row r="6515" ht="12.75"/>
    <row r="6516" ht="12.75"/>
    <row r="6517" ht="12.75"/>
    <row r="6518" ht="12.75"/>
    <row r="6519" ht="12.75"/>
    <row r="6520" ht="12.75"/>
    <row r="6521" ht="12.75"/>
    <row r="6522" ht="12.75"/>
    <row r="6523" ht="12.75"/>
    <row r="6524" ht="12.75"/>
    <row r="6525" ht="12.75"/>
    <row r="6526" ht="12.75"/>
    <row r="6527" ht="12.75"/>
    <row r="6528" ht="12.75"/>
    <row r="6529" ht="12.75"/>
    <row r="6530" ht="12.75"/>
    <row r="6531" ht="12.75"/>
    <row r="6532" ht="12.75"/>
    <row r="6533" ht="12.75"/>
    <row r="6534" ht="12.75"/>
    <row r="6535" ht="12.75"/>
    <row r="6536" ht="12.75"/>
    <row r="6537" ht="12.75"/>
    <row r="6538" ht="12.75"/>
    <row r="6539" ht="12.75"/>
    <row r="6540" ht="12.75"/>
    <row r="6541" ht="12.75"/>
    <row r="6542" ht="12.75"/>
    <row r="6543" ht="12.75"/>
    <row r="6544" ht="12.75"/>
    <row r="6545" ht="12.75"/>
    <row r="6546" ht="12.75"/>
    <row r="6547" ht="12.75"/>
    <row r="6548" ht="12.75"/>
    <row r="6549" ht="12.75"/>
    <row r="6550" ht="12.75"/>
    <row r="6551" ht="12.75"/>
    <row r="6552" ht="12.75"/>
    <row r="6553" ht="12.75"/>
    <row r="6554" ht="12.75"/>
    <row r="6555" ht="12.75"/>
    <row r="6556" ht="12.75"/>
    <row r="6557" ht="12.75"/>
    <row r="6558" ht="12.75"/>
    <row r="6559" ht="12.75"/>
    <row r="6560" ht="12.75"/>
    <row r="6561" ht="12.75"/>
    <row r="6562" ht="12.75"/>
    <row r="6563" ht="12.75"/>
    <row r="6564" ht="12.75"/>
    <row r="6565" ht="12.75"/>
    <row r="6566" ht="12.75"/>
    <row r="6567" ht="12.75"/>
    <row r="6568" ht="12.75"/>
    <row r="6569" ht="12.75"/>
    <row r="6570" ht="12.75"/>
    <row r="6571" ht="12.75"/>
    <row r="6572" ht="12.75"/>
    <row r="6573" ht="12.75"/>
    <row r="6574" ht="12.75"/>
    <row r="6575" ht="12.75"/>
    <row r="6576" ht="12.75"/>
    <row r="6577" ht="12.75"/>
    <row r="6578" ht="12.75"/>
    <row r="6579" ht="12.75"/>
    <row r="6580" ht="12.75"/>
    <row r="6581" ht="12.75"/>
    <row r="6582" ht="12.75"/>
    <row r="6583" ht="12.75"/>
    <row r="6584" ht="12.75"/>
    <row r="6585" ht="12.75"/>
    <row r="6586" ht="12.75"/>
    <row r="6587" ht="12.75"/>
    <row r="6588" ht="12.75"/>
    <row r="6589" ht="12.75"/>
    <row r="6590" ht="12.75"/>
    <row r="6591" ht="12.75"/>
    <row r="6592" ht="12.75"/>
    <row r="6593" ht="12.75"/>
    <row r="6594" ht="12.75"/>
    <row r="6595" ht="12.75"/>
    <row r="6596" ht="12.75"/>
    <row r="6597" ht="12.75"/>
    <row r="6598" ht="12.75"/>
    <row r="6599" ht="12.75"/>
    <row r="6600" ht="12.75"/>
    <row r="6601" ht="12.75"/>
    <row r="6602" ht="12.75"/>
    <row r="6603" ht="12.75"/>
    <row r="6604" ht="12.75"/>
    <row r="6605" ht="12.75"/>
    <row r="6606" ht="12.75"/>
    <row r="6607" ht="12.75"/>
    <row r="6608" ht="12.75"/>
    <row r="6609" ht="12.75"/>
    <row r="6610" ht="12.75"/>
    <row r="6611" ht="12.75"/>
    <row r="6612" ht="12.75"/>
    <row r="6613" ht="12.75"/>
    <row r="6614" ht="12.75"/>
    <row r="6615" ht="12.75"/>
    <row r="6616" ht="12.75"/>
    <row r="6617" ht="12.75"/>
    <row r="6618" ht="12.75"/>
    <row r="6619" ht="12.75"/>
    <row r="6620" ht="12.75"/>
    <row r="6621" ht="12.75"/>
    <row r="6622" ht="12.75"/>
    <row r="6623" ht="12.75"/>
    <row r="6624" ht="12.75"/>
    <row r="6625" ht="12.75"/>
    <row r="6626" ht="12.75"/>
    <row r="6627" ht="12.75"/>
    <row r="6628" ht="12.75"/>
    <row r="6629" ht="12.75"/>
    <row r="6630" ht="12.75"/>
    <row r="6631" ht="12.75"/>
    <row r="6632" ht="12.75"/>
    <row r="6633" ht="12.75"/>
    <row r="6634" ht="12.75"/>
    <row r="6635" ht="12.75"/>
    <row r="6636" ht="12.75"/>
    <row r="6637" ht="12.75"/>
    <row r="6638" ht="12.75"/>
    <row r="6639" ht="12.75"/>
    <row r="6640" ht="12.75"/>
    <row r="6641" ht="12.75"/>
    <row r="6642" ht="12.75"/>
    <row r="6643" ht="12.75"/>
    <row r="6644" ht="12.75"/>
    <row r="6645" ht="12.75"/>
    <row r="6646" ht="12.75"/>
    <row r="6647" ht="12.75"/>
    <row r="6648" ht="12.75"/>
    <row r="6649" ht="12.75"/>
    <row r="6650" ht="12.75"/>
    <row r="6651" ht="12.75"/>
    <row r="6652" ht="12.75"/>
    <row r="6653" ht="12.75"/>
    <row r="6654" ht="12.75"/>
    <row r="6655" ht="12.75"/>
    <row r="6656" ht="12.75"/>
    <row r="6657" ht="12.75"/>
    <row r="6658" ht="12.75"/>
    <row r="6659" ht="12.75"/>
    <row r="6660" ht="12.75"/>
    <row r="6661" ht="12.75"/>
    <row r="6662" ht="12.75"/>
    <row r="6663" ht="12.75"/>
    <row r="6664" ht="12.75"/>
    <row r="6665" ht="12.75"/>
    <row r="6666" ht="12.75"/>
    <row r="6667" ht="12.75"/>
    <row r="6668" ht="12.75"/>
    <row r="6669" ht="12.75"/>
    <row r="6670" ht="12.75"/>
    <row r="6671" ht="12.75"/>
    <row r="6672" ht="12.75"/>
    <row r="6673" ht="12.75"/>
    <row r="6674" ht="12.75"/>
    <row r="6675" ht="12.75"/>
    <row r="6676" ht="12.75"/>
    <row r="6677" ht="12.75"/>
    <row r="6678" ht="12.75"/>
    <row r="6679" ht="12.75"/>
    <row r="6680" ht="12.75"/>
    <row r="6681" ht="12.75"/>
    <row r="6682" ht="12.75"/>
    <row r="6683" ht="12.75"/>
    <row r="6684" ht="12.75"/>
    <row r="6685" ht="12.75"/>
    <row r="6686" ht="12.75"/>
    <row r="6687" ht="12.75"/>
    <row r="6688" ht="12.75"/>
    <row r="6689" ht="12.75"/>
    <row r="6690" ht="12.75"/>
    <row r="6691" ht="12.75"/>
    <row r="6692" ht="12.75"/>
    <row r="6693" ht="12.75"/>
    <row r="6694" ht="12.75"/>
    <row r="6695" ht="12.75"/>
    <row r="6696" ht="12.75"/>
    <row r="6697" ht="12.75"/>
    <row r="6698" ht="12.75"/>
    <row r="6699" ht="12.75"/>
    <row r="6700" ht="12.75"/>
    <row r="6701" ht="12.75"/>
    <row r="6702" ht="12.75"/>
    <row r="6703" ht="12.75"/>
    <row r="6704" ht="12.75"/>
    <row r="6705" ht="12.75"/>
    <row r="6706" ht="12.75"/>
    <row r="6707" ht="12.75"/>
    <row r="6708" ht="12.75"/>
    <row r="6709" ht="12.75"/>
    <row r="6710" ht="12.75"/>
    <row r="6711" ht="12.75"/>
    <row r="6712" ht="12.75"/>
    <row r="6713" ht="12.75"/>
    <row r="6714" ht="12.75"/>
    <row r="6715" ht="12.75"/>
    <row r="6716" ht="12.75"/>
    <row r="6717" ht="12.75"/>
    <row r="6718" ht="12.75"/>
    <row r="6719" ht="12.75"/>
    <row r="6720" ht="12.75"/>
    <row r="6721" ht="12.75"/>
    <row r="6722" ht="12.75"/>
    <row r="6723" ht="12.75"/>
    <row r="6724" ht="12.75"/>
    <row r="6725" ht="12.75"/>
    <row r="6726" ht="12.75"/>
    <row r="6727" ht="12.75"/>
    <row r="6728" ht="12.75"/>
    <row r="6729" ht="12.75"/>
    <row r="6730" ht="12.75"/>
    <row r="6731" ht="12.75"/>
    <row r="6732" ht="12.75"/>
    <row r="6733" ht="12.75"/>
    <row r="6734" ht="12.75"/>
    <row r="6735" ht="12.75"/>
    <row r="6736" ht="12.75"/>
    <row r="6737" ht="12.75"/>
    <row r="6738" ht="12.75"/>
    <row r="6739" ht="12.75"/>
    <row r="6740" ht="12.75"/>
    <row r="6741" ht="12.75"/>
    <row r="6742" ht="12.75"/>
    <row r="6743" ht="12.75"/>
    <row r="6744" ht="12.75"/>
    <row r="6745" ht="12.75"/>
    <row r="6746" ht="12.75"/>
    <row r="6747" ht="12.75"/>
    <row r="6748" ht="12.75"/>
    <row r="6749" ht="12.75"/>
    <row r="6750" ht="12.75"/>
    <row r="6751" ht="12.75"/>
    <row r="6752" ht="12.75"/>
    <row r="6753" ht="12.75"/>
    <row r="6754" ht="12.75"/>
    <row r="6755" ht="12.75"/>
    <row r="6756" ht="12.75"/>
    <row r="6757" ht="12.75"/>
    <row r="6758" ht="12.75"/>
    <row r="6759" ht="12.75"/>
    <row r="6760" ht="12.75"/>
    <row r="6761" ht="12.75"/>
    <row r="6762" ht="12.75"/>
    <row r="6763" ht="12.75"/>
    <row r="6764" ht="12.75"/>
    <row r="6765" ht="12.75"/>
    <row r="6766" ht="12.75"/>
    <row r="6767" ht="12.75"/>
    <row r="6768" ht="12.75"/>
    <row r="6769" ht="12.75"/>
    <row r="6770" ht="12.75"/>
    <row r="6771" ht="12.75"/>
    <row r="6772" ht="12.75"/>
    <row r="6773" ht="12.75"/>
    <row r="6774" ht="12.75"/>
    <row r="6775" ht="12.75"/>
    <row r="6776" ht="12.75"/>
    <row r="6777" ht="12.75"/>
    <row r="6778" ht="12.75"/>
    <row r="6779" ht="12.75"/>
    <row r="6780" ht="12.75"/>
    <row r="6781" ht="12.75"/>
    <row r="6782" ht="12.75"/>
    <row r="6783" ht="12.75"/>
    <row r="6784" ht="12.75"/>
    <row r="6785" ht="12.75"/>
    <row r="6786" ht="12.75"/>
    <row r="6787" ht="12.75"/>
    <row r="6788" ht="12.75"/>
    <row r="6789" ht="12.75"/>
    <row r="6790" ht="12.75"/>
    <row r="6791" ht="12.75"/>
    <row r="6792" ht="12.75"/>
    <row r="6793" ht="12.75"/>
    <row r="6794" ht="12.75"/>
    <row r="6795" ht="12.75"/>
    <row r="6796" ht="12.75"/>
    <row r="6797" ht="12.75"/>
    <row r="6798" ht="12.75"/>
    <row r="6799" ht="12.75"/>
    <row r="6800" ht="12.75"/>
    <row r="6801" ht="12.75"/>
    <row r="6802" ht="12.75"/>
    <row r="6803" ht="12.75"/>
    <row r="6804" ht="12.75"/>
    <row r="6805" ht="12.75"/>
    <row r="6806" ht="12.75"/>
    <row r="6807" ht="12.75"/>
    <row r="6808" ht="12.75"/>
    <row r="6809" ht="12.75"/>
    <row r="6810" ht="12.75"/>
    <row r="6811" ht="12.75"/>
    <row r="6812" ht="12.75"/>
    <row r="6813" ht="12.75"/>
    <row r="6814" ht="12.75"/>
    <row r="6815" ht="12.75"/>
    <row r="6816" ht="12.75"/>
    <row r="6817" ht="12.75"/>
    <row r="6818" ht="12.75"/>
    <row r="6819" ht="12.75"/>
    <row r="6820" ht="12.75"/>
    <row r="6821" ht="12.75"/>
    <row r="6822" ht="12.75"/>
    <row r="6823" ht="12.75"/>
    <row r="6824" ht="12.75"/>
    <row r="6825" ht="12.75"/>
    <row r="6826" ht="12.75"/>
    <row r="6827" ht="12.75"/>
    <row r="6828" ht="12.75"/>
    <row r="6829" ht="12.75"/>
    <row r="6830" ht="12.75"/>
    <row r="6831" ht="12.75"/>
    <row r="6832" ht="12.75"/>
    <row r="6833" ht="12.75"/>
    <row r="6834" ht="12.75"/>
    <row r="6835" ht="12.75"/>
    <row r="6836" ht="12.75"/>
    <row r="6837" ht="12.75"/>
    <row r="6838" ht="12.75"/>
    <row r="6839" ht="12.75"/>
    <row r="6840" ht="12.75"/>
    <row r="6841" ht="12.75"/>
    <row r="6842" ht="12.75"/>
    <row r="6843" ht="12.75"/>
    <row r="6844" ht="12.75"/>
    <row r="6845" ht="12.75"/>
    <row r="6846" ht="12.75"/>
    <row r="6847" ht="12.75"/>
    <row r="6848" ht="12.75"/>
    <row r="6849" ht="12.75"/>
    <row r="6850" ht="12.75"/>
    <row r="6851" ht="12.75"/>
    <row r="6852" ht="12.75"/>
    <row r="6853" ht="12.75"/>
    <row r="6854" ht="12.75"/>
    <row r="6855" ht="12.75"/>
    <row r="6856" ht="12.75"/>
    <row r="6857" ht="12.75"/>
    <row r="6858" ht="12.75"/>
    <row r="6859" ht="12.75"/>
    <row r="6860" ht="12.75"/>
    <row r="6861" ht="12.75"/>
    <row r="6862" ht="12.75"/>
    <row r="6863" ht="12.75"/>
    <row r="6864" ht="12.75"/>
    <row r="6865" ht="12.75"/>
    <row r="6866" ht="12.75"/>
    <row r="6867" ht="12.75"/>
    <row r="6868" ht="12.75"/>
    <row r="6869" ht="12.75"/>
    <row r="6870" ht="12.75"/>
    <row r="6871" ht="12.75"/>
    <row r="6872" ht="12.75"/>
    <row r="6873" ht="12.75"/>
    <row r="6874" ht="12.75"/>
    <row r="6875" ht="12.75"/>
    <row r="6876" ht="12.75"/>
    <row r="6877" ht="12.75"/>
    <row r="6878" ht="12.75"/>
    <row r="6879" ht="12.75"/>
    <row r="6880" ht="12.75"/>
    <row r="6881" ht="12.75"/>
    <row r="6882" ht="12.75"/>
    <row r="6883" ht="12.75"/>
    <row r="6884" ht="12.75"/>
    <row r="6885" ht="12.75"/>
    <row r="6886" ht="12.75"/>
    <row r="6887" ht="12.75"/>
    <row r="6888" ht="12.75"/>
    <row r="6889" ht="12.75"/>
    <row r="6890" ht="12.75"/>
    <row r="6891" ht="12.75"/>
    <row r="6892" ht="12.75"/>
    <row r="6893" ht="12.75"/>
    <row r="6894" ht="12.75"/>
    <row r="6895" ht="12.75"/>
    <row r="6896" ht="12.75"/>
    <row r="6897" ht="12.75"/>
    <row r="6898" ht="12.75"/>
    <row r="6899" ht="12.75"/>
    <row r="6900" ht="12.75"/>
    <row r="6901" ht="12.75"/>
    <row r="6902" ht="12.75"/>
    <row r="6903" ht="12.75"/>
    <row r="6904" ht="12.75"/>
    <row r="6905" ht="12.75"/>
    <row r="6906" ht="12.75"/>
    <row r="6907" ht="12.75"/>
    <row r="6908" ht="12.75"/>
    <row r="6909" ht="12.75"/>
    <row r="6910" ht="12.75"/>
    <row r="6911" ht="12.75"/>
    <row r="6912" ht="12.75"/>
    <row r="6913" ht="12.75"/>
    <row r="6914" ht="12.75"/>
    <row r="6915" ht="12.75"/>
    <row r="6916" ht="12.75"/>
    <row r="6917" ht="12.75"/>
    <row r="6918" ht="12.75"/>
    <row r="6919" ht="12.75"/>
    <row r="6920" ht="12.75"/>
    <row r="6921" ht="12.75"/>
    <row r="6922" ht="12.75"/>
    <row r="6923" ht="12.75"/>
    <row r="6924" ht="12.75"/>
    <row r="6925" ht="12.75"/>
    <row r="6926" ht="12.75"/>
    <row r="6927" ht="12.75"/>
    <row r="6928" ht="12.75"/>
    <row r="6929" ht="12.75"/>
    <row r="6930" ht="12.75"/>
    <row r="6931" ht="12.75"/>
    <row r="6932" ht="12.75"/>
    <row r="6933" ht="12.75"/>
    <row r="6934" ht="12.75"/>
    <row r="6935" ht="12.75"/>
    <row r="6936" ht="12.75"/>
    <row r="6937" ht="12.75"/>
    <row r="6938" ht="12.75"/>
    <row r="6939" ht="12.75"/>
    <row r="6940" ht="12.75"/>
    <row r="6941" ht="12.75"/>
    <row r="6942" ht="12.75"/>
    <row r="6943" ht="12.75"/>
    <row r="6944" ht="12.75"/>
    <row r="6945" ht="12.75"/>
    <row r="6946" ht="12.75"/>
    <row r="6947" ht="12.75"/>
    <row r="6948" ht="12.75"/>
    <row r="6949" ht="12.75"/>
    <row r="6950" ht="12.75"/>
    <row r="6951" ht="12.75"/>
    <row r="6952" ht="12.75"/>
    <row r="6953" ht="12.75"/>
    <row r="6954" ht="12.75"/>
    <row r="6955" ht="12.75"/>
    <row r="6956" ht="12.75"/>
    <row r="6957" ht="12.75"/>
    <row r="6958" ht="12.75"/>
    <row r="6959" ht="12.75"/>
    <row r="6960" ht="12.75"/>
    <row r="6961" ht="12.75"/>
    <row r="6962" ht="12.75"/>
    <row r="6963" ht="12.75"/>
    <row r="6964" ht="12.75"/>
    <row r="6965" ht="12.75"/>
    <row r="6966" ht="12.75"/>
    <row r="6967" ht="12.75"/>
    <row r="6968" ht="12.75"/>
    <row r="6969" ht="12.75"/>
    <row r="6970" ht="12.75"/>
    <row r="6971" ht="12.75"/>
    <row r="6972" ht="12.75"/>
    <row r="6973" ht="12.75"/>
    <row r="6974" ht="12.75"/>
    <row r="6975" ht="12.75"/>
    <row r="6976" ht="12.75"/>
    <row r="6977" ht="12.75"/>
    <row r="6978" ht="12.75"/>
    <row r="6979" ht="12.75"/>
    <row r="6980" ht="12.75"/>
    <row r="6981" ht="12.75"/>
    <row r="6982" ht="12.75"/>
    <row r="6983" ht="12.75"/>
    <row r="6984" ht="12.75"/>
    <row r="6985" ht="12.75"/>
    <row r="6986" ht="12.75"/>
    <row r="6987" ht="12.75"/>
    <row r="6988" ht="12.75"/>
    <row r="6989" ht="12.75"/>
    <row r="6990" ht="12.75"/>
    <row r="6991" ht="12.75"/>
    <row r="6992" ht="12.75"/>
    <row r="6993" ht="12.75"/>
    <row r="6994" ht="12.75"/>
    <row r="6995" ht="12.75"/>
    <row r="6996" ht="12.75"/>
    <row r="6997" ht="12.75"/>
    <row r="6998" ht="12.75"/>
    <row r="6999" ht="12.75"/>
    <row r="7000" ht="12.75"/>
    <row r="7001" ht="12.75"/>
    <row r="7002" ht="12.75"/>
    <row r="7003" ht="12.75"/>
    <row r="7004" ht="12.75"/>
    <row r="7005" ht="12.75"/>
    <row r="7006" ht="12.75"/>
    <row r="7007" ht="12.75"/>
    <row r="7008" ht="12.75"/>
    <row r="7009" ht="12.75"/>
    <row r="7010" ht="12.75"/>
    <row r="7011" ht="12.75"/>
    <row r="7012" ht="12.75"/>
    <row r="7013" ht="12.75"/>
    <row r="7014" ht="12.75"/>
    <row r="7015" ht="12.75"/>
    <row r="7016" ht="12.75"/>
    <row r="7017" ht="12.75"/>
    <row r="7018" ht="12.75"/>
    <row r="7019" ht="12.75"/>
    <row r="7020" ht="12.75"/>
    <row r="7021" ht="12.75"/>
    <row r="7022" ht="12.75"/>
    <row r="7023" ht="12.75"/>
    <row r="7024" ht="12.75"/>
    <row r="7025" ht="12.75"/>
    <row r="7026" ht="12.75"/>
    <row r="7027" ht="12.75"/>
    <row r="7028" ht="12.75"/>
    <row r="7029" ht="12.75"/>
    <row r="7030" ht="12.75"/>
    <row r="7031" ht="12.75"/>
    <row r="7032" ht="12.75"/>
    <row r="7033" ht="12.75"/>
    <row r="7034" ht="12.75"/>
    <row r="7035" ht="12.75"/>
    <row r="7036" ht="12.75"/>
    <row r="7037" ht="12.75"/>
    <row r="7038" ht="12.75"/>
    <row r="7039" ht="12.75"/>
    <row r="7040" ht="12.75"/>
    <row r="7041" ht="12.75"/>
    <row r="7042" ht="12.75"/>
    <row r="7043" ht="12.75"/>
    <row r="7044" ht="12.75"/>
    <row r="7045" ht="12.75"/>
    <row r="7046" ht="12.75"/>
    <row r="7047" ht="12.75"/>
    <row r="7048" ht="12.75"/>
    <row r="7049" ht="12.75"/>
    <row r="7050" ht="12.75"/>
    <row r="7051" ht="12.75"/>
    <row r="7052" ht="12.75"/>
    <row r="7053" ht="12.75"/>
    <row r="7054" ht="12.75"/>
    <row r="7055" ht="12.75"/>
    <row r="7056" ht="12.75"/>
    <row r="7057" ht="12.75"/>
    <row r="7058" ht="12.75"/>
    <row r="7059" ht="12.75"/>
    <row r="7060" ht="12.75"/>
    <row r="7061" ht="12.75"/>
    <row r="7062" ht="12.75"/>
    <row r="7063" ht="12.75"/>
    <row r="7064" ht="12.75"/>
    <row r="7065" ht="12.75"/>
    <row r="7066" ht="12.75"/>
    <row r="7067" ht="12.75"/>
    <row r="7068" ht="12.75"/>
    <row r="7069" ht="12.75"/>
    <row r="7070" ht="12.75"/>
    <row r="7071" ht="12.75"/>
    <row r="7072" ht="12.75"/>
    <row r="7073" ht="12.75"/>
    <row r="7074" ht="12.75"/>
    <row r="7075" ht="12.75"/>
    <row r="7076" ht="12.75"/>
    <row r="7077" ht="12.75"/>
    <row r="7078" ht="12.75"/>
    <row r="7079" ht="12.75"/>
    <row r="7080" ht="12.75"/>
    <row r="7081" ht="12.75"/>
    <row r="7082" ht="12.75"/>
    <row r="7083" ht="12.75"/>
    <row r="7084" ht="12.75"/>
    <row r="7085" ht="12.75"/>
    <row r="7086" ht="12.75"/>
    <row r="7087" ht="12.75"/>
    <row r="7088" ht="12.75"/>
    <row r="7089" ht="12.75"/>
    <row r="7090" ht="12.75"/>
    <row r="7091" ht="12.75"/>
    <row r="7092" ht="12.75"/>
    <row r="7093" ht="12.75"/>
    <row r="7094" ht="12.75"/>
    <row r="7095" ht="12.75"/>
    <row r="7096" ht="12.75"/>
    <row r="7097" ht="12.75"/>
    <row r="7098" ht="12.75"/>
    <row r="7099" ht="12.75"/>
    <row r="7100" ht="12.75"/>
    <row r="7101" ht="12.75"/>
    <row r="7102" ht="12.75"/>
    <row r="7103" ht="12.75"/>
    <row r="7104" ht="12.75"/>
    <row r="7105" ht="12.75"/>
    <row r="7106" ht="12.75"/>
    <row r="7107" ht="12.75"/>
    <row r="7108" ht="12.75"/>
    <row r="7109" ht="12.75"/>
    <row r="7110" ht="12.75"/>
    <row r="7111" ht="12.75"/>
    <row r="7112" ht="12.75"/>
    <row r="7113" ht="12.75"/>
    <row r="7114" ht="12.75"/>
    <row r="7115" ht="12.75"/>
    <row r="7116" ht="12.75"/>
    <row r="7117" ht="12.75"/>
    <row r="7118" ht="12.75"/>
    <row r="7119" ht="12.75"/>
    <row r="7120" ht="12.75"/>
    <row r="7121" ht="12.75"/>
    <row r="7122" ht="12.75"/>
    <row r="7123" ht="12.75"/>
    <row r="7124" ht="12.75"/>
    <row r="7125" ht="12.75"/>
    <row r="7126" ht="12.75"/>
    <row r="7127" ht="12.75"/>
    <row r="7128" ht="12.75"/>
    <row r="7129" ht="12.75"/>
    <row r="7130" ht="12.75"/>
    <row r="7131" ht="12.75"/>
    <row r="7132" ht="12.75"/>
    <row r="7133" ht="12.75"/>
    <row r="7134" ht="12.75"/>
    <row r="7135" ht="12.75"/>
    <row r="7136" ht="12.75"/>
    <row r="7137" ht="12.75"/>
    <row r="7138" ht="12.75"/>
    <row r="7139" ht="12.75"/>
    <row r="7140" ht="12.75"/>
    <row r="7141" ht="12.75"/>
    <row r="7142" ht="12.75"/>
    <row r="7143" ht="12.75"/>
    <row r="7144" ht="12.75"/>
    <row r="7145" ht="12.75"/>
    <row r="7146" ht="12.75"/>
    <row r="7147" ht="12.75"/>
    <row r="7148" ht="12.75"/>
    <row r="7149" ht="12.75"/>
    <row r="7150" ht="12.75"/>
    <row r="7151" ht="12.75"/>
    <row r="7152" ht="12.75"/>
    <row r="7153" ht="12.75"/>
    <row r="7154" ht="12.75"/>
    <row r="7155" ht="12.75"/>
    <row r="7156" ht="12.75"/>
    <row r="7157" ht="12.75"/>
    <row r="7158" ht="12.75"/>
    <row r="7159" ht="12.75"/>
    <row r="7160" ht="12.75"/>
    <row r="7161" ht="12.75"/>
    <row r="7162" ht="12.75"/>
    <row r="7163" ht="12.75"/>
    <row r="7164" ht="12.75"/>
    <row r="7165" ht="12.75"/>
    <row r="7166" ht="12.75"/>
    <row r="7167" ht="12.75"/>
    <row r="7168" ht="12.75"/>
    <row r="7169" ht="12.75"/>
    <row r="7170" ht="12.75"/>
    <row r="7171" ht="12.75"/>
    <row r="7172" ht="12.75"/>
    <row r="7173" ht="12.75"/>
    <row r="7174" ht="12.75"/>
    <row r="7175" ht="12.75"/>
    <row r="7176" ht="12.75"/>
    <row r="7177" ht="12.75"/>
    <row r="7178" ht="12.75"/>
    <row r="7179" ht="12.75"/>
    <row r="7180" ht="12.75"/>
    <row r="7181" ht="12.75"/>
    <row r="7182" ht="12.75"/>
    <row r="7183" ht="12.75"/>
    <row r="7184" ht="12.75"/>
    <row r="7185" ht="12.75"/>
    <row r="7186" ht="12.75"/>
    <row r="7187" ht="12.75"/>
    <row r="7188" ht="12.75"/>
    <row r="7189" ht="12.75"/>
    <row r="7190" ht="12.75"/>
    <row r="7191" ht="12.75"/>
    <row r="7192" ht="12.75"/>
    <row r="7193" ht="12.75"/>
    <row r="7194" ht="12.75"/>
    <row r="7195" ht="12.75"/>
    <row r="7196" ht="12.75"/>
    <row r="7197" ht="12.75"/>
    <row r="7198" ht="12.75"/>
    <row r="7199" ht="12.75"/>
    <row r="7200" ht="12.75"/>
    <row r="7201" ht="12.75"/>
    <row r="7202" ht="12.75"/>
    <row r="7203" ht="12.75"/>
    <row r="7204" ht="12.75"/>
    <row r="7205" ht="12.75"/>
    <row r="7206" ht="12.75"/>
    <row r="7207" ht="12.75"/>
    <row r="7208" ht="12.75"/>
    <row r="7209" ht="12.75"/>
    <row r="7210" ht="12.75"/>
    <row r="7211" ht="12.75"/>
    <row r="7212" ht="12.75"/>
    <row r="7213" ht="12.75"/>
    <row r="7214" ht="12.75"/>
    <row r="7215" ht="12.75"/>
    <row r="7216" ht="12.75"/>
    <row r="7217" ht="12.75"/>
    <row r="7218" ht="12.75"/>
    <row r="7219" ht="12.75"/>
    <row r="7220" ht="12.75"/>
    <row r="7221" ht="12.75"/>
    <row r="7222" ht="12.75"/>
    <row r="7223" ht="12.75"/>
    <row r="7224" ht="12.75"/>
    <row r="7225" ht="12.75"/>
    <row r="7226" ht="12.75"/>
    <row r="7227" ht="12.75"/>
    <row r="7228" ht="12.75"/>
    <row r="7229" ht="12.75"/>
    <row r="7230" ht="12.75"/>
    <row r="7231" ht="12.75"/>
    <row r="7232" ht="12.75"/>
    <row r="7233" ht="12.75"/>
    <row r="7234" ht="12.75"/>
    <row r="7235" ht="12.75"/>
    <row r="7236" ht="12.75"/>
    <row r="7237" ht="12.75"/>
    <row r="7238" ht="12.75"/>
    <row r="7239" ht="12.75"/>
    <row r="7240" ht="12.75"/>
    <row r="7241" ht="12.75"/>
    <row r="7242" ht="12.75"/>
    <row r="7243" ht="12.75"/>
    <row r="7244" ht="12.75"/>
    <row r="7245" ht="12.75"/>
    <row r="7246" ht="12.75"/>
    <row r="7247" ht="12.75"/>
    <row r="7248" ht="12.75"/>
    <row r="7249" ht="12.75"/>
    <row r="7250" ht="12.75"/>
    <row r="7251" ht="12.75"/>
    <row r="7252" ht="12.75"/>
    <row r="7253" ht="12.75"/>
    <row r="7254" ht="12.75"/>
    <row r="7255" ht="12.75"/>
    <row r="7256" ht="12.75"/>
    <row r="7257" ht="12.75"/>
    <row r="7258" ht="12.75"/>
    <row r="7259" ht="12.75"/>
    <row r="7260" ht="12.75"/>
    <row r="7261" ht="12.75"/>
    <row r="7262" ht="12.75"/>
    <row r="7263" ht="12.75"/>
    <row r="7264" ht="12.75"/>
    <row r="7265" ht="12.75"/>
    <row r="7266" ht="12.75"/>
    <row r="7267" ht="12.75"/>
    <row r="7268" ht="12.75"/>
    <row r="7269" ht="12.75"/>
    <row r="7270" ht="12.75"/>
    <row r="7271" ht="12.75"/>
    <row r="7272" ht="12.75"/>
    <row r="7273" ht="12.75"/>
    <row r="7274" ht="12.75"/>
    <row r="7275" ht="12.75"/>
    <row r="7276" ht="12.75"/>
    <row r="7277" ht="12.75"/>
    <row r="7278" ht="12.75"/>
    <row r="7279" ht="12.75"/>
    <row r="7280" ht="12.75"/>
    <row r="7281" ht="12.75"/>
    <row r="7282" ht="12.75"/>
    <row r="7283" ht="12.75"/>
    <row r="7284" ht="12.75"/>
    <row r="7285" ht="12.75"/>
    <row r="7286" ht="12.75"/>
    <row r="7287" ht="12.75"/>
    <row r="7288" ht="12.75"/>
    <row r="7289" ht="12.75"/>
    <row r="7290" ht="12.75"/>
    <row r="7291" ht="12.75"/>
    <row r="7292" ht="12.75"/>
    <row r="7293" ht="12.75"/>
    <row r="7294" ht="12.75"/>
    <row r="7295" ht="12.75"/>
    <row r="7296" ht="12.75"/>
    <row r="7297" ht="12.75"/>
    <row r="7298" ht="12.75"/>
    <row r="7299" ht="12.75"/>
    <row r="7300" ht="12.75"/>
    <row r="7301" ht="12.75"/>
    <row r="7302" ht="12.75"/>
    <row r="7303" ht="12.75"/>
    <row r="7304" ht="12.75"/>
    <row r="7305" ht="12.75"/>
    <row r="7306" ht="12.75"/>
    <row r="7307" ht="12.75"/>
    <row r="7308" ht="12.75"/>
    <row r="7309" ht="12.75"/>
    <row r="7310" ht="12.75"/>
    <row r="7311" ht="12.75"/>
    <row r="7312" ht="12.75"/>
    <row r="7313" ht="12.75"/>
    <row r="7314" ht="12.75"/>
    <row r="7315" ht="12.75"/>
    <row r="7316" ht="12.75"/>
    <row r="7317" ht="12.75"/>
    <row r="7318" ht="12.75"/>
    <row r="7319" ht="12.75"/>
    <row r="7320" ht="12.75"/>
    <row r="7321" ht="12.75"/>
    <row r="7322" ht="12.75"/>
    <row r="7323" ht="12.75"/>
    <row r="7324" ht="12.75"/>
    <row r="7325" ht="12.75"/>
    <row r="7326" ht="12.75"/>
    <row r="7327" ht="12.75"/>
    <row r="7328" ht="12.75"/>
    <row r="7329" ht="12.75"/>
    <row r="7330" ht="12.75"/>
    <row r="7331" ht="12.75"/>
    <row r="7332" ht="12.75"/>
    <row r="7333" ht="12.75"/>
    <row r="7334" ht="12.75"/>
    <row r="7335" ht="12.75"/>
    <row r="7336" ht="12.75"/>
    <row r="7337" ht="12.75"/>
    <row r="7338" ht="12.75"/>
    <row r="7339" ht="12.75"/>
    <row r="7340" ht="12.75"/>
    <row r="7341" ht="12.75"/>
    <row r="7342" ht="12.75"/>
    <row r="7343" ht="12.75"/>
    <row r="7344" ht="12.75"/>
    <row r="7345" ht="12.75"/>
    <row r="7346" ht="12.75"/>
    <row r="7347" ht="12.75"/>
    <row r="7348" ht="12.75"/>
    <row r="7349" ht="12.75"/>
    <row r="7350" ht="12.75"/>
    <row r="7351" ht="12.75"/>
    <row r="7352" ht="12.75"/>
    <row r="7353" ht="12.75"/>
    <row r="7354" ht="12.75"/>
    <row r="7355" ht="12.75"/>
    <row r="7356" ht="12.75"/>
    <row r="7357" ht="12.75"/>
    <row r="7358" ht="12.75"/>
    <row r="7359" ht="12.75"/>
    <row r="7360" ht="12.75"/>
    <row r="7361" ht="12.75"/>
    <row r="7362" ht="12.75"/>
    <row r="7363" ht="12.75"/>
    <row r="7364" ht="12.75"/>
    <row r="7365" ht="12.75"/>
    <row r="7366" ht="12.75"/>
    <row r="7367" ht="12.75"/>
    <row r="7368" ht="12.75"/>
    <row r="7369" ht="12.75"/>
    <row r="7370" ht="12.75"/>
    <row r="7371" ht="12.75"/>
    <row r="7372" ht="12.75"/>
    <row r="7373" ht="12.75"/>
    <row r="7374" ht="12.75"/>
    <row r="7375" ht="12.75"/>
    <row r="7376" ht="12.75"/>
    <row r="7377" ht="12.75"/>
    <row r="7378" ht="12.75"/>
    <row r="7379" ht="12.75"/>
    <row r="7380" ht="12.75"/>
    <row r="7381" ht="12.75"/>
    <row r="7382" ht="12.75"/>
    <row r="7383" ht="12.75"/>
    <row r="7384" ht="12.75"/>
    <row r="7385" ht="12.75"/>
    <row r="7386" ht="12.75"/>
    <row r="7387" ht="12.75"/>
    <row r="7388" ht="12.75"/>
    <row r="7389" ht="12.75"/>
    <row r="7390" ht="12.75"/>
    <row r="7391" ht="12.75"/>
    <row r="7392" ht="12.75"/>
    <row r="7393" ht="12.75"/>
    <row r="7394" ht="12.75"/>
    <row r="7395" ht="12.75"/>
    <row r="7396" ht="12.75"/>
    <row r="7397" ht="12.75"/>
    <row r="7398" ht="12.75"/>
    <row r="7399" ht="12.75"/>
    <row r="7400" ht="12.75"/>
    <row r="7401" ht="12.75"/>
    <row r="7402" ht="12.75"/>
    <row r="7403" ht="12.75"/>
    <row r="7404" ht="12.75"/>
    <row r="7405" ht="12.75"/>
    <row r="7406" ht="12.75"/>
    <row r="7407" ht="12.75"/>
    <row r="7408" ht="12.75"/>
    <row r="7409" ht="12.75"/>
    <row r="7410" ht="12.75"/>
    <row r="7411" ht="12.75"/>
    <row r="7412" ht="12.75"/>
    <row r="7413" ht="12.75"/>
    <row r="7414" ht="12.75"/>
    <row r="7415" ht="12.75"/>
    <row r="7416" ht="12.75"/>
    <row r="7417" ht="12.75"/>
    <row r="7418" ht="12.75"/>
    <row r="7419" ht="12.75"/>
    <row r="7420" ht="12.75"/>
    <row r="7421" ht="12.75"/>
    <row r="7422" ht="12.75"/>
    <row r="7423" ht="12.75"/>
    <row r="7424" ht="12.75"/>
    <row r="7425" ht="12.75"/>
    <row r="7426" ht="12.75"/>
    <row r="7427" ht="12.75"/>
    <row r="7428" ht="12.75"/>
    <row r="7429" ht="12.75"/>
    <row r="7430" ht="12.75"/>
    <row r="7431" ht="12.75"/>
    <row r="7432" ht="12.75"/>
    <row r="7433" ht="12.75"/>
    <row r="7434" ht="12.75"/>
    <row r="7435" ht="12.75"/>
    <row r="7436" ht="12.75"/>
    <row r="7437" ht="12.75"/>
    <row r="7438" ht="12.75"/>
    <row r="7439" ht="12.75"/>
    <row r="7440" ht="12.75"/>
    <row r="7441" ht="12.75"/>
    <row r="7442" ht="12.75"/>
    <row r="7443" ht="12.75"/>
    <row r="7444" ht="12.75"/>
    <row r="7445" ht="12.75"/>
    <row r="7446" ht="12.75"/>
    <row r="7447" ht="12.75"/>
    <row r="7448" ht="12.75"/>
    <row r="7449" ht="12.75"/>
    <row r="7450" ht="12.75"/>
    <row r="7451" ht="12.75"/>
    <row r="7452" ht="12.75"/>
    <row r="7453" ht="12.75"/>
    <row r="7454" ht="12.75"/>
    <row r="7455" ht="12.75"/>
    <row r="7456" ht="12.75"/>
    <row r="7457" ht="12.75"/>
    <row r="7458" ht="12.75"/>
    <row r="7459" ht="12.75"/>
    <row r="7460" ht="12.75"/>
    <row r="7461" ht="12.75"/>
    <row r="7462" ht="12.75"/>
    <row r="7463" ht="12.75"/>
    <row r="7464" ht="12.75"/>
    <row r="7465" ht="12.75"/>
    <row r="7466" ht="12.75"/>
    <row r="7467" ht="12.75"/>
    <row r="7468" ht="12.75"/>
    <row r="7469" ht="12.75"/>
    <row r="7470" ht="12.75"/>
    <row r="7471" ht="12.75"/>
    <row r="7472" ht="12.75"/>
    <row r="7473" ht="12.75"/>
    <row r="7474" ht="12.75"/>
    <row r="7475" ht="12.75"/>
    <row r="7476" ht="12.75"/>
    <row r="7477" ht="12.75"/>
    <row r="7478" ht="12.75"/>
    <row r="7479" ht="12.75"/>
    <row r="7480" ht="12.75"/>
    <row r="7481" ht="12.75"/>
    <row r="7482" ht="12.75"/>
    <row r="7483" ht="12.75"/>
    <row r="7484" ht="12.75"/>
    <row r="7485" ht="12.75"/>
    <row r="7486" ht="12.75"/>
    <row r="7487" ht="12.75"/>
    <row r="7488" ht="12.75"/>
    <row r="7489" ht="12.75"/>
    <row r="7490" ht="12.75"/>
    <row r="7491" ht="12.75"/>
    <row r="7492" ht="12.75"/>
    <row r="7493" ht="12.75"/>
    <row r="7494" ht="12.75"/>
    <row r="7495" ht="12.75"/>
    <row r="7496" ht="12.75"/>
    <row r="7497" ht="12.75"/>
    <row r="7498" ht="12.75"/>
    <row r="7499" ht="12.75"/>
    <row r="7500" ht="12.75"/>
    <row r="7501" ht="12.75"/>
    <row r="7502" ht="12.75"/>
    <row r="7503" ht="12.75"/>
    <row r="7504" ht="12.75"/>
    <row r="7505" ht="12.75"/>
    <row r="7506" ht="12.75"/>
    <row r="7507" ht="12.75"/>
    <row r="7508" ht="12.75"/>
    <row r="7509" ht="12.75"/>
    <row r="7510" ht="12.75"/>
    <row r="7511" ht="12.75"/>
    <row r="7512" ht="12.75"/>
    <row r="7513" ht="12.75"/>
    <row r="7514" ht="12.75"/>
    <row r="7515" ht="12.75"/>
    <row r="7516" ht="12.75"/>
    <row r="7517" ht="12.75"/>
    <row r="7518" ht="12.75"/>
    <row r="7519" ht="12.75"/>
    <row r="7520" ht="12.75"/>
    <row r="7521" ht="12.75"/>
    <row r="7522" ht="12.75"/>
    <row r="7523" ht="12.75"/>
    <row r="7524" ht="12.75"/>
    <row r="7525" ht="12.75"/>
    <row r="7526" ht="12.75"/>
    <row r="7527" ht="12.75"/>
    <row r="7528" ht="12.75"/>
    <row r="7529" ht="12.75"/>
    <row r="7530" ht="12.75"/>
    <row r="7531" ht="12.75"/>
    <row r="7532" ht="12.75"/>
    <row r="7533" ht="12.75"/>
    <row r="7534" ht="12.75"/>
    <row r="7535" ht="12.75"/>
    <row r="7536" ht="12.75"/>
    <row r="7537" ht="12.75"/>
    <row r="7538" ht="12.75"/>
    <row r="7539" ht="12.75"/>
    <row r="7540" ht="12.75"/>
    <row r="7541" ht="12.75"/>
    <row r="7542" ht="12.75"/>
    <row r="7543" ht="12.75"/>
    <row r="7544" ht="12.75"/>
    <row r="7545" ht="12.75"/>
    <row r="7546" ht="12.75"/>
    <row r="7547" ht="12.75"/>
    <row r="7548" ht="12.75"/>
    <row r="7549" ht="12.75"/>
    <row r="7550" ht="12.75"/>
    <row r="7551" ht="12.75"/>
    <row r="7552" ht="12.75"/>
    <row r="7553" ht="12.75"/>
    <row r="7554" ht="12.75"/>
    <row r="7555" ht="12.75"/>
    <row r="7556" ht="12.75"/>
    <row r="7557" ht="12.75"/>
    <row r="7558" ht="12.75"/>
    <row r="7559" ht="12.75"/>
    <row r="7560" ht="12.75"/>
    <row r="7561" ht="12.75"/>
    <row r="7562" ht="12.75"/>
    <row r="7563" ht="12.75"/>
    <row r="7564" ht="12.75"/>
    <row r="7565" ht="12.75"/>
    <row r="7566" ht="12.75"/>
    <row r="7567" ht="12.75"/>
    <row r="7568" ht="12.75"/>
    <row r="7569" ht="12.75"/>
    <row r="7570" ht="12.75"/>
    <row r="7571" ht="12.75"/>
    <row r="7572" ht="12.75"/>
    <row r="7573" ht="12.75"/>
    <row r="7574" ht="12.75"/>
    <row r="7575" ht="12.75"/>
    <row r="7576" ht="12.75"/>
    <row r="7577" ht="12.75"/>
    <row r="7578" ht="12.75"/>
    <row r="7579" ht="12.75"/>
    <row r="7580" ht="12.75"/>
    <row r="7581" ht="12.75"/>
    <row r="7582" ht="12.75"/>
    <row r="7583" ht="12.75"/>
    <row r="7584" ht="12.75"/>
    <row r="7585" ht="12.75"/>
    <row r="7586" ht="12.75"/>
    <row r="7587" ht="12.75"/>
    <row r="7588" ht="12.75"/>
    <row r="7589" ht="12.75"/>
    <row r="7590" ht="12.75"/>
    <row r="7591" ht="12.75"/>
    <row r="7592" ht="12.75"/>
    <row r="7593" ht="12.75"/>
    <row r="7594" ht="12.75"/>
    <row r="7595" ht="12.75"/>
    <row r="7596" ht="12.75"/>
    <row r="7597" ht="12.75"/>
    <row r="7598" ht="12.75"/>
    <row r="7599" ht="12.75"/>
    <row r="7600" ht="12.75"/>
    <row r="7601" ht="12.75"/>
    <row r="7602" ht="12.75"/>
    <row r="7603" ht="12.75"/>
    <row r="7604" ht="12.75"/>
    <row r="7605" ht="12.75"/>
    <row r="7606" ht="12.75"/>
    <row r="7607" ht="12.75"/>
    <row r="7608" ht="12.75"/>
    <row r="7609" ht="12.75"/>
    <row r="7610" ht="12.75"/>
    <row r="7611" ht="12.75"/>
    <row r="7612" ht="12.75"/>
    <row r="7613" ht="12.75"/>
    <row r="7614" ht="12.75"/>
    <row r="7615" ht="12.75"/>
    <row r="7616" ht="12.75"/>
    <row r="7617" ht="12.75"/>
    <row r="7618" ht="12.75"/>
    <row r="7619" ht="12.75"/>
    <row r="7620" ht="12.75"/>
    <row r="7621" ht="12.75"/>
    <row r="7622" ht="12.75"/>
    <row r="7623" ht="12.75"/>
    <row r="7624" ht="12.75"/>
    <row r="7625" ht="12.75"/>
    <row r="7626" ht="12.75"/>
    <row r="7627" ht="12.75"/>
    <row r="7628" ht="12.75"/>
    <row r="7629" ht="12.75"/>
    <row r="7630" ht="12.75"/>
    <row r="7631" ht="12.75"/>
    <row r="7632" ht="12.75"/>
    <row r="7633" ht="12.75"/>
    <row r="7634" ht="12.75"/>
    <row r="7635" ht="12.75"/>
    <row r="7636" ht="12.75"/>
    <row r="7637" ht="12.75"/>
    <row r="7638" ht="12.75"/>
    <row r="7639" ht="12.75"/>
    <row r="7640" ht="12.75"/>
    <row r="7641" ht="12.75"/>
    <row r="7642" ht="12.75"/>
    <row r="7643" ht="12.75"/>
    <row r="7644" ht="12.75"/>
    <row r="7645" ht="12.75"/>
    <row r="7646" ht="12.75"/>
    <row r="7647" ht="12.75"/>
    <row r="7648" ht="12.75"/>
    <row r="7649" ht="12.75"/>
    <row r="7650" ht="12.75"/>
    <row r="7651" ht="12.75"/>
    <row r="7652" ht="12.75"/>
    <row r="7653" ht="12.75"/>
    <row r="7654" ht="12.75"/>
    <row r="7655" ht="12.75"/>
    <row r="7656" ht="12.75"/>
    <row r="7657" ht="12.75"/>
    <row r="7658" ht="12.75"/>
    <row r="7659" ht="12.75"/>
    <row r="7660" ht="12.75"/>
    <row r="7661" ht="12.75"/>
    <row r="7662" ht="12.75"/>
    <row r="7663" ht="12.75"/>
    <row r="7664" ht="12.75"/>
    <row r="7665" ht="12.75"/>
    <row r="7666" ht="12.75"/>
    <row r="7667" ht="12.75"/>
    <row r="7668" ht="12.75"/>
    <row r="7669" ht="12.75"/>
    <row r="7670" ht="12.75"/>
    <row r="7671" ht="12.75"/>
    <row r="7672" ht="12.75"/>
    <row r="7673" ht="12.75"/>
    <row r="7674" ht="12.75"/>
    <row r="7675" ht="12.75"/>
    <row r="7676" ht="12.75"/>
    <row r="7677" ht="12.75"/>
    <row r="7678" ht="12.75"/>
    <row r="7679" ht="12.75"/>
    <row r="7680" ht="12.75"/>
    <row r="7681" ht="12.75"/>
    <row r="7682" ht="12.75"/>
    <row r="7683" ht="12.75"/>
    <row r="7684" ht="12.75"/>
    <row r="7685" ht="12.75"/>
    <row r="7686" ht="12.75"/>
    <row r="7687" ht="12.75"/>
    <row r="7688" ht="12.75"/>
    <row r="7689" ht="12.75"/>
    <row r="7690" ht="12.75"/>
    <row r="7691" ht="12.75"/>
    <row r="7692" ht="12.75"/>
    <row r="7693" ht="12.75"/>
    <row r="7694" ht="12.75"/>
    <row r="7695" ht="12.75"/>
    <row r="7696" ht="12.75"/>
    <row r="7697" ht="12.75"/>
    <row r="7698" ht="12.75"/>
    <row r="7699" ht="12.75"/>
    <row r="7700" ht="12.75"/>
    <row r="7701" ht="12.75"/>
    <row r="7702" ht="12.75"/>
    <row r="7703" ht="12.75"/>
    <row r="7704" ht="12.75"/>
    <row r="7705" ht="12.75"/>
    <row r="7706" ht="12.75"/>
    <row r="7707" ht="12.75"/>
    <row r="7708" ht="12.75"/>
    <row r="7709" ht="12.75"/>
    <row r="7710" ht="12.75"/>
    <row r="7711" ht="12.75"/>
    <row r="7712" ht="12.75"/>
    <row r="7713" ht="12.75"/>
    <row r="7714" ht="12.75"/>
    <row r="7715" ht="12.75"/>
    <row r="7716" ht="12.75"/>
    <row r="7717" ht="12.75"/>
    <row r="7718" ht="12.75"/>
    <row r="7719" ht="12.75"/>
    <row r="7720" ht="12.75"/>
    <row r="7721" ht="12.75"/>
    <row r="7722" ht="12.75"/>
    <row r="7723" ht="12.75"/>
    <row r="7724" ht="12.75"/>
    <row r="7725" ht="12.75"/>
    <row r="7726" ht="12.75"/>
    <row r="7727" ht="12.75"/>
    <row r="7728" ht="12.75"/>
    <row r="7729" ht="12.75"/>
    <row r="7730" ht="12.75"/>
    <row r="7731" ht="12.75"/>
    <row r="7732" ht="12.75"/>
    <row r="7733" ht="12.75"/>
    <row r="7734" ht="12.75"/>
    <row r="7735" ht="12.75"/>
    <row r="7736" ht="12.75"/>
    <row r="7737" ht="12.75"/>
    <row r="7738" ht="12.75"/>
    <row r="7739" ht="12.75"/>
    <row r="7740" ht="12.75"/>
    <row r="7741" ht="12.75"/>
    <row r="7742" ht="12.75"/>
    <row r="7743" ht="12.75"/>
    <row r="7744" ht="12.75"/>
    <row r="7745" ht="12.75"/>
    <row r="7746" ht="12.75"/>
    <row r="7747" ht="12.75"/>
    <row r="7748" ht="12.75"/>
    <row r="7749" ht="12.75"/>
    <row r="7750" ht="12.75"/>
    <row r="7751" ht="12.75"/>
    <row r="7752" ht="12.75"/>
    <row r="7753" ht="12.75"/>
    <row r="7754" ht="12.75"/>
    <row r="7755" ht="12.75"/>
    <row r="7756" ht="12.75"/>
    <row r="7757" ht="12.75"/>
    <row r="7758" ht="12.75"/>
    <row r="7759" ht="12.75"/>
    <row r="7760" ht="12.75"/>
    <row r="7761" ht="12.75"/>
    <row r="7762" ht="12.75"/>
    <row r="7763" ht="12.75"/>
    <row r="7764" ht="12.75"/>
    <row r="7765" ht="12.75"/>
    <row r="7766" ht="12.75"/>
    <row r="7767" ht="12.75"/>
    <row r="7768" ht="12.75"/>
    <row r="7769" ht="12.75"/>
    <row r="7770" ht="12.75"/>
    <row r="7771" ht="12.75"/>
    <row r="7772" ht="12.75"/>
    <row r="7773" ht="12.75"/>
    <row r="7774" ht="12.75"/>
    <row r="7775" ht="12.75"/>
    <row r="7776" ht="12.75"/>
    <row r="7777" ht="12.75"/>
    <row r="7778" ht="12.75"/>
    <row r="7779" ht="12.75"/>
    <row r="7780" ht="12.75"/>
    <row r="7781" ht="12.75"/>
    <row r="7782" ht="12.75"/>
    <row r="7783" ht="12.75"/>
    <row r="7784" ht="12.75"/>
    <row r="7785" ht="12.75"/>
    <row r="7786" ht="12.75"/>
    <row r="7787" ht="12.75"/>
    <row r="7788" ht="12.75"/>
    <row r="7789" ht="12.75"/>
    <row r="7790" ht="12.75"/>
    <row r="7791" ht="12.75"/>
    <row r="7792" ht="12.75"/>
    <row r="7793" ht="12.75"/>
    <row r="7794" ht="12.75"/>
    <row r="7795" ht="12.75"/>
    <row r="7796" ht="12.75"/>
    <row r="7797" ht="12.75"/>
    <row r="7798" ht="12.75"/>
    <row r="7799" ht="12.75"/>
    <row r="7800" ht="12.75"/>
    <row r="7801" ht="12.75"/>
    <row r="7802" ht="12.75"/>
    <row r="7803" ht="12.75"/>
    <row r="7804" ht="12.75"/>
    <row r="7805" ht="12.75"/>
    <row r="7806" ht="12.75"/>
    <row r="7807" ht="12.75"/>
    <row r="7808" ht="12.75"/>
    <row r="7809" ht="12.75"/>
    <row r="7810" ht="12.75"/>
    <row r="7811" ht="12.75"/>
    <row r="7812" ht="12.75"/>
    <row r="7813" ht="12.75"/>
    <row r="7814" ht="12.75"/>
    <row r="7815" ht="12.75"/>
    <row r="7816" ht="12.75"/>
    <row r="7817" ht="12.75"/>
    <row r="7818" ht="12.75"/>
    <row r="7819" ht="12.75"/>
    <row r="7820" ht="12.75"/>
    <row r="7821" ht="12.75"/>
    <row r="7822" ht="12.75"/>
    <row r="7823" ht="12.75"/>
    <row r="7824" ht="12.75"/>
    <row r="7825" ht="12.75"/>
    <row r="7826" ht="12.75"/>
    <row r="7827" ht="12.75"/>
    <row r="7828" ht="12.75"/>
    <row r="7829" ht="12.75"/>
    <row r="7830" ht="12.75"/>
    <row r="7831" ht="12.75"/>
    <row r="7832" ht="12.75"/>
    <row r="7833" ht="12.75"/>
    <row r="7834" ht="12.75"/>
    <row r="7835" ht="12.75"/>
    <row r="7836" ht="12.75"/>
    <row r="7837" ht="12.75"/>
    <row r="7838" ht="12.75"/>
    <row r="7839" ht="12.75"/>
    <row r="7840" ht="12.75"/>
    <row r="7841" ht="12.75"/>
    <row r="7842" ht="12.75"/>
    <row r="7843" ht="12.75"/>
    <row r="7844" ht="12.75"/>
    <row r="7845" ht="12.75"/>
    <row r="7846" ht="12.75"/>
    <row r="7847" ht="12.75"/>
    <row r="7848" ht="12.75"/>
    <row r="7849" ht="12.75"/>
    <row r="7850" ht="12.75"/>
    <row r="7851" ht="12.75"/>
    <row r="7852" ht="12.75"/>
    <row r="7853" ht="12.75"/>
    <row r="7854" ht="12.75"/>
    <row r="7855" ht="12.75"/>
    <row r="7856" ht="12.75"/>
    <row r="7857" ht="12.75"/>
    <row r="7858" ht="12.75"/>
    <row r="7859" ht="12.75"/>
    <row r="7860" ht="12.75"/>
    <row r="7861" ht="12.75"/>
    <row r="7862" ht="12.75"/>
    <row r="7863" ht="12.75"/>
    <row r="7864" ht="12.75"/>
    <row r="7865" ht="12.75"/>
    <row r="7866" ht="12.75"/>
    <row r="7867" ht="12.75"/>
    <row r="7868" ht="12.75"/>
    <row r="7869" ht="12.75"/>
    <row r="7870" ht="12.75"/>
    <row r="7871" ht="12.75"/>
    <row r="7872" ht="12.75"/>
    <row r="7873" ht="12.75"/>
    <row r="7874" ht="12.75"/>
    <row r="7875" ht="12.75"/>
    <row r="7876" ht="12.75"/>
    <row r="7877" ht="12.75"/>
    <row r="7878" ht="12.75"/>
    <row r="7879" ht="12.75"/>
    <row r="7880" ht="12.75"/>
    <row r="7881" ht="12.75"/>
    <row r="7882" ht="12.75"/>
    <row r="7883" ht="12.75"/>
    <row r="7884" ht="12.75"/>
    <row r="7885" ht="12.75"/>
    <row r="7886" ht="12.75"/>
    <row r="7887" ht="12.75"/>
    <row r="7888" ht="12.75"/>
    <row r="7889" ht="12.75"/>
    <row r="7890" ht="12.75"/>
    <row r="7891" ht="12.75"/>
    <row r="7892" ht="12.75"/>
    <row r="7893" ht="12.75"/>
    <row r="7894" ht="12.75"/>
    <row r="7895" ht="12.75"/>
    <row r="7896" ht="12.75"/>
    <row r="7897" ht="12.75"/>
    <row r="7898" ht="12.75"/>
    <row r="7899" ht="12.75"/>
    <row r="7900" ht="12.75"/>
    <row r="7901" ht="12.75"/>
    <row r="7902" ht="12.75"/>
    <row r="7903" ht="12.75"/>
    <row r="7904" ht="12.75"/>
    <row r="7905" ht="12.75"/>
    <row r="7906" ht="12.75"/>
    <row r="7907" ht="12.75"/>
    <row r="7908" ht="12.75"/>
    <row r="7909" ht="12.75"/>
    <row r="7910" ht="12.75"/>
    <row r="7911" ht="12.75"/>
    <row r="7912" ht="12.75"/>
    <row r="7913" ht="12.75"/>
    <row r="7914" ht="12.75"/>
    <row r="7915" ht="12.75"/>
    <row r="7916" ht="12.75"/>
    <row r="7917" ht="12.75"/>
    <row r="7918" ht="12.75"/>
    <row r="7919" ht="12.75"/>
    <row r="7920" ht="12.75"/>
    <row r="7921" ht="12.75"/>
    <row r="7922" ht="12.75"/>
    <row r="7923" ht="12.75"/>
    <row r="7924" ht="12.75"/>
    <row r="7925" ht="12.75"/>
    <row r="7926" ht="12.75"/>
    <row r="7927" ht="12.75"/>
    <row r="7928" ht="12.75"/>
    <row r="7929" ht="12.75"/>
    <row r="7930" ht="12.75"/>
    <row r="7931" ht="12.75"/>
    <row r="7932" ht="12.75"/>
    <row r="7933" ht="12.75"/>
    <row r="7934" ht="12.75"/>
    <row r="7935" ht="12.75"/>
    <row r="7936" ht="12.75"/>
    <row r="7937" ht="12.75"/>
    <row r="7938" ht="12.75"/>
    <row r="7939" ht="12.75"/>
    <row r="7940" ht="12.75"/>
    <row r="7941" ht="12.75"/>
    <row r="7942" ht="12.75"/>
    <row r="7943" ht="12.75"/>
    <row r="7944" ht="12.75"/>
    <row r="7945" ht="12.75"/>
    <row r="7946" ht="12.75"/>
    <row r="7947" ht="12.75"/>
    <row r="7948" ht="12.75"/>
    <row r="7949" ht="12.75"/>
    <row r="7950" ht="12.75"/>
    <row r="7951" ht="12.75"/>
    <row r="7952" ht="12.75"/>
    <row r="7953" ht="12.75"/>
    <row r="7954" ht="12.75"/>
    <row r="7955" ht="12.75"/>
    <row r="7956" ht="12.75"/>
    <row r="7957" ht="12.75"/>
    <row r="7958" ht="12.75"/>
    <row r="7959" ht="12.75"/>
    <row r="7960" ht="12.75"/>
    <row r="7961" ht="12.75"/>
    <row r="7962" ht="12.75"/>
    <row r="7963" ht="12.75"/>
    <row r="7964" ht="12.75"/>
    <row r="7965" ht="12.75"/>
    <row r="7966" ht="12.75"/>
    <row r="7967" ht="12.75"/>
    <row r="7968" ht="12.75"/>
    <row r="7969" ht="12.75"/>
    <row r="7970" ht="12.75"/>
    <row r="7971" ht="12.75"/>
    <row r="7972" ht="12.75"/>
    <row r="7973" ht="12.75"/>
    <row r="7974" ht="12.75"/>
    <row r="7975" ht="12.75"/>
    <row r="7976" ht="12.75"/>
    <row r="7977" ht="12.75"/>
    <row r="7978" ht="12.75"/>
    <row r="7979" ht="12.75"/>
    <row r="7980" ht="12.75"/>
    <row r="7981" ht="12.75"/>
    <row r="7982" ht="12.75"/>
    <row r="7983" ht="12.75"/>
    <row r="7984" ht="12.75"/>
    <row r="7985" ht="12.75"/>
    <row r="7986" ht="12.75"/>
    <row r="7987" ht="12.75"/>
    <row r="7988" ht="12.75"/>
    <row r="7989" ht="12.75"/>
    <row r="7990" ht="12.75"/>
    <row r="7991" ht="12.75"/>
    <row r="7992" ht="12.75"/>
    <row r="7993" ht="12.75"/>
    <row r="7994" ht="12.75"/>
    <row r="7995" ht="12.75"/>
    <row r="7996" ht="12.75"/>
    <row r="7997" ht="12.75"/>
    <row r="7998" ht="12.75"/>
    <row r="7999" ht="12.75"/>
    <row r="8000" ht="12.75"/>
    <row r="8001" ht="12.75"/>
    <row r="8002" ht="12.75"/>
    <row r="8003" ht="12.75"/>
    <row r="8004" ht="12.75"/>
    <row r="8005" ht="12.75"/>
    <row r="8006" ht="12.75"/>
    <row r="8007" ht="12.75"/>
    <row r="8008" ht="12.75"/>
    <row r="8009" ht="12.75"/>
    <row r="8010" ht="12.75"/>
    <row r="8011" ht="12.75"/>
    <row r="8012" ht="12.75"/>
    <row r="8013" ht="12.75"/>
    <row r="8014" ht="12.75"/>
    <row r="8015" ht="12.75"/>
    <row r="8016" ht="12.75"/>
    <row r="8017" ht="12.75"/>
    <row r="8018" ht="12.75"/>
    <row r="8019" ht="12.75"/>
    <row r="8020" ht="12.75"/>
    <row r="8021" ht="12.75"/>
    <row r="8022" ht="12.75"/>
    <row r="8023" ht="12.75"/>
    <row r="8024" ht="12.75"/>
    <row r="8025" ht="12.75"/>
    <row r="8026" ht="12.75"/>
    <row r="8027" ht="12.75"/>
    <row r="8028" ht="12.75"/>
    <row r="8029" ht="12.75"/>
    <row r="8030" ht="12.75"/>
    <row r="8031" ht="12.75"/>
    <row r="8032" ht="12.75"/>
    <row r="8033" ht="12.75"/>
    <row r="8034" ht="12.75"/>
    <row r="8035" ht="12.75"/>
    <row r="8036" ht="12.75"/>
    <row r="8037" ht="12.75"/>
    <row r="8038" ht="12.75"/>
    <row r="8039" ht="12.75"/>
    <row r="8040" ht="12.75"/>
    <row r="8041" ht="12.75"/>
    <row r="8042" ht="12.75"/>
    <row r="8043" ht="12.75"/>
    <row r="8044" ht="12.75"/>
    <row r="8045" ht="12.75"/>
    <row r="8046" ht="12.75"/>
    <row r="8047" ht="12.75"/>
    <row r="8048" ht="12.75"/>
    <row r="8049" ht="12.75"/>
    <row r="8050" ht="12.75"/>
    <row r="8051" ht="12.75"/>
    <row r="8052" ht="12.75"/>
    <row r="8053" ht="12.75"/>
    <row r="8054" ht="12.75"/>
    <row r="8055" ht="12.75"/>
    <row r="8056" ht="12.75"/>
    <row r="8057" ht="12.75"/>
    <row r="8058" ht="12.75"/>
    <row r="8059" ht="12.75"/>
    <row r="8060" ht="12.75"/>
    <row r="8061" ht="12.75"/>
    <row r="8062" ht="12.75"/>
    <row r="8063" ht="12.75"/>
    <row r="8064" ht="12.75"/>
    <row r="8065" ht="12.75"/>
    <row r="8066" ht="12.75"/>
    <row r="8067" ht="12.75"/>
    <row r="8068" ht="12.75"/>
    <row r="8069" ht="12.75"/>
    <row r="8070" ht="12.75"/>
    <row r="8071" ht="12.75"/>
    <row r="8072" ht="12.75"/>
    <row r="8073" ht="12.75"/>
    <row r="8074" ht="12.75"/>
    <row r="8075" ht="12.75"/>
    <row r="8076" ht="12.75"/>
    <row r="8077" ht="12.75"/>
    <row r="8078" ht="12.75"/>
    <row r="8079" ht="12.75"/>
    <row r="8080" ht="12.75"/>
    <row r="8081" ht="12.75"/>
    <row r="8082" ht="12.75"/>
    <row r="8083" ht="12.75"/>
    <row r="8084" ht="12.75"/>
    <row r="8085" ht="12.75"/>
    <row r="8086" ht="12.75"/>
    <row r="8087" ht="12.75"/>
    <row r="8088" ht="12.75"/>
    <row r="8089" ht="12.75"/>
    <row r="8090" ht="12.75"/>
    <row r="8091" ht="12.75"/>
    <row r="8092" ht="12.75"/>
    <row r="8093" ht="12.75"/>
    <row r="8094" ht="12.75"/>
    <row r="8095" ht="12.75"/>
    <row r="8096" ht="12.75"/>
    <row r="8097" ht="12.75"/>
    <row r="8098" ht="12.75"/>
    <row r="8099" ht="12.75"/>
    <row r="8100" ht="12.75"/>
    <row r="8101" ht="12.75"/>
    <row r="8102" ht="12.75"/>
    <row r="8103" ht="12.75"/>
    <row r="8104" ht="12.75"/>
    <row r="8105" ht="12.75"/>
    <row r="8106" ht="12.75"/>
    <row r="8107" ht="12.75"/>
    <row r="8108" ht="12.75"/>
    <row r="8109" ht="12.75"/>
    <row r="8110" ht="12.75"/>
    <row r="8111" ht="12.75"/>
    <row r="8112" ht="12.75"/>
    <row r="8113" ht="12.75"/>
    <row r="8114" ht="12.75"/>
    <row r="8115" ht="12.75"/>
    <row r="8116" ht="12.75"/>
    <row r="8117" ht="12.75"/>
    <row r="8118" ht="12.75"/>
    <row r="8119" ht="12.75"/>
    <row r="8120" ht="12.75"/>
    <row r="8121" ht="12.75"/>
    <row r="8122" ht="12.75"/>
    <row r="8123" ht="12.75"/>
    <row r="8124" ht="12.75"/>
    <row r="8125" ht="12.75"/>
    <row r="8126" ht="12.75"/>
    <row r="8127" ht="12.75"/>
    <row r="8128" ht="12.75"/>
    <row r="8129" ht="12.75"/>
    <row r="8130" ht="12.75"/>
    <row r="8131" ht="12.75"/>
    <row r="8132" ht="12.75"/>
    <row r="8133" ht="12.75"/>
    <row r="8134" ht="12.75"/>
    <row r="8135" ht="12.75"/>
    <row r="8136" ht="12.75"/>
    <row r="8137" ht="12.75"/>
    <row r="8138" ht="12.75"/>
    <row r="8139" ht="12.75"/>
    <row r="8140" ht="12.75"/>
    <row r="8141" ht="12.75"/>
    <row r="8142" ht="12.75"/>
    <row r="8143" ht="12.75"/>
    <row r="8144" ht="12.75"/>
    <row r="8145" ht="12.75"/>
    <row r="8146" ht="12.75"/>
    <row r="8147" ht="12.75"/>
    <row r="8148" ht="12.75"/>
    <row r="8149" ht="12.75"/>
    <row r="8150" ht="12.75"/>
    <row r="8151" ht="12.75"/>
    <row r="8152" ht="12.75"/>
    <row r="8153" ht="12.75"/>
    <row r="8154" ht="12.75"/>
    <row r="8155" ht="12.75"/>
    <row r="8156" ht="12.75"/>
    <row r="8157" ht="12.75"/>
    <row r="8158" ht="12.75"/>
    <row r="8159" ht="12.75"/>
    <row r="8160" ht="12.75"/>
    <row r="8161" ht="12.75"/>
    <row r="8162" ht="12.75"/>
    <row r="8163" ht="12.75"/>
    <row r="8164" ht="12.75"/>
    <row r="8165" ht="12.75"/>
    <row r="8166" ht="12.75"/>
    <row r="8167" ht="12.75"/>
    <row r="8168" ht="12.75"/>
    <row r="8169" ht="12.75"/>
    <row r="8170" ht="12.75"/>
    <row r="8171" ht="12.75"/>
    <row r="8172" ht="12.75"/>
    <row r="8173" ht="12.75"/>
    <row r="8174" ht="12.75"/>
    <row r="8175" ht="12.75"/>
    <row r="8176" ht="12.75"/>
    <row r="8177" ht="12.75"/>
    <row r="8178" ht="12.75"/>
    <row r="8179" ht="12.75"/>
    <row r="8180" ht="12.75"/>
    <row r="8181" ht="12.75"/>
    <row r="8182" ht="12.75"/>
    <row r="8183" ht="12.75"/>
    <row r="8184" ht="12.75"/>
    <row r="8185" ht="12.75"/>
    <row r="8186" ht="12.75"/>
    <row r="8187" ht="12.75"/>
    <row r="8188" ht="12.75"/>
    <row r="8189" ht="12.75"/>
    <row r="8190" ht="12.75"/>
    <row r="8191" ht="12.75"/>
    <row r="8192" ht="12.75"/>
    <row r="8193" ht="12.75"/>
    <row r="8194" ht="12.75"/>
    <row r="8195" ht="12.75"/>
    <row r="8196" ht="12.75"/>
    <row r="8197" ht="12.75"/>
    <row r="8198" ht="12.75"/>
    <row r="8199" ht="12.75"/>
    <row r="8200" ht="12.75"/>
    <row r="8201" ht="12.75"/>
    <row r="8202" ht="12.75"/>
    <row r="8203" ht="12.75"/>
    <row r="8204" ht="12.75"/>
    <row r="8205" ht="12.75"/>
    <row r="8206" ht="12.75"/>
    <row r="8207" ht="12.75"/>
    <row r="8208" ht="12.75"/>
    <row r="8209" ht="12.75"/>
    <row r="8210" ht="12.75"/>
    <row r="8211" ht="12.75"/>
    <row r="8212" ht="12.75"/>
    <row r="8213" ht="12.75"/>
    <row r="8214" ht="12.75"/>
    <row r="8215" ht="12.75"/>
    <row r="8216" ht="12.75"/>
    <row r="8217" ht="12.75"/>
    <row r="8218" ht="12.75"/>
    <row r="8219" ht="12.75"/>
    <row r="8220" ht="12.75"/>
    <row r="8221" ht="12.75"/>
    <row r="8222" ht="12.75"/>
    <row r="8223" ht="12.75"/>
    <row r="8224" ht="12.75"/>
    <row r="8225" ht="12.75"/>
    <row r="8226" ht="12.75"/>
    <row r="8227" ht="12.75"/>
    <row r="8228" ht="12.75"/>
    <row r="8229" ht="12.75"/>
    <row r="8230" ht="12.75"/>
    <row r="8231" ht="12.75"/>
    <row r="8232" ht="12.75"/>
    <row r="8233" ht="12.75"/>
    <row r="8234" ht="12.75"/>
    <row r="8235" ht="12.75"/>
    <row r="8236" ht="12.75"/>
    <row r="8237" ht="12.75"/>
    <row r="8238" ht="12.75"/>
    <row r="8239" ht="12.75"/>
    <row r="8240" ht="12.75"/>
    <row r="8241" ht="12.75"/>
    <row r="8242" ht="12.75"/>
    <row r="8243" ht="12.75"/>
    <row r="8244" ht="12.75"/>
    <row r="8245" ht="12.75"/>
    <row r="8246" ht="12.75"/>
    <row r="8247" ht="12.75"/>
    <row r="8248" ht="12.75"/>
    <row r="8249" ht="12.75"/>
    <row r="8250" ht="12.75"/>
    <row r="8251" ht="12.75"/>
    <row r="8252" ht="12.75"/>
    <row r="8253" ht="12.75"/>
    <row r="8254" ht="12.75"/>
    <row r="8255" ht="12.75"/>
    <row r="8256" ht="12.75"/>
    <row r="8257" ht="12.75"/>
    <row r="8258" ht="12.75"/>
    <row r="8259" ht="12.75"/>
    <row r="8260" ht="12.75"/>
    <row r="8261" ht="12.75"/>
    <row r="8262" ht="12.75"/>
    <row r="8263" ht="12.75"/>
    <row r="8264" ht="12.75"/>
    <row r="8265" ht="12.75"/>
    <row r="8266" ht="12.75"/>
    <row r="8267" ht="12.75"/>
    <row r="8268" ht="12.75"/>
    <row r="8269" ht="12.75"/>
    <row r="8270" ht="12.75"/>
    <row r="8271" ht="12.75"/>
    <row r="8272" ht="12.75"/>
    <row r="8273" ht="12.75"/>
    <row r="8274" ht="12.75"/>
    <row r="8275" ht="12.75"/>
    <row r="8276" ht="12.75"/>
    <row r="8277" ht="12.75"/>
    <row r="8278" ht="12.75"/>
    <row r="8279" ht="12.75"/>
    <row r="8280" ht="12.75"/>
    <row r="8281" ht="12.75"/>
    <row r="8282" ht="12.75"/>
    <row r="8283" ht="12.75"/>
    <row r="8284" ht="12.75"/>
    <row r="8285" ht="12.75"/>
    <row r="8286" ht="12.75"/>
    <row r="8287" ht="12.75"/>
    <row r="8288" ht="12.75"/>
    <row r="8289" ht="12.75"/>
    <row r="8290" ht="12.75"/>
    <row r="8291" ht="12.75"/>
    <row r="8292" ht="12.75"/>
    <row r="8293" ht="12.75"/>
    <row r="8294" ht="12.75"/>
    <row r="8295" ht="12.75"/>
    <row r="8296" ht="12.75"/>
    <row r="8297" ht="12.75"/>
    <row r="8298" ht="12.75"/>
    <row r="8299" ht="12.75"/>
    <row r="8300" ht="12.75"/>
    <row r="8301" ht="12.75"/>
    <row r="8302" ht="12.75"/>
    <row r="8303" ht="12.75"/>
    <row r="8304" ht="12.75"/>
    <row r="8305" ht="12.75"/>
    <row r="8306" ht="12.75"/>
    <row r="8307" ht="12.75"/>
    <row r="8308" ht="12.75"/>
    <row r="8309" ht="12.75"/>
    <row r="8310" ht="12.75"/>
    <row r="8311" ht="12.75"/>
    <row r="8312" ht="12.75"/>
    <row r="8313" ht="12.75"/>
    <row r="8314" ht="12.75"/>
    <row r="8315" ht="12.75"/>
    <row r="8316" ht="12.75"/>
    <row r="8317" ht="12.75"/>
    <row r="8318" ht="12.75"/>
    <row r="8319" ht="12.75"/>
    <row r="8320" ht="12.75"/>
    <row r="8321" ht="12.75"/>
    <row r="8322" ht="12.75"/>
    <row r="8323" ht="12.75"/>
    <row r="8324" ht="12.75"/>
    <row r="8325" ht="12.75"/>
    <row r="8326" ht="12.75"/>
    <row r="8327" ht="12.75"/>
    <row r="8328" ht="12.75"/>
    <row r="8329" ht="12.75"/>
    <row r="8330" ht="12.75"/>
    <row r="8331" ht="12.75"/>
    <row r="8332" ht="12.75"/>
    <row r="8333" ht="12.75"/>
    <row r="8334" ht="12.75"/>
    <row r="8335" ht="12.75"/>
    <row r="8336" ht="12.75"/>
    <row r="8337" ht="12.75"/>
    <row r="8338" ht="12.75"/>
    <row r="8339" ht="12.75"/>
    <row r="8340" ht="12.75"/>
    <row r="8341" ht="12.75"/>
    <row r="8342" ht="12.75"/>
    <row r="8343" ht="12.75"/>
    <row r="8344" ht="12.75"/>
    <row r="8345" ht="12.75"/>
    <row r="8346" ht="12.75"/>
    <row r="8347" ht="12.75"/>
    <row r="8348" ht="12.75"/>
    <row r="8349" ht="12.75"/>
    <row r="8350" ht="12.75"/>
    <row r="8351" ht="12.75"/>
    <row r="8352" ht="12.75"/>
    <row r="8353" ht="12.75"/>
    <row r="8354" ht="12.75"/>
    <row r="8355" ht="12.75"/>
    <row r="8356" ht="12.75"/>
    <row r="8357" ht="12.75"/>
    <row r="8358" ht="12.75"/>
    <row r="8359" ht="12.75"/>
    <row r="8360" ht="12.75"/>
    <row r="8361" ht="12.75"/>
    <row r="8362" ht="12.75"/>
    <row r="8363" ht="12.75"/>
    <row r="8364" ht="12.75"/>
    <row r="8365" ht="12.75"/>
    <row r="8366" ht="12.75"/>
    <row r="8367" ht="12.75"/>
    <row r="8368" ht="12.75"/>
    <row r="8369" ht="12.75"/>
    <row r="8370" ht="12.75"/>
    <row r="8371" ht="12.75"/>
    <row r="8372" ht="12.75"/>
    <row r="8373" ht="12.75"/>
    <row r="8374" ht="12.75"/>
    <row r="8375" ht="12.75"/>
    <row r="8376" ht="12.75"/>
    <row r="8377" ht="12.75"/>
    <row r="8378" ht="12.75"/>
    <row r="8379" ht="12.75"/>
    <row r="8380" ht="12.75"/>
    <row r="8381" ht="12.75"/>
    <row r="8382" ht="12.75"/>
    <row r="8383" ht="12.75"/>
    <row r="8384" ht="12.75"/>
    <row r="8385" ht="12.75"/>
    <row r="8386" ht="12.75"/>
    <row r="8387" ht="12.75"/>
    <row r="8388" ht="12.75"/>
    <row r="8389" ht="12.75"/>
    <row r="8390" ht="12.75"/>
    <row r="8391" ht="12.75"/>
    <row r="8392" ht="12.75"/>
    <row r="8393" ht="12.75"/>
    <row r="8394" ht="12.75"/>
    <row r="8395" ht="12.75"/>
    <row r="8396" ht="12.75"/>
    <row r="8397" ht="12.75"/>
    <row r="8398" ht="12.75"/>
    <row r="8399" ht="12.75"/>
    <row r="8400" ht="12.75"/>
    <row r="8401" ht="12.75"/>
    <row r="8402" ht="12.75"/>
    <row r="8403" ht="12.75"/>
    <row r="8404" ht="12.75"/>
    <row r="8405" ht="12.75"/>
    <row r="8406" ht="12.75"/>
    <row r="8407" ht="12.75"/>
    <row r="8408" ht="12.75"/>
    <row r="8409" ht="12.75"/>
    <row r="8410" ht="12.75"/>
    <row r="8411" ht="12.75"/>
    <row r="8412" ht="12.75"/>
    <row r="8413" ht="12.75"/>
    <row r="8414" ht="12.75"/>
    <row r="8415" ht="12.75"/>
    <row r="8416" ht="12.75"/>
    <row r="8417" ht="12.75"/>
    <row r="8418" ht="12.75"/>
    <row r="8419" ht="12.75"/>
    <row r="8420" ht="12.75"/>
    <row r="8421" ht="12.75"/>
    <row r="8422" ht="12.75"/>
    <row r="8423" ht="12.75"/>
    <row r="8424" ht="12.75"/>
    <row r="8425" ht="12.75"/>
    <row r="8426" ht="12.75"/>
    <row r="8427" ht="12.75"/>
    <row r="8428" ht="12.75"/>
    <row r="8429" ht="12.75"/>
    <row r="8430" ht="12.75"/>
    <row r="8431" ht="12.75"/>
    <row r="8432" ht="12.75"/>
    <row r="8433" ht="12.75"/>
    <row r="8434" ht="12.75"/>
    <row r="8435" ht="12.75"/>
    <row r="8436" ht="12.75"/>
    <row r="8437" ht="12.75"/>
    <row r="8438" ht="12.75"/>
    <row r="8439" ht="12.75"/>
    <row r="8440" ht="12.75"/>
    <row r="8441" ht="12.75"/>
    <row r="8442" ht="12.75"/>
    <row r="8443" ht="12.75"/>
    <row r="8444" ht="12.75"/>
    <row r="8445" ht="12.75"/>
    <row r="8446" ht="12.75"/>
    <row r="8447" ht="12.75"/>
    <row r="8448" ht="12.75"/>
    <row r="8449" ht="12.75"/>
    <row r="8450" ht="12.75"/>
    <row r="8451" ht="12.75"/>
    <row r="8452" ht="12.75"/>
    <row r="8453" ht="12.75"/>
    <row r="8454" ht="12.75"/>
    <row r="8455" ht="12.75"/>
    <row r="8456" ht="12.75"/>
    <row r="8457" ht="12.75"/>
    <row r="8458" ht="12.75"/>
    <row r="8459" ht="12.75"/>
    <row r="8460" ht="12.75"/>
    <row r="8461" ht="12.75"/>
    <row r="8462" ht="12.75"/>
    <row r="8463" ht="12.75"/>
    <row r="8464" ht="12.75"/>
    <row r="8465" ht="12.75"/>
    <row r="8466" ht="12.75"/>
    <row r="8467" ht="12.75"/>
    <row r="8468" ht="12.75"/>
    <row r="8469" ht="12.75"/>
    <row r="8470" ht="12.75"/>
    <row r="8471" ht="12.75"/>
    <row r="8472" ht="12.75"/>
    <row r="8473" ht="12.75"/>
    <row r="8474" ht="12.75"/>
    <row r="8475" ht="12.75"/>
    <row r="8476" ht="12.75"/>
    <row r="8477" ht="12.75"/>
    <row r="8478" ht="12.75"/>
    <row r="8479" ht="12.75"/>
    <row r="8480" ht="12.75"/>
    <row r="8481" ht="12.75"/>
    <row r="8482" ht="12.75"/>
    <row r="8483" ht="12.75"/>
    <row r="8484" ht="12.75"/>
    <row r="8485" ht="12.75"/>
    <row r="8486" ht="12.75"/>
    <row r="8487" ht="12.75"/>
    <row r="8488" ht="12.75"/>
    <row r="8489" ht="12.75"/>
    <row r="8490" ht="12.75"/>
    <row r="8491" ht="12.75"/>
    <row r="8492" ht="12.75"/>
    <row r="8493" ht="12.75"/>
    <row r="8494" ht="12.75"/>
    <row r="8495" ht="12.75"/>
    <row r="8496" ht="12.75"/>
    <row r="8497" ht="12.75"/>
    <row r="8498" ht="12.75"/>
    <row r="8499" ht="12.75"/>
    <row r="8500" ht="12.75"/>
    <row r="8501" ht="12.75"/>
    <row r="8502" ht="12.75"/>
    <row r="8503" ht="12.75"/>
    <row r="8504" ht="12.75"/>
    <row r="8505" ht="12.75"/>
    <row r="8506" ht="12.75"/>
    <row r="8507" ht="12.75"/>
    <row r="8508" ht="12.75"/>
    <row r="8509" ht="12.75"/>
    <row r="8510" ht="12.75"/>
    <row r="8511" ht="12.75"/>
    <row r="8512" ht="12.75"/>
    <row r="8513" ht="12.75"/>
    <row r="8514" ht="12.75"/>
    <row r="8515" ht="12.75"/>
    <row r="8516" ht="12.75"/>
    <row r="8517" ht="12.75"/>
    <row r="8518" ht="12.75"/>
    <row r="8519" ht="12.75"/>
    <row r="8520" ht="12.75"/>
    <row r="8521" ht="12.75"/>
    <row r="8522" ht="12.75"/>
    <row r="8523" ht="12.75"/>
    <row r="8524" ht="12.75"/>
    <row r="8525" ht="12.75"/>
    <row r="8526" ht="12.75"/>
    <row r="8527" ht="12.75"/>
    <row r="8528" ht="12.75"/>
    <row r="8529" ht="12.75"/>
    <row r="8530" ht="12.75"/>
    <row r="8531" ht="12.75"/>
    <row r="8532" ht="12.75"/>
    <row r="8533" ht="12.75"/>
    <row r="8534" ht="12.75"/>
    <row r="8535" ht="12.75"/>
    <row r="8536" ht="12.75"/>
    <row r="8537" ht="12.75"/>
    <row r="8538" ht="12.75"/>
    <row r="8539" ht="12.75"/>
    <row r="8540" ht="12.75"/>
    <row r="8541" ht="12.75"/>
    <row r="8542" ht="12.75"/>
    <row r="8543" ht="12.75"/>
    <row r="8544" ht="12.75"/>
    <row r="8545" ht="12.75"/>
    <row r="8546" ht="12.75"/>
    <row r="8547" ht="12.75"/>
    <row r="8548" ht="12.75"/>
    <row r="8549" ht="12.75"/>
    <row r="8550" ht="12.75"/>
    <row r="8551" ht="12.75"/>
    <row r="8552" ht="12.75"/>
    <row r="8553" ht="12.75"/>
    <row r="8554" ht="12.75"/>
    <row r="8555" ht="12.75"/>
    <row r="8556" ht="12.75"/>
    <row r="8557" ht="12.75"/>
    <row r="8558" ht="12.75"/>
    <row r="8559" ht="12.75"/>
    <row r="8560" ht="12.75"/>
    <row r="8561" ht="12.75"/>
    <row r="8562" ht="12.75"/>
    <row r="8563" ht="12.75"/>
    <row r="8564" ht="12.75"/>
    <row r="8565" ht="12.75"/>
    <row r="8566" ht="12.75"/>
    <row r="8567" ht="12.75"/>
    <row r="8568" ht="12.75"/>
    <row r="8569" ht="12.75"/>
    <row r="8570" ht="12.75"/>
    <row r="8571" ht="12.75"/>
    <row r="8572" ht="12.75"/>
    <row r="8573" ht="12.75"/>
    <row r="8574" ht="12.75"/>
    <row r="8575" ht="12.75"/>
    <row r="8576" ht="12.75"/>
    <row r="8577" ht="12.75"/>
    <row r="8578" ht="12.75"/>
    <row r="8579" ht="12.75"/>
    <row r="8580" ht="12.75"/>
    <row r="8581" ht="12.75"/>
    <row r="8582" ht="12.75"/>
    <row r="8583" ht="12.75"/>
    <row r="8584" ht="12.75"/>
    <row r="8585" ht="12.75"/>
    <row r="8586" ht="12.75"/>
    <row r="8587" ht="12.75"/>
    <row r="8588" ht="12.75"/>
    <row r="8589" ht="12.75"/>
    <row r="8590" ht="12.75"/>
    <row r="8591" ht="12.75"/>
    <row r="8592" ht="12.75"/>
    <row r="8593" ht="12.75"/>
    <row r="8594" ht="12.75"/>
    <row r="8595" ht="12.75"/>
    <row r="8596" ht="12.75"/>
    <row r="8597" ht="12.75"/>
    <row r="8598" ht="12.75"/>
    <row r="8599" ht="12.75"/>
    <row r="8600" ht="12.75"/>
    <row r="8601" ht="12.75"/>
    <row r="8602" ht="12.75"/>
    <row r="8603" ht="12.75"/>
    <row r="8604" ht="12.75"/>
    <row r="8605" ht="12.75"/>
    <row r="8606" ht="12.75"/>
    <row r="8607" ht="12.75"/>
    <row r="8608" ht="12.75"/>
    <row r="8609" ht="12.75"/>
    <row r="8610" ht="12.75"/>
    <row r="8611" ht="12.75"/>
    <row r="8612" ht="12.75"/>
    <row r="8613" ht="12.75"/>
    <row r="8614" ht="12.75"/>
    <row r="8615" ht="12.75"/>
    <row r="8616" ht="12.75"/>
    <row r="8617" ht="12.75"/>
    <row r="8618" ht="12.75"/>
    <row r="8619" ht="12.75"/>
    <row r="8620" ht="12.75"/>
    <row r="8621" ht="12.75"/>
    <row r="8622" ht="12.75"/>
    <row r="8623" ht="12.75"/>
    <row r="8624" ht="12.75"/>
    <row r="8625" ht="12.75"/>
    <row r="8626" ht="12.75"/>
    <row r="8627" ht="12.75"/>
    <row r="8628" ht="12.75"/>
    <row r="8629" ht="12.75"/>
    <row r="8630" ht="12.75"/>
    <row r="8631" ht="12.75"/>
    <row r="8632" ht="12.75"/>
    <row r="8633" ht="12.75"/>
    <row r="8634" ht="12.75"/>
    <row r="8635" ht="12.75"/>
    <row r="8636" ht="12.75"/>
    <row r="8637" ht="12.75"/>
    <row r="8638" ht="12.75"/>
    <row r="8639" ht="12.75"/>
    <row r="8640" ht="12.75"/>
    <row r="8641" ht="12.75"/>
    <row r="8642" ht="12.75"/>
    <row r="8643" ht="12.75"/>
    <row r="8644" ht="12.75"/>
    <row r="8645" ht="12.75"/>
    <row r="8646" ht="12.75"/>
    <row r="8647" ht="12.75"/>
    <row r="8648" ht="12.75"/>
    <row r="8649" ht="12.75"/>
    <row r="8650" ht="12.75"/>
    <row r="8651" ht="12.75"/>
    <row r="8652" ht="12.75"/>
    <row r="8653" ht="12.75"/>
    <row r="8654" ht="12.75"/>
    <row r="8655" ht="12.75"/>
    <row r="8656" ht="12.75"/>
    <row r="8657" ht="12.75"/>
    <row r="8658" ht="12.75"/>
    <row r="8659" ht="12.75"/>
    <row r="8660" ht="12.75"/>
    <row r="8661" ht="12.75"/>
    <row r="8662" ht="12.75"/>
    <row r="8663" ht="12.75"/>
    <row r="8664" ht="12.75"/>
    <row r="8665" ht="12.75"/>
    <row r="8666" ht="12.75"/>
    <row r="8667" ht="12.75"/>
    <row r="8668" ht="12.75"/>
    <row r="8669" ht="12.75"/>
    <row r="8670" ht="12.75"/>
    <row r="8671" ht="12.75"/>
    <row r="8672" ht="12.75"/>
    <row r="8673" ht="12.75"/>
    <row r="8674" ht="12.75"/>
    <row r="8675" ht="12.75"/>
    <row r="8676" ht="12.75"/>
    <row r="8677" ht="12.75"/>
    <row r="8678" ht="12.75"/>
    <row r="8679" ht="12.75"/>
    <row r="8680" ht="12.75"/>
    <row r="8681" ht="12.75"/>
    <row r="8682" ht="12.75"/>
    <row r="8683" ht="12.75"/>
    <row r="8684" ht="12.75"/>
    <row r="8685" ht="12.75"/>
    <row r="8686" ht="12.75"/>
    <row r="8687" ht="12.75"/>
    <row r="8688" ht="12.75"/>
    <row r="8689" ht="12.75"/>
    <row r="8690" ht="12.75"/>
    <row r="8691" ht="12.75"/>
    <row r="8692" ht="12.75"/>
    <row r="8693" ht="12.75"/>
    <row r="8694" ht="12.75"/>
    <row r="8695" ht="12.75"/>
    <row r="8696" ht="12.75"/>
    <row r="8697" ht="12.75"/>
    <row r="8698" ht="12.75"/>
    <row r="8699" ht="12.75"/>
    <row r="8700" ht="12.75"/>
    <row r="8701" ht="12.75"/>
    <row r="8702" ht="12.75"/>
    <row r="8703" ht="12.75"/>
    <row r="8704" ht="12.75"/>
    <row r="8705" ht="12.75"/>
    <row r="8706" ht="12.75"/>
    <row r="8707" ht="12.75"/>
    <row r="8708" ht="12.75"/>
    <row r="8709" ht="12.75"/>
    <row r="8710" ht="12.75"/>
    <row r="8711" ht="12.75"/>
    <row r="8712" ht="12.75"/>
    <row r="8713" ht="12.75"/>
    <row r="8714" ht="12.75"/>
    <row r="8715" ht="12.75"/>
    <row r="8716" ht="12.75"/>
    <row r="8717" ht="12.75"/>
    <row r="8718" ht="12.75"/>
    <row r="8719" ht="12.75"/>
    <row r="8720" ht="12.75"/>
    <row r="8721" ht="12.75"/>
    <row r="8722" ht="12.75"/>
    <row r="8723" ht="12.75"/>
    <row r="8724" ht="12.75"/>
    <row r="8725" ht="12.75"/>
    <row r="8726" ht="12.75"/>
    <row r="8727" ht="12.75"/>
    <row r="8728" ht="12.75"/>
    <row r="8729" ht="12.75"/>
    <row r="8730" ht="12.75"/>
    <row r="8731" ht="12.75"/>
    <row r="8732" ht="12.75"/>
    <row r="8733" ht="12.75"/>
    <row r="8734" ht="12.75"/>
    <row r="8735" ht="12.75"/>
    <row r="8736" ht="12.75"/>
    <row r="8737" ht="12.75"/>
    <row r="8738" ht="12.75"/>
    <row r="8739" ht="12.75"/>
    <row r="8740" ht="12.75"/>
    <row r="8741" ht="12.75"/>
    <row r="8742" ht="12.75"/>
    <row r="8743" ht="12.75"/>
    <row r="8744" ht="12.75"/>
    <row r="8745" ht="12.75"/>
    <row r="8746" ht="12.75"/>
    <row r="8747" ht="12.75"/>
    <row r="8748" ht="12.75"/>
    <row r="8749" ht="12.75"/>
    <row r="8750" ht="12.75"/>
    <row r="8751" ht="12.75"/>
    <row r="8752" ht="12.75"/>
    <row r="8753" ht="12.75"/>
    <row r="8754" ht="12.75"/>
    <row r="8755" ht="12.75"/>
    <row r="8756" ht="12.75"/>
    <row r="8757" ht="12.75"/>
    <row r="8758" ht="12.75"/>
    <row r="8759" ht="12.75"/>
    <row r="8760" ht="12.75"/>
    <row r="8761" ht="12.75"/>
    <row r="8762" ht="12.75"/>
    <row r="8763" ht="12.75"/>
    <row r="8764" ht="12.75"/>
    <row r="8765" ht="12.75"/>
    <row r="8766" ht="12.75"/>
    <row r="8767" ht="12.75"/>
    <row r="8768" ht="12.75"/>
    <row r="8769" ht="12.75"/>
    <row r="8770" ht="12.75"/>
    <row r="8771" ht="12.75"/>
    <row r="8772" ht="12.75"/>
    <row r="8773" ht="12.75"/>
    <row r="8774" ht="12.75"/>
    <row r="8775" ht="12.75"/>
    <row r="8776" ht="12.75"/>
    <row r="8777" ht="12.75"/>
    <row r="8778" ht="12.75"/>
    <row r="8779" ht="12.75"/>
    <row r="8780" ht="12.75"/>
    <row r="8781" ht="12.75"/>
    <row r="8782" ht="12.75"/>
    <row r="8783" ht="12.75"/>
    <row r="8784" ht="12.75"/>
    <row r="8785" ht="12.75"/>
    <row r="8786" ht="12.75"/>
    <row r="8787" ht="12.75"/>
    <row r="8788" ht="12.75"/>
    <row r="8789" ht="12.75"/>
    <row r="8790" ht="12.75"/>
    <row r="8791" ht="12.75"/>
    <row r="8792" ht="12.75"/>
    <row r="8793" ht="12.75"/>
    <row r="8794" ht="12.75"/>
    <row r="8795" ht="12.75"/>
    <row r="8796" ht="12.75"/>
    <row r="8797" ht="12.75"/>
    <row r="8798" ht="12.75"/>
    <row r="8799" ht="12.75"/>
    <row r="8800" ht="12.75"/>
    <row r="8801" ht="12.75"/>
    <row r="8802" ht="12.75"/>
    <row r="8803" ht="12.75"/>
    <row r="8804" ht="12.75"/>
    <row r="8805" ht="12.75"/>
    <row r="8806" ht="12.75"/>
    <row r="8807" ht="12.75"/>
    <row r="8808" ht="12.75"/>
    <row r="8809" ht="12.75"/>
    <row r="8810" ht="12.75"/>
    <row r="8811" ht="12.75"/>
    <row r="8812" ht="12.75"/>
    <row r="8813" ht="12.75"/>
    <row r="8814" ht="12.75"/>
    <row r="8815" ht="12.75"/>
    <row r="8816" ht="12.75"/>
    <row r="8817" ht="12.75"/>
    <row r="8818" ht="12.75"/>
    <row r="8819" ht="12.75"/>
    <row r="8820" ht="12.75"/>
    <row r="8821" ht="12.75"/>
    <row r="8822" ht="12.75"/>
    <row r="8823" ht="12.75"/>
    <row r="8824" ht="12.75"/>
    <row r="8825" ht="12.75"/>
    <row r="8826" ht="12.75"/>
    <row r="8827" ht="12.75"/>
    <row r="8828" ht="12.75"/>
    <row r="8829" ht="12.75"/>
    <row r="8830" ht="12.75"/>
    <row r="8831" ht="12.75"/>
    <row r="8832" ht="12.75"/>
    <row r="8833" ht="12.75"/>
    <row r="8834" ht="12.75"/>
    <row r="8835" ht="12.75"/>
    <row r="8836" ht="12.75"/>
    <row r="8837" ht="12.75"/>
    <row r="8838" ht="12.75"/>
    <row r="8839" ht="12.75"/>
    <row r="8840" ht="12.75"/>
    <row r="8841" ht="12.75"/>
    <row r="8842" ht="12.75"/>
    <row r="8843" ht="12.75"/>
    <row r="8844" ht="12.75"/>
    <row r="8845" ht="12.75"/>
    <row r="8846" ht="12.75"/>
    <row r="8847" ht="12.75"/>
    <row r="8848" ht="12.75"/>
    <row r="8849" ht="12.75"/>
    <row r="8850" ht="12.75"/>
    <row r="8851" ht="12.75"/>
    <row r="8852" ht="12.75"/>
    <row r="8853" ht="12.75"/>
    <row r="8854" ht="12.75"/>
    <row r="8855" ht="12.75"/>
    <row r="8856" ht="12.75"/>
    <row r="8857" ht="12.75"/>
    <row r="8858" ht="12.75"/>
    <row r="8859" ht="12.75"/>
    <row r="8860" ht="12.75"/>
    <row r="8861" ht="12.75"/>
    <row r="8862" ht="12.75"/>
    <row r="8863" ht="12.75"/>
    <row r="8864" ht="12.75"/>
    <row r="8865" ht="12.75"/>
    <row r="8866" ht="12.75"/>
    <row r="8867" ht="12.75"/>
    <row r="8868" ht="12.75"/>
    <row r="8869" ht="12.75"/>
    <row r="8870" ht="12.75"/>
    <row r="8871" ht="12.75"/>
    <row r="8872" ht="12.75"/>
    <row r="8873" ht="12.75"/>
    <row r="8874" ht="12.75"/>
    <row r="8875" ht="12.75"/>
    <row r="8876" ht="12.75"/>
    <row r="8877" ht="12.75"/>
    <row r="8878" ht="12.75"/>
    <row r="8879" ht="12.75"/>
    <row r="8880" ht="12.75"/>
    <row r="8881" ht="12.75"/>
    <row r="8882" ht="12.75"/>
    <row r="8883" ht="12.75"/>
    <row r="8884" ht="12.75"/>
    <row r="8885" ht="12.75"/>
    <row r="8886" ht="12.75"/>
    <row r="8887" ht="12.75"/>
    <row r="8888" ht="12.75"/>
    <row r="8889" ht="12.75"/>
    <row r="8890" ht="12.75"/>
    <row r="8891" ht="12.75"/>
    <row r="8892" ht="12.75"/>
    <row r="8893" ht="12.75"/>
    <row r="8894" ht="12.75"/>
    <row r="8895" ht="12.75"/>
    <row r="8896" ht="12.75"/>
    <row r="8897" ht="12.75"/>
    <row r="8898" ht="12.75"/>
    <row r="8899" ht="12.75"/>
    <row r="8900" ht="12.75"/>
    <row r="8901" ht="12.75"/>
    <row r="8902" ht="12.75"/>
    <row r="8903" ht="12.75"/>
    <row r="8904" ht="12.75"/>
    <row r="8905" ht="12.75"/>
    <row r="8906" ht="12.75"/>
    <row r="8907" ht="12.75"/>
    <row r="8908" ht="12.75"/>
    <row r="8909" ht="12.75"/>
    <row r="8910" ht="12.75"/>
    <row r="8911" ht="12.75"/>
    <row r="8912" ht="12.75"/>
    <row r="8913" ht="12.75"/>
    <row r="8914" ht="12.75"/>
    <row r="8915" ht="12.75"/>
    <row r="8916" ht="12.75"/>
    <row r="8917" ht="12.75"/>
    <row r="8918" ht="12.75"/>
    <row r="8919" ht="12.75"/>
    <row r="8920" ht="12.75"/>
    <row r="8921" ht="12.75"/>
    <row r="8922" ht="12.75"/>
    <row r="8923" ht="12.75"/>
    <row r="8924" ht="12.75"/>
    <row r="8925" ht="12.75"/>
    <row r="8926" ht="12.75"/>
    <row r="8927" ht="12.75"/>
    <row r="8928" ht="12.75"/>
    <row r="8929" ht="12.75"/>
    <row r="8930" ht="12.75"/>
    <row r="8931" ht="12.75"/>
    <row r="8932" ht="12.75"/>
    <row r="8933" ht="12.75"/>
    <row r="8934" ht="12.75"/>
    <row r="8935" ht="12.75"/>
    <row r="8936" ht="12.75"/>
    <row r="8937" ht="12.75"/>
    <row r="8938" ht="12.75"/>
    <row r="8939" ht="12.75"/>
    <row r="8940" ht="12.75"/>
    <row r="8941" ht="12.75"/>
    <row r="8942" ht="12.75"/>
    <row r="8943" ht="12.75"/>
    <row r="8944" ht="12.75"/>
    <row r="8945" ht="12.75"/>
    <row r="8946" ht="12.75"/>
    <row r="8947" ht="12.75"/>
    <row r="8948" ht="12.75"/>
    <row r="8949" ht="12.75"/>
    <row r="8950" ht="12.75"/>
    <row r="8951" ht="12.75"/>
    <row r="8952" ht="12.75"/>
    <row r="8953" ht="12.75"/>
    <row r="8954" ht="12.75"/>
    <row r="8955" ht="12.75"/>
    <row r="8956" ht="12.75"/>
    <row r="8957" ht="12.75"/>
    <row r="8958" ht="12.75"/>
    <row r="8959" ht="12.75"/>
    <row r="8960" ht="12.75"/>
    <row r="8961" ht="12.75"/>
    <row r="8962" ht="12.75"/>
    <row r="8963" ht="12.75"/>
    <row r="8964" ht="12.75"/>
    <row r="8965" ht="12.75"/>
    <row r="8966" ht="12.75"/>
    <row r="8967" ht="12.75"/>
    <row r="8968" ht="12.75"/>
    <row r="8969" ht="12.75"/>
    <row r="8970" ht="12.75"/>
    <row r="8971" ht="12.75"/>
    <row r="8972" ht="12.75"/>
    <row r="8973" ht="12.75"/>
    <row r="8974" ht="12.75"/>
    <row r="8975" ht="12.75"/>
    <row r="8976" ht="12.75"/>
    <row r="8977" ht="12.75"/>
    <row r="8978" ht="12.75"/>
    <row r="8979" ht="12.75"/>
    <row r="8980" ht="12.75"/>
    <row r="8981" ht="12.75"/>
    <row r="8982" ht="12.75"/>
    <row r="8983" ht="12.75"/>
    <row r="8984" ht="12.75"/>
    <row r="8985" ht="12.75"/>
    <row r="8986" ht="12.75"/>
    <row r="8987" ht="12.75"/>
    <row r="8988" ht="12.75"/>
    <row r="8989" ht="12.75"/>
    <row r="8990" ht="12.75"/>
    <row r="8991" ht="12.75"/>
    <row r="8992" ht="12.75"/>
    <row r="8993" ht="12.75"/>
    <row r="8994" ht="12.75"/>
    <row r="8995" ht="12.75"/>
    <row r="8996" ht="12.75"/>
    <row r="8997" ht="12.75"/>
    <row r="8998" ht="12.75"/>
    <row r="8999" ht="12.75"/>
    <row r="9000" ht="12.75"/>
    <row r="9001" ht="12.75"/>
    <row r="9002" ht="12.75"/>
    <row r="9003" ht="12.75"/>
    <row r="9004" ht="12.75"/>
    <row r="9005" ht="12.75"/>
    <row r="9006" ht="12.75"/>
    <row r="9007" ht="12.75"/>
    <row r="9008" ht="12.75"/>
    <row r="9009" ht="12.75"/>
    <row r="9010" ht="12.75"/>
    <row r="9011" ht="12.75"/>
    <row r="9012" ht="12.75"/>
    <row r="9013" ht="12.75"/>
    <row r="9014" ht="12.75"/>
    <row r="9015" ht="12.75"/>
    <row r="9016" ht="12.75"/>
    <row r="9017" ht="12.75"/>
    <row r="9018" ht="12.75"/>
    <row r="9019" ht="12.75"/>
    <row r="9020" ht="12.75"/>
    <row r="9021" ht="12.75"/>
    <row r="9022" ht="12.75"/>
    <row r="9023" ht="12.75"/>
    <row r="9024" ht="12.75"/>
    <row r="9025" ht="12.75"/>
    <row r="9026" ht="12.75"/>
    <row r="9027" ht="12.75"/>
    <row r="9028" ht="12.75"/>
    <row r="9029" ht="12.75"/>
    <row r="9030" ht="12.75"/>
    <row r="9031" ht="12.75"/>
    <row r="9032" ht="12.75"/>
    <row r="9033" ht="12.75"/>
    <row r="9034" ht="12.75"/>
    <row r="9035" ht="12.75"/>
    <row r="9036" ht="12.75"/>
    <row r="9037" ht="12.75"/>
    <row r="9038" ht="12.75"/>
    <row r="9039" ht="12.75"/>
    <row r="9040" ht="12.75"/>
    <row r="9041" ht="12.75"/>
    <row r="9042" ht="12.75"/>
    <row r="9043" ht="12.75"/>
    <row r="9044" ht="12.75"/>
    <row r="9045" ht="12.75"/>
    <row r="9046" ht="12.75"/>
    <row r="9047" ht="12.75"/>
    <row r="9048" ht="12.75"/>
    <row r="9049" ht="12.75"/>
    <row r="9050" ht="12.75"/>
    <row r="9051" ht="12.75"/>
    <row r="9052" ht="12.75"/>
    <row r="9053" ht="12.75"/>
    <row r="9054" ht="12.75"/>
    <row r="9055" ht="12.75"/>
    <row r="9056" ht="12.75"/>
    <row r="9057" ht="12.75"/>
    <row r="9058" ht="12.75"/>
    <row r="9059" ht="12.75"/>
    <row r="9060" ht="12.75"/>
    <row r="9061" ht="12.75"/>
    <row r="9062" ht="12.75"/>
    <row r="9063" ht="12.75"/>
    <row r="9064" ht="12.75"/>
    <row r="9065" ht="12.75"/>
    <row r="9066" ht="12.75"/>
    <row r="9067" ht="12.75"/>
    <row r="9068" ht="12.75"/>
    <row r="9069" ht="12.75"/>
    <row r="9070" ht="12.75"/>
    <row r="9071" ht="12.75"/>
    <row r="9072" ht="12.75"/>
    <row r="9073" ht="12.75"/>
    <row r="9074" ht="12.75"/>
    <row r="9075" ht="12.75"/>
    <row r="9076" ht="12.75"/>
    <row r="9077" ht="12.75"/>
    <row r="9078" ht="12.75"/>
    <row r="9079" ht="12.75"/>
    <row r="9080" ht="12.75"/>
    <row r="9081" ht="12.75"/>
    <row r="9082" ht="12.75"/>
    <row r="9083" ht="12.75"/>
    <row r="9084" ht="12.75"/>
    <row r="9085" ht="12.75"/>
    <row r="9086" ht="12.75"/>
    <row r="9087" ht="12.75"/>
    <row r="9088" ht="12.75"/>
    <row r="9089" ht="12.75"/>
    <row r="9090" ht="12.75"/>
    <row r="9091" ht="12.75"/>
    <row r="9092" ht="12.75"/>
    <row r="9093" ht="12.75"/>
    <row r="9094" ht="12.75"/>
    <row r="9095" ht="12.75"/>
    <row r="9096" ht="12.75"/>
    <row r="9097" ht="12.75"/>
    <row r="9098" ht="12.75"/>
    <row r="9099" ht="12.75"/>
    <row r="9100" ht="12.75"/>
    <row r="9101" ht="12.75"/>
    <row r="9102" ht="12.75"/>
    <row r="9103" ht="12.75"/>
    <row r="9104" ht="12.75"/>
    <row r="9105" ht="12.75"/>
    <row r="9106" ht="12.75"/>
    <row r="9107" ht="12.75"/>
    <row r="9108" ht="12.75"/>
    <row r="9109" ht="12.75"/>
    <row r="9110" ht="12.75"/>
    <row r="9111" ht="12.75"/>
    <row r="9112" ht="12.75"/>
    <row r="9113" ht="12.75"/>
    <row r="9114" ht="12.75"/>
    <row r="9115" ht="12.75"/>
    <row r="9116" ht="12.75"/>
    <row r="9117" ht="12.75"/>
    <row r="9118" ht="12.75"/>
    <row r="9119" ht="12.75"/>
    <row r="9120" ht="12.75"/>
    <row r="9121" ht="12.75"/>
    <row r="9122" ht="12.75"/>
    <row r="9123" ht="12.75"/>
    <row r="9124" ht="12.75"/>
    <row r="9125" ht="12.75"/>
    <row r="9126" ht="12.75"/>
    <row r="9127" ht="12.75"/>
    <row r="9128" ht="12.75"/>
    <row r="9129" ht="12.75"/>
    <row r="9130" ht="12.75"/>
    <row r="9131" ht="12.75"/>
    <row r="9132" ht="12.75"/>
    <row r="9133" ht="12.75"/>
    <row r="9134" ht="12.75"/>
    <row r="9135" ht="12.75"/>
    <row r="9136" ht="12.75"/>
    <row r="9137" ht="12.75"/>
    <row r="9138" ht="12.75"/>
    <row r="9139" ht="12.75"/>
    <row r="9140" ht="12.75"/>
    <row r="9141" ht="12.75"/>
    <row r="9142" ht="12.75"/>
    <row r="9143" ht="12.75"/>
    <row r="9144" ht="12.75"/>
    <row r="9145" ht="12.75"/>
    <row r="9146" ht="12.75"/>
    <row r="9147" ht="12.75"/>
    <row r="9148" ht="12.75"/>
    <row r="9149" ht="12.75"/>
    <row r="9150" ht="12.75"/>
    <row r="9151" ht="12.75"/>
    <row r="9152" ht="12.75"/>
    <row r="9153" ht="12.75"/>
    <row r="9154" ht="12.75"/>
    <row r="9155" ht="12.75"/>
    <row r="9156" ht="12.75"/>
    <row r="9157" ht="12.75"/>
    <row r="9158" ht="12.75"/>
    <row r="9159" ht="12.75"/>
    <row r="9160" ht="12.75"/>
    <row r="9161" ht="12.75"/>
    <row r="9162" ht="12.75"/>
    <row r="9163" ht="12.75"/>
    <row r="9164" ht="12.75"/>
    <row r="9165" ht="12.75"/>
    <row r="9166" ht="12.75"/>
    <row r="9167" ht="12.75"/>
    <row r="9168" ht="12.75"/>
    <row r="9169" ht="12.75"/>
    <row r="9170" ht="12.75"/>
    <row r="9171" ht="12.75"/>
    <row r="9172" ht="12.75"/>
    <row r="9173" ht="12.75"/>
    <row r="9174" ht="12.75"/>
    <row r="9175" ht="12.75"/>
    <row r="9176" ht="12.75"/>
    <row r="9177" ht="12.75"/>
    <row r="9178" ht="12.75"/>
    <row r="9179" ht="12.75"/>
    <row r="9180" ht="12.75"/>
    <row r="9181" ht="12.75"/>
    <row r="9182" ht="12.75"/>
    <row r="9183" ht="12.75"/>
    <row r="9184" ht="12.75"/>
    <row r="9185" ht="12.75"/>
    <row r="9186" ht="12.75"/>
    <row r="9187" ht="12.75"/>
    <row r="9188" ht="12.75"/>
    <row r="9189" ht="12.75"/>
    <row r="9190" ht="12.75"/>
    <row r="9191" ht="12.75"/>
    <row r="9192" ht="12.75"/>
    <row r="9193" ht="12.75"/>
    <row r="9194" ht="12.75"/>
    <row r="9195" ht="12.75"/>
    <row r="9196" ht="12.75"/>
    <row r="9197" ht="12.75"/>
    <row r="9198" ht="12.75"/>
    <row r="9199" ht="12.75"/>
    <row r="9200" ht="12.75"/>
    <row r="9201" ht="12.75"/>
    <row r="9202" ht="12.75"/>
    <row r="9203" ht="12.75"/>
    <row r="9204" ht="12.75"/>
    <row r="9205" ht="12.75"/>
    <row r="9206" ht="12.75"/>
    <row r="9207" ht="12.75"/>
    <row r="9208" ht="12.75"/>
    <row r="9209" ht="12.75"/>
    <row r="9210" ht="12.75"/>
    <row r="9211" ht="12.75"/>
    <row r="9212" ht="12.75"/>
    <row r="9213" ht="12.75"/>
    <row r="9214" ht="12.75"/>
    <row r="9215" ht="12.75"/>
    <row r="9216" ht="12.75"/>
    <row r="9217" ht="12.75"/>
    <row r="9218" ht="12.75"/>
    <row r="9219" ht="12.75"/>
    <row r="9220" ht="12.75"/>
    <row r="9221" ht="12.75"/>
    <row r="9222" ht="12.75"/>
    <row r="9223" ht="12.75"/>
    <row r="9224" ht="12.75"/>
    <row r="9225" ht="12.75"/>
    <row r="9226" ht="12.75"/>
    <row r="9227" ht="12.75"/>
    <row r="9228" ht="12.75"/>
    <row r="9229" ht="12.75"/>
    <row r="9230" ht="12.75"/>
    <row r="9231" ht="12.75"/>
    <row r="9232" ht="12.75"/>
    <row r="9233" ht="12.75"/>
    <row r="9234" ht="12.75"/>
    <row r="9235" ht="12.75"/>
    <row r="9236" ht="12.75"/>
    <row r="9237" ht="12.75"/>
    <row r="9238" ht="12.75"/>
    <row r="9239" ht="12.75"/>
    <row r="9240" ht="12.75"/>
    <row r="9241" ht="12.75"/>
    <row r="9242" ht="12.75"/>
    <row r="9243" ht="12.75"/>
    <row r="9244" ht="12.75"/>
    <row r="9245" ht="12.75"/>
    <row r="9246" ht="12.75"/>
    <row r="9247" ht="12.75"/>
    <row r="9248" ht="12.75"/>
    <row r="9249" ht="12.75"/>
    <row r="9250" ht="12.75"/>
    <row r="9251" ht="12.75"/>
    <row r="9252" ht="12.75"/>
    <row r="9253" ht="12.75"/>
    <row r="9254" ht="12.75"/>
    <row r="9255" ht="12.75"/>
    <row r="9256" ht="12.75"/>
    <row r="9257" ht="12.75"/>
    <row r="9258" ht="12.75"/>
    <row r="9259" ht="12.75"/>
    <row r="9260" ht="12.75"/>
    <row r="9261" ht="12.75"/>
    <row r="9262" ht="12.75"/>
    <row r="9263" ht="12.75"/>
    <row r="9264" ht="12.75"/>
    <row r="9265" ht="12.75"/>
    <row r="9266" ht="12.75"/>
    <row r="9267" ht="12.75"/>
    <row r="9268" ht="12.75"/>
    <row r="9269" ht="12.75"/>
    <row r="9270" ht="12.75"/>
    <row r="9271" ht="12.75"/>
    <row r="9272" ht="12.75"/>
    <row r="9273" ht="12.75"/>
    <row r="9274" ht="12.75"/>
    <row r="9275" ht="12.75"/>
    <row r="9276" ht="12.75"/>
    <row r="9277" ht="12.75"/>
    <row r="9278" ht="12.75"/>
    <row r="9279" ht="12.75"/>
    <row r="9280" ht="12.75"/>
    <row r="9281" ht="12.75"/>
    <row r="9282" ht="12.75"/>
    <row r="9283" ht="12.75"/>
    <row r="9284" ht="12.75"/>
    <row r="9285" ht="12.75"/>
    <row r="9286" ht="12.75"/>
    <row r="9287" ht="12.75"/>
    <row r="9288" ht="12.75"/>
    <row r="9289" ht="12.75"/>
    <row r="9290" ht="12.75"/>
    <row r="9291" ht="12.75"/>
    <row r="9292" ht="12.75"/>
    <row r="9293" ht="12.75"/>
    <row r="9294" ht="12.75"/>
    <row r="9295" ht="12.75"/>
    <row r="9296" ht="12.75"/>
    <row r="9297" ht="12.75"/>
    <row r="9298" ht="12.75"/>
    <row r="9299" ht="12.75"/>
    <row r="9300" ht="12.75"/>
    <row r="9301" ht="12.75"/>
    <row r="9302" ht="12.75"/>
    <row r="9303" ht="12.75"/>
    <row r="9304" ht="12.75"/>
    <row r="9305" ht="12.75"/>
    <row r="9306" ht="12.75"/>
    <row r="9307" ht="12.75"/>
    <row r="9308" ht="12.75"/>
    <row r="9309" ht="12.75"/>
    <row r="9310" ht="12.75"/>
    <row r="9311" ht="12.75"/>
    <row r="9312" ht="12.75"/>
    <row r="9313" ht="12.75"/>
    <row r="9314" ht="12.75"/>
    <row r="9315" ht="12.75"/>
    <row r="9316" ht="12.75"/>
    <row r="9317" ht="12.75"/>
    <row r="9318" ht="12.75"/>
    <row r="9319" ht="12.75"/>
    <row r="9320" ht="12.75"/>
    <row r="9321" ht="12.75"/>
    <row r="9322" ht="12.75"/>
    <row r="9323" ht="12.75"/>
    <row r="9324" ht="12.75"/>
    <row r="9325" ht="12.75"/>
    <row r="9326" ht="12.75"/>
    <row r="9327" ht="12.75"/>
    <row r="9328" ht="12.75"/>
    <row r="9329" ht="12.75"/>
    <row r="9330" ht="12.75"/>
    <row r="9331" ht="12.75"/>
    <row r="9332" ht="12.75"/>
    <row r="9333" ht="12.75"/>
    <row r="9334" ht="12.75"/>
    <row r="9335" ht="12.75"/>
    <row r="9336" ht="12.75"/>
    <row r="9337" ht="12.75"/>
    <row r="9338" ht="12.75"/>
    <row r="9339" ht="12.75"/>
    <row r="9340" ht="12.75"/>
    <row r="9341" ht="12.75"/>
    <row r="9342" ht="12.75"/>
    <row r="9343" ht="12.75"/>
    <row r="9344" ht="12.75"/>
    <row r="9345" ht="12.75"/>
    <row r="9346" ht="12.75"/>
    <row r="9347" ht="12.75"/>
    <row r="9348" ht="12.75"/>
    <row r="9349" ht="12.75"/>
    <row r="9350" ht="12.75"/>
    <row r="9351" ht="12.75"/>
    <row r="9352" ht="12.75"/>
    <row r="9353" ht="12.75"/>
    <row r="9354" ht="12.75"/>
    <row r="9355" ht="12.75"/>
    <row r="9356" ht="12.75"/>
    <row r="9357" ht="12.75"/>
    <row r="9358" ht="12.75"/>
    <row r="9359" ht="12.75"/>
    <row r="9360" ht="12.75"/>
    <row r="9361" ht="12.75"/>
    <row r="9362" ht="12.75"/>
    <row r="9363" ht="12.75"/>
    <row r="9364" ht="12.75"/>
    <row r="9365" ht="12.75"/>
    <row r="9366" ht="12.75"/>
    <row r="9367" ht="12.75"/>
    <row r="9368" ht="12.75"/>
    <row r="9369" ht="12.75"/>
    <row r="9370" ht="12.75"/>
    <row r="9371" ht="12.75"/>
    <row r="9372" ht="12.75"/>
    <row r="9373" ht="12.75"/>
    <row r="9374" ht="12.75"/>
    <row r="9375" ht="12.75"/>
    <row r="9376" ht="12.75"/>
    <row r="9377" ht="12.75"/>
    <row r="9378" ht="12.75"/>
    <row r="9379" ht="12.75"/>
    <row r="9380" ht="12.75"/>
    <row r="9381" ht="12.75"/>
    <row r="9382" ht="12.75"/>
    <row r="9383" ht="12.75"/>
    <row r="9384" ht="12.75"/>
    <row r="9385" ht="12.75"/>
    <row r="9386" ht="12.75"/>
    <row r="9387" ht="12.75"/>
    <row r="9388" ht="12.75"/>
    <row r="9389" ht="12.75"/>
    <row r="9390" ht="12.75"/>
    <row r="9391" ht="12.75"/>
    <row r="9392" ht="12.75"/>
    <row r="9393" ht="12.75"/>
    <row r="9394" ht="12.75"/>
    <row r="9395" ht="12.75"/>
    <row r="9396" ht="12.75"/>
    <row r="9397" ht="12.75"/>
    <row r="9398" ht="12.75"/>
    <row r="9399" ht="12.75"/>
    <row r="9400" ht="12.75"/>
    <row r="9401" ht="12.75"/>
    <row r="9402" ht="12.75"/>
    <row r="9403" ht="12.75"/>
    <row r="9404" ht="12.75"/>
    <row r="9405" ht="12.75"/>
    <row r="9406" ht="12.75"/>
    <row r="9407" ht="12.75"/>
    <row r="9408" ht="12.75"/>
    <row r="9409" ht="12.75"/>
    <row r="9410" ht="12.75"/>
    <row r="9411" ht="12.75"/>
    <row r="9412" ht="12.75"/>
    <row r="9413" ht="12.75"/>
    <row r="9414" ht="12.75"/>
    <row r="9415" ht="12.75"/>
    <row r="9416" ht="12.75"/>
    <row r="9417" ht="12.75"/>
    <row r="9418" ht="12.75"/>
    <row r="9419" ht="12.75"/>
    <row r="9420" ht="12.75"/>
    <row r="9421" ht="12.75"/>
    <row r="9422" ht="12.75"/>
    <row r="9423" ht="12.75"/>
    <row r="9424" ht="12.75"/>
    <row r="9425" ht="12.75"/>
    <row r="9426" ht="12.75"/>
    <row r="9427" ht="12.75"/>
    <row r="9428" ht="12.75"/>
    <row r="9429" ht="12.75"/>
    <row r="9430" ht="12.75"/>
    <row r="9431" ht="12.75"/>
    <row r="9432" ht="12.75"/>
    <row r="9433" ht="12.75"/>
    <row r="9434" ht="12.75"/>
    <row r="9435" ht="12.75"/>
    <row r="9436" ht="12.75"/>
    <row r="9437" ht="12.75"/>
    <row r="9438" ht="12.75"/>
    <row r="9439" ht="12.75"/>
    <row r="9440" ht="12.75"/>
    <row r="9441" ht="12.75"/>
    <row r="9442" ht="12.75"/>
    <row r="9443" ht="12.75"/>
    <row r="9444" ht="12.75"/>
    <row r="9445" ht="12.75"/>
    <row r="9446" ht="12.75"/>
    <row r="9447" ht="12.75"/>
    <row r="9448" ht="12.75"/>
    <row r="9449" ht="12.75"/>
    <row r="9450" ht="12.75"/>
    <row r="9451" ht="12.75"/>
    <row r="9452" ht="12.75"/>
    <row r="9453" ht="12.75"/>
    <row r="9454" ht="12.75"/>
    <row r="9455" ht="12.75"/>
    <row r="9456" ht="12.75"/>
    <row r="9457" ht="12.75"/>
    <row r="9458" ht="12.75"/>
    <row r="9459" ht="12.75"/>
    <row r="9460" ht="12.75"/>
    <row r="9461" ht="12.75"/>
    <row r="9462" ht="12.75"/>
    <row r="9463" ht="12.75"/>
    <row r="9464" ht="12.75"/>
    <row r="9465" ht="12.75"/>
    <row r="9466" ht="12.75"/>
    <row r="9467" ht="12.75"/>
    <row r="9468" ht="12.75"/>
    <row r="9469" ht="12.75"/>
    <row r="9470" ht="12.75"/>
    <row r="9471" ht="12.75"/>
    <row r="9472" ht="12.75"/>
    <row r="9473" ht="12.75"/>
    <row r="9474" ht="12.75"/>
    <row r="9475" ht="12.75"/>
    <row r="9476" ht="12.75"/>
    <row r="9477" ht="12.75"/>
    <row r="9478" ht="12.75"/>
    <row r="9479" ht="12.75"/>
    <row r="9480" ht="12.75"/>
    <row r="9481" ht="12.75"/>
    <row r="9482" ht="12.75"/>
    <row r="9483" ht="12.75"/>
    <row r="9484" ht="12.75"/>
    <row r="9485" ht="12.75"/>
    <row r="9486" ht="12.75"/>
    <row r="9487" ht="12.75"/>
    <row r="9488" ht="12.75"/>
    <row r="9489" ht="12.75"/>
    <row r="9490" ht="12.75"/>
    <row r="9491" ht="12.75"/>
    <row r="9492" ht="12.75"/>
    <row r="9493" ht="12.75"/>
    <row r="9494" ht="12.75"/>
    <row r="9495" ht="12.75"/>
    <row r="9496" ht="12.75"/>
    <row r="9497" ht="12.75"/>
    <row r="9498" ht="12.75"/>
    <row r="9499" ht="12.75"/>
    <row r="9500" ht="12.75"/>
    <row r="9501" ht="12.75"/>
    <row r="9502" ht="12.75"/>
    <row r="9503" ht="12.75"/>
    <row r="9504" ht="12.75"/>
    <row r="9505" ht="12.75"/>
    <row r="9506" ht="12.75"/>
    <row r="9507" ht="12.75"/>
    <row r="9508" ht="12.75"/>
    <row r="9509" ht="12.75"/>
    <row r="9510" ht="12.75"/>
    <row r="9511" ht="12.75"/>
    <row r="9512" ht="12.75"/>
    <row r="9513" ht="12.75"/>
    <row r="9514" ht="12.75"/>
    <row r="9515" ht="12.75"/>
    <row r="9516" ht="12.75"/>
    <row r="9517" ht="12.75"/>
    <row r="9518" ht="12.75"/>
    <row r="9519" ht="12.75"/>
    <row r="9520" ht="12.75"/>
    <row r="9521" ht="12.75"/>
    <row r="9522" ht="12.75"/>
    <row r="9523" ht="12.75"/>
    <row r="9524" ht="12.75"/>
    <row r="9525" ht="12.75"/>
    <row r="9526" ht="12.75"/>
    <row r="9527" ht="12.75"/>
    <row r="9528" ht="12.75"/>
    <row r="9529" ht="12.75"/>
    <row r="9530" ht="12.75"/>
    <row r="9531" ht="12.75"/>
    <row r="9532" ht="12.75"/>
    <row r="9533" ht="12.75"/>
    <row r="9534" ht="12.75"/>
    <row r="9535" ht="12.75"/>
    <row r="9536" ht="12.75"/>
    <row r="9537" ht="12.75"/>
    <row r="9538" ht="12.75"/>
    <row r="9539" ht="12.75"/>
    <row r="9540" ht="12.75"/>
    <row r="9541" ht="12.75"/>
    <row r="9542" ht="12.75"/>
    <row r="9543" ht="12.75"/>
    <row r="9544" ht="12.75"/>
    <row r="9545" ht="12.75"/>
    <row r="9546" ht="12.75"/>
    <row r="9547" ht="12.75"/>
    <row r="9548" ht="12.75"/>
    <row r="9549" ht="12.75"/>
    <row r="9550" ht="12.75"/>
    <row r="9551" ht="12.75"/>
    <row r="9552" ht="12.75"/>
    <row r="9553" ht="12.75"/>
    <row r="9554" ht="12.75"/>
    <row r="9555" ht="12.75"/>
    <row r="9556" ht="12.75"/>
    <row r="9557" ht="12.75"/>
    <row r="9558" ht="12.75"/>
    <row r="9559" ht="12.75"/>
    <row r="9560" ht="12.75"/>
    <row r="9561" ht="12.75"/>
    <row r="9562" ht="12.75"/>
    <row r="9563" ht="12.75"/>
    <row r="9564" ht="12.75"/>
    <row r="9565" ht="12.75"/>
    <row r="9566" ht="12.75"/>
    <row r="9567" ht="12.75"/>
    <row r="9568" ht="12.75"/>
    <row r="9569" ht="12.75"/>
    <row r="9570" ht="12.75"/>
    <row r="9571" ht="12.75"/>
    <row r="9572" ht="12.75"/>
    <row r="9573" ht="12.75"/>
    <row r="9574" ht="12.75"/>
    <row r="9575" ht="12.75"/>
    <row r="9576" ht="12.75"/>
    <row r="9577" ht="12.75"/>
    <row r="9578" ht="12.75"/>
    <row r="9579" ht="12.75"/>
    <row r="9580" ht="12.75"/>
    <row r="9581" ht="12.75"/>
    <row r="9582" ht="12.75"/>
    <row r="9583" ht="12.75"/>
    <row r="9584" ht="12.75"/>
    <row r="9585" ht="12.75"/>
    <row r="9586" ht="12.75"/>
    <row r="9587" ht="12.75"/>
    <row r="9588" ht="12.75"/>
    <row r="9589" ht="12.75"/>
    <row r="9590" ht="12.75"/>
    <row r="9591" ht="12.75"/>
    <row r="9592" ht="12.75"/>
    <row r="9593" ht="12.75"/>
    <row r="9594" ht="12.75"/>
    <row r="9595" ht="12.75"/>
    <row r="9596" ht="12.75"/>
    <row r="9597" ht="12.75"/>
    <row r="9598" ht="12.75"/>
    <row r="9599" ht="12.75"/>
    <row r="9600" ht="12.75"/>
    <row r="9601" ht="12.75"/>
    <row r="9602" ht="12.75"/>
    <row r="9603" ht="12.75"/>
    <row r="9604" ht="12.75"/>
    <row r="9605" ht="12.75"/>
    <row r="9606" ht="12.75"/>
    <row r="9607" ht="12.75"/>
    <row r="9608" ht="12.75"/>
    <row r="9609" ht="12.75"/>
    <row r="9610" ht="12.75"/>
    <row r="9611" ht="12.75"/>
    <row r="9612" ht="12.75"/>
    <row r="9613" ht="12.75"/>
    <row r="9614" ht="12.75"/>
    <row r="9615" ht="12.75"/>
    <row r="9616" ht="12.75"/>
    <row r="9617" ht="12.75"/>
    <row r="9618" ht="12.75"/>
    <row r="9619" ht="12.75"/>
    <row r="9620" ht="12.75"/>
    <row r="9621" ht="12.75"/>
    <row r="9622" ht="12.75"/>
    <row r="9623" ht="12.75"/>
    <row r="9624" ht="12.75"/>
    <row r="9625" ht="12.75"/>
    <row r="9626" ht="12.75"/>
    <row r="9627" ht="12.75"/>
    <row r="9628" ht="12.75"/>
    <row r="9629" ht="12.75"/>
    <row r="9630" ht="12.75"/>
    <row r="9631" ht="12.75"/>
    <row r="9632" ht="12.75"/>
    <row r="9633" ht="12.75"/>
    <row r="9634" ht="12.75"/>
    <row r="9635" ht="12.75"/>
    <row r="9636" ht="12.75"/>
    <row r="9637" ht="12.75"/>
    <row r="9638" ht="12.75"/>
    <row r="9639" ht="12.75"/>
    <row r="9640" ht="12.75"/>
    <row r="9641" ht="12.75"/>
    <row r="9642" ht="12.75"/>
    <row r="9643" ht="12.75"/>
    <row r="9644" ht="12.75"/>
    <row r="9645" ht="12.75"/>
    <row r="9646" ht="12.75"/>
    <row r="9647" ht="12.75"/>
    <row r="9648" ht="12.75"/>
    <row r="9649" ht="12.75"/>
    <row r="9650" ht="12.75"/>
    <row r="9651" ht="12.75"/>
    <row r="9652" ht="12.75"/>
    <row r="9653" ht="12.75"/>
    <row r="9654" ht="12.75"/>
    <row r="9655" ht="12.75"/>
    <row r="9656" ht="12.75"/>
    <row r="9657" ht="12.75"/>
    <row r="9658" ht="12.75"/>
    <row r="9659" ht="12.75"/>
    <row r="9660" ht="12.75"/>
    <row r="9661" ht="12.75"/>
    <row r="9662" ht="12.75"/>
    <row r="9663" ht="12.75"/>
    <row r="9664" ht="12.75"/>
    <row r="9665" ht="12.75"/>
    <row r="9666" ht="12.75"/>
    <row r="9667" ht="12.75"/>
    <row r="9668" ht="12.75"/>
    <row r="9669" ht="12.75"/>
    <row r="9670" ht="12.75"/>
    <row r="9671" ht="12.75"/>
    <row r="9672" ht="12.75"/>
    <row r="9673" ht="12.75"/>
    <row r="9674" ht="12.75"/>
    <row r="9675" ht="12.75"/>
    <row r="9676" ht="12.75"/>
    <row r="9677" ht="12.75"/>
    <row r="9678" ht="12.75"/>
    <row r="9679" ht="12.75"/>
    <row r="9680" ht="12.75"/>
    <row r="9681" ht="12.75"/>
    <row r="9682" ht="12.75"/>
    <row r="9683" ht="12.75"/>
    <row r="9684" ht="12.75"/>
    <row r="9685" ht="12.75"/>
    <row r="9686" ht="12.75"/>
    <row r="9687" ht="12.75"/>
    <row r="9688" ht="12.75"/>
    <row r="9689" ht="12.75"/>
    <row r="9690" ht="12.75"/>
    <row r="9691" ht="12.75"/>
    <row r="9692" ht="12.75"/>
    <row r="9693" ht="12.75"/>
    <row r="9694" ht="12.75"/>
    <row r="9695" ht="12.75"/>
    <row r="9696" ht="12.75"/>
    <row r="9697" ht="12.75"/>
    <row r="9698" ht="12.75"/>
    <row r="9699" ht="12.75"/>
    <row r="9700" ht="12.75"/>
    <row r="9701" ht="12.75"/>
    <row r="9702" ht="12.75"/>
    <row r="9703" ht="12.75"/>
    <row r="9704" ht="12.75"/>
    <row r="9705" ht="12.75"/>
    <row r="9706" ht="12.75"/>
    <row r="9707" ht="12.75"/>
    <row r="9708" ht="12.75"/>
    <row r="9709" ht="12.75"/>
    <row r="9710" ht="12.75"/>
    <row r="9711" ht="12.75"/>
    <row r="9712" ht="12.75"/>
    <row r="9713" ht="12.75"/>
    <row r="9714" ht="12.75"/>
    <row r="9715" ht="12.75"/>
    <row r="9716" ht="12.75"/>
    <row r="9717" ht="12.75"/>
    <row r="9718" ht="12.75"/>
    <row r="9719" ht="12.75"/>
    <row r="9720" ht="12.75"/>
    <row r="9721" ht="12.75"/>
    <row r="9722" ht="12.75"/>
    <row r="9723" ht="12.75"/>
    <row r="9724" ht="12.75"/>
    <row r="9725" ht="12.75"/>
    <row r="9726" ht="12.75"/>
    <row r="9727" ht="12.75"/>
    <row r="9728" ht="12.75"/>
    <row r="9729" ht="12.75"/>
    <row r="9730" ht="12.75"/>
    <row r="9731" ht="12.75"/>
    <row r="9732" ht="12.75"/>
    <row r="9733" ht="12.75"/>
    <row r="9734" ht="12.75"/>
    <row r="9735" ht="12.75"/>
    <row r="9736" ht="12.75"/>
    <row r="9737" ht="12.75"/>
    <row r="9738" ht="12.75"/>
    <row r="9739" ht="12.75"/>
    <row r="9740" ht="12.75"/>
    <row r="9741" ht="12.75"/>
    <row r="9742" ht="12.75"/>
    <row r="9743" ht="12.75"/>
    <row r="9744" ht="12.75"/>
    <row r="9745" ht="12.75"/>
    <row r="9746" ht="12.75"/>
    <row r="9747" ht="12.75"/>
    <row r="9748" ht="12.75"/>
    <row r="9749" ht="12.75"/>
    <row r="9750" ht="12.75"/>
    <row r="9751" ht="12.75"/>
    <row r="9752" ht="12.75"/>
    <row r="9753" ht="12.75"/>
    <row r="9754" ht="12.75"/>
    <row r="9755" ht="12.75"/>
    <row r="9756" ht="12.75"/>
    <row r="9757" ht="12.75"/>
    <row r="9758" ht="12.75"/>
    <row r="9759" ht="12.75"/>
    <row r="9760" ht="12.75"/>
    <row r="9761" ht="12.75"/>
    <row r="9762" ht="12.75"/>
    <row r="9763" ht="12.75"/>
    <row r="9764" ht="12.75"/>
    <row r="9765" ht="12.75"/>
    <row r="9766" ht="12.75"/>
    <row r="9767" ht="12.75"/>
    <row r="9768" ht="12.75"/>
    <row r="9769" ht="12.75"/>
    <row r="9770" ht="12.75"/>
    <row r="9771" ht="12.75"/>
    <row r="9772" ht="12.75"/>
    <row r="9773" ht="12.75"/>
    <row r="9774" ht="12.75"/>
    <row r="9775" ht="12.75"/>
    <row r="9776" ht="12.75"/>
    <row r="9777" ht="12.75"/>
    <row r="9778" ht="12.75"/>
    <row r="9779" ht="12.75"/>
    <row r="9780" ht="12.75"/>
    <row r="9781" ht="12.75"/>
    <row r="9782" ht="12.75"/>
    <row r="9783" ht="12.75"/>
    <row r="9784" ht="12.75"/>
    <row r="9785" ht="12.75"/>
    <row r="9786" ht="12.75"/>
    <row r="9787" ht="12.75"/>
    <row r="9788" ht="12.75"/>
    <row r="9789" ht="12.75"/>
    <row r="9790" ht="12.75"/>
    <row r="9791" ht="12.75"/>
    <row r="9792" ht="12.75"/>
    <row r="9793" ht="12.75"/>
    <row r="9794" ht="12.75"/>
    <row r="9795" ht="12.75"/>
    <row r="9796" ht="12.75"/>
    <row r="9797" ht="12.75"/>
    <row r="9798" ht="12.75"/>
    <row r="9799" ht="12.75"/>
    <row r="9800" ht="12.75"/>
    <row r="9801" ht="12.75"/>
    <row r="9802" ht="12.75"/>
    <row r="9803" ht="12.75"/>
    <row r="9804" ht="12.75"/>
    <row r="9805" ht="12.75"/>
    <row r="9806" ht="12.75"/>
    <row r="9807" ht="12.75"/>
    <row r="9808" ht="12.75"/>
    <row r="9809" ht="12.75"/>
    <row r="9810" ht="12.75"/>
    <row r="9811" ht="12.75"/>
    <row r="9812" ht="12.75"/>
    <row r="9813" ht="12.75"/>
    <row r="9814" ht="12.75"/>
    <row r="9815" ht="12.75"/>
    <row r="9816" ht="12.75"/>
    <row r="9817" ht="12.75"/>
    <row r="9818" ht="12.75"/>
    <row r="9819" ht="12.75"/>
    <row r="9820" ht="12.75"/>
    <row r="9821" ht="12.75"/>
    <row r="9822" ht="12.75"/>
    <row r="9823" ht="12.75"/>
    <row r="9824" ht="12.75"/>
    <row r="9825" ht="12.75"/>
    <row r="9826" ht="12.75"/>
    <row r="9827" ht="12.75"/>
    <row r="9828" ht="12.75"/>
    <row r="9829" ht="12.75"/>
    <row r="9830" ht="12.75"/>
    <row r="9831" ht="12.75"/>
    <row r="9832" ht="12.75"/>
    <row r="9833" ht="12.75"/>
    <row r="9834" ht="12.75"/>
    <row r="9835" ht="12.75"/>
    <row r="9836" ht="12.75"/>
    <row r="9837" ht="12.75"/>
    <row r="9838" ht="12.75"/>
    <row r="9839" ht="12.75"/>
    <row r="9840" ht="12.75"/>
    <row r="9841" ht="12.75"/>
    <row r="9842" ht="12.75"/>
    <row r="9843" ht="12.75"/>
    <row r="9844" ht="12.75"/>
    <row r="9845" ht="12.75"/>
    <row r="9846" ht="12.75"/>
    <row r="9847" ht="12.75"/>
    <row r="9848" ht="12.75"/>
    <row r="9849" ht="12.75"/>
    <row r="9850" ht="12.75"/>
    <row r="9851" ht="12.75"/>
    <row r="9852" ht="12.75"/>
    <row r="9853" ht="12.75"/>
    <row r="9854" ht="12.75"/>
    <row r="9855" ht="12.75"/>
    <row r="9856" ht="12.75"/>
    <row r="9857" ht="12.75"/>
    <row r="9858" ht="12.75"/>
    <row r="9859" ht="12.75"/>
    <row r="9860" ht="12.75"/>
    <row r="9861" ht="12.75"/>
    <row r="9862" ht="12.75"/>
    <row r="9863" ht="12.75"/>
    <row r="9864" ht="12.75"/>
    <row r="9865" ht="12.75"/>
    <row r="9866" ht="12.75"/>
    <row r="9867" ht="12.75"/>
    <row r="9868" ht="12.75"/>
    <row r="9869" ht="12.75"/>
    <row r="9870" ht="12.75"/>
    <row r="9871" ht="12.75"/>
    <row r="9872" ht="12.75"/>
    <row r="9873" ht="12.75"/>
    <row r="9874" ht="12.75"/>
    <row r="9875" ht="12.75"/>
    <row r="9876" ht="12.75"/>
    <row r="9877" ht="12.75"/>
    <row r="9878" ht="12.75"/>
    <row r="9879" ht="12.75"/>
    <row r="9880" ht="12.75"/>
    <row r="9881" ht="12.75"/>
    <row r="9882" ht="12.75"/>
    <row r="9883" ht="12.75"/>
    <row r="9884" ht="12.75"/>
    <row r="9885" ht="12.75"/>
    <row r="9886" ht="12.75"/>
    <row r="9887" ht="12.75"/>
    <row r="9888" ht="12.75"/>
    <row r="9889" ht="12.75"/>
    <row r="9890" ht="12.75"/>
    <row r="9891" ht="12.75"/>
    <row r="9892" ht="12.75"/>
    <row r="9893" ht="12.75"/>
    <row r="9894" ht="12.75"/>
    <row r="9895" ht="12.75"/>
    <row r="9896" ht="12.75"/>
    <row r="9897" ht="12.75"/>
    <row r="9898" ht="12.75"/>
    <row r="9899" ht="12.75"/>
    <row r="9900" ht="12.75"/>
    <row r="9901" ht="12.75"/>
    <row r="9902" ht="12.75"/>
    <row r="9903" ht="12.75"/>
    <row r="9904" ht="12.75"/>
    <row r="9905" ht="12.75"/>
    <row r="9906" ht="12.75"/>
    <row r="9907" ht="12.75"/>
    <row r="9908" ht="12.75"/>
    <row r="9909" ht="12.75"/>
    <row r="9910" ht="12.75"/>
    <row r="9911" ht="12.75"/>
    <row r="9912" ht="12.75"/>
    <row r="9913" ht="12.75"/>
    <row r="9914" ht="12.75"/>
    <row r="9915" ht="12.75"/>
    <row r="9916" ht="12.75"/>
    <row r="9917" ht="12.75"/>
    <row r="9918" ht="12.75"/>
    <row r="9919" ht="12.75"/>
    <row r="9920" ht="12.75"/>
    <row r="9921" ht="12.75"/>
    <row r="9922" ht="12.75"/>
    <row r="9923" ht="12.75"/>
    <row r="9924" ht="12.75"/>
    <row r="9925" ht="12.75"/>
    <row r="9926" ht="12.75"/>
    <row r="9927" ht="12.75"/>
    <row r="9928" ht="12.75"/>
    <row r="9929" ht="12.75"/>
    <row r="9930" ht="12.75"/>
    <row r="9931" ht="12.75"/>
    <row r="9932" ht="12.75"/>
    <row r="9933" ht="12.75"/>
    <row r="9934" ht="12.75"/>
    <row r="9935" ht="12.75"/>
    <row r="9936" ht="12.75"/>
    <row r="9937" ht="12.75"/>
    <row r="9938" ht="12.75"/>
    <row r="9939" ht="12.75"/>
    <row r="9940" ht="12.75"/>
    <row r="9941" ht="12.75"/>
    <row r="9942" ht="12.75"/>
    <row r="9943" ht="12.75"/>
    <row r="9944" ht="12.75"/>
    <row r="9945" ht="12.75"/>
    <row r="9946" ht="12.75"/>
    <row r="9947" ht="12.75"/>
    <row r="9948" ht="12.75"/>
    <row r="9949" ht="12.75"/>
    <row r="9950" ht="12.75"/>
    <row r="9951" ht="12.75"/>
    <row r="9952" ht="12.75"/>
    <row r="9953" ht="12.75"/>
    <row r="9954" ht="12.75"/>
    <row r="9955" ht="12.75"/>
    <row r="9956" ht="12.75"/>
    <row r="9957" ht="12.75"/>
    <row r="9958" ht="12.75"/>
    <row r="9959" ht="12.75"/>
    <row r="9960" ht="12.75"/>
    <row r="9961" ht="12.75"/>
    <row r="9962" ht="12.75"/>
    <row r="9963" ht="12.75"/>
    <row r="9964" ht="12.75"/>
    <row r="9965" ht="12.75"/>
    <row r="9966" ht="12.75"/>
    <row r="9967" ht="12.75"/>
    <row r="9968" ht="12.75"/>
    <row r="9969" ht="12.75"/>
    <row r="9970" ht="12.75"/>
    <row r="9971" ht="12.75"/>
    <row r="9972" ht="12.75"/>
    <row r="9973" ht="12.75"/>
    <row r="9974" ht="12.75"/>
    <row r="9975" ht="12.75"/>
    <row r="9976" ht="12.75"/>
    <row r="9977" ht="12.75"/>
    <row r="9978" ht="12.75"/>
    <row r="9979" ht="12.75"/>
    <row r="9980" ht="12.75"/>
    <row r="9981" ht="12.75"/>
    <row r="9982" ht="12.75"/>
    <row r="9983" ht="12.75"/>
    <row r="9984" ht="12.75"/>
    <row r="9985" ht="12.75"/>
    <row r="9986" ht="12.75"/>
    <row r="9987" ht="12.75"/>
    <row r="9988" ht="12.75"/>
    <row r="9989" ht="12.75"/>
    <row r="9990" ht="12.75"/>
    <row r="9991" ht="12.75"/>
    <row r="9992" ht="12.75"/>
    <row r="9993" ht="12.75"/>
    <row r="9994" ht="12.75"/>
    <row r="9995" ht="12.75"/>
    <row r="9996" ht="12.75"/>
    <row r="9997" ht="12.75"/>
    <row r="9998" ht="12.75"/>
    <row r="9999" ht="12.75"/>
    <row r="10000" ht="12.75"/>
    <row r="10001" ht="12.75"/>
    <row r="10002" ht="12.75"/>
    <row r="10003" ht="12.75"/>
    <row r="10004" ht="12.75"/>
    <row r="10005" ht="12.75"/>
    <row r="10006" ht="12.75"/>
    <row r="10007" ht="12.75"/>
    <row r="10008" ht="12.75"/>
    <row r="10009" ht="12.75"/>
    <row r="10010" ht="12.75"/>
    <row r="10011" ht="12.75"/>
    <row r="10012" ht="12.75"/>
    <row r="10013" ht="12.75"/>
    <row r="10014" ht="12.75"/>
    <row r="10015" ht="12.75"/>
    <row r="10016" ht="12.75"/>
    <row r="10017" ht="12.75"/>
    <row r="10018" ht="12.75"/>
    <row r="10019" ht="12.75"/>
    <row r="10020" ht="12.75"/>
    <row r="10021" ht="12.75"/>
    <row r="10022" ht="12.75"/>
    <row r="10023" ht="12.75"/>
    <row r="10024" ht="12.75"/>
    <row r="10025" ht="12.75"/>
    <row r="10026" ht="12.75"/>
    <row r="10027" ht="12.75"/>
    <row r="10028" ht="12.75"/>
    <row r="10029" ht="12.75"/>
    <row r="10030" ht="12.75"/>
    <row r="10031" ht="12.75"/>
    <row r="10032" ht="12.75"/>
    <row r="10033" ht="12.75"/>
    <row r="10034" ht="12.75"/>
    <row r="10035" ht="12.75"/>
    <row r="10036" ht="12.75"/>
    <row r="10037" ht="12.75"/>
    <row r="10038" ht="12.75"/>
    <row r="10039" ht="12.75"/>
    <row r="10040" ht="12.75"/>
    <row r="10041" ht="12.75"/>
    <row r="10042" ht="12.75"/>
    <row r="10043" ht="12.75"/>
    <row r="10044" ht="12.75"/>
    <row r="10045" ht="12.75"/>
    <row r="10046" ht="12.75"/>
    <row r="10047" ht="12.75"/>
    <row r="10048" ht="12.75"/>
    <row r="10049" ht="12.75"/>
    <row r="10050" ht="12.75"/>
    <row r="10051" ht="12.75"/>
    <row r="10052" ht="12.75"/>
    <row r="10053" ht="12.75"/>
    <row r="10054" ht="12.75"/>
    <row r="10055" ht="12.75"/>
    <row r="10056" ht="12.75"/>
    <row r="10057" ht="12.75"/>
    <row r="10058" ht="12.75"/>
    <row r="10059" ht="12.75"/>
    <row r="10060" ht="12.75"/>
    <row r="10061" ht="12.75"/>
    <row r="10062" ht="12.75"/>
    <row r="10063" ht="12.75"/>
    <row r="10064" ht="12.75"/>
    <row r="10065" ht="12.75"/>
    <row r="10066" ht="12.75"/>
    <row r="10067" ht="12.75"/>
    <row r="10068" ht="12.75"/>
    <row r="10069" ht="12.75"/>
    <row r="10070" ht="12.75"/>
    <row r="10071" ht="12.75"/>
    <row r="10072" ht="12.75"/>
    <row r="10073" ht="12.75"/>
    <row r="10074" ht="12.75"/>
    <row r="10075" ht="12.75"/>
    <row r="10076" ht="12.75"/>
    <row r="10077" ht="12.75"/>
    <row r="10078" ht="12.75"/>
    <row r="10079" ht="12.75"/>
    <row r="10080" ht="12.75"/>
    <row r="10081" ht="12.75"/>
    <row r="10082" ht="12.75"/>
    <row r="10083" ht="12.75"/>
    <row r="10084" ht="12.75"/>
    <row r="10085" ht="12.75"/>
    <row r="10086" ht="12.75"/>
    <row r="10087" ht="12.75"/>
    <row r="10088" ht="12.75"/>
    <row r="10089" ht="12.75"/>
    <row r="10090" ht="12.75"/>
    <row r="10091" ht="12.75"/>
    <row r="10092" ht="12.75"/>
    <row r="10093" ht="12.75"/>
    <row r="10094" ht="12.75"/>
    <row r="10095" ht="12.75"/>
    <row r="10096" ht="12.75"/>
    <row r="10097" ht="12.75"/>
    <row r="10098" ht="12.75"/>
    <row r="10099" ht="12.75"/>
    <row r="10100" ht="12.75"/>
    <row r="10101" ht="12.75"/>
    <row r="10102" ht="12.75"/>
    <row r="10103" ht="12.75"/>
    <row r="10104" ht="12.75"/>
    <row r="10105" ht="12.75"/>
    <row r="10106" ht="12.75"/>
    <row r="10107" ht="12.75"/>
    <row r="10108" ht="12.75"/>
    <row r="10109" ht="12.75"/>
    <row r="10110" ht="12.75"/>
    <row r="10111" ht="12.75"/>
    <row r="10112" ht="12.75"/>
    <row r="10113" ht="12.75"/>
    <row r="10114" ht="12.75"/>
    <row r="10115" ht="12.75"/>
    <row r="10116" ht="12.75"/>
    <row r="10117" ht="12.75"/>
    <row r="10118" ht="12.75"/>
    <row r="10119" ht="12.75"/>
    <row r="10120" ht="12.75"/>
    <row r="10121" ht="12.75"/>
    <row r="10122" ht="12.75"/>
    <row r="10123" ht="12.75"/>
    <row r="10124" ht="12.75"/>
    <row r="10125" ht="12.75"/>
    <row r="10126" ht="12.75"/>
    <row r="10127" ht="12.75"/>
    <row r="10128" ht="12.75"/>
    <row r="10129" ht="12.75"/>
    <row r="10130" ht="12.75"/>
    <row r="10131" ht="12.75"/>
    <row r="10132" ht="12.75"/>
    <row r="10133" ht="12.75"/>
    <row r="10134" ht="12.75"/>
    <row r="10135" ht="12.75"/>
    <row r="10136" ht="12.75"/>
    <row r="10137" ht="12.75"/>
    <row r="10138" ht="12.75"/>
    <row r="10139" ht="12.75"/>
    <row r="10140" ht="12.75"/>
    <row r="10141" ht="12.75"/>
    <row r="10142" ht="12.75"/>
    <row r="10143" ht="12.75"/>
    <row r="10144" ht="12.75"/>
    <row r="10145" ht="12.75"/>
    <row r="10146" ht="12.75"/>
    <row r="10147" ht="12.75"/>
    <row r="10148" ht="12.75"/>
    <row r="10149" ht="12.75"/>
    <row r="10150" ht="12.75"/>
    <row r="10151" ht="12.75"/>
    <row r="10152" ht="12.75"/>
    <row r="10153" ht="12.75"/>
    <row r="10154" ht="12.75"/>
    <row r="10155" ht="12.75"/>
    <row r="10156" ht="12.75"/>
    <row r="10157" ht="12.75"/>
    <row r="10158" ht="12.75"/>
    <row r="10159" ht="12.75"/>
    <row r="10160" ht="12.75"/>
    <row r="10161" ht="12.75"/>
    <row r="10162" ht="12.75"/>
    <row r="10163" ht="12.75"/>
    <row r="10164" ht="12.75"/>
    <row r="10165" ht="12.75"/>
    <row r="10166" ht="12.75"/>
    <row r="10167" ht="12.75"/>
    <row r="10168" ht="12.75"/>
    <row r="10169" ht="12.75"/>
    <row r="10170" ht="12.75"/>
    <row r="10171" ht="12.75"/>
    <row r="10172" ht="12.75"/>
    <row r="10173" ht="12.75"/>
    <row r="10174" ht="12.75"/>
    <row r="10175" ht="12.75"/>
    <row r="10176" ht="12.75"/>
    <row r="10177" ht="12.75"/>
    <row r="10178" ht="12.75"/>
    <row r="10179" ht="12.75"/>
    <row r="10180" ht="12.75"/>
    <row r="10181" ht="12.75"/>
    <row r="10182" ht="12.75"/>
    <row r="10183" ht="12.75"/>
    <row r="10184" ht="12.75"/>
    <row r="10185" ht="12.75"/>
    <row r="10186" ht="12.75"/>
    <row r="10187" ht="12.75"/>
    <row r="10188" ht="12.75"/>
    <row r="10189" ht="12.75"/>
    <row r="10190" ht="12.75"/>
    <row r="10191" ht="12.75"/>
    <row r="10192" ht="12.75"/>
    <row r="10193" ht="12.75"/>
    <row r="10194" ht="12.75"/>
    <row r="10195" ht="12.75"/>
    <row r="10196" ht="12.75"/>
    <row r="10197" ht="12.75"/>
    <row r="10198" ht="12.75"/>
    <row r="10199" ht="12.75"/>
    <row r="10200" ht="12.75"/>
    <row r="10201" ht="12.75"/>
    <row r="10202" ht="12.75"/>
    <row r="10203" ht="12.75"/>
    <row r="10204" ht="12.75"/>
    <row r="10205" ht="12.75"/>
    <row r="10206" ht="12.75"/>
    <row r="10207" ht="12.75"/>
    <row r="10208" ht="12.75"/>
    <row r="10209" ht="12.75"/>
    <row r="10210" ht="12.75"/>
    <row r="10211" ht="12.75"/>
    <row r="10212" ht="12.75"/>
    <row r="10213" ht="12.75"/>
    <row r="10214" ht="12.75"/>
    <row r="10215" ht="12.75"/>
    <row r="10216" ht="12.75"/>
    <row r="10217" ht="12.75"/>
    <row r="10218" ht="12.75"/>
    <row r="10219" ht="12.75"/>
    <row r="10220" ht="12.75"/>
    <row r="10221" ht="12.75"/>
    <row r="10222" ht="12.75"/>
    <row r="10223" ht="12.75"/>
    <row r="10224" ht="12.75"/>
    <row r="10225" ht="12.75"/>
    <row r="10226" ht="12.75"/>
    <row r="10227" ht="12.75"/>
    <row r="10228" ht="12.75"/>
    <row r="10229" ht="12.75"/>
    <row r="10230" ht="12.75"/>
    <row r="10231" ht="12.75"/>
    <row r="10232" ht="12.75"/>
    <row r="10233" ht="12.75"/>
    <row r="10234" ht="12.75"/>
    <row r="10235" ht="12.75"/>
    <row r="10236" ht="12.75"/>
    <row r="10237" ht="12.75"/>
    <row r="10238" ht="12.75"/>
    <row r="10239" ht="12.75"/>
    <row r="10240" ht="12.75"/>
    <row r="10241" ht="12.75"/>
    <row r="10242" ht="12.75"/>
    <row r="10243" ht="12.75"/>
    <row r="10244" ht="12.75"/>
    <row r="10245" ht="12.75"/>
    <row r="10246" ht="12.75"/>
    <row r="10247" ht="12.75"/>
    <row r="10248" ht="12.75"/>
    <row r="10249" ht="12.75"/>
    <row r="10250" ht="12.75"/>
    <row r="10251" ht="12.75"/>
    <row r="10252" ht="12.75"/>
    <row r="10253" ht="12.75"/>
    <row r="10254" ht="12.75"/>
    <row r="10255" ht="12.75"/>
    <row r="10256" ht="12.75"/>
    <row r="10257" ht="12.75"/>
    <row r="10258" ht="12.75"/>
    <row r="10259" ht="12.75"/>
    <row r="10260" ht="12.75"/>
    <row r="10261" ht="12.75"/>
    <row r="10262" ht="12.75"/>
    <row r="10263" ht="12.75"/>
    <row r="10264" ht="12.75"/>
    <row r="10265" ht="12.75"/>
    <row r="10266" ht="12.75"/>
    <row r="10267" ht="12.75"/>
    <row r="10268" ht="12.75"/>
    <row r="10269" ht="12.75"/>
    <row r="10270" ht="12.75"/>
    <row r="10271" ht="12.75"/>
    <row r="10272" ht="12.75"/>
    <row r="10273" ht="12.75"/>
    <row r="10274" ht="12.75"/>
    <row r="10275" ht="12.75"/>
    <row r="10276" ht="12.75"/>
    <row r="10277" ht="12.75"/>
    <row r="10278" ht="12.75"/>
    <row r="10279" ht="12.75"/>
    <row r="10280" ht="12.75"/>
    <row r="10281" ht="12.75"/>
    <row r="10282" ht="12.75"/>
    <row r="10283" ht="12.75"/>
    <row r="10284" ht="12.75"/>
    <row r="10285" ht="12.75"/>
    <row r="10286" ht="12.75"/>
    <row r="10287" ht="12.75"/>
    <row r="10288" ht="12.75"/>
    <row r="10289" ht="12.75"/>
    <row r="10290" ht="12.75"/>
    <row r="10291" ht="12.75"/>
    <row r="10292" ht="12.75"/>
    <row r="10293" ht="12.75"/>
    <row r="10294" ht="12.75"/>
    <row r="10295" ht="12.75"/>
    <row r="10296" ht="12.75"/>
    <row r="10297" ht="12.75"/>
    <row r="10298" ht="12.75"/>
    <row r="10299" ht="12.75"/>
    <row r="10300" ht="12.75"/>
    <row r="10301" ht="12.75"/>
    <row r="10302" ht="12.75"/>
    <row r="10303" ht="12.75"/>
    <row r="10304" ht="12.75"/>
    <row r="10305" ht="12.75"/>
    <row r="10306" ht="12.75"/>
    <row r="10307" ht="12.75"/>
    <row r="10308" ht="12.75"/>
    <row r="10309" ht="12.75"/>
    <row r="10310" ht="12.75"/>
    <row r="10311" ht="12.75"/>
    <row r="10312" ht="12.75"/>
    <row r="10313" ht="12.75"/>
    <row r="10314" ht="12.75"/>
    <row r="10315" ht="12.75"/>
    <row r="10316" ht="12.75"/>
    <row r="10317" ht="12.75"/>
    <row r="10318" ht="12.75"/>
    <row r="10319" ht="12.75"/>
    <row r="10320" ht="12.75"/>
    <row r="10321" ht="12.75"/>
    <row r="10322" ht="12.75"/>
    <row r="10323" ht="12.75"/>
    <row r="10324" ht="12.75"/>
    <row r="10325" ht="12.75"/>
    <row r="10326" ht="12.75"/>
    <row r="10327" ht="12.75"/>
    <row r="10328" ht="12.75"/>
    <row r="10329" ht="12.75"/>
    <row r="10330" ht="12.75"/>
    <row r="10331" ht="12.75"/>
    <row r="10332" ht="12.75"/>
    <row r="10333" ht="12.75"/>
    <row r="10334" ht="12.75"/>
    <row r="10335" ht="12.75"/>
    <row r="10336" ht="12.75"/>
    <row r="10337" ht="12.75"/>
    <row r="10338" ht="12.75"/>
    <row r="10339" ht="12.75"/>
    <row r="10340" ht="12.75"/>
    <row r="10341" ht="12.75"/>
    <row r="10342" ht="12.75"/>
    <row r="10343" ht="12.75"/>
    <row r="10344" ht="12.75"/>
    <row r="10345" ht="12.75"/>
    <row r="10346" ht="12.75"/>
    <row r="10347" ht="12.75"/>
    <row r="10348" ht="12.75"/>
    <row r="10349" ht="12.75"/>
    <row r="10350" ht="12.75"/>
    <row r="10351" ht="12.75"/>
    <row r="10352" ht="12.75"/>
    <row r="10353" ht="12.75"/>
    <row r="10354" ht="12.75"/>
    <row r="10355" ht="12.75"/>
    <row r="10356" ht="12.75"/>
    <row r="10357" ht="12.75"/>
    <row r="10358" ht="12.75"/>
    <row r="10359" ht="12.75"/>
    <row r="10360" ht="12.75"/>
    <row r="10361" ht="12.75"/>
    <row r="10362" ht="12.75"/>
    <row r="10363" ht="12.75"/>
    <row r="10364" ht="12.75"/>
    <row r="10365" ht="12.75"/>
    <row r="10366" ht="12.75"/>
    <row r="10367" ht="12.75"/>
    <row r="10368" ht="12.75"/>
    <row r="10369" ht="12.75"/>
    <row r="10370" ht="12.75"/>
    <row r="10371" ht="12.75"/>
    <row r="10372" ht="12.75"/>
    <row r="10373" ht="12.75"/>
    <row r="10374" ht="12.75"/>
    <row r="10375" ht="12.75"/>
    <row r="10376" ht="12.75"/>
    <row r="10377" ht="12.75"/>
    <row r="10378" ht="12.75"/>
    <row r="10379" ht="12.75"/>
    <row r="10380" ht="12.75"/>
    <row r="10381" ht="12.75"/>
    <row r="10382" ht="12.75"/>
    <row r="10383" ht="12.75"/>
    <row r="10384" ht="12.75"/>
    <row r="10385" ht="12.75"/>
    <row r="10386" ht="12.75"/>
    <row r="10387" ht="12.75"/>
    <row r="10388" ht="12.75"/>
    <row r="10389" ht="12.75"/>
    <row r="10390" ht="12.75"/>
    <row r="10391" ht="12.75"/>
    <row r="10392" ht="12.75"/>
    <row r="10393" ht="12.75"/>
    <row r="10394" ht="12.75"/>
    <row r="10395" ht="12.75"/>
    <row r="10396" ht="12.75"/>
    <row r="10397" ht="12.75"/>
    <row r="10398" ht="12.75"/>
    <row r="10399" ht="12.75"/>
    <row r="10400" ht="12.75"/>
    <row r="10401" ht="12.75"/>
    <row r="10402" ht="12.75"/>
    <row r="10403" ht="12.75"/>
    <row r="10404" ht="12.75"/>
    <row r="10405" ht="12.75"/>
    <row r="10406" ht="12.75"/>
    <row r="10407" ht="12.75"/>
    <row r="10408" ht="12.75"/>
    <row r="10409" ht="12.75"/>
    <row r="10410" ht="12.75"/>
    <row r="10411" ht="12.75"/>
    <row r="10412" ht="12.75"/>
    <row r="10413" ht="12.75"/>
    <row r="10414" ht="12.75"/>
    <row r="10415" ht="12.75"/>
    <row r="10416" ht="12.75"/>
    <row r="10417" ht="12.75"/>
    <row r="10418" ht="12.75"/>
    <row r="10419" ht="12.75"/>
    <row r="10420" ht="12.75"/>
    <row r="10421" ht="12.75"/>
    <row r="10422" ht="12.75"/>
    <row r="10423" ht="12.75"/>
    <row r="10424" ht="12.75"/>
    <row r="10425" ht="12.75"/>
    <row r="10426" ht="12.75"/>
    <row r="10427" ht="12.75"/>
    <row r="10428" ht="12.75"/>
    <row r="10429" ht="12.75"/>
    <row r="10430" ht="12.75"/>
    <row r="10431" ht="12.75"/>
    <row r="10432" ht="12.75"/>
    <row r="10433" ht="12.75"/>
    <row r="10434" ht="12.75"/>
    <row r="10435" ht="12.75"/>
    <row r="10436" ht="12.75"/>
    <row r="10437" ht="12.75"/>
    <row r="10438" ht="12.75"/>
    <row r="10439" ht="12.75"/>
    <row r="10440" ht="12.75"/>
    <row r="10441" ht="12.75"/>
    <row r="10442" ht="12.75"/>
    <row r="10443" ht="12.75"/>
    <row r="10444" ht="12.75"/>
    <row r="10445" ht="12.75"/>
    <row r="10446" ht="12.75"/>
    <row r="10447" ht="12.75"/>
    <row r="10448" ht="12.75"/>
    <row r="10449" ht="12.75"/>
    <row r="10450" ht="12.75"/>
    <row r="10451" ht="12.75"/>
    <row r="10452" ht="12.75"/>
    <row r="10453" ht="12.75"/>
    <row r="10454" ht="12.75"/>
    <row r="10455" ht="12.75"/>
    <row r="10456" ht="12.75"/>
    <row r="10457" ht="12.75"/>
    <row r="10458" ht="12.75"/>
    <row r="10459" ht="12.75"/>
    <row r="10460" ht="12.75"/>
    <row r="10461" ht="12.75"/>
    <row r="10462" ht="12.75"/>
    <row r="10463" ht="12.75"/>
    <row r="10464" ht="12.75"/>
    <row r="10465" ht="12.75"/>
    <row r="10466" ht="12.75"/>
    <row r="10467" ht="12.75"/>
    <row r="10468" ht="12.75"/>
    <row r="10469" ht="12.75"/>
    <row r="10470" ht="12.75"/>
    <row r="10471" ht="12.75"/>
    <row r="10472" ht="12.75"/>
    <row r="10473" ht="12.75"/>
    <row r="10474" ht="12.75"/>
    <row r="10475" ht="12.75"/>
    <row r="10476" ht="12.75"/>
    <row r="10477" ht="12.75"/>
    <row r="10478" ht="12.75"/>
    <row r="10479" ht="12.75"/>
    <row r="10480" ht="12.75"/>
    <row r="10481" ht="12.75"/>
    <row r="10482" ht="12.75"/>
    <row r="10483" ht="12.75"/>
    <row r="10484" ht="12.75"/>
    <row r="10485" ht="12.75"/>
    <row r="10486" ht="12.75"/>
    <row r="10487" ht="12.75"/>
    <row r="10488" ht="12.75"/>
    <row r="10489" ht="12.75"/>
    <row r="10490" ht="12.75"/>
    <row r="10491" ht="12.75"/>
    <row r="10492" ht="12.75"/>
    <row r="10493" ht="12.75"/>
    <row r="10494" ht="12.75"/>
    <row r="10495" ht="12.75"/>
    <row r="10496" ht="12.75"/>
    <row r="10497" ht="12.75"/>
    <row r="10498" ht="12.75"/>
    <row r="10499" ht="12.75"/>
    <row r="10500" ht="12.75"/>
    <row r="10501" ht="12.75"/>
    <row r="10502" ht="12.75"/>
    <row r="10503" ht="12.75"/>
    <row r="10504" ht="12.75"/>
    <row r="10505" ht="12.75"/>
    <row r="10506" ht="12.75"/>
    <row r="10507" ht="12.75"/>
    <row r="10508" ht="12.75"/>
    <row r="10509" ht="12.75"/>
    <row r="10510" ht="12.75"/>
    <row r="10511" ht="12.75"/>
    <row r="10512" ht="12.75"/>
    <row r="10513" ht="12.75"/>
    <row r="10514" ht="12.75"/>
    <row r="10515" ht="12.75"/>
    <row r="10516" ht="12.75"/>
    <row r="10517" ht="12.75"/>
    <row r="10518" ht="12.75"/>
    <row r="10519" ht="12.75"/>
    <row r="10520" ht="12.75"/>
    <row r="10521" ht="12.75"/>
    <row r="10522" ht="12.75"/>
    <row r="10523" ht="12.75"/>
    <row r="10524" ht="12.75"/>
    <row r="10525" ht="12.75"/>
    <row r="10526" ht="12.75"/>
    <row r="10527" ht="12.75"/>
    <row r="10528" ht="12.75"/>
    <row r="10529" ht="12.75"/>
    <row r="10530" ht="12.75"/>
    <row r="10531" ht="12.75"/>
    <row r="10532" ht="12.75"/>
    <row r="10533" ht="12.75"/>
    <row r="10534" ht="12.75"/>
    <row r="10535" ht="12.75"/>
    <row r="10536" ht="12.75"/>
    <row r="10537" ht="12.75"/>
    <row r="10538" ht="12.75"/>
    <row r="10539" ht="12.75"/>
    <row r="10540" ht="12.75"/>
    <row r="10541" ht="12.75"/>
    <row r="10542" ht="12.75"/>
    <row r="10543" ht="12.75"/>
    <row r="10544" ht="12.75"/>
    <row r="10545" ht="12.75"/>
    <row r="10546" ht="12.75"/>
    <row r="10547" ht="12.75"/>
    <row r="10548" ht="12.75"/>
    <row r="10549" ht="12.75"/>
    <row r="10550" ht="12.75"/>
    <row r="10551" ht="12.75"/>
    <row r="10552" ht="12.75"/>
    <row r="10553" ht="12.75"/>
    <row r="10554" ht="12.75"/>
    <row r="10555" ht="12.75"/>
    <row r="10556" ht="12.75"/>
    <row r="10557" ht="12.75"/>
    <row r="10558" ht="12.75"/>
    <row r="10559" ht="12.75"/>
    <row r="10560" ht="12.75"/>
    <row r="10561" ht="12.75"/>
    <row r="10562" ht="12.75"/>
    <row r="10563" ht="12.75"/>
    <row r="10564" ht="12.75"/>
    <row r="10565" ht="12.75"/>
    <row r="10566" ht="12.75"/>
    <row r="10567" ht="12.75"/>
    <row r="10568" ht="12.75"/>
    <row r="10569" ht="12.75"/>
    <row r="10570" ht="12.75"/>
    <row r="10571" ht="12.75"/>
    <row r="10572" ht="12.75"/>
    <row r="10573" ht="12.75"/>
    <row r="10574" ht="12.75"/>
    <row r="10575" ht="12.75"/>
    <row r="10576" ht="12.75"/>
    <row r="10577" ht="12.75"/>
    <row r="10578" ht="12.75"/>
    <row r="10579" ht="12.75"/>
    <row r="10580" ht="12.75"/>
    <row r="10581" ht="12.75"/>
    <row r="10582" ht="12.75"/>
    <row r="10583" ht="12.75"/>
    <row r="10584" ht="12.75"/>
    <row r="10585" ht="12.75"/>
    <row r="10586" ht="12.75"/>
    <row r="10587" ht="12.75"/>
    <row r="10588" ht="12.75"/>
    <row r="10589" ht="12.75"/>
    <row r="10590" ht="12.75"/>
    <row r="10591" ht="12.75"/>
    <row r="10592" ht="12.75"/>
    <row r="10593" ht="12.75"/>
    <row r="10594" ht="12.75"/>
    <row r="10595" ht="12.75"/>
    <row r="10596" ht="12.75"/>
    <row r="10597" ht="12.75"/>
    <row r="10598" ht="12.75"/>
    <row r="10599" ht="12.75"/>
    <row r="10600" ht="12.75"/>
    <row r="10601" ht="12.75"/>
    <row r="10602" ht="12.75"/>
    <row r="10603" ht="12.75"/>
    <row r="10604" ht="12.75"/>
    <row r="10605" ht="12.75"/>
    <row r="10606" ht="12.75"/>
    <row r="10607" ht="12.75"/>
    <row r="10608" ht="12.75"/>
    <row r="10609" ht="12.75"/>
    <row r="10610" ht="12.75"/>
    <row r="10611" ht="12.75"/>
    <row r="10612" ht="12.75"/>
    <row r="10613" ht="12.75"/>
    <row r="10614" ht="12.75"/>
    <row r="10615" ht="12.75"/>
    <row r="10616" ht="12.75"/>
    <row r="10617" ht="12.75"/>
    <row r="10618" ht="12.75"/>
    <row r="10619" ht="12.75"/>
    <row r="10620" ht="12.75"/>
    <row r="10621" ht="12.75"/>
    <row r="10622" ht="12.75"/>
    <row r="10623" ht="12.75"/>
    <row r="10624" ht="12.75"/>
    <row r="10625" ht="12.75"/>
    <row r="10626" ht="12.75"/>
    <row r="10627" ht="12.75"/>
    <row r="10628" ht="12.75"/>
    <row r="10629" ht="12.75"/>
    <row r="10630" ht="12.75"/>
    <row r="10631" ht="12.75"/>
    <row r="10632" ht="12.75"/>
    <row r="10633" ht="12.75"/>
    <row r="10634" ht="12.75"/>
    <row r="10635" ht="12.75"/>
    <row r="10636" ht="12.75"/>
    <row r="10637" ht="12.75"/>
    <row r="10638" ht="12.75"/>
    <row r="10639" ht="12.75"/>
    <row r="10640" ht="12.75"/>
    <row r="10641" ht="12.75"/>
    <row r="10642" ht="12.75"/>
    <row r="10643" ht="12.75"/>
    <row r="10644" ht="12.75"/>
    <row r="10645" ht="12.75"/>
    <row r="10646" ht="12.75"/>
    <row r="10647" ht="12.75"/>
    <row r="10648" ht="12.75"/>
    <row r="10649" ht="12.75"/>
    <row r="10650" ht="12.75"/>
    <row r="10651" ht="12.75"/>
    <row r="10652" ht="12.75"/>
    <row r="10653" ht="12.75"/>
    <row r="10654" ht="12.75"/>
    <row r="10655" ht="12.75"/>
    <row r="10656" ht="12.75"/>
    <row r="10657" ht="12.75"/>
    <row r="10658" ht="12.75"/>
    <row r="10659" ht="12.75"/>
    <row r="10660" ht="12.75"/>
    <row r="10661" ht="12.75"/>
    <row r="10662" ht="12.75"/>
    <row r="10663" ht="12.75"/>
    <row r="10664" ht="12.75"/>
    <row r="10665" ht="12.75"/>
    <row r="10666" ht="12.75"/>
    <row r="10667" ht="12.75"/>
    <row r="10668" ht="12.75"/>
    <row r="10669" ht="12.75"/>
    <row r="10670" ht="12.75"/>
    <row r="10671" ht="12.75"/>
    <row r="10672" ht="12.75"/>
    <row r="10673" ht="12.75"/>
    <row r="10674" ht="12.75"/>
    <row r="10675" ht="12.75"/>
    <row r="10676" ht="12.75"/>
    <row r="10677" ht="12.75"/>
    <row r="10678" ht="12.75"/>
    <row r="10679" ht="12.75"/>
    <row r="10680" ht="12.75"/>
    <row r="10681" ht="12.75"/>
    <row r="10682" ht="12.75"/>
    <row r="10683" ht="12.75"/>
    <row r="10684" ht="12.75"/>
    <row r="10685" ht="12.75"/>
    <row r="10686" ht="12.75"/>
    <row r="10687" ht="12.75"/>
    <row r="10688" ht="12.75"/>
    <row r="10689" ht="12.75"/>
    <row r="10690" ht="12.75"/>
    <row r="10691" ht="12.75"/>
    <row r="10692" ht="12.75"/>
    <row r="10693" ht="12.75"/>
    <row r="10694" ht="12.75"/>
    <row r="10695" ht="12.75"/>
    <row r="10696" ht="12.75"/>
    <row r="10697" ht="12.75"/>
    <row r="10698" ht="12.75"/>
    <row r="10699" ht="12.75"/>
    <row r="10700" ht="12.75"/>
    <row r="10701" ht="12.75"/>
    <row r="10702" ht="12.75"/>
    <row r="10703" ht="12.75"/>
    <row r="10704" ht="12.75"/>
    <row r="10705" ht="12.75"/>
    <row r="10706" ht="12.75"/>
    <row r="10707" ht="12.75"/>
    <row r="10708" ht="12.75"/>
    <row r="10709" ht="12.75"/>
    <row r="10710" ht="12.75"/>
    <row r="10711" ht="12.75"/>
    <row r="10712" ht="12.75"/>
    <row r="10713" ht="12.75"/>
    <row r="10714" ht="12.75"/>
    <row r="10715" ht="12.75"/>
    <row r="10716" ht="12.75"/>
    <row r="10717" ht="12.75"/>
    <row r="10718" ht="12.75"/>
    <row r="10719" ht="12.75"/>
    <row r="10720" ht="12.75"/>
    <row r="10721" ht="12.75"/>
    <row r="10722" ht="12.75"/>
    <row r="10723" ht="12.75"/>
    <row r="10724" ht="12.75"/>
    <row r="10725" ht="12.75"/>
    <row r="10726" ht="12.75"/>
    <row r="10727" ht="12.75"/>
    <row r="10728" ht="12.75"/>
    <row r="10729" ht="12.75"/>
    <row r="10730" ht="12.75"/>
    <row r="10731" ht="12.75"/>
    <row r="10732" ht="12.75"/>
    <row r="10733" ht="12.75"/>
    <row r="10734" ht="12.75"/>
    <row r="10735" ht="12.75"/>
    <row r="10736" ht="12.75"/>
    <row r="10737" ht="12.75"/>
    <row r="10738" ht="12.75"/>
    <row r="10739" ht="12.75"/>
    <row r="10740" ht="12.75"/>
    <row r="10741" ht="12.75"/>
    <row r="10742" ht="12.75"/>
    <row r="10743" ht="12.75"/>
    <row r="10744" ht="12.75"/>
    <row r="10745" ht="12.75"/>
    <row r="10746" ht="12.75"/>
    <row r="10747" ht="12.75"/>
    <row r="10748" ht="12.75"/>
    <row r="10749" ht="12.75"/>
    <row r="10750" ht="12.75"/>
    <row r="10751" ht="12.75"/>
    <row r="10752" ht="12.75"/>
    <row r="10753" ht="12.75"/>
    <row r="10754" ht="12.75"/>
    <row r="10755" ht="12.75"/>
    <row r="10756" ht="12.75"/>
    <row r="10757" ht="12.75"/>
    <row r="10758" ht="12.75"/>
    <row r="10759" ht="12.75"/>
    <row r="10760" ht="12.75"/>
    <row r="10761" ht="12.75"/>
    <row r="10762" ht="12.75"/>
    <row r="10763" ht="12.75"/>
    <row r="10764" ht="12.75"/>
    <row r="10765" ht="12.75"/>
    <row r="10766" ht="12.75"/>
    <row r="10767" ht="12.75"/>
    <row r="10768" ht="12.75"/>
    <row r="10769" ht="12.75"/>
    <row r="10770" ht="12.75"/>
    <row r="10771" ht="12.75"/>
    <row r="10772" ht="12.75"/>
    <row r="10773" ht="12.75"/>
    <row r="10774" ht="12.75"/>
    <row r="10775" ht="12.75"/>
    <row r="10776" ht="12.75"/>
    <row r="10777" ht="12.75"/>
    <row r="10778" ht="12.75"/>
    <row r="10779" ht="12.75"/>
    <row r="10780" ht="12.75"/>
    <row r="10781" ht="12.75"/>
    <row r="10782" ht="12.75"/>
    <row r="10783" ht="12.75"/>
    <row r="10784" ht="12.75"/>
    <row r="10785" ht="12.75"/>
    <row r="10786" ht="12.75"/>
    <row r="10787" ht="12.75"/>
    <row r="10788" ht="12.75"/>
    <row r="10789" ht="12.75"/>
    <row r="10790" ht="12.75"/>
    <row r="10791" ht="12.75"/>
    <row r="10792" ht="12.75"/>
    <row r="10793" ht="12.75"/>
    <row r="10794" ht="12.75"/>
    <row r="10795" ht="12.75"/>
    <row r="10796" ht="12.75"/>
    <row r="10797" ht="12.75"/>
    <row r="10798" ht="12.75"/>
    <row r="10799" ht="12.75"/>
    <row r="10800" ht="12.75"/>
    <row r="10801" ht="12.75"/>
    <row r="10802" ht="12.75"/>
    <row r="10803" ht="12.75"/>
    <row r="10804" ht="12.75"/>
    <row r="10805" ht="12.75"/>
    <row r="10806" ht="12.75"/>
    <row r="10807" ht="12.75"/>
    <row r="10808" ht="12.75"/>
    <row r="10809" ht="12.75"/>
    <row r="10810" ht="12.75"/>
    <row r="10811" ht="12.75"/>
    <row r="10812" ht="12.75"/>
    <row r="10813" ht="12.75"/>
    <row r="10814" ht="12.75"/>
    <row r="10815" ht="12.75"/>
    <row r="10816" ht="12.75"/>
    <row r="10817" ht="12.75"/>
    <row r="10818" ht="12.75"/>
    <row r="10819" ht="12.75"/>
    <row r="10820" ht="12.75"/>
    <row r="10821" ht="12.75"/>
    <row r="10822" ht="12.75"/>
    <row r="10823" ht="12.75"/>
    <row r="10824" ht="12.75"/>
    <row r="10825" ht="12.75"/>
    <row r="10826" ht="12.75"/>
    <row r="10827" ht="12.75"/>
    <row r="10828" ht="12.75"/>
    <row r="10829" ht="12.75"/>
    <row r="10830" ht="12.75"/>
    <row r="10831" ht="12.75"/>
    <row r="10832" ht="12.75"/>
    <row r="10833" ht="12.75"/>
    <row r="10834" ht="12.75"/>
    <row r="10835" ht="12.75"/>
    <row r="10836" ht="12.75"/>
    <row r="10837" ht="12.75"/>
    <row r="10838" ht="12.75"/>
    <row r="10839" ht="12.75"/>
    <row r="10840" ht="12.75"/>
    <row r="10841" ht="12.75"/>
    <row r="10842" ht="12.75"/>
    <row r="10843" ht="12.75"/>
    <row r="10844" ht="12.75"/>
    <row r="10845" ht="12.75"/>
    <row r="10846" ht="12.75"/>
    <row r="10847" ht="12.75"/>
    <row r="10848" ht="12.75"/>
    <row r="10849" ht="12.75"/>
    <row r="10850" ht="12.75"/>
    <row r="10851" ht="12.75"/>
    <row r="10852" ht="12.75"/>
    <row r="10853" ht="12.75"/>
    <row r="10854" ht="12.75"/>
    <row r="10855" ht="12.75"/>
    <row r="10856" ht="12.75"/>
    <row r="10857" ht="12.75"/>
    <row r="10858" ht="12.75"/>
    <row r="10859" ht="12.75"/>
    <row r="10860" ht="12.75"/>
    <row r="10861" ht="12.75"/>
    <row r="10862" ht="12.75"/>
    <row r="10863" ht="12.75"/>
    <row r="10864" ht="12.75"/>
    <row r="10865" ht="12.75"/>
    <row r="10866" ht="12.75"/>
    <row r="10867" ht="12.75"/>
    <row r="10868" ht="12.75"/>
    <row r="10869" ht="12.75"/>
    <row r="10870" ht="12.75"/>
    <row r="10871" ht="12.75"/>
    <row r="10872" ht="12.75"/>
    <row r="10873" ht="12.75"/>
    <row r="10874" ht="12.75"/>
    <row r="10875" ht="12.75"/>
    <row r="10876" ht="12.75"/>
    <row r="10877" ht="12.75"/>
    <row r="10878" ht="12.75"/>
    <row r="10879" ht="12.75"/>
    <row r="10880" ht="12.75"/>
    <row r="10881" ht="12.75"/>
    <row r="10882" ht="12.75"/>
    <row r="10883" ht="12.75"/>
    <row r="10884" ht="12.75"/>
    <row r="10885" ht="12.75"/>
    <row r="10886" ht="12.75"/>
    <row r="10887" ht="12.75"/>
    <row r="10888" ht="12.75"/>
    <row r="10889" ht="12.75"/>
    <row r="10890" ht="12.75"/>
    <row r="10891" ht="12.75"/>
    <row r="10892" ht="12.75"/>
    <row r="10893" ht="12.75"/>
    <row r="10894" ht="12.75"/>
    <row r="10895" ht="12.75"/>
    <row r="10896" ht="12.75"/>
    <row r="10897" ht="12.75"/>
    <row r="10898" ht="12.75"/>
    <row r="10899" ht="12.75"/>
    <row r="10900" ht="12.75"/>
    <row r="10901" ht="12.75"/>
    <row r="10902" ht="12.75"/>
    <row r="10903" ht="12.75"/>
    <row r="10904" ht="12.75"/>
    <row r="10905" ht="12.75"/>
    <row r="10906" ht="12.75"/>
    <row r="10907" ht="12.75"/>
    <row r="10908" ht="12.75"/>
    <row r="10909" ht="12.75"/>
    <row r="10910" ht="12.75"/>
    <row r="10911" ht="12.75"/>
    <row r="10912" ht="12.75"/>
    <row r="10913" ht="12.75"/>
    <row r="10914" ht="12.75"/>
    <row r="10915" ht="12.75"/>
    <row r="10916" ht="12.75"/>
    <row r="10917" ht="12.75"/>
    <row r="10918" ht="12.75"/>
    <row r="10919" ht="12.75"/>
    <row r="10920" ht="12.75"/>
    <row r="10921" ht="12.75"/>
    <row r="10922" ht="12.75"/>
    <row r="10923" ht="12.75"/>
    <row r="10924" ht="12.75"/>
    <row r="10925" ht="12.75"/>
    <row r="10926" ht="12.75"/>
    <row r="10927" ht="12.75"/>
    <row r="10928" ht="12.75"/>
    <row r="10929" ht="12.75"/>
    <row r="10930" ht="12.75"/>
    <row r="10931" ht="12.75"/>
    <row r="10932" ht="12.75"/>
    <row r="10933" ht="12.75"/>
    <row r="10934" ht="12.75"/>
    <row r="10935" ht="12.75"/>
    <row r="10936" ht="12.75"/>
    <row r="10937" ht="12.75"/>
    <row r="10938" ht="12.75"/>
    <row r="10939" ht="12.75"/>
    <row r="10940" ht="12.75"/>
    <row r="10941" ht="12.75"/>
    <row r="10942" ht="12.75"/>
    <row r="10943" ht="12.75"/>
    <row r="10944" ht="12.75"/>
    <row r="10945" ht="12.75"/>
    <row r="10946" ht="12.75"/>
    <row r="10947" ht="12.75"/>
    <row r="10948" ht="12.75"/>
    <row r="10949" ht="12.75"/>
    <row r="10950" ht="12.75"/>
    <row r="10951" ht="12.75"/>
    <row r="10952" ht="12.75"/>
    <row r="10953" ht="12.75"/>
    <row r="10954" ht="12.75"/>
    <row r="10955" ht="12.75"/>
    <row r="10956" ht="12.75"/>
    <row r="10957" ht="12.75"/>
    <row r="10958" ht="12.75"/>
    <row r="10959" ht="12.75"/>
    <row r="10960" ht="12.75"/>
    <row r="10961" ht="12.75"/>
    <row r="10962" ht="12.75"/>
    <row r="10963" ht="12.75"/>
    <row r="10964" ht="12.75"/>
    <row r="10965" ht="12.75"/>
    <row r="10966" ht="12.75"/>
    <row r="10967" ht="12.75"/>
    <row r="10968" ht="12.75"/>
    <row r="10969" ht="12.75"/>
    <row r="10970" ht="12.75"/>
    <row r="10971" ht="12.75"/>
    <row r="10972" ht="12.75"/>
    <row r="10973" ht="12.75"/>
    <row r="10974" ht="12.75"/>
    <row r="10975" ht="12.75"/>
    <row r="10976" ht="12.75"/>
    <row r="10977" ht="12.75"/>
    <row r="10978" ht="12.75"/>
    <row r="10979" ht="12.75"/>
    <row r="10980" ht="12.75"/>
    <row r="10981" ht="12.75"/>
    <row r="10982" ht="12.75"/>
    <row r="10983" ht="12.75"/>
    <row r="10984" ht="12.75"/>
    <row r="10985" ht="12.75"/>
    <row r="10986" ht="12.75"/>
    <row r="10987" ht="12.75"/>
    <row r="10988" ht="12.75"/>
    <row r="10989" ht="12.75"/>
    <row r="10990" ht="12.75"/>
    <row r="10991" ht="12.75"/>
    <row r="10992" ht="12.75"/>
    <row r="10993" ht="12.75"/>
    <row r="10994" ht="12.75"/>
    <row r="10995" ht="12.75"/>
    <row r="10996" ht="12.75"/>
    <row r="10997" ht="12.75"/>
    <row r="10998" ht="12.75"/>
    <row r="10999" ht="12.75"/>
    <row r="11000" ht="12.75"/>
    <row r="11001" ht="12.75"/>
    <row r="11002" ht="12.75"/>
    <row r="11003" ht="12.75"/>
    <row r="11004" ht="12.75"/>
    <row r="11005" ht="12.75"/>
    <row r="11006" ht="12.75"/>
    <row r="11007" ht="12.75"/>
    <row r="11008" ht="12.75"/>
    <row r="11009" ht="12.75"/>
    <row r="11010" ht="12.75"/>
    <row r="11011" ht="12.75"/>
    <row r="11012" ht="12.75"/>
    <row r="11013" ht="12.75"/>
    <row r="11014" ht="12.75"/>
    <row r="11015" ht="12.75"/>
    <row r="11016" ht="12.75"/>
    <row r="11017" ht="12.75"/>
    <row r="11018" ht="12.75"/>
    <row r="11019" ht="12.75"/>
    <row r="11020" ht="12.75"/>
    <row r="11021" ht="12.75"/>
    <row r="11022" ht="12.75"/>
    <row r="11023" ht="12.75"/>
    <row r="11024" ht="12.75"/>
    <row r="11025" ht="12.75"/>
    <row r="11026" ht="12.75"/>
    <row r="11027" ht="12.75"/>
    <row r="11028" ht="12.75"/>
    <row r="11029" ht="12.75"/>
    <row r="11030" ht="12.75"/>
    <row r="11031" ht="12.75"/>
    <row r="11032" ht="12.75"/>
    <row r="11033" ht="12.75"/>
    <row r="11034" ht="12.75"/>
    <row r="11035" ht="12.75"/>
    <row r="11036" ht="12.75"/>
    <row r="11037" ht="12.75"/>
    <row r="11038" ht="12.75"/>
    <row r="11039" ht="12.75"/>
    <row r="11040" ht="12.75"/>
    <row r="11041" ht="12.75"/>
    <row r="11042" ht="12.75"/>
    <row r="11043" ht="12.75"/>
    <row r="11044" ht="12.75"/>
    <row r="11045" ht="12.75"/>
    <row r="11046" ht="12.75"/>
    <row r="11047" ht="12.75"/>
    <row r="11048" ht="12.75"/>
    <row r="11049" ht="12.75"/>
    <row r="11050" ht="12.75"/>
    <row r="11051" ht="12.75"/>
    <row r="11052" ht="12.75"/>
    <row r="11053" ht="12.75"/>
    <row r="11054" ht="12.75"/>
    <row r="11055" ht="12.75"/>
    <row r="11056" ht="12.75"/>
    <row r="11057" ht="12.75"/>
    <row r="11058" ht="12.75"/>
    <row r="11059" ht="12.75"/>
    <row r="11060" ht="12.75"/>
    <row r="11061" ht="12.75"/>
    <row r="11062" ht="12.75"/>
    <row r="11063" ht="12.75"/>
    <row r="11064" ht="12.75"/>
    <row r="11065" ht="12.75"/>
    <row r="11066" ht="12.75"/>
    <row r="11067" ht="12.75"/>
    <row r="11068" ht="12.75"/>
    <row r="11069" ht="12.75"/>
    <row r="11070" ht="12.75"/>
    <row r="11071" ht="12.75"/>
    <row r="11072" ht="12.75"/>
    <row r="11073" ht="12.75"/>
    <row r="11074" ht="12.75"/>
    <row r="11075" ht="12.75"/>
    <row r="11076" ht="12.75"/>
    <row r="11077" ht="12.75"/>
    <row r="11078" ht="12.75"/>
    <row r="11079" ht="12.75"/>
    <row r="11080" ht="12.75"/>
    <row r="11081" ht="12.75"/>
    <row r="11082" ht="12.75"/>
    <row r="11083" ht="12.75"/>
    <row r="11084" ht="12.75"/>
    <row r="11085" ht="12.75"/>
    <row r="11086" ht="12.75"/>
    <row r="11087" ht="12.75"/>
    <row r="11088" ht="12.75"/>
    <row r="11089" ht="12.75"/>
    <row r="11090" ht="12.75"/>
    <row r="11091" ht="12.75"/>
    <row r="11092" ht="12.75"/>
    <row r="11093" ht="12.75"/>
    <row r="11094" ht="12.75"/>
    <row r="11095" ht="12.75"/>
    <row r="11096" ht="12.75"/>
    <row r="11097" ht="12.75"/>
    <row r="11098" ht="12.75"/>
    <row r="11099" ht="12.75"/>
    <row r="11100" ht="12.75"/>
    <row r="11101" ht="12.75"/>
    <row r="11102" ht="12.75"/>
    <row r="11103" ht="12.75"/>
    <row r="11104" ht="12.75"/>
    <row r="11105" ht="12.75"/>
    <row r="11106" ht="12.75"/>
    <row r="11107" ht="12.75"/>
    <row r="11108" ht="12.75"/>
    <row r="11109" ht="12.75"/>
    <row r="11110" ht="12.75"/>
    <row r="11111" ht="12.75"/>
    <row r="11112" ht="12.75"/>
    <row r="11113" ht="12.75"/>
    <row r="11114" ht="12.75"/>
    <row r="11115" ht="12.75"/>
    <row r="11116" ht="12.75"/>
    <row r="11117" ht="12.75"/>
    <row r="11118" ht="12.75"/>
    <row r="11119" ht="12.75"/>
    <row r="11120" ht="12.75"/>
    <row r="11121" ht="12.75"/>
    <row r="11122" ht="12.75"/>
    <row r="11123" ht="12.75"/>
    <row r="11124" ht="12.75"/>
    <row r="11125" ht="12.75"/>
    <row r="11126" ht="12.75"/>
    <row r="11127" ht="12.75"/>
    <row r="11128" ht="12.75"/>
    <row r="11129" ht="12.75"/>
    <row r="11130" ht="12.75"/>
    <row r="11131" ht="12.75"/>
    <row r="11132" ht="12.75"/>
    <row r="11133" ht="12.75"/>
    <row r="11134" ht="12.75"/>
    <row r="11135" ht="12.75"/>
    <row r="11136" ht="12.75"/>
    <row r="11137" ht="12.75"/>
    <row r="11138" ht="12.75"/>
    <row r="11139" ht="12.75"/>
    <row r="11140" ht="12.75"/>
    <row r="11141" ht="12.75"/>
    <row r="11142" ht="12.75"/>
    <row r="11143" ht="12.75"/>
    <row r="11144" ht="12.75"/>
    <row r="11145" ht="12.75"/>
    <row r="11146" ht="12.75"/>
    <row r="11147" ht="12.75"/>
    <row r="11148" ht="12.75"/>
    <row r="11149" ht="12.75"/>
    <row r="11150" ht="12.75"/>
    <row r="11151" ht="12.75"/>
    <row r="11152" ht="12.75"/>
    <row r="11153" ht="12.75"/>
    <row r="11154" ht="12.75"/>
    <row r="11155" ht="12.75"/>
    <row r="11156" ht="12.75"/>
    <row r="11157" ht="12.75"/>
    <row r="11158" ht="12.75"/>
    <row r="11159" ht="12.75"/>
    <row r="11160" ht="12.75"/>
    <row r="11161" ht="12.75"/>
    <row r="11162" ht="12.75"/>
    <row r="11163" ht="12.75"/>
    <row r="11164" ht="12.75"/>
    <row r="11165" ht="12.75"/>
    <row r="11166" ht="12.75"/>
    <row r="11167" ht="12.75"/>
    <row r="11168" ht="12.75"/>
    <row r="11169" ht="12.75"/>
    <row r="11170" ht="12.75"/>
    <row r="11171" ht="12.75"/>
    <row r="11172" ht="12.75"/>
    <row r="11173" ht="12.75"/>
    <row r="11174" ht="12.75"/>
    <row r="11175" ht="12.75"/>
    <row r="11176" ht="12.75"/>
    <row r="11177" ht="12.75"/>
    <row r="11178" ht="12.75"/>
    <row r="11179" ht="12.75"/>
    <row r="11180" ht="12.75"/>
    <row r="11181" ht="12.75"/>
    <row r="11182" ht="12.75"/>
    <row r="11183" ht="12.75"/>
    <row r="11184" ht="12.75"/>
    <row r="11185" ht="12.75"/>
    <row r="11186" ht="12.75"/>
    <row r="11187" ht="12.75"/>
    <row r="11188" ht="12.75"/>
    <row r="11189" ht="12.75"/>
    <row r="11190" ht="12.75"/>
    <row r="11191" ht="12.75"/>
    <row r="11192" ht="12.75"/>
    <row r="11193" ht="12.75"/>
    <row r="11194" ht="12.75"/>
    <row r="11195" ht="12.75"/>
    <row r="11196" ht="12.75"/>
    <row r="11197" ht="12.75"/>
    <row r="11198" ht="12.75"/>
    <row r="11199" ht="12.75"/>
    <row r="11200" ht="12.75"/>
    <row r="11201" ht="12.75"/>
    <row r="11202" ht="12.75"/>
    <row r="11203" ht="12.75"/>
    <row r="11204" ht="12.75"/>
    <row r="11205" ht="12.75"/>
    <row r="11206" ht="12.75"/>
    <row r="11207" ht="12.75"/>
    <row r="11208" ht="12.75"/>
    <row r="11209" ht="12.75"/>
    <row r="11210" ht="12.75"/>
    <row r="11211" ht="12.75"/>
    <row r="11212" ht="12.75"/>
    <row r="11213" ht="12.75"/>
    <row r="11214" ht="12.75"/>
    <row r="11215" ht="12.75"/>
    <row r="11216" ht="12.75"/>
    <row r="11217" ht="12.75"/>
    <row r="11218" ht="12.75"/>
    <row r="11219" ht="12.75"/>
    <row r="11220" ht="12.75"/>
    <row r="11221" ht="12.75"/>
    <row r="11222" ht="12.75"/>
    <row r="11223" ht="12.75"/>
    <row r="11224" ht="12.75"/>
    <row r="11225" ht="12.75"/>
    <row r="11226" ht="12.75"/>
    <row r="11227" ht="12.75"/>
    <row r="11228" ht="12.75"/>
    <row r="11229" ht="12.75"/>
    <row r="11230" ht="12.75"/>
    <row r="11231" ht="12.75"/>
    <row r="11232" ht="12.75"/>
    <row r="11233" ht="12.75"/>
    <row r="11234" ht="12.75"/>
    <row r="11235" ht="12.75"/>
    <row r="11236" ht="12.75"/>
    <row r="11237" ht="12.75"/>
    <row r="11238" ht="12.75"/>
    <row r="11239" ht="12.75"/>
    <row r="11240" ht="12.75"/>
    <row r="11241" ht="12.75"/>
    <row r="11242" ht="12.75"/>
    <row r="11243" ht="12.75"/>
    <row r="11244" ht="12.75"/>
    <row r="11245" ht="12.75"/>
    <row r="11246" ht="12.75"/>
    <row r="11247" ht="12.75"/>
    <row r="11248" ht="12.75"/>
    <row r="11249" ht="12.75"/>
    <row r="11250" ht="12.75"/>
    <row r="11251" ht="12.75"/>
    <row r="11252" ht="12.75"/>
    <row r="11253" ht="12.75"/>
    <row r="11254" ht="12.75"/>
    <row r="11255" ht="12.75"/>
    <row r="11256" ht="12.75"/>
    <row r="11257" ht="12.75"/>
    <row r="11258" ht="12.75"/>
    <row r="11259" ht="12.75"/>
    <row r="11260" ht="12.75"/>
    <row r="11261" ht="12.75"/>
    <row r="11262" ht="12.75"/>
    <row r="11263" ht="12.75"/>
    <row r="11264" ht="12.75"/>
    <row r="11265" ht="12.75"/>
    <row r="11266" ht="12.75"/>
    <row r="11267" ht="12.75"/>
    <row r="11268" ht="12.75"/>
    <row r="11269" ht="12.75"/>
    <row r="11270" ht="12.75"/>
    <row r="11271" ht="12.75"/>
    <row r="11272" ht="12.75"/>
    <row r="11273" ht="12.75"/>
    <row r="11274" ht="12.75"/>
    <row r="11275" ht="12.75"/>
    <row r="11276" ht="12.75"/>
    <row r="11277" ht="12.75"/>
    <row r="11278" ht="12.75"/>
    <row r="11279" ht="12.75"/>
    <row r="11280" ht="12.75"/>
    <row r="11281" ht="12.75"/>
    <row r="11282" ht="12.75"/>
    <row r="11283" ht="12.75"/>
    <row r="11284" ht="12.75"/>
    <row r="11285" ht="12.75"/>
    <row r="11286" ht="12.75"/>
    <row r="11287" ht="12.75"/>
    <row r="11288" ht="12.75"/>
    <row r="11289" ht="12.75"/>
    <row r="11290" ht="12.75"/>
    <row r="11291" ht="12.75"/>
    <row r="11292" ht="12.75"/>
    <row r="11293" ht="12.75"/>
    <row r="11294" ht="12.75"/>
    <row r="11295" ht="12.75"/>
    <row r="11296" ht="12.75"/>
    <row r="11297" ht="12.75"/>
    <row r="11298" ht="12.75"/>
    <row r="11299" ht="12.75"/>
    <row r="11300" ht="12.75"/>
    <row r="11301" ht="12.75"/>
    <row r="11302" ht="12.75"/>
    <row r="11303" ht="12.75"/>
    <row r="11304" ht="12.75"/>
    <row r="11305" ht="12.75"/>
    <row r="11306" ht="12.75"/>
    <row r="11307" ht="12.75"/>
    <row r="11308" ht="12.75"/>
    <row r="11309" ht="12.75"/>
    <row r="11310" ht="12.75"/>
    <row r="11311" ht="12.75"/>
    <row r="11312" ht="12.75"/>
    <row r="11313" ht="12.75"/>
    <row r="11314" ht="12.75"/>
    <row r="11315" ht="12.75"/>
    <row r="11316" ht="12.75"/>
    <row r="11317" ht="12.75"/>
    <row r="11318" ht="12.75"/>
    <row r="11319" ht="12.75"/>
    <row r="11320" ht="12.75"/>
    <row r="11321" ht="12.75"/>
    <row r="11322" ht="12.75"/>
    <row r="11323" ht="12.75"/>
    <row r="11324" ht="12.75"/>
    <row r="11325" ht="12.75"/>
    <row r="11326" ht="12.75"/>
    <row r="11327" ht="12.75"/>
    <row r="11328" ht="12.75"/>
    <row r="11329" ht="12.75"/>
    <row r="11330" ht="12.75"/>
    <row r="11331" ht="12.75"/>
    <row r="11332" ht="12.75"/>
    <row r="11333" ht="12.75"/>
    <row r="11334" ht="12.75"/>
    <row r="11335" ht="12.75"/>
    <row r="11336" ht="12.75"/>
    <row r="11337" ht="12.75"/>
    <row r="11338" ht="12.75"/>
    <row r="11339" ht="12.75"/>
    <row r="11340" ht="12.75"/>
    <row r="11341" ht="12.75"/>
    <row r="11342" ht="12.75"/>
    <row r="11343" ht="12.75"/>
    <row r="11344" ht="12.75"/>
    <row r="11345" ht="12.75"/>
    <row r="11346" ht="12.75"/>
    <row r="11347" ht="12.75"/>
    <row r="11348" ht="12.75"/>
    <row r="11349" ht="12.75"/>
    <row r="11350" ht="12.75"/>
    <row r="11351" ht="12.75"/>
    <row r="11352" ht="12.75"/>
    <row r="11353" ht="12.75"/>
    <row r="11354" ht="12.75"/>
    <row r="11355" ht="12.75"/>
    <row r="11356" ht="12.75"/>
    <row r="11357" ht="12.75"/>
    <row r="11358" ht="12.75"/>
    <row r="11359" ht="12.75"/>
    <row r="11360" ht="12.75"/>
    <row r="11361" ht="12.75"/>
    <row r="11362" ht="12.75"/>
    <row r="11363" ht="12.75"/>
    <row r="11364" ht="12.75"/>
    <row r="11365" ht="12.75"/>
    <row r="11366" ht="12.75"/>
    <row r="11367" ht="12.75"/>
    <row r="11368" ht="12.75"/>
    <row r="11369" ht="12.75"/>
    <row r="11370" ht="12.75"/>
    <row r="11371" ht="12.75"/>
    <row r="11372" ht="12.75"/>
    <row r="11373" ht="12.75"/>
    <row r="11374" ht="12.75"/>
    <row r="11375" ht="12.75"/>
    <row r="11376" ht="12.75"/>
    <row r="11377" ht="12.75"/>
    <row r="11378" ht="12.75"/>
    <row r="11379" ht="12.75"/>
    <row r="11380" ht="12.75"/>
    <row r="11381" ht="12.75"/>
    <row r="11382" ht="12.75"/>
    <row r="11383" ht="12.75"/>
    <row r="11384" ht="12.75"/>
    <row r="11385" ht="12.75"/>
    <row r="11386" ht="12.75"/>
    <row r="11387" ht="12.75"/>
    <row r="11388" ht="12.75"/>
    <row r="11389" ht="12.75"/>
    <row r="11390" ht="12.75"/>
    <row r="11391" ht="12.75"/>
    <row r="11392" ht="12.75"/>
    <row r="11393" ht="12.75"/>
    <row r="11394" ht="12.75"/>
    <row r="11395" ht="12.75"/>
    <row r="11396" ht="12.75"/>
    <row r="11397" ht="12.75"/>
    <row r="11398" ht="12.75"/>
    <row r="11399" ht="12.75"/>
    <row r="11400" ht="12.75"/>
    <row r="11401" ht="12.75"/>
    <row r="11402" ht="12.75"/>
    <row r="11403" ht="12.75"/>
    <row r="11404" ht="12.75"/>
    <row r="11405" ht="12.75"/>
    <row r="11406" ht="12.75"/>
    <row r="11407" ht="12.75"/>
    <row r="11408" ht="12.75"/>
    <row r="11409" ht="12.75"/>
    <row r="11410" ht="12.75"/>
    <row r="11411" ht="12.75"/>
    <row r="11412" ht="12.75"/>
    <row r="11413" ht="12.75"/>
    <row r="11414" ht="12.75"/>
    <row r="11415" ht="12.75"/>
    <row r="11416" ht="12.75"/>
    <row r="11417" ht="12.75"/>
    <row r="11418" ht="12.75"/>
    <row r="11419" ht="12.75"/>
    <row r="11420" ht="12.75"/>
    <row r="11421" ht="12.75"/>
    <row r="11422" ht="12.75"/>
    <row r="11423" ht="12.75"/>
    <row r="11424" ht="12.75"/>
    <row r="11425" ht="12.75"/>
    <row r="11426" ht="12.75"/>
    <row r="11427" ht="12.75"/>
    <row r="11428" ht="12.75"/>
    <row r="11429" ht="12.75"/>
    <row r="11430" ht="12.75"/>
    <row r="11431" ht="12.75"/>
    <row r="11432" ht="12.75"/>
    <row r="11433" ht="12.75"/>
    <row r="11434" ht="12.75"/>
    <row r="11435" ht="12.75"/>
    <row r="11436" ht="12.75"/>
    <row r="11437" ht="12.75"/>
    <row r="11438" ht="12.75"/>
    <row r="11439" ht="12.75"/>
    <row r="11440" ht="12.75"/>
    <row r="11441" ht="12.75"/>
    <row r="11442" ht="12.75"/>
    <row r="11443" ht="12.75"/>
    <row r="11444" ht="12.75"/>
    <row r="11445" ht="12.75"/>
    <row r="11446" ht="12.75"/>
    <row r="11447" ht="12.75"/>
    <row r="11448" ht="12.75"/>
    <row r="11449" ht="12.75"/>
    <row r="11450" ht="12.75"/>
    <row r="11451" ht="12.75"/>
    <row r="11452" ht="12.75"/>
    <row r="11453" ht="12.75"/>
    <row r="11454" ht="12.75"/>
    <row r="11455" ht="12.75"/>
    <row r="11456" ht="12.75"/>
    <row r="11457" ht="12.75"/>
    <row r="11458" ht="12.75"/>
    <row r="11459" ht="12.75"/>
    <row r="11460" ht="12.75"/>
    <row r="11461" ht="12.75"/>
    <row r="11462" ht="12.75"/>
    <row r="11463" ht="12.75"/>
    <row r="11464" ht="12.75"/>
    <row r="11465" ht="12.75"/>
    <row r="11466" ht="12.75"/>
    <row r="11467" ht="12.75"/>
    <row r="11468" ht="12.75"/>
    <row r="11469" ht="12.75"/>
    <row r="11470" ht="12.75"/>
    <row r="11471" ht="12.75"/>
    <row r="11472" ht="12.75"/>
    <row r="11473" ht="12.75"/>
    <row r="11474" ht="12.75"/>
    <row r="11475" ht="12.75"/>
    <row r="11476" ht="12.75"/>
    <row r="11477" ht="12.75"/>
    <row r="11478" ht="12.75"/>
    <row r="11479" ht="12.75"/>
    <row r="11480" ht="12.75"/>
    <row r="11481" ht="12.75"/>
    <row r="11482" ht="12.75"/>
    <row r="11483" ht="12.75"/>
    <row r="11484" ht="12.75"/>
    <row r="11485" ht="12.75"/>
    <row r="11486" ht="12.75"/>
    <row r="11487" ht="12.75"/>
    <row r="11488" ht="12.75"/>
    <row r="11489" ht="12.75"/>
    <row r="11490" ht="12.75"/>
    <row r="11491" ht="12.75"/>
    <row r="11492" ht="12.75"/>
    <row r="11493" ht="12.75"/>
    <row r="11494" ht="12.75"/>
    <row r="11495" ht="12.75"/>
    <row r="11496" ht="12.75"/>
    <row r="11497" ht="12.75"/>
    <row r="11498" ht="12.75"/>
    <row r="11499" ht="12.75"/>
    <row r="11500" ht="12.75"/>
    <row r="11501" ht="12.75"/>
    <row r="11502" ht="12.75"/>
    <row r="11503" ht="12.75"/>
    <row r="11504" ht="12.75"/>
    <row r="11505" ht="12.75"/>
    <row r="11506" ht="12.75"/>
    <row r="11507" ht="12.75"/>
    <row r="11508" ht="12.75"/>
    <row r="11509" ht="12.75"/>
    <row r="11510" ht="12.75"/>
    <row r="11511" ht="12.75"/>
    <row r="11512" ht="12.75"/>
    <row r="11513" ht="12.75"/>
    <row r="11514" ht="12.75"/>
    <row r="11515" ht="12.75"/>
    <row r="11516" ht="12.75"/>
    <row r="11517" ht="12.75"/>
    <row r="11518" ht="12.75"/>
    <row r="11519" ht="12.75"/>
    <row r="11520" ht="12.75"/>
    <row r="11521" ht="12.75"/>
    <row r="11522" ht="12.75"/>
    <row r="11523" ht="12.75"/>
    <row r="11524" ht="12.75"/>
    <row r="11525" ht="12.75"/>
    <row r="11526" ht="12.75"/>
    <row r="11527" ht="12.75"/>
    <row r="11528" ht="12.75"/>
    <row r="11529" ht="12.75"/>
    <row r="11530" ht="12.75"/>
    <row r="11531" ht="12.75"/>
    <row r="11532" ht="12.75"/>
    <row r="11533" ht="12.75"/>
    <row r="11534" ht="12.75"/>
    <row r="11535" ht="12.75"/>
    <row r="11536" ht="12.75"/>
    <row r="11537" ht="12.75"/>
    <row r="11538" ht="12.75"/>
    <row r="11539" ht="12.75"/>
    <row r="11540" ht="12.75"/>
    <row r="11541" ht="12.75"/>
    <row r="11542" ht="12.75"/>
    <row r="11543" ht="12.75"/>
    <row r="11544" ht="12.75"/>
    <row r="11545" ht="12.75"/>
    <row r="11546" ht="12.75"/>
    <row r="11547" ht="12.75"/>
    <row r="11548" ht="12.75"/>
    <row r="11549" ht="12.75"/>
    <row r="11550" ht="12.75"/>
    <row r="11551" ht="12.75"/>
    <row r="11552" ht="12.75"/>
    <row r="11553" ht="12.75"/>
    <row r="11554" ht="12.75"/>
    <row r="11555" ht="12.75"/>
    <row r="11556" ht="12.75"/>
    <row r="11557" ht="12.75"/>
    <row r="11558" ht="12.75"/>
    <row r="11559" ht="12.75"/>
    <row r="11560" ht="12.75"/>
    <row r="11561" ht="12.75"/>
    <row r="11562" ht="12.75"/>
    <row r="11563" ht="12.75"/>
    <row r="11564" ht="12.75"/>
    <row r="11565" ht="12.75"/>
    <row r="11566" ht="12.75"/>
    <row r="11567" ht="12.75"/>
    <row r="11568" ht="12.75"/>
    <row r="11569" ht="12.75"/>
    <row r="11570" ht="12.75"/>
    <row r="11571" ht="12.75"/>
    <row r="11572" ht="12.75"/>
    <row r="11573" ht="12.75"/>
    <row r="11574" ht="12.75"/>
    <row r="11575" ht="12.75"/>
    <row r="11576" ht="12.75"/>
    <row r="11577" ht="12.75"/>
    <row r="11578" ht="12.75"/>
    <row r="11579" ht="12.75"/>
    <row r="11580" ht="12.75"/>
    <row r="11581" ht="12.75"/>
    <row r="11582" ht="12.75"/>
    <row r="11583" ht="12.75"/>
    <row r="11584" ht="12.75"/>
    <row r="11585" ht="12.75"/>
    <row r="11586" ht="12.75"/>
    <row r="11587" ht="12.75"/>
    <row r="11588" ht="12.75"/>
    <row r="11589" ht="12.75"/>
    <row r="11590" ht="12.75"/>
    <row r="11591" ht="12.75"/>
    <row r="11592" ht="12.75"/>
    <row r="11593" ht="12.75"/>
    <row r="11594" ht="12.75"/>
    <row r="11595" ht="12.75"/>
    <row r="11596" ht="12.75"/>
    <row r="11597" ht="12.75"/>
    <row r="11598" ht="12.75"/>
    <row r="11599" ht="12.75"/>
    <row r="11600" ht="12.75"/>
    <row r="11601" ht="12.75"/>
    <row r="11602" ht="12.75"/>
    <row r="11603" ht="12.75"/>
    <row r="11604" ht="12.75"/>
    <row r="11605" ht="12.75"/>
    <row r="11606" ht="12.75"/>
    <row r="11607" ht="12.75"/>
    <row r="11608" ht="12.75"/>
    <row r="11609" ht="12.75"/>
    <row r="11610" ht="12.75"/>
    <row r="11611" ht="12.75"/>
    <row r="11612" ht="12.75"/>
    <row r="11613" ht="12.75"/>
    <row r="11614" ht="12.75"/>
    <row r="11615" ht="12.75"/>
    <row r="11616" ht="12.75"/>
    <row r="11617" ht="12.75"/>
    <row r="11618" ht="12.75"/>
    <row r="11619" ht="12.75"/>
    <row r="11620" ht="12.75"/>
    <row r="11621" ht="12.75"/>
    <row r="11622" ht="12.75"/>
    <row r="11623" ht="12.75"/>
    <row r="11624" ht="12.75"/>
    <row r="11625" ht="12.75"/>
    <row r="11626" ht="12.75"/>
    <row r="11627" ht="12.75"/>
    <row r="11628" ht="12.75"/>
    <row r="11629" ht="12.75"/>
    <row r="11630" ht="12.75"/>
    <row r="11631" ht="12.75"/>
    <row r="11632" ht="12.75"/>
    <row r="11633" ht="12.75"/>
    <row r="11634" ht="12.75"/>
    <row r="11635" ht="12.75"/>
    <row r="11636" ht="12.75"/>
    <row r="11637" ht="12.75"/>
    <row r="11638" ht="12.75"/>
    <row r="11639" ht="12.75"/>
    <row r="11640" ht="12.75"/>
    <row r="11641" ht="12.75"/>
    <row r="11642" ht="12.75"/>
    <row r="11643" ht="12.75"/>
    <row r="11644" ht="12.75"/>
    <row r="11645" ht="12.75"/>
    <row r="11646" ht="12.75"/>
    <row r="11647" ht="12.75"/>
    <row r="11648" ht="12.75"/>
    <row r="11649" ht="12.75"/>
    <row r="11650" ht="12.75"/>
    <row r="11651" ht="12.75"/>
    <row r="11652" ht="12.75"/>
    <row r="11653" ht="12.75"/>
    <row r="11654" ht="12.75"/>
    <row r="11655" ht="12.75"/>
    <row r="11656" ht="12.75"/>
    <row r="11657" ht="12.75"/>
    <row r="11658" ht="12.75"/>
    <row r="11659" ht="12.75"/>
    <row r="11660" ht="12.75"/>
    <row r="11661" ht="12.75"/>
    <row r="11662" ht="12.75"/>
    <row r="11663" ht="12.75"/>
    <row r="11664" ht="12.75"/>
    <row r="11665" ht="12.75"/>
    <row r="11666" ht="12.75"/>
    <row r="11667" ht="12.75"/>
    <row r="11668" ht="12.75"/>
    <row r="11669" ht="12.75"/>
    <row r="11670" ht="12.75"/>
    <row r="11671" ht="12.75"/>
    <row r="11672" ht="12.75"/>
    <row r="11673" ht="12.75"/>
    <row r="11674" ht="12.75"/>
    <row r="11675" ht="12.75"/>
    <row r="11676" ht="12.75"/>
    <row r="11677" ht="12.75"/>
    <row r="11678" ht="12.75"/>
    <row r="11679" ht="12.75"/>
    <row r="11680" ht="12.75"/>
    <row r="11681" ht="12.75"/>
    <row r="11682" ht="12.75"/>
    <row r="11683" ht="12.75"/>
    <row r="11684" ht="12.75"/>
    <row r="11685" ht="12.75"/>
    <row r="11686" ht="12.75"/>
    <row r="11687" ht="12.75"/>
    <row r="11688" ht="12.75"/>
    <row r="11689" ht="12.75"/>
    <row r="11690" ht="12.75"/>
    <row r="11691" ht="12.75"/>
    <row r="11692" ht="12.75"/>
    <row r="11693" ht="12.75"/>
    <row r="11694" ht="12.75"/>
    <row r="11695" ht="12.75"/>
    <row r="11696" ht="12.75"/>
    <row r="11697" ht="12.75"/>
    <row r="11698" ht="12.75"/>
    <row r="11699" ht="12.75"/>
    <row r="11700" ht="12.75"/>
    <row r="11701" ht="12.75"/>
    <row r="11702" ht="12.75"/>
    <row r="11703" ht="12.75"/>
    <row r="11704" ht="12.75"/>
    <row r="11705" ht="12.75"/>
    <row r="11706" ht="12.75"/>
    <row r="11707" ht="12.75"/>
    <row r="11708" ht="12.75"/>
    <row r="11709" ht="12.75"/>
    <row r="11710" ht="12.75"/>
    <row r="11711" ht="12.75"/>
    <row r="11712" ht="12.75"/>
    <row r="11713" ht="12.75"/>
    <row r="11714" ht="12.75"/>
    <row r="11715" ht="12.75"/>
    <row r="11716" ht="12.75"/>
    <row r="11717" ht="12.75"/>
    <row r="11718" ht="12.75"/>
    <row r="11719" ht="12.75"/>
    <row r="11720" ht="12.75"/>
    <row r="11721" ht="12.75"/>
    <row r="11722" ht="12.75"/>
    <row r="11723" ht="12.75"/>
    <row r="11724" ht="12.75"/>
    <row r="11725" ht="12.75"/>
    <row r="11726" ht="12.75"/>
    <row r="11727" ht="12.75"/>
    <row r="11728" ht="12.75"/>
    <row r="11729" ht="12.75"/>
    <row r="11730" ht="12.75"/>
    <row r="11731" ht="12.75"/>
    <row r="11732" ht="12.75"/>
    <row r="11733" ht="12.75"/>
    <row r="11734" ht="12.75"/>
    <row r="11735" ht="12.75"/>
    <row r="11736" ht="12.75"/>
    <row r="11737" ht="12.75"/>
    <row r="11738" ht="12.75"/>
    <row r="11739" ht="12.75"/>
    <row r="11740" ht="12.75"/>
    <row r="11741" ht="12.75"/>
    <row r="11742" ht="12.75"/>
    <row r="11743" ht="12.75"/>
    <row r="11744" ht="12.75"/>
    <row r="11745" ht="12.75"/>
    <row r="11746" ht="12.75"/>
    <row r="11747" ht="12.75"/>
    <row r="11748" ht="12.75"/>
    <row r="11749" ht="12.75"/>
    <row r="11750" ht="12.75"/>
    <row r="11751" ht="12.75"/>
    <row r="11752" ht="12.75"/>
    <row r="11753" ht="12.75"/>
    <row r="11754" ht="12.75"/>
    <row r="11755" ht="12.75"/>
    <row r="11756" ht="12.75"/>
    <row r="11757" ht="12.75"/>
    <row r="11758" ht="12.75"/>
    <row r="11759" ht="12.75"/>
    <row r="11760" ht="12.75"/>
    <row r="11761" ht="12.75"/>
    <row r="11762" ht="12.75"/>
    <row r="11763" ht="12.75"/>
    <row r="11764" ht="12.75"/>
    <row r="11765" ht="12.75"/>
    <row r="11766" ht="12.75"/>
    <row r="11767" ht="12.75"/>
    <row r="11768" ht="12.75"/>
    <row r="11769" ht="12.75"/>
    <row r="11770" ht="12.75"/>
    <row r="11771" ht="12.75"/>
    <row r="11772" ht="12.75"/>
    <row r="11773" ht="12.75"/>
    <row r="11774" ht="12.75"/>
    <row r="11775" ht="12.75"/>
    <row r="11776" ht="12.75"/>
    <row r="11777" ht="12.75"/>
    <row r="11778" ht="12.75"/>
    <row r="11779" ht="12.75"/>
    <row r="11780" ht="12.75"/>
    <row r="11781" ht="12.75"/>
    <row r="11782" ht="12.75"/>
    <row r="11783" ht="12.75"/>
    <row r="11784" ht="12.75"/>
    <row r="11785" ht="12.75"/>
    <row r="11786" ht="12.75"/>
    <row r="11787" ht="12.75"/>
    <row r="11788" ht="12.75"/>
    <row r="11789" ht="12.75"/>
    <row r="11790" ht="12.75"/>
    <row r="11791" ht="12.75"/>
    <row r="11792" ht="12.75"/>
    <row r="11793" ht="12.75"/>
    <row r="11794" ht="12.75"/>
    <row r="11795" ht="12.75"/>
    <row r="11796" ht="12.75"/>
    <row r="11797" ht="12.75"/>
    <row r="11798" ht="12.75"/>
    <row r="11799" ht="12.75"/>
    <row r="11800" ht="12.75"/>
    <row r="11801" ht="12.75"/>
    <row r="11802" ht="12.75"/>
    <row r="11803" ht="12.75"/>
    <row r="11804" ht="12.75"/>
    <row r="11805" ht="12.75"/>
    <row r="11806" ht="12.75"/>
    <row r="11807" ht="12.75"/>
    <row r="11808" ht="12.75"/>
    <row r="11809" ht="12.75"/>
    <row r="11810" ht="12.75"/>
    <row r="11811" ht="12.75"/>
    <row r="11812" ht="12.75"/>
    <row r="11813" ht="12.75"/>
    <row r="11814" ht="12.75"/>
    <row r="11815" ht="12.75"/>
    <row r="11816" ht="12.75"/>
    <row r="11817" ht="12.75"/>
    <row r="11818" ht="12.75"/>
    <row r="11819" ht="12.75"/>
    <row r="11820" ht="12.75"/>
    <row r="11821" ht="12.75"/>
    <row r="11822" ht="12.75"/>
    <row r="11823" ht="12.75"/>
    <row r="11824" ht="12.75"/>
    <row r="11825" ht="12.75"/>
    <row r="11826" ht="12.75"/>
    <row r="11827" ht="12.75"/>
    <row r="11828" ht="12.75"/>
    <row r="11829" ht="12.75"/>
    <row r="11830" ht="12.75"/>
    <row r="11831" ht="12.75"/>
    <row r="11832" ht="12.75"/>
    <row r="11833" ht="12.75"/>
    <row r="11834" ht="12.75"/>
    <row r="11835" ht="12.75"/>
    <row r="11836" ht="12.75"/>
    <row r="11837" ht="12.75"/>
    <row r="11838" ht="12.75"/>
    <row r="11839" ht="12.75"/>
    <row r="11840" ht="12.75"/>
    <row r="11841" ht="12.75"/>
    <row r="11842" ht="12.75"/>
    <row r="11843" ht="12.75"/>
    <row r="11844" ht="12.75"/>
    <row r="11845" ht="12.75"/>
    <row r="11846" ht="12.75"/>
    <row r="11847" ht="12.75"/>
    <row r="11848" ht="12.75"/>
    <row r="11849" ht="12.75"/>
    <row r="11850" ht="12.75"/>
    <row r="11851" ht="12.75"/>
    <row r="11852" ht="12.75"/>
    <row r="11853" ht="12.75"/>
    <row r="11854" ht="12.75"/>
    <row r="11855" ht="12.75"/>
    <row r="11856" ht="12.75"/>
    <row r="11857" ht="12.75"/>
    <row r="11858" ht="12.75"/>
    <row r="11859" ht="12.75"/>
    <row r="11860" ht="12.75"/>
    <row r="11861" ht="12.75"/>
    <row r="11862" ht="12.75"/>
    <row r="11863" ht="12.75"/>
    <row r="11864" ht="12.75"/>
    <row r="11865" ht="12.75"/>
    <row r="11866" ht="12.75"/>
    <row r="11867" ht="12.75"/>
    <row r="11868" ht="12.75"/>
    <row r="11869" ht="12.75"/>
    <row r="11870" ht="12.75"/>
    <row r="11871" ht="12.75"/>
    <row r="11872" ht="12.75"/>
    <row r="11873" ht="12.75"/>
    <row r="11874" ht="12.75"/>
    <row r="11875" ht="12.75"/>
    <row r="11876" ht="12.75"/>
    <row r="11877" ht="12.75"/>
    <row r="11878" ht="12.75"/>
    <row r="11879" ht="12.75"/>
    <row r="11880" ht="12.75"/>
    <row r="11881" ht="12.75"/>
    <row r="11882" ht="12.75"/>
    <row r="11883" ht="12.75"/>
    <row r="11884" ht="12.75"/>
    <row r="11885" ht="12.75"/>
    <row r="11886" ht="12.75"/>
    <row r="11887" ht="12.75"/>
    <row r="11888" ht="12.75"/>
    <row r="11889" ht="12.75"/>
    <row r="11890" ht="12.75"/>
    <row r="11891" ht="12.75"/>
    <row r="11892" ht="12.75"/>
    <row r="11893" ht="12.75"/>
    <row r="11894" ht="12.75"/>
    <row r="11895" ht="12.75"/>
    <row r="11896" ht="12.75"/>
    <row r="11897" ht="12.75"/>
    <row r="11898" ht="12.75"/>
    <row r="11899" ht="12.75"/>
    <row r="11900" ht="12.75"/>
    <row r="11901" ht="12.75"/>
    <row r="11902" ht="12.75"/>
    <row r="11903" ht="12.75"/>
    <row r="11904" ht="12.75"/>
    <row r="11905" ht="12.75"/>
    <row r="11906" ht="12.75"/>
    <row r="11907" ht="12.75"/>
    <row r="11908" ht="12.75"/>
    <row r="11909" ht="12.75"/>
    <row r="11910" ht="12.75"/>
    <row r="11911" ht="12.75"/>
    <row r="11912" ht="12.75"/>
    <row r="11913" ht="12.75"/>
    <row r="11914" ht="12.75"/>
    <row r="11915" ht="12.75"/>
    <row r="11916" ht="12.75"/>
    <row r="11917" ht="12.75"/>
    <row r="11918" ht="12.75"/>
    <row r="11919" ht="12.75"/>
    <row r="11920" ht="12.75"/>
    <row r="11921" ht="12.75"/>
    <row r="11922" ht="12.75"/>
    <row r="11923" ht="12.75"/>
    <row r="11924" ht="12.75"/>
    <row r="11925" ht="12.75"/>
    <row r="11926" ht="12.75"/>
    <row r="11927" ht="12.75"/>
    <row r="11928" ht="12.75"/>
    <row r="11929" ht="12.75"/>
    <row r="11930" ht="12.75"/>
    <row r="11931" ht="12.75"/>
    <row r="11932" ht="12.75"/>
    <row r="11933" ht="12.75"/>
    <row r="11934" ht="12.75"/>
    <row r="11935" ht="12.75"/>
    <row r="11936" ht="12.75"/>
    <row r="11937" ht="12.75"/>
    <row r="11938" ht="12.75"/>
    <row r="11939" ht="12.75"/>
    <row r="11940" ht="12.75"/>
    <row r="11941" ht="12.75"/>
    <row r="11942" ht="12.75"/>
    <row r="11943" ht="12.75"/>
    <row r="11944" ht="12.75"/>
    <row r="11945" ht="12.75"/>
    <row r="11946" ht="12.75"/>
    <row r="11947" ht="12.75"/>
    <row r="11948" ht="12.75"/>
    <row r="11949" ht="12.75"/>
    <row r="11950" ht="12.75"/>
    <row r="11951" ht="12.75"/>
    <row r="11952" ht="12.75"/>
    <row r="11953" ht="12.75"/>
    <row r="11954" ht="12.75"/>
    <row r="11955" ht="12.75"/>
    <row r="11956" ht="12.75"/>
    <row r="11957" ht="12.75"/>
    <row r="11958" ht="12.75"/>
    <row r="11959" ht="12.75"/>
    <row r="11960" ht="12.75"/>
    <row r="11961" ht="12.75"/>
    <row r="11962" ht="12.75"/>
    <row r="11963" ht="12.75"/>
    <row r="11964" ht="12.75"/>
    <row r="11965" ht="12.75"/>
    <row r="11966" ht="12.75"/>
    <row r="11967" ht="12.75"/>
    <row r="11968" ht="12.75"/>
    <row r="11969" ht="12.75"/>
    <row r="11970" ht="12.75"/>
    <row r="11971" ht="12.75"/>
    <row r="11972" ht="12.75"/>
    <row r="11973" ht="12.75"/>
    <row r="11974" ht="12.75"/>
    <row r="11975" ht="12.75"/>
    <row r="11976" ht="12.75"/>
    <row r="11977" ht="12.75"/>
    <row r="11978" ht="12.75"/>
    <row r="11979" ht="12.75"/>
    <row r="11980" ht="12.75"/>
    <row r="11981" ht="12.75"/>
    <row r="11982" ht="12.75"/>
    <row r="11983" ht="12.75"/>
    <row r="11984" ht="12.75"/>
    <row r="11985" ht="12.75"/>
    <row r="11986" ht="12.75"/>
    <row r="11987" ht="12.75"/>
    <row r="11988" ht="12.75"/>
    <row r="11989" ht="12.75"/>
    <row r="11990" ht="12.75"/>
    <row r="11991" ht="12.75"/>
    <row r="11992" ht="12.75"/>
    <row r="11993" ht="12.75"/>
    <row r="11994" ht="12.75"/>
    <row r="11995" ht="12.75"/>
    <row r="11996" ht="12.75"/>
    <row r="11997" ht="12.75"/>
    <row r="11998" ht="12.75"/>
    <row r="11999" ht="12.75"/>
    <row r="12000" ht="12.75"/>
    <row r="12001" ht="12.75"/>
    <row r="12002" ht="12.75"/>
    <row r="12003" ht="12.75"/>
    <row r="12004" ht="12.75"/>
    <row r="12005" ht="12.75"/>
    <row r="12006" ht="12.75"/>
    <row r="12007" ht="12.75"/>
    <row r="12008" ht="12.75"/>
    <row r="12009" ht="12.75"/>
    <row r="12010" ht="12.75"/>
    <row r="12011" ht="12.75"/>
    <row r="12012" ht="12.75"/>
    <row r="12013" ht="12.75"/>
    <row r="12014" ht="12.75"/>
    <row r="12015" ht="12.75"/>
    <row r="12016" ht="12.75"/>
    <row r="12017" ht="12.75"/>
    <row r="12018" ht="12.75"/>
    <row r="12019" ht="12.75"/>
    <row r="12020" ht="12.75"/>
    <row r="12021" ht="12.75"/>
    <row r="12022" ht="12.75"/>
    <row r="12023" ht="12.75"/>
    <row r="12024" ht="12.75"/>
    <row r="12025" ht="12.75"/>
    <row r="12026" ht="12.75"/>
    <row r="12027" ht="12.75"/>
    <row r="12028" ht="12.75"/>
    <row r="12029" ht="12.75"/>
    <row r="12030" ht="12.75"/>
    <row r="12031" ht="12.75"/>
    <row r="12032" ht="12.75"/>
    <row r="12033" ht="12.75"/>
    <row r="12034" ht="12.75"/>
    <row r="12035" ht="12.75"/>
    <row r="12036" ht="12.75"/>
    <row r="12037" ht="12.75"/>
    <row r="12038" ht="12.75"/>
    <row r="12039" ht="12.75"/>
    <row r="12040" ht="12.75"/>
    <row r="12041" ht="12.75"/>
    <row r="12042" ht="12.75"/>
    <row r="12043" ht="12.75"/>
    <row r="12044" ht="12.75"/>
    <row r="12045" ht="12.75"/>
    <row r="12046" ht="12.75"/>
    <row r="12047" ht="12.75"/>
    <row r="12048" ht="12.75"/>
    <row r="12049" ht="12.75"/>
    <row r="12050" ht="12.75"/>
    <row r="12051" ht="12.75"/>
    <row r="12052" ht="12.75"/>
    <row r="12053" ht="12.75"/>
    <row r="12054" ht="12.75"/>
    <row r="12055" ht="12.75"/>
    <row r="12056" ht="12.75"/>
    <row r="12057" ht="12.75"/>
    <row r="12058" ht="12.75"/>
    <row r="12059" ht="12.75"/>
    <row r="12060" ht="12.75"/>
    <row r="12061" ht="12.75"/>
    <row r="12062" ht="12.75"/>
    <row r="12063" ht="12.75"/>
    <row r="12064" ht="12.75"/>
    <row r="12065" ht="12.75"/>
    <row r="12066" ht="12.75"/>
    <row r="12067" ht="12.75"/>
    <row r="12068" ht="12.75"/>
    <row r="12069" ht="12.75"/>
    <row r="12070" ht="12.75"/>
    <row r="12071" ht="12.75"/>
    <row r="12072" ht="12.75"/>
    <row r="12073" ht="12.75"/>
    <row r="12074" ht="12.75"/>
    <row r="12075" ht="12.75"/>
    <row r="12076" ht="12.75"/>
    <row r="12077" ht="12.75"/>
    <row r="12078" ht="12.75"/>
    <row r="12079" ht="12.75"/>
    <row r="12080" ht="12.75"/>
    <row r="12081" ht="12.75"/>
    <row r="12082" ht="12.75"/>
    <row r="12083" ht="12.75"/>
    <row r="12084" ht="12.75"/>
    <row r="12085" ht="12.75"/>
    <row r="12086" ht="12.75"/>
    <row r="12087" ht="12.75"/>
    <row r="12088" ht="12.75"/>
    <row r="12089" ht="12.75"/>
    <row r="12090" ht="12.75"/>
    <row r="12091" ht="12.75"/>
    <row r="12092" ht="12.75"/>
    <row r="12093" ht="12.75"/>
    <row r="12094" ht="12.75"/>
    <row r="12095" ht="12.75"/>
    <row r="12096" ht="12.75"/>
    <row r="12097" ht="12.75"/>
    <row r="12098" ht="12.75"/>
    <row r="12099" ht="12.75"/>
    <row r="12100" ht="12.75"/>
    <row r="12101" ht="12.75"/>
    <row r="12102" ht="12.75"/>
    <row r="12103" ht="12.75"/>
    <row r="12104" ht="12.75"/>
    <row r="12105" ht="12.75"/>
    <row r="12106" ht="12.75"/>
    <row r="12107" ht="12.75"/>
    <row r="12108" ht="12.75"/>
    <row r="12109" ht="12.75"/>
    <row r="12110" ht="12.75"/>
    <row r="12111" ht="12.75"/>
    <row r="12112" ht="12.75"/>
    <row r="12113" ht="12.75"/>
    <row r="12114" ht="12.75"/>
    <row r="12115" ht="12.75"/>
    <row r="12116" ht="12.75"/>
    <row r="12117" ht="12.75"/>
    <row r="12118" ht="12.75"/>
    <row r="12119" ht="12.75"/>
    <row r="12120" ht="12.75"/>
    <row r="12121" ht="12.75"/>
    <row r="12122" ht="12.75"/>
    <row r="12123" ht="12.75"/>
    <row r="12124" ht="12.75"/>
    <row r="12125" ht="12.75"/>
    <row r="12126" ht="12.75"/>
    <row r="12127" ht="12.75"/>
    <row r="12128" ht="12.75"/>
    <row r="12129" ht="12.75"/>
    <row r="12130" ht="12.75"/>
    <row r="12131" ht="12.75"/>
    <row r="12132" ht="12.75"/>
    <row r="12133" ht="12.75"/>
    <row r="12134" ht="12.75"/>
    <row r="12135" ht="12.75"/>
    <row r="12136" ht="12.75"/>
    <row r="12137" ht="12.75"/>
    <row r="12138" ht="12.75"/>
    <row r="12139" ht="12.75"/>
    <row r="12140" ht="12.75"/>
    <row r="12141" ht="12.75"/>
    <row r="12142" ht="12.75"/>
    <row r="12143" ht="12.75"/>
    <row r="12144" ht="12.75"/>
    <row r="12145" ht="12.75"/>
    <row r="12146" ht="12.75"/>
    <row r="12147" ht="12.75"/>
    <row r="12148" ht="12.75"/>
    <row r="12149" ht="12.75"/>
    <row r="12150" ht="12.75"/>
    <row r="12151" ht="12.75"/>
    <row r="12152" ht="12.75"/>
    <row r="12153" ht="12.75"/>
    <row r="12154" ht="12.75"/>
    <row r="12155" ht="12.75"/>
    <row r="12156" ht="12.75"/>
    <row r="12157" ht="12.75"/>
    <row r="12158" ht="12.75"/>
    <row r="12159" ht="12.75"/>
    <row r="12160" ht="12.75"/>
    <row r="12161" ht="12.75"/>
    <row r="12162" ht="12.75"/>
    <row r="12163" ht="12.75"/>
    <row r="12164" ht="12.75"/>
    <row r="12165" ht="12.75"/>
    <row r="12166" ht="12.75"/>
    <row r="12167" ht="12.75"/>
    <row r="12168" ht="12.75"/>
    <row r="12169" ht="12.75"/>
    <row r="12170" ht="12.75"/>
    <row r="12171" ht="12.75"/>
    <row r="12172" ht="12.75"/>
    <row r="12173" ht="12.75"/>
    <row r="12174" ht="12.75"/>
    <row r="12175" ht="12.75"/>
    <row r="12176" ht="12.75"/>
    <row r="12177" ht="12.75"/>
    <row r="12178" ht="12.75"/>
    <row r="12179" ht="12.75"/>
    <row r="12180" ht="12.75"/>
    <row r="12181" ht="12.75"/>
    <row r="12182" ht="12.75"/>
    <row r="12183" ht="12.75"/>
    <row r="12184" ht="12.75"/>
    <row r="12185" ht="12.75"/>
    <row r="12186" ht="12.75"/>
    <row r="12187" ht="12.75"/>
    <row r="12188" ht="12.75"/>
    <row r="12189" ht="12.75"/>
    <row r="12190" ht="12.75"/>
    <row r="12191" ht="12.75"/>
    <row r="12192" ht="12.75"/>
    <row r="12193" ht="12.75"/>
    <row r="12194" ht="12.75"/>
    <row r="12195" ht="12.75"/>
    <row r="12196" ht="12.75"/>
    <row r="12197" ht="12.75"/>
    <row r="12198" ht="12.75"/>
    <row r="12199" ht="12.75"/>
    <row r="12200" ht="12.75"/>
    <row r="12201" ht="12.75"/>
    <row r="12202" ht="12.75"/>
    <row r="12203" ht="12.75"/>
    <row r="12204" ht="12.75"/>
    <row r="12205" ht="12.75"/>
    <row r="12206" ht="12.75"/>
    <row r="12207" ht="12.75"/>
    <row r="12208" ht="12.75"/>
    <row r="12209" ht="12.75"/>
    <row r="12210" ht="12.75"/>
    <row r="12211" ht="12.75"/>
    <row r="12212" ht="12.75"/>
    <row r="12213" ht="12.75"/>
    <row r="12214" ht="12.75"/>
    <row r="12215" ht="12.75"/>
    <row r="12216" ht="12.75"/>
    <row r="12217" ht="12.75"/>
    <row r="12218" ht="12.75"/>
    <row r="12219" ht="12.75"/>
    <row r="12220" ht="12.75"/>
    <row r="12221" ht="12.75"/>
    <row r="12222" ht="12.75"/>
    <row r="12223" ht="12.75"/>
    <row r="12224" ht="12.75"/>
    <row r="12225" ht="12.75"/>
    <row r="12226" ht="12.75"/>
    <row r="12227" ht="12.75"/>
    <row r="12228" ht="12.75"/>
    <row r="12229" ht="12.75"/>
    <row r="12230" ht="12.75"/>
    <row r="12231" ht="12.75"/>
    <row r="12232" ht="12.75"/>
    <row r="12233" ht="12.75"/>
    <row r="12234" ht="12.75"/>
    <row r="12235" ht="12.75"/>
    <row r="12236" ht="12.75"/>
    <row r="12237" ht="12.75"/>
    <row r="12238" ht="12.75"/>
    <row r="12239" ht="12.75"/>
    <row r="12240" ht="12.75"/>
    <row r="12241" ht="12.75"/>
    <row r="12242" ht="12.75"/>
    <row r="12243" ht="12.75"/>
    <row r="12244" ht="12.75"/>
    <row r="12245" ht="12.75"/>
    <row r="12246" ht="12.75"/>
    <row r="12247" ht="12.75"/>
    <row r="12248" ht="12.75"/>
    <row r="12249" ht="12.75"/>
    <row r="12250" ht="12.75"/>
    <row r="12251" ht="12.75"/>
    <row r="12252" ht="12.75"/>
    <row r="12253" ht="12.75"/>
    <row r="12254" ht="12.75"/>
    <row r="12255" ht="12.75"/>
    <row r="12256" ht="12.75"/>
    <row r="12257" ht="12.75"/>
    <row r="12258" ht="12.75"/>
    <row r="12259" ht="12.75"/>
    <row r="12260" ht="12.75"/>
    <row r="12261" ht="12.75"/>
    <row r="12262" ht="12.75"/>
    <row r="12263" ht="12.75"/>
    <row r="12264" ht="12.75"/>
    <row r="12265" ht="12.75"/>
    <row r="12266" ht="12.75"/>
    <row r="12267" ht="12.75"/>
    <row r="12268" ht="12.75"/>
    <row r="12269" ht="12.75"/>
    <row r="12270" ht="12.75"/>
    <row r="12271" ht="12.75"/>
    <row r="12272" ht="12.75"/>
    <row r="12273" ht="12.75"/>
    <row r="12274" ht="12.75"/>
    <row r="12275" ht="12.75"/>
    <row r="12276" ht="12.75"/>
    <row r="12277" ht="12.75"/>
    <row r="12278" ht="12.75"/>
    <row r="12279" ht="12.75"/>
    <row r="12280" ht="12.75"/>
    <row r="12281" ht="12.75"/>
    <row r="12282" ht="12.75"/>
    <row r="12283" ht="12.75"/>
    <row r="12284" ht="12.75"/>
    <row r="12285" ht="12.75"/>
    <row r="12286" ht="12.75"/>
    <row r="12287" ht="12.75"/>
    <row r="12288" ht="12.75"/>
    <row r="12289" ht="12.75"/>
    <row r="12290" ht="12.75"/>
    <row r="12291" ht="12.75"/>
    <row r="12292" ht="12.75"/>
    <row r="12293" ht="12.75"/>
    <row r="12294" ht="12.75"/>
    <row r="12295" ht="12.75"/>
    <row r="12296" ht="12.75"/>
    <row r="12297" ht="12.75"/>
    <row r="12298" ht="12.75"/>
    <row r="12299" ht="12.75"/>
    <row r="12300" ht="12.75"/>
    <row r="12301" ht="12.75"/>
    <row r="12302" ht="12.75"/>
    <row r="12303" ht="12.75"/>
    <row r="12304" ht="12.75"/>
    <row r="12305" ht="12.75"/>
    <row r="12306" ht="12.75"/>
    <row r="12307" ht="12.75"/>
    <row r="12308" ht="12.75"/>
    <row r="12309" ht="12.75"/>
    <row r="12310" ht="12.75"/>
    <row r="12311" ht="12.75"/>
    <row r="12312" ht="12.75"/>
    <row r="12313" ht="12.75"/>
    <row r="12314" ht="12.75"/>
    <row r="12315" ht="12.75"/>
    <row r="12316" ht="12.75"/>
    <row r="12317" ht="12.75"/>
    <row r="12318" ht="12.75"/>
    <row r="12319" ht="12.75"/>
    <row r="12320" ht="12.75"/>
    <row r="12321" ht="12.75"/>
    <row r="12322" ht="12.75"/>
    <row r="12323" ht="12.75"/>
    <row r="12324" ht="12.75"/>
    <row r="12325" ht="12.75"/>
    <row r="12326" ht="12.75"/>
    <row r="12327" ht="12.75"/>
    <row r="12328" ht="12.75"/>
    <row r="12329" ht="12.75"/>
    <row r="12330" ht="12.75"/>
    <row r="12331" ht="12.75"/>
    <row r="12332" ht="12.75"/>
    <row r="12333" ht="12.75"/>
    <row r="12334" ht="12.75"/>
    <row r="12335" ht="12.75"/>
    <row r="12336" ht="12.75"/>
    <row r="12337" ht="12.75"/>
    <row r="12338" ht="12.75"/>
    <row r="12339" ht="12.75"/>
    <row r="12340" ht="12.75"/>
    <row r="12341" ht="12.75"/>
    <row r="12342" ht="12.75"/>
    <row r="12343" ht="12.75"/>
    <row r="12344" ht="12.75"/>
    <row r="12345" ht="12.75"/>
    <row r="12346" ht="12.75"/>
    <row r="12347" ht="12.75"/>
    <row r="12348" ht="12.75"/>
    <row r="12349" ht="12.75"/>
    <row r="12350" ht="12.75"/>
    <row r="12351" ht="12.75"/>
    <row r="12352" ht="12.75"/>
    <row r="12353" ht="12.75"/>
    <row r="12354" ht="12.75"/>
    <row r="12355" ht="12.75"/>
    <row r="12356" ht="12.75"/>
    <row r="12357" ht="12.75"/>
    <row r="12358" ht="12.75"/>
    <row r="12359" ht="12.75"/>
    <row r="12360" ht="12.75"/>
    <row r="12361" ht="12.75"/>
    <row r="12362" ht="12.75"/>
    <row r="12363" ht="12.75"/>
    <row r="12364" ht="12.75"/>
    <row r="12365" ht="12.75"/>
    <row r="12366" ht="12.75"/>
    <row r="12367" ht="12.75"/>
    <row r="12368" ht="12.75"/>
    <row r="12369" ht="12.75"/>
    <row r="12370" ht="12.75"/>
    <row r="12371" ht="12.75"/>
    <row r="12372" ht="12.75"/>
    <row r="12373" ht="12.75"/>
    <row r="12374" ht="12.75"/>
    <row r="12375" ht="12.75"/>
    <row r="12376" ht="12.75"/>
    <row r="12377" ht="12.75"/>
    <row r="12378" ht="12.75"/>
    <row r="12379" ht="12.75"/>
    <row r="12380" ht="12.75"/>
    <row r="12381" ht="12.75"/>
    <row r="12382" ht="12.75"/>
    <row r="12383" ht="12.75"/>
    <row r="12384" ht="12.75"/>
    <row r="12385" ht="12.75"/>
    <row r="12386" ht="12.75"/>
    <row r="12387" ht="12.75"/>
    <row r="12388" ht="12.75"/>
    <row r="12389" ht="12.75"/>
    <row r="12390" ht="12.75"/>
    <row r="12391" ht="12.75"/>
    <row r="12392" ht="12.75"/>
    <row r="12393" ht="12.75"/>
    <row r="12394" ht="12.75"/>
    <row r="12395" ht="12.75"/>
    <row r="12396" ht="12.75"/>
    <row r="12397" ht="12.75"/>
    <row r="12398" ht="12.75"/>
    <row r="12399" ht="12.75"/>
    <row r="12400" ht="12.75"/>
    <row r="12401" ht="12.75"/>
    <row r="12402" ht="12.75"/>
    <row r="12403" ht="12.75"/>
    <row r="12404" ht="12.75"/>
    <row r="12405" ht="12.75"/>
    <row r="12406" ht="12.75"/>
    <row r="12407" ht="12.75"/>
    <row r="12408" ht="12.75"/>
    <row r="12409" ht="12.75"/>
    <row r="12410" ht="12.75"/>
    <row r="12411" ht="12.75"/>
    <row r="12412" ht="12.75"/>
    <row r="12413" ht="12.75"/>
    <row r="12414" ht="12.75"/>
    <row r="12415" ht="12.75"/>
    <row r="12416" ht="12.75"/>
    <row r="12417" ht="12.75"/>
    <row r="12418" ht="12.75"/>
    <row r="12419" ht="12.75"/>
    <row r="12420" ht="12.75"/>
    <row r="12421" ht="12.75"/>
    <row r="12422" ht="12.75"/>
    <row r="12423" ht="12.75"/>
    <row r="12424" ht="12.75"/>
    <row r="12425" ht="12.75"/>
    <row r="12426" ht="12.75"/>
    <row r="12427" ht="12.75"/>
    <row r="12428" ht="12.75"/>
    <row r="12429" ht="12.75"/>
    <row r="12430" ht="12.75"/>
    <row r="12431" ht="12.75"/>
    <row r="12432" ht="12.75"/>
    <row r="12433" ht="12.75"/>
    <row r="12434" ht="12.75"/>
    <row r="12435" ht="12.75"/>
    <row r="12436" ht="12.75"/>
    <row r="12437" ht="12.75"/>
    <row r="12438" ht="12.75"/>
    <row r="12439" ht="12.75"/>
    <row r="12440" ht="12.75"/>
    <row r="12441" ht="12.75"/>
    <row r="12442" ht="12.75"/>
    <row r="12443" ht="12.75"/>
    <row r="12444" ht="12.75"/>
    <row r="12445" ht="12.75"/>
    <row r="12446" ht="12.75"/>
    <row r="12447" ht="12.75"/>
    <row r="12448" ht="12.75"/>
    <row r="12449" ht="12.75"/>
    <row r="12450" ht="12.75"/>
    <row r="12451" ht="12.75"/>
    <row r="12452" ht="12.75"/>
    <row r="12453" ht="12.75"/>
    <row r="12454" ht="12.75"/>
    <row r="12455" ht="12.75"/>
    <row r="12456" ht="12.75"/>
    <row r="12457" ht="12.75"/>
    <row r="12458" ht="12.75"/>
    <row r="12459" ht="12.75"/>
    <row r="12460" ht="12.75"/>
    <row r="12461" ht="12.75"/>
    <row r="12462" ht="12.75"/>
    <row r="12463" ht="12.75"/>
    <row r="12464" ht="12.75"/>
    <row r="12465" ht="12.75"/>
    <row r="12466" ht="12.75"/>
    <row r="12467" ht="12.75"/>
    <row r="12468" ht="12.75"/>
    <row r="12469" ht="12.75"/>
    <row r="12470" ht="12.75"/>
    <row r="12471" ht="12.75"/>
    <row r="12472" ht="12.75"/>
    <row r="12473" ht="12.75"/>
    <row r="12474" ht="12.75"/>
    <row r="12475" ht="12.75"/>
    <row r="12476" ht="12.75"/>
    <row r="12477" ht="12.75"/>
    <row r="12478" ht="12.75"/>
    <row r="12479" ht="12.75"/>
    <row r="12480" ht="12.75"/>
    <row r="12481" ht="12.75"/>
    <row r="12482" ht="12.75"/>
    <row r="12483" ht="12.75"/>
    <row r="12484" ht="12.75"/>
    <row r="12485" ht="12.75"/>
    <row r="12486" ht="12.75"/>
    <row r="12487" ht="12.75"/>
    <row r="12488" ht="12.75"/>
    <row r="12489" ht="12.75"/>
    <row r="12490" ht="12.75"/>
    <row r="12491" ht="12.75"/>
    <row r="12492" ht="12.75"/>
    <row r="12493" ht="12.75"/>
    <row r="12494" ht="12.75"/>
    <row r="12495" ht="12.75"/>
    <row r="12496" ht="12.75"/>
    <row r="12497" ht="12.75"/>
    <row r="12498" ht="12.75"/>
    <row r="12499" ht="12.75"/>
    <row r="12500" ht="12.75"/>
    <row r="12501" ht="12.75"/>
    <row r="12502" ht="12.75"/>
    <row r="12503" ht="12.75"/>
    <row r="12504" ht="12.75"/>
    <row r="12505" ht="12.75"/>
    <row r="12506" ht="12.75"/>
    <row r="12507" ht="12.75"/>
    <row r="12508" ht="12.75"/>
    <row r="12509" ht="12.75"/>
    <row r="12510" ht="12.75"/>
    <row r="12511" ht="12.75"/>
    <row r="12512" ht="12.75"/>
    <row r="12513" ht="12.75"/>
    <row r="12514" ht="12.75"/>
    <row r="12515" ht="12.75"/>
    <row r="12516" ht="12.75"/>
    <row r="12517" ht="12.75"/>
    <row r="12518" ht="12.75"/>
    <row r="12519" ht="12.75"/>
    <row r="12520" ht="12.75"/>
    <row r="12521" ht="12.75"/>
    <row r="12522" ht="12.75"/>
    <row r="12523" ht="12.75"/>
    <row r="12524" ht="12.75"/>
    <row r="12525" ht="12.75"/>
    <row r="12526" ht="12.75"/>
    <row r="12527" ht="12.75"/>
    <row r="12528" ht="12.75"/>
    <row r="12529" ht="12.75"/>
    <row r="12530" ht="12.75"/>
    <row r="12531" ht="12.75"/>
    <row r="12532" ht="12.75"/>
    <row r="12533" ht="12.75"/>
    <row r="12534" ht="12.75"/>
    <row r="12535" ht="12.75"/>
    <row r="12536" ht="12.75"/>
    <row r="12537" ht="12.75"/>
    <row r="12538" ht="12.75"/>
    <row r="12539" ht="12.75"/>
    <row r="12540" ht="12.75"/>
    <row r="12541" ht="12.75"/>
    <row r="12542" ht="12.75"/>
    <row r="12543" ht="12.75"/>
    <row r="12544" ht="12.75"/>
    <row r="12545" ht="12.75"/>
    <row r="12546" ht="12.75"/>
    <row r="12547" ht="12.75"/>
    <row r="12548" ht="12.75"/>
    <row r="12549" ht="12.75"/>
    <row r="12550" ht="12.75"/>
    <row r="12551" ht="12.75"/>
    <row r="12552" ht="12.75"/>
    <row r="12553" ht="12.75"/>
    <row r="12554" ht="12.75"/>
    <row r="12555" ht="12.75"/>
    <row r="12556" ht="12.75"/>
    <row r="12557" ht="12.75"/>
    <row r="12558" ht="12.75"/>
    <row r="12559" ht="12.75"/>
    <row r="12560" ht="12.75"/>
    <row r="12561" ht="12.75"/>
    <row r="12562" ht="12.75"/>
    <row r="12563" ht="12.75"/>
    <row r="12564" ht="12.75"/>
    <row r="12565" ht="12.75"/>
    <row r="12566" ht="12.75"/>
    <row r="12567" ht="12.75"/>
    <row r="12568" ht="12.75"/>
    <row r="12569" ht="12.75"/>
    <row r="12570" ht="12.75"/>
    <row r="12571" ht="12.75"/>
    <row r="12572" ht="12.75"/>
    <row r="12573" ht="12.75"/>
    <row r="12574" ht="12.75"/>
    <row r="12575" ht="12.75"/>
    <row r="12576" ht="12.75"/>
    <row r="12577" ht="12.75"/>
    <row r="12578" ht="12.75"/>
    <row r="12579" ht="12.75"/>
    <row r="12580" ht="12.75"/>
    <row r="12581" ht="12.75"/>
    <row r="12582" ht="12.75"/>
    <row r="12583" ht="12.75"/>
    <row r="12584" ht="12.75"/>
    <row r="12585" ht="12.75"/>
    <row r="12586" ht="12.75"/>
    <row r="12587" ht="12.75"/>
    <row r="12588" ht="12.75"/>
    <row r="12589" ht="12.75"/>
    <row r="12590" ht="12.75"/>
    <row r="12591" ht="12.75"/>
    <row r="12592" ht="12.75"/>
    <row r="12593" ht="12.75"/>
    <row r="12594" ht="12.75"/>
    <row r="12595" ht="12.75"/>
    <row r="12596" ht="12.75"/>
    <row r="12597" ht="12.75"/>
    <row r="12598" ht="12.75"/>
    <row r="12599" ht="12.75"/>
    <row r="12600" ht="12.75"/>
    <row r="12601" ht="12.75"/>
    <row r="12602" ht="12.75"/>
    <row r="12603" ht="12.75"/>
    <row r="12604" ht="12.75"/>
    <row r="12605" ht="12.75"/>
    <row r="12606" ht="12.75"/>
    <row r="12607" ht="12.75"/>
    <row r="12608" ht="12.75"/>
    <row r="12609" ht="12.75"/>
    <row r="12610" ht="12.75"/>
    <row r="12611" ht="12.75"/>
    <row r="12612" ht="12.75"/>
    <row r="12613" ht="12.75"/>
    <row r="12614" ht="12.75"/>
    <row r="12615" ht="12.75"/>
    <row r="12616" ht="12.75"/>
    <row r="12617" ht="12.75"/>
    <row r="12618" ht="12.75"/>
    <row r="12619" ht="12.75"/>
    <row r="12620" ht="12.75"/>
    <row r="12621" ht="12.75"/>
    <row r="12622" ht="12.75"/>
    <row r="12623" ht="12.75"/>
    <row r="12624" ht="12.75"/>
    <row r="12625" ht="12.75"/>
    <row r="12626" ht="12.75"/>
    <row r="12627" ht="12.75"/>
    <row r="12628" ht="12.75"/>
    <row r="12629" ht="12.75"/>
    <row r="12630" ht="12.75"/>
    <row r="12631" ht="12.75"/>
    <row r="12632" ht="12.75"/>
    <row r="12633" ht="12.75"/>
    <row r="12634" ht="12.75"/>
    <row r="12635" ht="12.75"/>
    <row r="12636" ht="12.75"/>
    <row r="12637" ht="12.75"/>
    <row r="12638" ht="12.75"/>
    <row r="12639" ht="12.75"/>
    <row r="12640" ht="12.75"/>
    <row r="12641" ht="12.75"/>
    <row r="12642" ht="12.75"/>
    <row r="12643" ht="12.75"/>
    <row r="12644" ht="12.75"/>
    <row r="12645" ht="12.75"/>
    <row r="12646" ht="12.75"/>
    <row r="12647" ht="12.75"/>
    <row r="12648" ht="12.75"/>
    <row r="12649" ht="12.75"/>
    <row r="12650" ht="12.75"/>
    <row r="12651" ht="12.75"/>
    <row r="12652" ht="12.75"/>
    <row r="12653" ht="12.75"/>
    <row r="12654" ht="12.75"/>
    <row r="12655" ht="12.75"/>
    <row r="12656" ht="12.75"/>
    <row r="12657" ht="12.75"/>
    <row r="12658" ht="12.75"/>
    <row r="12659" ht="12.75"/>
    <row r="12660" ht="12.75"/>
    <row r="12661" ht="12.75"/>
    <row r="12662" ht="12.75"/>
    <row r="12663" ht="12.75"/>
    <row r="12664" ht="12.75"/>
    <row r="12665" ht="12.75"/>
    <row r="12666" ht="12.75"/>
    <row r="12667" ht="12.75"/>
    <row r="12668" ht="12.75"/>
    <row r="12669" ht="12.75"/>
    <row r="12670" ht="12.75"/>
    <row r="12671" ht="12.75"/>
    <row r="12672" ht="12.75"/>
    <row r="12673" ht="12.75"/>
    <row r="12674" ht="12.75"/>
    <row r="12675" ht="12.75"/>
    <row r="12676" ht="12.75"/>
    <row r="12677" ht="12.75"/>
    <row r="12678" ht="12.75"/>
    <row r="12679" ht="12.75"/>
    <row r="12680" ht="12.75"/>
    <row r="12681" ht="12.75"/>
    <row r="12682" ht="12.75"/>
    <row r="12683" ht="12.75"/>
    <row r="12684" ht="12.75"/>
    <row r="12685" ht="12.75"/>
    <row r="12686" ht="12.75"/>
    <row r="12687" ht="12.75"/>
    <row r="12688" ht="12.75"/>
    <row r="12689" ht="12.75"/>
    <row r="12690" ht="12.75"/>
    <row r="12691" ht="12.75"/>
    <row r="12692" ht="12.75"/>
    <row r="12693" ht="12.75"/>
    <row r="12694" ht="12.75"/>
    <row r="12695" ht="12.75"/>
    <row r="12696" ht="12.75"/>
    <row r="12697" ht="12.75"/>
    <row r="12698" ht="12.75"/>
    <row r="12699" ht="12.75"/>
    <row r="12700" ht="12.75"/>
    <row r="12701" ht="12.75"/>
    <row r="12702" ht="12.75"/>
    <row r="12703" ht="12.75"/>
    <row r="12704" ht="12.75"/>
    <row r="12705" ht="12.75"/>
    <row r="12706" ht="12.75"/>
    <row r="12707" ht="12.75"/>
    <row r="12708" ht="12.75"/>
    <row r="12709" ht="12.75"/>
    <row r="12710" ht="12.75"/>
    <row r="12711" ht="12.75"/>
    <row r="12712" ht="12.75"/>
    <row r="12713" ht="12.75"/>
    <row r="12714" ht="12.75"/>
    <row r="12715" ht="12.75"/>
    <row r="12716" ht="12.75"/>
    <row r="12717" ht="12.75"/>
    <row r="12718" ht="12.75"/>
    <row r="12719" ht="12.75"/>
    <row r="12720" ht="12.75"/>
    <row r="12721" ht="12.75"/>
    <row r="12722" ht="12.75"/>
    <row r="12723" ht="12.75"/>
    <row r="12724" ht="12.75"/>
    <row r="12725" ht="12.75"/>
    <row r="12726" ht="12.75"/>
    <row r="12727" ht="12.75"/>
    <row r="12728" ht="12.75"/>
    <row r="12729" ht="12.75"/>
    <row r="12730" ht="12.75"/>
    <row r="12731" ht="12.75"/>
    <row r="12732" ht="12.75"/>
    <row r="12733" ht="12.75"/>
    <row r="12734" ht="12.75"/>
    <row r="12735" ht="12.75"/>
    <row r="12736" ht="12.75"/>
    <row r="12737" ht="12.75"/>
    <row r="12738" ht="12.75"/>
    <row r="12739" ht="12.75"/>
    <row r="12740" ht="12.75"/>
    <row r="12741" ht="12.75"/>
    <row r="12742" ht="12.75"/>
    <row r="12743" ht="12.75"/>
    <row r="12744" ht="12.75"/>
    <row r="12745" ht="12.75"/>
    <row r="12746" ht="12.75"/>
    <row r="12747" ht="12.75"/>
    <row r="12748" ht="12.75"/>
    <row r="12749" ht="12.75"/>
    <row r="12750" ht="12.75"/>
    <row r="12751" ht="12.75"/>
    <row r="12752" ht="12.75"/>
    <row r="12753" ht="12.75"/>
    <row r="12754" ht="12.75"/>
    <row r="12755" ht="12.75"/>
    <row r="12756" ht="12.75"/>
    <row r="12757" ht="12.75"/>
    <row r="12758" ht="12.75"/>
    <row r="12759" ht="12.75"/>
    <row r="12760" ht="12.75"/>
    <row r="12761" ht="12.75"/>
    <row r="12762" ht="12.75"/>
    <row r="12763" ht="12.75"/>
    <row r="12764" ht="12.75"/>
    <row r="12765" ht="12.75"/>
    <row r="12766" ht="12.75"/>
    <row r="12767" ht="12.75"/>
    <row r="12768" ht="12.75"/>
    <row r="12769" ht="12.75"/>
    <row r="12770" ht="12.75"/>
    <row r="12771" ht="12.75"/>
    <row r="12772" ht="12.75"/>
    <row r="12773" ht="12.75"/>
    <row r="12774" ht="12.75"/>
    <row r="12775" ht="12.75"/>
    <row r="12776" ht="12.75"/>
    <row r="12777" ht="12.75"/>
    <row r="12778" ht="12.75"/>
    <row r="12779" ht="12.75"/>
    <row r="12780" ht="12.75"/>
    <row r="12781" ht="12.75"/>
    <row r="12782" ht="12.75"/>
    <row r="12783" ht="12.75"/>
    <row r="12784" ht="12.75"/>
    <row r="12785" ht="12.75"/>
    <row r="12786" ht="12.75"/>
    <row r="12787" ht="12.75"/>
    <row r="12788" ht="12.75"/>
    <row r="12789" ht="12.75"/>
    <row r="12790" ht="12.75"/>
    <row r="12791" ht="12.75"/>
    <row r="12792" ht="12.75"/>
    <row r="12793" ht="12.75"/>
    <row r="12794" ht="12.75"/>
    <row r="12795" ht="12.75"/>
    <row r="12796" ht="12.75"/>
    <row r="12797" ht="12.75"/>
    <row r="12798" ht="12.75"/>
    <row r="12799" ht="12.75"/>
    <row r="12800" ht="12.75"/>
    <row r="12801" ht="12.75"/>
    <row r="12802" ht="12.75"/>
    <row r="12803" ht="12.75"/>
    <row r="12804" ht="12.75"/>
    <row r="12805" ht="12.75"/>
    <row r="12806" ht="12.75"/>
    <row r="12807" ht="12.75"/>
    <row r="12808" ht="12.75"/>
    <row r="12809" ht="12.75"/>
    <row r="12810" ht="12.75"/>
    <row r="12811" ht="12.75"/>
    <row r="12812" ht="12.75"/>
    <row r="12813" ht="12.75"/>
    <row r="12814" ht="12.75"/>
    <row r="12815" ht="12.75"/>
    <row r="12816" ht="12.75"/>
    <row r="12817" ht="12.75"/>
    <row r="12818" ht="12.75"/>
    <row r="12819" ht="12.75"/>
    <row r="12820" ht="12.75"/>
    <row r="12821" ht="12.75"/>
    <row r="12822" ht="12.75"/>
    <row r="12823" ht="12.75"/>
    <row r="12824" ht="12.75"/>
    <row r="12825" ht="12.75"/>
    <row r="12826" ht="12.75"/>
    <row r="12827" ht="12.75"/>
    <row r="12828" ht="12.75"/>
    <row r="12829" ht="12.75"/>
    <row r="12830" ht="12.75"/>
    <row r="12831" ht="12.75"/>
    <row r="12832" ht="12.75"/>
    <row r="12833" ht="12.75"/>
    <row r="12834" ht="12.75"/>
    <row r="12835" ht="12.75"/>
    <row r="12836" ht="12.75"/>
    <row r="12837" ht="12.75"/>
    <row r="12838" ht="12.75"/>
    <row r="12839" ht="12.75"/>
    <row r="12840" ht="12.75"/>
    <row r="12841" ht="12.75"/>
    <row r="12842" ht="12.75"/>
    <row r="12843" ht="12.75"/>
    <row r="12844" ht="12.75"/>
    <row r="12845" ht="12.75"/>
    <row r="12846" ht="12.75"/>
    <row r="12847" ht="12.75"/>
    <row r="12848" ht="12.75"/>
    <row r="12849" ht="12.75"/>
    <row r="12850" ht="12.75"/>
    <row r="12851" ht="12.75"/>
    <row r="12852" ht="12.75"/>
    <row r="12853" ht="12.75"/>
    <row r="12854" ht="12.75"/>
    <row r="12855" ht="12.75"/>
    <row r="12856" ht="12.75"/>
    <row r="12857" ht="12.75"/>
    <row r="12858" ht="12.75"/>
    <row r="12859" ht="12.75"/>
    <row r="12860" ht="12.75"/>
    <row r="12861" ht="12.75"/>
    <row r="12862" ht="12.75"/>
    <row r="12863" ht="12.75"/>
    <row r="12864" ht="12.75"/>
    <row r="12865" ht="12.75"/>
    <row r="12866" ht="12.75"/>
    <row r="12867" ht="12.75"/>
    <row r="12868" ht="12.75"/>
    <row r="12869" ht="12.75"/>
    <row r="12870" ht="12.75"/>
    <row r="12871" ht="12.75"/>
    <row r="12872" ht="12.75"/>
    <row r="12873" ht="12.75"/>
    <row r="12874" ht="12.75"/>
    <row r="12875" ht="12.75"/>
    <row r="12876" ht="12.75"/>
    <row r="12877" ht="12.75"/>
    <row r="12878" ht="12.75"/>
    <row r="12879" ht="12.75"/>
    <row r="12880" ht="12.75"/>
    <row r="12881" ht="12.75"/>
    <row r="12882" ht="12.75"/>
    <row r="12883" ht="12.75"/>
    <row r="12884" ht="12.75"/>
    <row r="12885" ht="12.75"/>
    <row r="12886" ht="12.75"/>
    <row r="12887" ht="12.75"/>
    <row r="12888" ht="12.75"/>
    <row r="12889" ht="12.75"/>
    <row r="12890" ht="12.75"/>
    <row r="12891" ht="12.75"/>
    <row r="12892" ht="12.75"/>
    <row r="12893" ht="12.75"/>
    <row r="12894" ht="12.75"/>
    <row r="12895" ht="12.75"/>
    <row r="12896" ht="12.75"/>
    <row r="12897" ht="12.75"/>
    <row r="12898" ht="12.75"/>
    <row r="12899" ht="12.75"/>
    <row r="12900" ht="12.75"/>
    <row r="12901" ht="12.75"/>
    <row r="12902" ht="12.75"/>
    <row r="12903" ht="12.75"/>
    <row r="12904" ht="12.75"/>
    <row r="12905" ht="12.75"/>
    <row r="12906" ht="12.75"/>
    <row r="12907" ht="12.75"/>
    <row r="12908" ht="12.75"/>
    <row r="12909" ht="12.75"/>
    <row r="12910" ht="12.75"/>
    <row r="12911" ht="12.75"/>
    <row r="12912" ht="12.75"/>
    <row r="12913" ht="12.75"/>
    <row r="12914" ht="12.75"/>
    <row r="12915" ht="12.75"/>
    <row r="12916" ht="12.75"/>
    <row r="12917" ht="12.75"/>
    <row r="12918" ht="12.75"/>
    <row r="12919" ht="12.75"/>
    <row r="12920" ht="12.75"/>
    <row r="12921" ht="12.75"/>
    <row r="12922" ht="12.75"/>
    <row r="12923" ht="12.75"/>
    <row r="12924" ht="12.75"/>
    <row r="12925" ht="12.75"/>
    <row r="12926" ht="12.75"/>
    <row r="12927" ht="12.75"/>
    <row r="12928" ht="12.75"/>
    <row r="12929" ht="12.75"/>
    <row r="12930" ht="12.75"/>
    <row r="12931" ht="12.75"/>
    <row r="12932" ht="12.75"/>
    <row r="12933" ht="12.75"/>
    <row r="12934" ht="12.75"/>
    <row r="12935" ht="12.75"/>
    <row r="12936" ht="12.75"/>
    <row r="12937" ht="12.75"/>
    <row r="12938" ht="12.75"/>
    <row r="12939" ht="12.75"/>
    <row r="12940" ht="12.75"/>
    <row r="12941" ht="12.75"/>
    <row r="12942" ht="12.75"/>
    <row r="12943" ht="12.75"/>
    <row r="12944" ht="12.75"/>
    <row r="12945" ht="12.75"/>
    <row r="12946" ht="12.75"/>
    <row r="12947" ht="12.75"/>
    <row r="12948" ht="12.75"/>
    <row r="12949" ht="12.75"/>
    <row r="12950" ht="12.75"/>
    <row r="12951" ht="12.75"/>
    <row r="12952" ht="12.75"/>
    <row r="12953" ht="12.75"/>
    <row r="12954" ht="12.75"/>
    <row r="12955" ht="12.75"/>
    <row r="12956" ht="12.75"/>
    <row r="12957" ht="12.75"/>
    <row r="12958" ht="12.75"/>
    <row r="12959" ht="12.75"/>
    <row r="12960" ht="12.75"/>
    <row r="12961" ht="12.75"/>
    <row r="12962" ht="12.75"/>
    <row r="12963" ht="12.75"/>
    <row r="12964" ht="12.75"/>
    <row r="12965" ht="12.75"/>
    <row r="12966" ht="12.75"/>
    <row r="12967" ht="12.75"/>
    <row r="12968" ht="12.75"/>
    <row r="12969" ht="12.75"/>
    <row r="12970" ht="12.75"/>
    <row r="12971" ht="12.75"/>
    <row r="12972" ht="12.75"/>
    <row r="12973" ht="12.75"/>
    <row r="12974" ht="12.75"/>
    <row r="12975" ht="12.75"/>
    <row r="12976" ht="12.75"/>
    <row r="12977" ht="12.75"/>
    <row r="12978" ht="12.75"/>
    <row r="12979" ht="12.75"/>
    <row r="12980" ht="12.75"/>
    <row r="12981" ht="12.75"/>
    <row r="12982" ht="12.75"/>
    <row r="12983" ht="12.75"/>
    <row r="12984" ht="12.75"/>
    <row r="12985" ht="12.75"/>
    <row r="12986" ht="12.75"/>
    <row r="12987" ht="12.75"/>
    <row r="12988" ht="12.75"/>
    <row r="12989" ht="12.75"/>
    <row r="12990" ht="12.75"/>
    <row r="12991" ht="12.75"/>
    <row r="12992" ht="12.75"/>
    <row r="12993" ht="12.75"/>
    <row r="12994" ht="12.75"/>
    <row r="12995" ht="12.75"/>
    <row r="12996" ht="12.75"/>
    <row r="12997" ht="12.75"/>
    <row r="12998" ht="12.75"/>
    <row r="12999" ht="12.75"/>
    <row r="13000" ht="12.75"/>
    <row r="13001" ht="12.75"/>
    <row r="13002" ht="12.75"/>
    <row r="13003" ht="12.75"/>
    <row r="13004" ht="12.75"/>
    <row r="13005" ht="12.75"/>
    <row r="13006" ht="12.75"/>
    <row r="13007" ht="12.75"/>
    <row r="13008" ht="12.75"/>
    <row r="13009" ht="12.75"/>
    <row r="13010" ht="12.75"/>
    <row r="13011" ht="12.75"/>
    <row r="13012" ht="12.75"/>
    <row r="13013" ht="12.75"/>
    <row r="13014" ht="12.75"/>
    <row r="13015" ht="12.75"/>
    <row r="13016" ht="12.75"/>
    <row r="13017" ht="12.75"/>
    <row r="13018" ht="12.75"/>
    <row r="13019" ht="12.75"/>
    <row r="13020" ht="12.75"/>
    <row r="13021" ht="12.75"/>
    <row r="13022" ht="12.75"/>
    <row r="13023" ht="12.75"/>
    <row r="13024" ht="12.75"/>
    <row r="13025" ht="12.75"/>
    <row r="13026" ht="12.75"/>
    <row r="13027" ht="12.75"/>
    <row r="13028" ht="12.75"/>
    <row r="13029" ht="12.75"/>
    <row r="13030" ht="12.75"/>
    <row r="13031" ht="12.75"/>
    <row r="13032" ht="12.75"/>
    <row r="13033" ht="12.75"/>
    <row r="13034" ht="12.75"/>
    <row r="13035" ht="12.75"/>
    <row r="13036" ht="12.75"/>
    <row r="13037" ht="12.75"/>
    <row r="13038" ht="12.75"/>
    <row r="13039" ht="12.75"/>
    <row r="13040" ht="12.75"/>
    <row r="13041" ht="12.75"/>
    <row r="13042" ht="12.75"/>
    <row r="13043" ht="12.75"/>
    <row r="13044" ht="12.75"/>
    <row r="13045" ht="12.75"/>
    <row r="13046" ht="12.75"/>
    <row r="13047" ht="12.75"/>
    <row r="13048" ht="12.75"/>
    <row r="13049" ht="12.75"/>
    <row r="13050" ht="12.75"/>
    <row r="13051" ht="12.75"/>
    <row r="13052" ht="12.75"/>
    <row r="13053" ht="12.75"/>
    <row r="13054" ht="12.75"/>
    <row r="13055" ht="12.75"/>
    <row r="13056" ht="12.75"/>
    <row r="13057" ht="12.75"/>
    <row r="13058" ht="12.75"/>
    <row r="13059" ht="12.75"/>
    <row r="13060" ht="12.75"/>
    <row r="13061" ht="12.75"/>
    <row r="13062" ht="12.75"/>
    <row r="13063" ht="12.75"/>
    <row r="13064" ht="12.75"/>
    <row r="13065" ht="12.75"/>
    <row r="13066" ht="12.75"/>
    <row r="13067" ht="12.75"/>
    <row r="13068" ht="12.75"/>
    <row r="13069" ht="12.75"/>
    <row r="13070" ht="12.75"/>
    <row r="13071" ht="12.75"/>
    <row r="13072" ht="12.75"/>
    <row r="13073" ht="12.75"/>
    <row r="13074" ht="12.75"/>
    <row r="13075" ht="12.75"/>
    <row r="13076" ht="12.75"/>
    <row r="13077" ht="12.75"/>
    <row r="13078" ht="12.75"/>
    <row r="13079" ht="12.75"/>
    <row r="13080" ht="12.75"/>
    <row r="13081" ht="12.75"/>
    <row r="13082" ht="12.75"/>
    <row r="13083" ht="12.75"/>
    <row r="13084" ht="12.75"/>
    <row r="13085" ht="12.75"/>
    <row r="13086" ht="12.75"/>
    <row r="13087" ht="12.75"/>
    <row r="13088" ht="12.75"/>
    <row r="13089" ht="12.75"/>
    <row r="13090" ht="12.75"/>
    <row r="13091" ht="12.75"/>
    <row r="13092" ht="12.75"/>
    <row r="13093" ht="12.75"/>
    <row r="13094" ht="12.75"/>
    <row r="13095" ht="12.75"/>
    <row r="13096" ht="12.75"/>
    <row r="13097" ht="12.75"/>
    <row r="13098" ht="12.75"/>
    <row r="13099" ht="12.75"/>
    <row r="13100" ht="12.75"/>
    <row r="13101" ht="12.75"/>
    <row r="13102" ht="12.75"/>
    <row r="13103" ht="12.75"/>
    <row r="13104" ht="12.75"/>
    <row r="13105" ht="12.75"/>
    <row r="13106" ht="12.75"/>
    <row r="13107" ht="12.75"/>
    <row r="13108" ht="12.75"/>
    <row r="13109" ht="12.75"/>
    <row r="13110" ht="12.75"/>
    <row r="13111" ht="12.75"/>
    <row r="13112" ht="12.75"/>
    <row r="13113" ht="12.75"/>
    <row r="13114" ht="12.75"/>
    <row r="13115" ht="12.75"/>
    <row r="13116" ht="12.75"/>
    <row r="13117" ht="12.75"/>
    <row r="13118" ht="12.75"/>
    <row r="13119" ht="12.75"/>
    <row r="13120" ht="12.75"/>
    <row r="13121" ht="12.75"/>
    <row r="13122" ht="12.75"/>
    <row r="13123" ht="12.75"/>
    <row r="13124" ht="12.75"/>
    <row r="13125" ht="12.75"/>
    <row r="13126" ht="12.75"/>
    <row r="13127" ht="12.75"/>
    <row r="13128" ht="12.75"/>
    <row r="13129" ht="12.75"/>
    <row r="13130" ht="12.75"/>
    <row r="13131" ht="12.75"/>
    <row r="13132" ht="12.75"/>
    <row r="13133" ht="12.75"/>
    <row r="13134" ht="12.75"/>
    <row r="13135" ht="12.75"/>
    <row r="13136" ht="12.75"/>
    <row r="13137" ht="12.75"/>
    <row r="13138" ht="12.75"/>
    <row r="13139" ht="12.75"/>
    <row r="13140" ht="12.75"/>
    <row r="13141" ht="12.75"/>
    <row r="13142" ht="12.75"/>
    <row r="13143" ht="12.75"/>
    <row r="13144" ht="12.75"/>
    <row r="13145" ht="12.75"/>
    <row r="13146" ht="12.75"/>
    <row r="13147" ht="12.75"/>
    <row r="13148" ht="12.75"/>
    <row r="13149" ht="12.75"/>
    <row r="13150" ht="12.75"/>
    <row r="13151" ht="12.75"/>
    <row r="13152" ht="12.75"/>
    <row r="13153" ht="12.75"/>
    <row r="13154" ht="12.75"/>
    <row r="13155" ht="12.75"/>
    <row r="13156" ht="12.75"/>
    <row r="13157" ht="12.75"/>
    <row r="13158" ht="12.75"/>
    <row r="13159" ht="12.75"/>
    <row r="13160" ht="12.75"/>
    <row r="13161" ht="12.75"/>
    <row r="13162" ht="12.75"/>
    <row r="13163" ht="12.75"/>
    <row r="13164" ht="12.75"/>
    <row r="13165" ht="12.75"/>
    <row r="13166" ht="12.75"/>
    <row r="13167" ht="12.75"/>
    <row r="13168" ht="12.75"/>
    <row r="13169" ht="12.75"/>
    <row r="13170" ht="12.75"/>
    <row r="13171" ht="12.75"/>
    <row r="13172" ht="12.75"/>
    <row r="13173" ht="12.75"/>
    <row r="13174" ht="12.75"/>
    <row r="13175" ht="12.75"/>
    <row r="13176" ht="12.75"/>
    <row r="13177" ht="12.75"/>
    <row r="13178" ht="12.75"/>
    <row r="13179" ht="12.75"/>
    <row r="13180" ht="12.75"/>
    <row r="13181" ht="12.75"/>
    <row r="13182" ht="12.75"/>
    <row r="13183" ht="12.75"/>
    <row r="13184" ht="12.75"/>
    <row r="13185" ht="12.75"/>
    <row r="13186" ht="12.75"/>
    <row r="13187" ht="12.75"/>
    <row r="13188" ht="12.75"/>
    <row r="13189" ht="12.75"/>
    <row r="13190" ht="12.75"/>
    <row r="13191" ht="12.75"/>
    <row r="13192" ht="12.75"/>
    <row r="13193" ht="12.75"/>
    <row r="13194" ht="12.75"/>
    <row r="13195" ht="12.75"/>
    <row r="13196" ht="12.75"/>
    <row r="13197" ht="12.75"/>
    <row r="13198" ht="12.75"/>
    <row r="13199" ht="12.75"/>
    <row r="13200" ht="12.75"/>
    <row r="13201" ht="12.75"/>
    <row r="13202" ht="12.75"/>
    <row r="13203" ht="12.75"/>
    <row r="13204" ht="12.75"/>
    <row r="13205" ht="12.75"/>
    <row r="13206" ht="12.75"/>
    <row r="13207" ht="12.75"/>
    <row r="13208" ht="12.75"/>
    <row r="13209" ht="12.75"/>
    <row r="13210" ht="12.75"/>
    <row r="13211" ht="12.75"/>
    <row r="13212" ht="12.75"/>
    <row r="13213" ht="12.75"/>
    <row r="13214" ht="12.75"/>
    <row r="13215" ht="12.75"/>
    <row r="13216" ht="12.75"/>
    <row r="13217" ht="12.75"/>
    <row r="13218" ht="12.75"/>
    <row r="13219" ht="12.75"/>
    <row r="13220" ht="12.75"/>
    <row r="13221" ht="12.75"/>
    <row r="13222" ht="12.75"/>
    <row r="13223" ht="12.75"/>
    <row r="13224" ht="12.75"/>
    <row r="13225" ht="12.75"/>
    <row r="13226" ht="12.75"/>
    <row r="13227" ht="12.75"/>
    <row r="13228" ht="12.75"/>
    <row r="13229" ht="12.75"/>
    <row r="13230" ht="12.75"/>
    <row r="13231" ht="12.75"/>
    <row r="13232" ht="12.75"/>
    <row r="13233" ht="12.75"/>
    <row r="13234" ht="12.75"/>
    <row r="13235" ht="12.75"/>
    <row r="13236" ht="12.75"/>
    <row r="13237" ht="12.75"/>
    <row r="13238" ht="12.75"/>
    <row r="13239" ht="12.75"/>
    <row r="13240" ht="12.75"/>
    <row r="13241" ht="12.75"/>
    <row r="13242" ht="12.75"/>
    <row r="13243" ht="12.75"/>
    <row r="13244" ht="12.75"/>
    <row r="13245" ht="12.75"/>
    <row r="13246" ht="12.75"/>
    <row r="13247" ht="12.75"/>
    <row r="13248" ht="12.75"/>
    <row r="13249" ht="12.75"/>
    <row r="13250" ht="12.75"/>
    <row r="13251" ht="12.75"/>
    <row r="13252" ht="12.75"/>
    <row r="13253" ht="12.75"/>
    <row r="13254" ht="12.75"/>
    <row r="13255" ht="12.75"/>
    <row r="13256" ht="12.75"/>
    <row r="13257" ht="12.75"/>
    <row r="13258" ht="12.75"/>
    <row r="13259" ht="12.75"/>
    <row r="13260" ht="12.75"/>
    <row r="13261" ht="12.75"/>
    <row r="13262" ht="12.75"/>
    <row r="13263" ht="12.75"/>
    <row r="13264" ht="12.75"/>
    <row r="13265" ht="12.75"/>
    <row r="13266" ht="12.75"/>
    <row r="13267" ht="12.75"/>
    <row r="13268" ht="12.75"/>
    <row r="13269" ht="12.75"/>
    <row r="13270" ht="12.75"/>
    <row r="13271" ht="12.75"/>
    <row r="13272" ht="12.75"/>
    <row r="13273" ht="12.75"/>
    <row r="13274" ht="12.75"/>
    <row r="13275" ht="12.75"/>
    <row r="13276" ht="12.75"/>
    <row r="13277" ht="12.75"/>
    <row r="13278" ht="12.75"/>
    <row r="13279" ht="12.75"/>
    <row r="13280" ht="12.75"/>
    <row r="13281" ht="12.75"/>
    <row r="13282" ht="12.75"/>
    <row r="13283" ht="12.75"/>
    <row r="13284" ht="12.75"/>
    <row r="13285" ht="12.75"/>
    <row r="13286" ht="12.75"/>
    <row r="13287" ht="12.75"/>
    <row r="13288" ht="12.75"/>
    <row r="13289" ht="12.75"/>
    <row r="13290" ht="12.75"/>
    <row r="13291" ht="12.75"/>
    <row r="13292" ht="12.75"/>
    <row r="13293" ht="12.75"/>
    <row r="13294" ht="12.75"/>
    <row r="13295" ht="12.75"/>
    <row r="13296" ht="12.75"/>
    <row r="13297" ht="12.75"/>
    <row r="13298" ht="12.75"/>
    <row r="13299" ht="12.75"/>
    <row r="13300" ht="12.75"/>
    <row r="13301" ht="12.75"/>
    <row r="13302" ht="12.75"/>
    <row r="13303" ht="12.75"/>
    <row r="13304" ht="12.75"/>
    <row r="13305" ht="12.75"/>
    <row r="13306" ht="12.75"/>
    <row r="13307" ht="12.75"/>
    <row r="13308" ht="12.75"/>
    <row r="13309" ht="12.75"/>
    <row r="13310" ht="12.75"/>
    <row r="13311" ht="12.75"/>
    <row r="13312" ht="12.75"/>
    <row r="13313" ht="12.75"/>
    <row r="13314" ht="12.75"/>
    <row r="13315" ht="12.75"/>
    <row r="13316" ht="12.75"/>
    <row r="13317" ht="12.75"/>
    <row r="13318" ht="12.75"/>
    <row r="13319" ht="12.75"/>
    <row r="13320" ht="12.75"/>
    <row r="13321" ht="12.75"/>
    <row r="13322" ht="12.75"/>
    <row r="13323" ht="12.75"/>
    <row r="13324" ht="12.75"/>
    <row r="13325" ht="12.75"/>
    <row r="13326" ht="12.75"/>
    <row r="13327" ht="12.75"/>
    <row r="13328" ht="12.75"/>
    <row r="13329" ht="12.75"/>
    <row r="13330" ht="12.75"/>
    <row r="13331" ht="12.75"/>
    <row r="13332" ht="12.75"/>
    <row r="13333" ht="12.75"/>
    <row r="13334" ht="12.75"/>
    <row r="13335" ht="12.75"/>
    <row r="13336" ht="12.75"/>
    <row r="13337" ht="12.75"/>
    <row r="13338" ht="12.75"/>
    <row r="13339" ht="12.75"/>
    <row r="13340" ht="12.75"/>
    <row r="13341" ht="12.75"/>
    <row r="13342" ht="12.75"/>
    <row r="13343" ht="12.75"/>
    <row r="13344" ht="12.75"/>
    <row r="13345" ht="12.75"/>
    <row r="13346" ht="12.75"/>
    <row r="13347" ht="12.75"/>
    <row r="13348" ht="12.75"/>
    <row r="13349" ht="12.75"/>
    <row r="13350" ht="12.75"/>
    <row r="13351" ht="12.75"/>
    <row r="13352" ht="12.75"/>
    <row r="13353" ht="12.75"/>
    <row r="13354" ht="12.75"/>
    <row r="13355" ht="12.75"/>
    <row r="13356" ht="12.75"/>
    <row r="13357" ht="12.75"/>
    <row r="13358" ht="12.75"/>
    <row r="13359" ht="12.75"/>
    <row r="13360" ht="12.75"/>
    <row r="13361" ht="12.75"/>
    <row r="13362" ht="12.75"/>
    <row r="13363" ht="12.75"/>
    <row r="13364" ht="12.75"/>
    <row r="13365" ht="12.75"/>
    <row r="13366" ht="12.75"/>
    <row r="13367" ht="12.75"/>
    <row r="13368" ht="12.75"/>
    <row r="13369" ht="12.75"/>
    <row r="13370" ht="12.75"/>
    <row r="13371" ht="12.75"/>
    <row r="13372" ht="12.75"/>
    <row r="13373" ht="12.75"/>
    <row r="13374" ht="12.75"/>
    <row r="13375" ht="12.75"/>
    <row r="13376" ht="12.75"/>
    <row r="13377" ht="12.75"/>
    <row r="13378" ht="12.75"/>
    <row r="13379" ht="12.75"/>
    <row r="13380" ht="12.75"/>
    <row r="13381" ht="12.75"/>
    <row r="13382" ht="12.75"/>
    <row r="13383" ht="12.75"/>
    <row r="13384" ht="12.75"/>
    <row r="13385" ht="12.75"/>
    <row r="13386" ht="12.75"/>
    <row r="13387" ht="12.75"/>
    <row r="13388" ht="12.75"/>
    <row r="13389" ht="12.75"/>
    <row r="13390" ht="12.75"/>
    <row r="13391" ht="12.75"/>
    <row r="13392" ht="12.75"/>
    <row r="13393" ht="12.75"/>
    <row r="13394" ht="12.75"/>
    <row r="13395" ht="12.75"/>
    <row r="13396" ht="12.75"/>
    <row r="13397" ht="12.75"/>
    <row r="13398" ht="12.75"/>
    <row r="13399" ht="12.75"/>
    <row r="13400" ht="12.75"/>
    <row r="13401" ht="12.75"/>
    <row r="13402" ht="12.75"/>
    <row r="13403" ht="12.75"/>
    <row r="13404" ht="12.75"/>
    <row r="13405" ht="12.75"/>
    <row r="13406" ht="12.75"/>
    <row r="13407" ht="12.75"/>
    <row r="13408" ht="12.75"/>
    <row r="13409" ht="12.75"/>
    <row r="13410" ht="12.75"/>
    <row r="13411" ht="12.75"/>
    <row r="13412" ht="12.75"/>
    <row r="13413" ht="12.75"/>
    <row r="13414" ht="12.75"/>
    <row r="13415" ht="12.75"/>
    <row r="13416" ht="12.75"/>
    <row r="13417" ht="12.75"/>
    <row r="13418" ht="12.75"/>
    <row r="13419" ht="12.75"/>
    <row r="13420" ht="12.75"/>
    <row r="13421" ht="12.75"/>
    <row r="13422" ht="12.75"/>
    <row r="13423" ht="12.75"/>
    <row r="13424" ht="12.75"/>
    <row r="13425" ht="12.75"/>
    <row r="13426" ht="12.75"/>
    <row r="13427" ht="12.75"/>
    <row r="13428" ht="12.75"/>
    <row r="13429" ht="12.75"/>
    <row r="13430" ht="12.75"/>
    <row r="13431" ht="12.75"/>
    <row r="13432" ht="12.75"/>
    <row r="13433" ht="12.75"/>
    <row r="13434" ht="12.75"/>
    <row r="13435" ht="12.75"/>
    <row r="13436" ht="12.75"/>
    <row r="13437" ht="12.75"/>
    <row r="13438" ht="12.75"/>
    <row r="13439" ht="12.75"/>
    <row r="13440" ht="12.75"/>
    <row r="13441" ht="12.75"/>
    <row r="13442" ht="12.75"/>
    <row r="13443" ht="12.75"/>
    <row r="13444" ht="12.75"/>
    <row r="13445" ht="12.75"/>
    <row r="13446" ht="12.75"/>
    <row r="13447" ht="12.75"/>
    <row r="13448" ht="12.75"/>
    <row r="13449" ht="12.75"/>
    <row r="13450" ht="12.75"/>
    <row r="13451" ht="12.75"/>
    <row r="13452" ht="12.75"/>
    <row r="13453" ht="12.75"/>
    <row r="13454" ht="12.75"/>
    <row r="13455" ht="12.75"/>
    <row r="13456" ht="12.75"/>
    <row r="13457" ht="12.75"/>
    <row r="13458" ht="12.75"/>
    <row r="13459" ht="12.75"/>
    <row r="13460" ht="12.75"/>
    <row r="13461" ht="12.75"/>
    <row r="13462" ht="12.75"/>
    <row r="13463" ht="12.75"/>
    <row r="13464" ht="12.75"/>
    <row r="13465" ht="12.75"/>
    <row r="13466" ht="12.75"/>
    <row r="13467" ht="12.75"/>
    <row r="13468" ht="12.75"/>
    <row r="13469" ht="12.75"/>
    <row r="13470" ht="12.75"/>
    <row r="13471" ht="12.75"/>
    <row r="13472" ht="12.75"/>
    <row r="13473" ht="12.75"/>
    <row r="13474" ht="12.75"/>
    <row r="13475" ht="12.75"/>
    <row r="13476" ht="12.75"/>
    <row r="13477" ht="12.75"/>
    <row r="13478" ht="12.75"/>
    <row r="13479" ht="12.75"/>
    <row r="13480" ht="12.75"/>
    <row r="13481" ht="12.75"/>
    <row r="13482" ht="12.75"/>
    <row r="13483" ht="12.75"/>
    <row r="13484" ht="12.75"/>
    <row r="13485" ht="12.75"/>
    <row r="13486" ht="12.75"/>
    <row r="13487" ht="12.75"/>
    <row r="13488" ht="12.75"/>
    <row r="13489" ht="12.75"/>
    <row r="13490" ht="12.75"/>
    <row r="13491" ht="12.75"/>
    <row r="13492" ht="12.75"/>
    <row r="13493" ht="12.75"/>
    <row r="13494" ht="12.75"/>
    <row r="13495" ht="12.75"/>
    <row r="13496" ht="12.75"/>
    <row r="13497" ht="12.75"/>
    <row r="13498" ht="12.75"/>
    <row r="13499" ht="12.75"/>
    <row r="13500" ht="12.75"/>
    <row r="13501" ht="12.75"/>
    <row r="13502" ht="12.75"/>
    <row r="13503" ht="12.75"/>
    <row r="13504" ht="12.75"/>
    <row r="13505" ht="12.75"/>
    <row r="13506" ht="12.75"/>
    <row r="13507" ht="12.75"/>
    <row r="13508" ht="12.75"/>
    <row r="13509" ht="12.75"/>
    <row r="13510" ht="12.75"/>
    <row r="13511" ht="12.75"/>
    <row r="13512" ht="12.75"/>
    <row r="13513" ht="12.75"/>
    <row r="13514" ht="12.75"/>
    <row r="13515" ht="12.75"/>
    <row r="13516" ht="12.75"/>
    <row r="13517" ht="12.75"/>
    <row r="13518" ht="12.75"/>
    <row r="13519" ht="12.75"/>
    <row r="13520" ht="12.75"/>
    <row r="13521" ht="12.75"/>
    <row r="13522" ht="12.75"/>
    <row r="13523" ht="12.75"/>
    <row r="13524" ht="12.75"/>
    <row r="13525" ht="12.75"/>
    <row r="13526" ht="12.75"/>
    <row r="13527" ht="12.75"/>
    <row r="13528" ht="12.75"/>
    <row r="13529" ht="12.75"/>
    <row r="13530" ht="12.75"/>
    <row r="13531" ht="12.75"/>
    <row r="13532" ht="12.75"/>
    <row r="13533" ht="12.75"/>
    <row r="13534" ht="12.75"/>
    <row r="13535" ht="12.75"/>
    <row r="13536" ht="12.75"/>
    <row r="13537" ht="12.75"/>
    <row r="13538" ht="12.75"/>
    <row r="13539" ht="12.75"/>
    <row r="13540" ht="12.75"/>
    <row r="13541" ht="12.75"/>
    <row r="13542" ht="12.75"/>
    <row r="13543" ht="12.75"/>
    <row r="13544" ht="12.75"/>
    <row r="13545" ht="12.75"/>
    <row r="13546" ht="12.75"/>
    <row r="13547" ht="12.75"/>
    <row r="13548" ht="12.75"/>
    <row r="13549" ht="12.75"/>
    <row r="13550" ht="12.75"/>
    <row r="13551" ht="12.75"/>
    <row r="13552" ht="12.75"/>
    <row r="13553" ht="12.75"/>
    <row r="13554" ht="12.75"/>
    <row r="13555" ht="12.75"/>
    <row r="13556" ht="12.75"/>
    <row r="13557" ht="12.75"/>
    <row r="13558" ht="12.75"/>
    <row r="13559" ht="12.75"/>
    <row r="13560" ht="12.75"/>
    <row r="13561" ht="12.75"/>
    <row r="13562" ht="12.75"/>
    <row r="13563" ht="12.75"/>
    <row r="13564" ht="12.75"/>
    <row r="13565" ht="12.75"/>
    <row r="13566" ht="12.75"/>
    <row r="13567" ht="12.75"/>
    <row r="13568" ht="12.75"/>
    <row r="13569" ht="12.75"/>
    <row r="13570" ht="12.75"/>
    <row r="13571" ht="12.75"/>
    <row r="13572" ht="12.75"/>
    <row r="13573" ht="12.75"/>
    <row r="13574" ht="12.75"/>
    <row r="13575" ht="12.75"/>
    <row r="13576" ht="12.75"/>
    <row r="13577" ht="12.75"/>
    <row r="13578" ht="12.75"/>
    <row r="13579" ht="12.75"/>
    <row r="13580" ht="12.75"/>
    <row r="13581" ht="12.75"/>
    <row r="13582" ht="12.75"/>
    <row r="13583" ht="12.75"/>
    <row r="13584" ht="12.75"/>
    <row r="13585" ht="12.75"/>
    <row r="13586" ht="12.75"/>
    <row r="13587" ht="12.75"/>
    <row r="13588" ht="12.75"/>
    <row r="13589" ht="12.75"/>
    <row r="13590" ht="12.75"/>
    <row r="13591" ht="12.75"/>
    <row r="13592" ht="12.75"/>
    <row r="13593" ht="12.75"/>
    <row r="13594" ht="12.75"/>
    <row r="13595" ht="12.75"/>
    <row r="13596" ht="12.75"/>
    <row r="13597" ht="12.75"/>
    <row r="13598" ht="12.75"/>
    <row r="13599" ht="12.75"/>
    <row r="13600" ht="12.75"/>
    <row r="13601" ht="12.75"/>
    <row r="13602" ht="12.75"/>
    <row r="13603" ht="12.75"/>
    <row r="13604" ht="12.75"/>
    <row r="13605" ht="12.75"/>
    <row r="13606" ht="12.75"/>
    <row r="13607" ht="12.75"/>
    <row r="13608" ht="12.75"/>
    <row r="13609" ht="12.75"/>
    <row r="13610" ht="12.75"/>
    <row r="13611" ht="12.75"/>
    <row r="13612" ht="12.75"/>
    <row r="13613" ht="12.75"/>
    <row r="13614" ht="12.75"/>
    <row r="13615" ht="12.75"/>
    <row r="13616" ht="12.75"/>
    <row r="13617" ht="12.75"/>
    <row r="13618" ht="12.75"/>
    <row r="13619" ht="12.75"/>
    <row r="13620" ht="12.75"/>
    <row r="13621" ht="12.75"/>
    <row r="13622" ht="12.75"/>
    <row r="13623" ht="12.75"/>
    <row r="13624" ht="12.75"/>
    <row r="13625" ht="12.75"/>
    <row r="13626" ht="12.75"/>
    <row r="13627" ht="12.75"/>
    <row r="13628" ht="12.75"/>
    <row r="13629" ht="12.75"/>
    <row r="13630" ht="12.75"/>
    <row r="13631" ht="12.75"/>
    <row r="13632" ht="12.75"/>
    <row r="13633" ht="12.75"/>
    <row r="13634" ht="12.75"/>
    <row r="13635" ht="12.75"/>
    <row r="13636" ht="12.75"/>
    <row r="13637" ht="12.75"/>
    <row r="13638" ht="12.75"/>
    <row r="13639" ht="12.75"/>
    <row r="13640" ht="12.75"/>
    <row r="13641" ht="12.75"/>
    <row r="13642" ht="12.75"/>
    <row r="13643" ht="12.75"/>
    <row r="13644" ht="12.75"/>
    <row r="13645" ht="12.75"/>
    <row r="13646" ht="12.75"/>
    <row r="13647" ht="12.75"/>
    <row r="13648" ht="12.75"/>
    <row r="13649" ht="12.75"/>
    <row r="13650" ht="12.75"/>
    <row r="13651" ht="12.75"/>
    <row r="13652" ht="12.75"/>
    <row r="13653" ht="12.75"/>
    <row r="13654" ht="12.75"/>
    <row r="13655" ht="12.75"/>
    <row r="13656" ht="12.75"/>
    <row r="13657" ht="12.75"/>
    <row r="13658" ht="12.75"/>
    <row r="13659" ht="12.75"/>
    <row r="13660" ht="12.75"/>
    <row r="13661" ht="12.75"/>
    <row r="13662" ht="12.75"/>
    <row r="13663" ht="12.75"/>
    <row r="13664" ht="12.75"/>
    <row r="13665" ht="12.75"/>
    <row r="13666" ht="12.75"/>
    <row r="13667" ht="12.75"/>
    <row r="13668" ht="12.75"/>
    <row r="13669" ht="12.75"/>
    <row r="13670" ht="12.75"/>
    <row r="13671" ht="12.75"/>
    <row r="13672" ht="12.75"/>
    <row r="13673" ht="12.75"/>
    <row r="13674" ht="12.75"/>
    <row r="13675" ht="12.75"/>
    <row r="13676" ht="12.75"/>
    <row r="13677" ht="12.75"/>
    <row r="13678" ht="12.75"/>
    <row r="13679" ht="12.75"/>
    <row r="13680" ht="12.75"/>
    <row r="13681" ht="12.75"/>
    <row r="13682" ht="12.75"/>
    <row r="13683" ht="12.75"/>
    <row r="13684" ht="12.75"/>
    <row r="13685" ht="12.75"/>
    <row r="13686" ht="12.75"/>
    <row r="13687" ht="12.75"/>
    <row r="13688" ht="12.75"/>
    <row r="13689" ht="12.75"/>
    <row r="13690" ht="12.75"/>
    <row r="13691" ht="12.75"/>
    <row r="13692" ht="12.75"/>
    <row r="13693" ht="12.75"/>
    <row r="13694" ht="12.75"/>
    <row r="13695" ht="12.75"/>
    <row r="13696" ht="12.75"/>
    <row r="13697" ht="12.75"/>
    <row r="13698" ht="12.75"/>
    <row r="13699" ht="12.75"/>
    <row r="13700" ht="12.75"/>
    <row r="13701" ht="12.75"/>
    <row r="13702" ht="12.75"/>
    <row r="13703" ht="12.75"/>
    <row r="13704" ht="12.75"/>
    <row r="13705" ht="12.75"/>
    <row r="13706" ht="12.75"/>
    <row r="13707" ht="12.75"/>
    <row r="13708" ht="12.75"/>
    <row r="13709" ht="12.75"/>
    <row r="13710" ht="12.75"/>
    <row r="13711" ht="12.75"/>
    <row r="13712" ht="12.75"/>
    <row r="13713" ht="12.75"/>
    <row r="13714" ht="12.75"/>
    <row r="13715" ht="12.75"/>
    <row r="13716" ht="12.75"/>
    <row r="13717" ht="12.75"/>
    <row r="13718" ht="12.75"/>
    <row r="13719" ht="12.75"/>
    <row r="13720" ht="12.75"/>
    <row r="13721" ht="12.75"/>
    <row r="13722" ht="12.75"/>
    <row r="13723" ht="12.75"/>
    <row r="13724" ht="12.75"/>
    <row r="13725" ht="12.75"/>
    <row r="13726" ht="12.75"/>
    <row r="13727" ht="12.75"/>
    <row r="13728" ht="12.75"/>
    <row r="13729" ht="12.75"/>
    <row r="13730" ht="12.75"/>
    <row r="13731" ht="12.75"/>
    <row r="13732" ht="12.75"/>
    <row r="13733" ht="12.75"/>
    <row r="13734" ht="12.75"/>
    <row r="13735" ht="12.75"/>
    <row r="13736" ht="12.75"/>
    <row r="13737" ht="12.75"/>
    <row r="13738" ht="12.75"/>
    <row r="13739" ht="12.75"/>
    <row r="13740" ht="12.75"/>
    <row r="13741" ht="12.75"/>
    <row r="13742" ht="12.75"/>
    <row r="13743" ht="12.75"/>
    <row r="13744" ht="12.75"/>
    <row r="13745" ht="12.75"/>
    <row r="13746" ht="12.75"/>
    <row r="13747" ht="12.75"/>
    <row r="13748" ht="12.75"/>
    <row r="13749" ht="12.75"/>
    <row r="13750" ht="12.75"/>
    <row r="13751" ht="12.75"/>
    <row r="13752" ht="12.75"/>
    <row r="13753" ht="12.75"/>
    <row r="13754" ht="12.75"/>
    <row r="13755" ht="12.75"/>
    <row r="13756" ht="12.75"/>
    <row r="13757" ht="12.75"/>
    <row r="13758" ht="12.75"/>
    <row r="13759" ht="12.75"/>
    <row r="13760" ht="12.75"/>
    <row r="13761" ht="12.75"/>
    <row r="13762" ht="12.75"/>
    <row r="13763" ht="12.75"/>
    <row r="13764" ht="12.75"/>
    <row r="13765" ht="12.75"/>
    <row r="13766" ht="12.75"/>
    <row r="13767" ht="12.75"/>
    <row r="13768" ht="12.75"/>
    <row r="13769" ht="12.75"/>
    <row r="13770" ht="12.75"/>
    <row r="13771" ht="12.75"/>
    <row r="13772" ht="12.75"/>
    <row r="13773" ht="12.75"/>
    <row r="13774" ht="12.75"/>
    <row r="13775" ht="12.75"/>
    <row r="13776" ht="12.75"/>
    <row r="13777" ht="12.75"/>
    <row r="13778" ht="12.75"/>
    <row r="13779" ht="12.75"/>
    <row r="13780" ht="12.75"/>
    <row r="13781" ht="12.75"/>
    <row r="13782" ht="12.75"/>
    <row r="13783" ht="12.75"/>
    <row r="13784" ht="12.75"/>
    <row r="13785" ht="12.75"/>
    <row r="13786" ht="12.75"/>
    <row r="13787" ht="12.75"/>
    <row r="13788" ht="12.75"/>
    <row r="13789" ht="12.75"/>
    <row r="13790" ht="12.75"/>
    <row r="13791" ht="12.75"/>
    <row r="13792" ht="12.75"/>
    <row r="13793" ht="12.75"/>
    <row r="13794" ht="12.75"/>
    <row r="13795" ht="12.75"/>
    <row r="13796" ht="12.75"/>
    <row r="13797" ht="12.75"/>
    <row r="13798" ht="12.75"/>
    <row r="13799" ht="12.75"/>
    <row r="13800" ht="12.75"/>
    <row r="13801" ht="12.75"/>
    <row r="13802" ht="12.75"/>
    <row r="13803" ht="12.75"/>
    <row r="13804" ht="12.75"/>
    <row r="13805" ht="12.75"/>
    <row r="13806" ht="12.75"/>
    <row r="13807" ht="12.75"/>
    <row r="13808" ht="12.75"/>
    <row r="13809" ht="12.75"/>
    <row r="13810" ht="12.75"/>
    <row r="13811" ht="12.75"/>
    <row r="13812" ht="12.75"/>
    <row r="13813" ht="12.75"/>
    <row r="13814" ht="12.75"/>
    <row r="13815" ht="12.75"/>
    <row r="13816" ht="12.75"/>
    <row r="13817" ht="12.75"/>
    <row r="13818" ht="12.75"/>
    <row r="13819" ht="12.75"/>
    <row r="13820" ht="12.75"/>
    <row r="13821" ht="12.75"/>
    <row r="13822" ht="12.75"/>
    <row r="13823" ht="12.75"/>
    <row r="13824" ht="12.75"/>
    <row r="13825" ht="12.75"/>
    <row r="13826" ht="12.75"/>
    <row r="13827" ht="12.75"/>
    <row r="13828" ht="12.75"/>
    <row r="13829" ht="12.75"/>
    <row r="13830" ht="12.75"/>
    <row r="13831" ht="12.75"/>
    <row r="13832" ht="12.75"/>
    <row r="13833" ht="12.75"/>
    <row r="13834" ht="12.75"/>
    <row r="13835" ht="12.75"/>
    <row r="13836" ht="12.75"/>
    <row r="13837" ht="12.75"/>
    <row r="13838" ht="12.75"/>
    <row r="13839" ht="12.75"/>
    <row r="13840" ht="12.75"/>
    <row r="13841" ht="12.75"/>
    <row r="13842" ht="12.75"/>
    <row r="13843" ht="12.75"/>
    <row r="13844" ht="12.75"/>
    <row r="13845" ht="12.75"/>
    <row r="13846" ht="12.75"/>
    <row r="13847" ht="12.75"/>
    <row r="13848" ht="12.75"/>
    <row r="13849" ht="12.75"/>
    <row r="13850" ht="12.75"/>
    <row r="13851" ht="12.75"/>
    <row r="13852" ht="12.75"/>
    <row r="13853" ht="12.75"/>
    <row r="13854" ht="12.75"/>
    <row r="13855" ht="12.75"/>
    <row r="13856" ht="12.75"/>
    <row r="13857" ht="12.75"/>
    <row r="13858" ht="12.75"/>
    <row r="13859" ht="12.75"/>
    <row r="13860" ht="12.75"/>
    <row r="13861" ht="12.75"/>
    <row r="13862" ht="12.75"/>
    <row r="13863" ht="12.75"/>
    <row r="13864" ht="12.75"/>
    <row r="13865" ht="12.75"/>
    <row r="13866" ht="12.75"/>
    <row r="13867" ht="12.75"/>
    <row r="13868" ht="12.75"/>
    <row r="13869" ht="12.75"/>
    <row r="13870" ht="12.75"/>
    <row r="13871" ht="12.75"/>
    <row r="13872" ht="12.75"/>
    <row r="13873" ht="12.75"/>
    <row r="13874" ht="12.75"/>
    <row r="13875" ht="12.75"/>
    <row r="13876" ht="12.75"/>
    <row r="13877" ht="12.75"/>
    <row r="13878" ht="12.75"/>
    <row r="13879" ht="12.75"/>
    <row r="13880" ht="12.75"/>
    <row r="13881" ht="12.75"/>
    <row r="13882" ht="12.75"/>
    <row r="13883" ht="12.75"/>
    <row r="13884" ht="12.75"/>
    <row r="13885" ht="12.75"/>
    <row r="13886" ht="12.75"/>
    <row r="13887" ht="12.75"/>
    <row r="13888" ht="12.75"/>
    <row r="13889" ht="12.75"/>
    <row r="13890" ht="12.75"/>
    <row r="13891" ht="12.75"/>
    <row r="13892" ht="12.75"/>
    <row r="13893" ht="12.75"/>
    <row r="13894" ht="12.75"/>
    <row r="13895" ht="12.75"/>
    <row r="13896" ht="12.75"/>
    <row r="13897" ht="12.75"/>
    <row r="13898" ht="12.75"/>
    <row r="13899" ht="12.75"/>
    <row r="13900" ht="12.75"/>
    <row r="13901" ht="12.75"/>
    <row r="13902" ht="12.75"/>
    <row r="13903" ht="12.75"/>
    <row r="13904" ht="12.75"/>
    <row r="13905" ht="12.75"/>
    <row r="13906" ht="12.75"/>
    <row r="13907" ht="12.75"/>
    <row r="13908" ht="12.75"/>
    <row r="13909" ht="12.75"/>
    <row r="13910" ht="12.75"/>
    <row r="13911" ht="12.75"/>
    <row r="13912" ht="12.75"/>
    <row r="13913" ht="12.75"/>
    <row r="13914" ht="12.75"/>
    <row r="13915" ht="12.75"/>
    <row r="13916" ht="12.75"/>
    <row r="13917" ht="12.75"/>
    <row r="13918" ht="12.75"/>
    <row r="13919" ht="12.75"/>
    <row r="13920" ht="12.75"/>
    <row r="13921" ht="12.75"/>
    <row r="13922" ht="12.75"/>
    <row r="13923" ht="12.75"/>
    <row r="13924" ht="12.75"/>
    <row r="13925" ht="12.75"/>
    <row r="13926" ht="12.75"/>
    <row r="13927" ht="12.75"/>
    <row r="13928" ht="12.75"/>
    <row r="13929" ht="12.75"/>
    <row r="13930" ht="12.75"/>
    <row r="13931" ht="12.75"/>
    <row r="13932" ht="12.75"/>
    <row r="13933" ht="12.75"/>
    <row r="13934" ht="12.75"/>
    <row r="13935" ht="12.75"/>
    <row r="13936" ht="12.75"/>
    <row r="13937" ht="12.75"/>
    <row r="13938" ht="12.75"/>
    <row r="13939" ht="12.75"/>
    <row r="13940" ht="12.75"/>
    <row r="13941" ht="12.75"/>
    <row r="13942" ht="12.75"/>
    <row r="13943" ht="12.75"/>
    <row r="13944" ht="12.75"/>
    <row r="13945" ht="12.75"/>
    <row r="13946" ht="12.75"/>
    <row r="13947" ht="12.75"/>
    <row r="13948" ht="12.75"/>
    <row r="13949" ht="12.75"/>
    <row r="13950" ht="12.75"/>
    <row r="13951" ht="12.75"/>
    <row r="13952" ht="12.75"/>
    <row r="13953" ht="12.75"/>
    <row r="13954" ht="12.75"/>
    <row r="13955" ht="12.75"/>
    <row r="13956" ht="12.75"/>
    <row r="13957" ht="12.75"/>
    <row r="13958" ht="12.75"/>
    <row r="13959" ht="12.75"/>
    <row r="13960" ht="12.75"/>
    <row r="13961" ht="12.75"/>
    <row r="13962" ht="12.75"/>
    <row r="13963" ht="12.75"/>
    <row r="13964" ht="12.75"/>
    <row r="13965" ht="12.75"/>
    <row r="13966" ht="12.75"/>
    <row r="13967" ht="12.75"/>
    <row r="13968" ht="12.75"/>
    <row r="13969" ht="12.75"/>
    <row r="13970" ht="12.75"/>
    <row r="13971" ht="12.75"/>
    <row r="13972" ht="12.75"/>
    <row r="13973" ht="12.75"/>
    <row r="13974" ht="12.75"/>
    <row r="13975" ht="12.75"/>
    <row r="13976" ht="12.75"/>
    <row r="13977" ht="12.75"/>
    <row r="13978" ht="12.75"/>
    <row r="13979" ht="12.75"/>
    <row r="13980" ht="12.75"/>
    <row r="13981" ht="12.75"/>
    <row r="13982" ht="12.75"/>
    <row r="13983" ht="12.75"/>
    <row r="13984" ht="12.75"/>
    <row r="13985" ht="12.75"/>
    <row r="13986" ht="12.75"/>
    <row r="13987" ht="12.75"/>
    <row r="13988" ht="12.75"/>
    <row r="13989" ht="12.75"/>
    <row r="13990" ht="12.75"/>
    <row r="13991" ht="12.75"/>
    <row r="13992" ht="12.75"/>
    <row r="13993" ht="12.75"/>
    <row r="13994" ht="12.75"/>
    <row r="13995" ht="12.75"/>
    <row r="13996" ht="12.75"/>
    <row r="13997" ht="12.75"/>
    <row r="13998" ht="12.75"/>
    <row r="13999" ht="12.75"/>
    <row r="14000" ht="12.75"/>
    <row r="14001" ht="12.75"/>
    <row r="14002" ht="12.75"/>
    <row r="14003" ht="12.75"/>
    <row r="14004" ht="12.75"/>
    <row r="14005" ht="12.75"/>
    <row r="14006" ht="12.75"/>
    <row r="14007" ht="12.75"/>
    <row r="14008" ht="12.75"/>
    <row r="14009" ht="12.75"/>
    <row r="14010" ht="12.75"/>
    <row r="14011" ht="12.75"/>
    <row r="14012" ht="12.75"/>
    <row r="14013" ht="12.75"/>
    <row r="14014" ht="12.75"/>
    <row r="14015" ht="12.75"/>
    <row r="14016" ht="12.75"/>
    <row r="14017" ht="12.75"/>
    <row r="14018" ht="12.75"/>
    <row r="14019" ht="12.75"/>
    <row r="14020" ht="12.75"/>
    <row r="14021" ht="12.75"/>
    <row r="14022" ht="12.75"/>
    <row r="14023" ht="12.75"/>
    <row r="14024" ht="12.75"/>
    <row r="14025" ht="12.75"/>
    <row r="14026" ht="12.75"/>
    <row r="14027" ht="12.75"/>
    <row r="14028" ht="12.75"/>
    <row r="14029" ht="12.75"/>
    <row r="14030" ht="12.75"/>
    <row r="14031" ht="12.75"/>
    <row r="14032" ht="12.75"/>
    <row r="14033" ht="12.75"/>
    <row r="14034" ht="12.75"/>
    <row r="14035" ht="12.75"/>
    <row r="14036" ht="12.75"/>
    <row r="14037" ht="12.75"/>
    <row r="14038" ht="12.75"/>
    <row r="14039" ht="12.75"/>
    <row r="14040" ht="12.75"/>
    <row r="14041" ht="12.75"/>
    <row r="14042" ht="12.75"/>
    <row r="14043" ht="12.75"/>
    <row r="14044" ht="12.75"/>
    <row r="14045" ht="12.75"/>
    <row r="14046" ht="12.75"/>
    <row r="14047" ht="12.75"/>
    <row r="14048" ht="12.75"/>
    <row r="14049" ht="12.75"/>
    <row r="14050" ht="12.75"/>
    <row r="14051" ht="12.75"/>
    <row r="14052" ht="12.75"/>
    <row r="14053" ht="12.75"/>
    <row r="14054" ht="12.75"/>
    <row r="14055" ht="12.75"/>
    <row r="14056" ht="12.75"/>
    <row r="14057" ht="12.75"/>
    <row r="14058" ht="12.75"/>
    <row r="14059" ht="12.75"/>
    <row r="14060" ht="12.75"/>
    <row r="14061" ht="12.75"/>
    <row r="14062" ht="12.75"/>
    <row r="14063" ht="12.75"/>
    <row r="14064" ht="12.75"/>
    <row r="14065" ht="12.75"/>
    <row r="14066" ht="12.75"/>
    <row r="14067" ht="12.75"/>
    <row r="14068" ht="12.75"/>
    <row r="14069" ht="12.75"/>
    <row r="14070" ht="12.75"/>
    <row r="14071" ht="12.75"/>
    <row r="14072" ht="12.75"/>
    <row r="14073" ht="12.75"/>
    <row r="14074" ht="12.75"/>
    <row r="14075" ht="12.75"/>
    <row r="14076" ht="12.75"/>
    <row r="14077" ht="12.75"/>
    <row r="14078" ht="12.75"/>
    <row r="14079" ht="12.75"/>
    <row r="14080" ht="12.75"/>
    <row r="14081" ht="12.75"/>
    <row r="14082" ht="12.75"/>
    <row r="14083" ht="12.75"/>
    <row r="14084" ht="12.75"/>
    <row r="14085" ht="12.75"/>
    <row r="14086" ht="12.75"/>
    <row r="14087" ht="12.75"/>
    <row r="14088" ht="12.75"/>
    <row r="14089" ht="12.75"/>
    <row r="14090" ht="12.75"/>
    <row r="14091" ht="12.75"/>
    <row r="14092" ht="12.75"/>
    <row r="14093" ht="12.75"/>
    <row r="14094" ht="12.75"/>
    <row r="14095" ht="12.75"/>
    <row r="14096" ht="12.75"/>
    <row r="14097" ht="12.75"/>
    <row r="14098" ht="12.75"/>
    <row r="14099" ht="12.75"/>
    <row r="14100" ht="12.75"/>
    <row r="14101" ht="12.75"/>
    <row r="14102" ht="12.75"/>
    <row r="14103" ht="12.75"/>
    <row r="14104" ht="12.75"/>
    <row r="14105" ht="12.75"/>
    <row r="14106" ht="12.75"/>
    <row r="14107" ht="12.75"/>
    <row r="14108" ht="12.75"/>
    <row r="14109" ht="12.75"/>
    <row r="14110" ht="12.75"/>
    <row r="14111" ht="12.75"/>
    <row r="14112" ht="12.75"/>
    <row r="14113" ht="12.75"/>
    <row r="14114" ht="12.75"/>
    <row r="14115" ht="12.75"/>
    <row r="14116" ht="12.75"/>
    <row r="14117" ht="12.75"/>
    <row r="14118" ht="12.75"/>
    <row r="14119" ht="12.75"/>
    <row r="14120" ht="12.75"/>
    <row r="14121" ht="12.75"/>
    <row r="14122" ht="12.75"/>
    <row r="14123" ht="12.75"/>
    <row r="14124" ht="12.75"/>
    <row r="14125" ht="12.75"/>
    <row r="14126" ht="12.75"/>
    <row r="14127" ht="12.75"/>
    <row r="14128" ht="12.75"/>
    <row r="14129" ht="12.75"/>
    <row r="14130" ht="12.75"/>
    <row r="14131" ht="12.75"/>
    <row r="14132" ht="12.75"/>
    <row r="14133" ht="12.75"/>
    <row r="14134" ht="12.75"/>
    <row r="14135" ht="12.75"/>
    <row r="14136" ht="12.75"/>
    <row r="14137" ht="12.75"/>
    <row r="14138" ht="12.75"/>
    <row r="14139" ht="12.75"/>
    <row r="14140" ht="12.75"/>
    <row r="14141" ht="12.75"/>
    <row r="14142" ht="12.75"/>
    <row r="14143" ht="12.75"/>
    <row r="14144" ht="12.75"/>
    <row r="14145" ht="12.75"/>
    <row r="14146" ht="12.75"/>
    <row r="14147" ht="12.75"/>
    <row r="14148" ht="12.75"/>
    <row r="14149" ht="12.75"/>
    <row r="14150" ht="12.75"/>
    <row r="14151" ht="12.75"/>
    <row r="14152" ht="12.75"/>
    <row r="14153" ht="12.75"/>
    <row r="14154" ht="12.75"/>
    <row r="14155" ht="12.75"/>
    <row r="14156" ht="12.75"/>
    <row r="14157" ht="12.75"/>
    <row r="14158" ht="12.75"/>
    <row r="14159" ht="12.75"/>
    <row r="14160" ht="12.75"/>
    <row r="14161" ht="12.75"/>
    <row r="14162" ht="12.75"/>
    <row r="14163" ht="12.75"/>
    <row r="14164" ht="12.75"/>
    <row r="14165" ht="12.75"/>
    <row r="14166" ht="12.75"/>
    <row r="14167" ht="12.75"/>
    <row r="14168" ht="12.75"/>
    <row r="14169" ht="12.75"/>
    <row r="14170" ht="12.75"/>
    <row r="14171" ht="12.75"/>
    <row r="14172" ht="12.75"/>
    <row r="14173" ht="12.75"/>
    <row r="14174" ht="12.75"/>
    <row r="14175" ht="12.75"/>
    <row r="14176" ht="12.75"/>
    <row r="14177" ht="12.75"/>
    <row r="14178" ht="12.75"/>
    <row r="14179" ht="12.75"/>
    <row r="14180" ht="12.75"/>
    <row r="14181" ht="12.75"/>
    <row r="14182" ht="12.75"/>
    <row r="14183" ht="12.75"/>
    <row r="14184" ht="12.75"/>
    <row r="14185" ht="12.75"/>
    <row r="14186" ht="12.75"/>
    <row r="14187" ht="12.75"/>
    <row r="14188" ht="12.75"/>
    <row r="14189" ht="12.75"/>
    <row r="14190" ht="12.75"/>
    <row r="14191" ht="12.75"/>
    <row r="14192" ht="12.75"/>
    <row r="14193" ht="12.75"/>
    <row r="14194" ht="12.75"/>
    <row r="14195" ht="12.75"/>
    <row r="14196" ht="12.75"/>
    <row r="14197" ht="12.75"/>
    <row r="14198" ht="12.75"/>
    <row r="14199" ht="12.75"/>
    <row r="14200" ht="12.75"/>
    <row r="14201" ht="12.75"/>
    <row r="14202" ht="12.75"/>
    <row r="14203" ht="12.75"/>
    <row r="14204" ht="12.75"/>
    <row r="14205" ht="12.75"/>
    <row r="14206" ht="12.75"/>
    <row r="14207" ht="12.75"/>
    <row r="14208" ht="12.75"/>
    <row r="14209" ht="12.75"/>
    <row r="14210" ht="12.75"/>
    <row r="14211" ht="12.75"/>
    <row r="14212" ht="12.75"/>
    <row r="14213" ht="12.75"/>
    <row r="14214" ht="12.75"/>
    <row r="14215" ht="12.75"/>
    <row r="14216" ht="12.75"/>
    <row r="14217" ht="12.75"/>
    <row r="14218" ht="12.75"/>
    <row r="14219" ht="12.75"/>
    <row r="14220" ht="12.75"/>
    <row r="14221" ht="12.75"/>
    <row r="14222" ht="12.75"/>
    <row r="14223" ht="12.75"/>
    <row r="14224" ht="12.75"/>
    <row r="14225" ht="12.75"/>
    <row r="14226" ht="12.75"/>
    <row r="14227" ht="12.75"/>
    <row r="14228" ht="12.75"/>
    <row r="14229" ht="12.75"/>
    <row r="14230" ht="12.75"/>
    <row r="14231" ht="12.75"/>
    <row r="14232" ht="12.75"/>
    <row r="14233" ht="12.75"/>
    <row r="14234" ht="12.75"/>
    <row r="14235" ht="12.75"/>
    <row r="14236" ht="12.75"/>
    <row r="14237" ht="12.75"/>
    <row r="14238" ht="12.75"/>
    <row r="14239" ht="12.75"/>
    <row r="14240" ht="12.75"/>
    <row r="14241" ht="12.75"/>
    <row r="14242" ht="12.75"/>
    <row r="14243" ht="12.75"/>
    <row r="14244" ht="12.75"/>
    <row r="14245" ht="12.75"/>
    <row r="14246" ht="12.75"/>
    <row r="14247" ht="12.75"/>
    <row r="14248" ht="12.75"/>
    <row r="14249" ht="12.75"/>
    <row r="14250" ht="12.75"/>
    <row r="14251" ht="12.75"/>
    <row r="14252" ht="12.75"/>
    <row r="14253" ht="12.75"/>
    <row r="14254" ht="12.75"/>
    <row r="14255" ht="12.75"/>
    <row r="14256" ht="12.75"/>
    <row r="14257" ht="12.75"/>
    <row r="14258" ht="12.75"/>
    <row r="14259" ht="12.75"/>
    <row r="14260" ht="12.75"/>
    <row r="14261" ht="12.75"/>
    <row r="14262" ht="12.75"/>
    <row r="14263" ht="12.75"/>
    <row r="14264" ht="12.75"/>
    <row r="14265" ht="12.75"/>
    <row r="14266" ht="12.75"/>
    <row r="14267" ht="12.75"/>
    <row r="14268" ht="12.75"/>
    <row r="14269" ht="12.75"/>
    <row r="14270" ht="12.75"/>
    <row r="14271" ht="12.75"/>
    <row r="14272" ht="12.75"/>
    <row r="14273" ht="12.75"/>
    <row r="14274" ht="12.75"/>
    <row r="14275" ht="12.75"/>
    <row r="14276" ht="12.75"/>
    <row r="14277" ht="12.75"/>
    <row r="14278" ht="12.75"/>
    <row r="14279" ht="12.75"/>
    <row r="14280" ht="12.75"/>
    <row r="14281" ht="12.75"/>
    <row r="14282" ht="12.75"/>
    <row r="14283" ht="12.75"/>
    <row r="14284" ht="12.75"/>
    <row r="14285" ht="12.75"/>
    <row r="14286" ht="12.75"/>
    <row r="14287" ht="12.75"/>
    <row r="14288" ht="12.75"/>
    <row r="14289" ht="12.75"/>
    <row r="14290" ht="12.75"/>
    <row r="14291" ht="12.75"/>
    <row r="14292" ht="12.75"/>
    <row r="14293" ht="12.75"/>
    <row r="14294" ht="12.75"/>
    <row r="14295" ht="12.75"/>
    <row r="14296" ht="12.75"/>
    <row r="14297" ht="12.75"/>
    <row r="14298" ht="12.75"/>
    <row r="14299" ht="12.75"/>
    <row r="14300" ht="12.75"/>
    <row r="14301" ht="12.75"/>
    <row r="14302" ht="12.75"/>
    <row r="14303" ht="12.75"/>
    <row r="14304" ht="12.75"/>
    <row r="14305" ht="12.75"/>
    <row r="14306" ht="12.75"/>
    <row r="14307" ht="12.75"/>
    <row r="14308" ht="12.75"/>
    <row r="14309" ht="12.75"/>
    <row r="14310" ht="12.75"/>
    <row r="14311" ht="12.75"/>
    <row r="14312" ht="12.75"/>
    <row r="14313" ht="12.75"/>
    <row r="14314" ht="12.75"/>
    <row r="14315" ht="12.75"/>
    <row r="14316" ht="12.75"/>
    <row r="14317" ht="12.75"/>
    <row r="14318" ht="12.75"/>
    <row r="14319" ht="12.75"/>
    <row r="14320" ht="12.75"/>
    <row r="14321" ht="12.75"/>
    <row r="14322" ht="12.75"/>
    <row r="14323" ht="12.75"/>
    <row r="14324" ht="12.75"/>
    <row r="14325" ht="12.75"/>
    <row r="14326" ht="12.75"/>
    <row r="14327" ht="12.75"/>
    <row r="14328" ht="12.75"/>
    <row r="14329" ht="12.75"/>
    <row r="14330" ht="12.75"/>
    <row r="14331" ht="12.75"/>
    <row r="14332" ht="12.75"/>
    <row r="14333" ht="12.75"/>
    <row r="14334" ht="12.75"/>
    <row r="14335" ht="12.75"/>
    <row r="14336" ht="12.75"/>
    <row r="14337" ht="12.75"/>
    <row r="14338" ht="12.75"/>
    <row r="14339" ht="12.75"/>
    <row r="14340" ht="12.75"/>
    <row r="14341" ht="12.75"/>
    <row r="14342" ht="12.75"/>
    <row r="14343" ht="12.75"/>
    <row r="14344" ht="12.75"/>
    <row r="14345" ht="12.75"/>
    <row r="14346" ht="12.75"/>
    <row r="14347" ht="12.75"/>
    <row r="14348" ht="12.75"/>
    <row r="14349" ht="12.75"/>
    <row r="14350" ht="12.75"/>
    <row r="14351" ht="12.75"/>
    <row r="14352" ht="12.75"/>
    <row r="14353" ht="12.75"/>
    <row r="14354" ht="12.75"/>
    <row r="14355" ht="12.75"/>
    <row r="14356" ht="12.75"/>
    <row r="14357" ht="12.75"/>
    <row r="14358" ht="12.75"/>
    <row r="14359" ht="12.75"/>
    <row r="14360" ht="12.75"/>
    <row r="14361" ht="12.75"/>
    <row r="14362" ht="12.75"/>
    <row r="14363" ht="12.75"/>
    <row r="14364" ht="12.75"/>
    <row r="14365" ht="12.75"/>
    <row r="14366" ht="12.75"/>
    <row r="14367" ht="12.75"/>
    <row r="14368" ht="12.75"/>
    <row r="14369" ht="12.75"/>
    <row r="14370" ht="12.75"/>
    <row r="14371" ht="12.75"/>
    <row r="14372" ht="12.75"/>
    <row r="14373" ht="12.75"/>
    <row r="14374" ht="12.75"/>
    <row r="14375" ht="12.75"/>
    <row r="14376" ht="12.75"/>
    <row r="14377" ht="12.75"/>
    <row r="14378" ht="12.75"/>
    <row r="14379" ht="12.75"/>
    <row r="14380" ht="12.75"/>
    <row r="14381" ht="12.75"/>
    <row r="14382" ht="12.75"/>
    <row r="14383" ht="12.75"/>
    <row r="14384" ht="12.75"/>
    <row r="14385" ht="12.75"/>
    <row r="14386" ht="12.75"/>
    <row r="14387" ht="12.75"/>
    <row r="14388" ht="12.75"/>
    <row r="14389" ht="12.75"/>
    <row r="14390" ht="12.75"/>
    <row r="14391" ht="12.75"/>
    <row r="14392" ht="12.75"/>
    <row r="14393" ht="12.75"/>
    <row r="14394" ht="12.75"/>
    <row r="14395" ht="12.75"/>
    <row r="14396" ht="12.75"/>
    <row r="14397" ht="12.75"/>
    <row r="14398" ht="12.75"/>
    <row r="14399" ht="12.75"/>
    <row r="14400" ht="12.75"/>
    <row r="14401" ht="12.75"/>
    <row r="14402" ht="12.75"/>
    <row r="14403" ht="12.75"/>
    <row r="14404" ht="12.75"/>
    <row r="14405" ht="12.75"/>
    <row r="14406" ht="12.75"/>
    <row r="14407" ht="12.75"/>
    <row r="14408" ht="12.75"/>
    <row r="14409" ht="12.75"/>
    <row r="14410" ht="12.75"/>
    <row r="14411" ht="12.75"/>
    <row r="14412" ht="12.75"/>
    <row r="14413" ht="12.75"/>
    <row r="14414" ht="12.75"/>
    <row r="14415" ht="12.75"/>
    <row r="14416" ht="12.75"/>
    <row r="14417" ht="12.75"/>
    <row r="14418" ht="12.75"/>
    <row r="14419" ht="12.75"/>
    <row r="14420" ht="12.75"/>
    <row r="14421" ht="12.75"/>
    <row r="14422" ht="12.75"/>
    <row r="14423" ht="12.75"/>
    <row r="14424" ht="12.75"/>
    <row r="14425" ht="12.75"/>
    <row r="14426" ht="12.75"/>
    <row r="14427" ht="12.75"/>
    <row r="14428" ht="12.75"/>
    <row r="14429" ht="12.75"/>
    <row r="14430" ht="12.75"/>
    <row r="14431" ht="12.75"/>
    <row r="14432" ht="12.75"/>
    <row r="14433" ht="12.75"/>
    <row r="14434" ht="12.75"/>
    <row r="14435" ht="12.75"/>
    <row r="14436" ht="12.75"/>
    <row r="14437" ht="12.75"/>
    <row r="14438" ht="12.75"/>
    <row r="14439" ht="12.75"/>
    <row r="14440" ht="12.75"/>
    <row r="14441" ht="12.75"/>
    <row r="14442" ht="12.75"/>
    <row r="14443" ht="12.75"/>
    <row r="14444" ht="12.75"/>
    <row r="14445" ht="12.75"/>
    <row r="14446" ht="12.75"/>
    <row r="14447" ht="12.75"/>
    <row r="14448" ht="12.75"/>
    <row r="14449" ht="12.75"/>
    <row r="14450" ht="12.75"/>
    <row r="14451" ht="12.75"/>
    <row r="14452" ht="12.75"/>
    <row r="14453" ht="12.75"/>
    <row r="14454" ht="12.75"/>
    <row r="14455" ht="12.75"/>
    <row r="14456" ht="12.75"/>
    <row r="14457" ht="12.75"/>
    <row r="14458" ht="12.75"/>
    <row r="14459" ht="12.75"/>
    <row r="14460" ht="12.75"/>
    <row r="14461" ht="12.75"/>
    <row r="14462" ht="12.75"/>
    <row r="14463" ht="12.75"/>
    <row r="14464" ht="12.75"/>
    <row r="14465" ht="12.75"/>
    <row r="14466" ht="12.75"/>
    <row r="14467" ht="12.75"/>
    <row r="14468" ht="12.75"/>
    <row r="14469" ht="12.75"/>
    <row r="14470" ht="12.75"/>
    <row r="14471" ht="12.75"/>
    <row r="14472" ht="12.75"/>
    <row r="14473" ht="12.75"/>
    <row r="14474" ht="12.75"/>
    <row r="14475" ht="12.75"/>
    <row r="14476" ht="12.75"/>
    <row r="14477" ht="12.75"/>
    <row r="14478" ht="12.75"/>
    <row r="14479" ht="12.75"/>
    <row r="14480" ht="12.75"/>
    <row r="14481" ht="12.75"/>
    <row r="14482" ht="12.75"/>
    <row r="14483" ht="12.75"/>
    <row r="14484" ht="12.75"/>
    <row r="14485" ht="12.75"/>
    <row r="14486" ht="12.75"/>
    <row r="14487" ht="12.75"/>
    <row r="14488" ht="12.75"/>
    <row r="14489" ht="12.75"/>
    <row r="14490" ht="12.75"/>
    <row r="14491" ht="12.75"/>
    <row r="14492" ht="12.75"/>
    <row r="14493" ht="12.75"/>
    <row r="14494" ht="12.75"/>
    <row r="14495" ht="12.75"/>
    <row r="14496" ht="12.75"/>
    <row r="14497" ht="12.75"/>
    <row r="14498" ht="12.75"/>
    <row r="14499" ht="12.75"/>
    <row r="14500" ht="12.75"/>
    <row r="14501" ht="12.75"/>
    <row r="14502" ht="12.75"/>
    <row r="14503" ht="12.75"/>
    <row r="14504" ht="12.75"/>
    <row r="14505" ht="12.75"/>
    <row r="14506" ht="12.75"/>
    <row r="14507" ht="12.75"/>
    <row r="14508" ht="12.75"/>
    <row r="14509" ht="12.75"/>
    <row r="14510" ht="12.75"/>
    <row r="14511" ht="12.75"/>
    <row r="14512" ht="12.75"/>
    <row r="14513" ht="12.75"/>
    <row r="14514" ht="12.75"/>
    <row r="14515" ht="12.75"/>
    <row r="14516" ht="12.75"/>
    <row r="14517" ht="12.75"/>
    <row r="14518" ht="12.75"/>
    <row r="14519" ht="12.75"/>
    <row r="14520" ht="12.75"/>
    <row r="14521" ht="12.75"/>
    <row r="14522" ht="12.75"/>
    <row r="14523" ht="12.75"/>
    <row r="14524" ht="12.75"/>
    <row r="14525" ht="12.75"/>
    <row r="14526" ht="12.75"/>
    <row r="14527" ht="12.75"/>
    <row r="14528" ht="12.75"/>
    <row r="14529" ht="12.75"/>
    <row r="14530" ht="12.75"/>
    <row r="14531" ht="12.75"/>
    <row r="14532" ht="12.75"/>
    <row r="14533" ht="12.75"/>
    <row r="14534" ht="12.75"/>
    <row r="14535" ht="12.75"/>
    <row r="14536" ht="12.75"/>
    <row r="14537" ht="12.75"/>
    <row r="14538" ht="12.75"/>
    <row r="14539" ht="12.75"/>
    <row r="14540" ht="12.75"/>
    <row r="14541" ht="12.75"/>
    <row r="14542" ht="12.75"/>
    <row r="14543" ht="12.75"/>
    <row r="14544" ht="12.75"/>
    <row r="14545" ht="12.75"/>
    <row r="14546" ht="12.75"/>
    <row r="14547" ht="12.75"/>
    <row r="14548" ht="12.75"/>
    <row r="14549" ht="12.75"/>
    <row r="14550" ht="12.75"/>
    <row r="14551" ht="12.75"/>
    <row r="14552" ht="12.75"/>
    <row r="14553" ht="12.75"/>
    <row r="14554" ht="12.75"/>
    <row r="14555" ht="12.75"/>
    <row r="14556" ht="12.75"/>
    <row r="14557" ht="12.75"/>
    <row r="14558" ht="12.75"/>
    <row r="14559" ht="12.75"/>
    <row r="14560" ht="12.75"/>
    <row r="14561" ht="12.75"/>
    <row r="14562" ht="12.75"/>
    <row r="14563" ht="12.75"/>
    <row r="14564" ht="12.75"/>
    <row r="14565" ht="12.75"/>
    <row r="14566" ht="12.75"/>
    <row r="14567" ht="12.75"/>
    <row r="14568" ht="12.75"/>
    <row r="14569" ht="12.75"/>
    <row r="14570" ht="12.75"/>
    <row r="14571" ht="12.75"/>
    <row r="14572" ht="12.75"/>
    <row r="14573" ht="12.75"/>
    <row r="14574" ht="12.75"/>
    <row r="14575" ht="12.75"/>
    <row r="14576" ht="12.75"/>
    <row r="14577" ht="12.75"/>
    <row r="14578" ht="12.75"/>
    <row r="14579" ht="12.75"/>
    <row r="14580" ht="12.75"/>
    <row r="14581" ht="12.75"/>
    <row r="14582" ht="12.75"/>
    <row r="14583" ht="12.75"/>
    <row r="14584" ht="12.75"/>
    <row r="14585" ht="12.75"/>
    <row r="14586" ht="12.75"/>
    <row r="14587" ht="12.75"/>
    <row r="14588" ht="12.75"/>
    <row r="14589" ht="12.75"/>
    <row r="14590" ht="12.75"/>
    <row r="14591" ht="12.75"/>
    <row r="14592" ht="12.75"/>
    <row r="14593" ht="12.75"/>
    <row r="14594" ht="12.75"/>
    <row r="14595" ht="12.75"/>
    <row r="14596" ht="12.75"/>
    <row r="14597" ht="12.75"/>
    <row r="14598" ht="12.75"/>
    <row r="14599" ht="12.75"/>
    <row r="14600" ht="12.75"/>
    <row r="14601" ht="12.75"/>
    <row r="14602" ht="12.75"/>
    <row r="14603" ht="12.75"/>
    <row r="14604" ht="12.75"/>
    <row r="14605" ht="12.75"/>
    <row r="14606" ht="12.75"/>
    <row r="14607" ht="12.75"/>
    <row r="14608" ht="12.75"/>
    <row r="14609" ht="12.75"/>
    <row r="14610" ht="12.75"/>
    <row r="14611" ht="12.75"/>
    <row r="14612" ht="12.75"/>
    <row r="14613" ht="12.75"/>
    <row r="14614" ht="12.75"/>
    <row r="14615" ht="12.75"/>
    <row r="14616" ht="12.75"/>
    <row r="14617" ht="12.75"/>
    <row r="14618" ht="12.75"/>
    <row r="14619" ht="12.75"/>
    <row r="14620" ht="12.75"/>
    <row r="14621" ht="12.75"/>
    <row r="14622" ht="12.75"/>
    <row r="14623" ht="12.75"/>
    <row r="14624" ht="12.75"/>
    <row r="14625" ht="12.75"/>
    <row r="14626" ht="12.75"/>
    <row r="14627" ht="12.75"/>
    <row r="14628" ht="12.75"/>
    <row r="14629" ht="12.75"/>
    <row r="14630" ht="12.75"/>
    <row r="14631" ht="12.75"/>
    <row r="14632" ht="12.75"/>
    <row r="14633" ht="12.75"/>
    <row r="14634" ht="12.75"/>
    <row r="14635" ht="12.75"/>
    <row r="14636" ht="12.75"/>
    <row r="14637" ht="12.75"/>
    <row r="14638" ht="12.75"/>
    <row r="14639" ht="12.75"/>
    <row r="14640" ht="12.75"/>
    <row r="14641" ht="12.75"/>
    <row r="14642" ht="12.75"/>
    <row r="14643" ht="12.75"/>
    <row r="14644" ht="12.75"/>
    <row r="14645" ht="12.75"/>
    <row r="14646" ht="12.75"/>
    <row r="14647" ht="12.75"/>
    <row r="14648" ht="12.75"/>
    <row r="14649" ht="12.75"/>
    <row r="14650" ht="12.75"/>
    <row r="14651" ht="12.75"/>
    <row r="14652" ht="12.75"/>
    <row r="14653" ht="12.75"/>
    <row r="14654" ht="12.75"/>
    <row r="14655" ht="12.75"/>
    <row r="14656" ht="12.75"/>
    <row r="14657" ht="12.75"/>
    <row r="14658" ht="12.75"/>
    <row r="14659" ht="12.75"/>
    <row r="14660" ht="12.75"/>
    <row r="14661" ht="12.75"/>
    <row r="14662" ht="12.75"/>
    <row r="14663" ht="12.75"/>
    <row r="14664" ht="12.75"/>
    <row r="14665" ht="12.75"/>
    <row r="14666" ht="12.75"/>
    <row r="14667" ht="12.75"/>
    <row r="14668" ht="12.75"/>
    <row r="14669" ht="12.75"/>
    <row r="14670" ht="12.75"/>
    <row r="14671" ht="12.75"/>
    <row r="14672" ht="12.75"/>
    <row r="14673" ht="12.75"/>
    <row r="14674" ht="12.75"/>
    <row r="14675" ht="12.75"/>
    <row r="14676" ht="12.75"/>
    <row r="14677" ht="12.75"/>
    <row r="14678" ht="12.75"/>
    <row r="14679" ht="12.75"/>
    <row r="14680" ht="12.75"/>
    <row r="14681" ht="12.75"/>
    <row r="14682" ht="12.75"/>
    <row r="14683" ht="12.75"/>
    <row r="14684" ht="12.75"/>
    <row r="14685" ht="12.75"/>
    <row r="14686" ht="12.75"/>
    <row r="14687" ht="12.75"/>
    <row r="14688" ht="12.75"/>
    <row r="14689" ht="12.75"/>
    <row r="14690" ht="12.75"/>
    <row r="14691" ht="12.75"/>
    <row r="14692" ht="12.75"/>
    <row r="14693" ht="12.75"/>
    <row r="14694" ht="12.75"/>
    <row r="14695" ht="12.75"/>
    <row r="14696" ht="12.75"/>
    <row r="14697" ht="12.75"/>
    <row r="14698" ht="12.75"/>
    <row r="14699" ht="12.75"/>
    <row r="14700" ht="12.75"/>
    <row r="14701" ht="12.75"/>
    <row r="14702" ht="12.75"/>
    <row r="14703" ht="12.75"/>
    <row r="14704" ht="12.75"/>
    <row r="14705" ht="12.75"/>
    <row r="14706" ht="12.75"/>
    <row r="14707" ht="12.75"/>
    <row r="14708" ht="12.75"/>
    <row r="14709" ht="12.75"/>
    <row r="14710" ht="12.75"/>
    <row r="14711" ht="12.75"/>
    <row r="14712" ht="12.75"/>
    <row r="14713" ht="12.75"/>
    <row r="14714" ht="12.75"/>
    <row r="14715" ht="12.75"/>
    <row r="14716" ht="12.75"/>
    <row r="14717" ht="12.75"/>
    <row r="14718" ht="12.75"/>
    <row r="14719" ht="12.75"/>
    <row r="14720" ht="12.75"/>
    <row r="14721" ht="12.75"/>
    <row r="14722" ht="12.75"/>
    <row r="14723" ht="12.75"/>
    <row r="14724" ht="12.75"/>
    <row r="14725" ht="12.75"/>
    <row r="14726" ht="12.75"/>
    <row r="14727" ht="12.75"/>
    <row r="14728" ht="12.75"/>
    <row r="14729" ht="12.75"/>
    <row r="14730" ht="12.75"/>
    <row r="14731" ht="12.75"/>
    <row r="14732" ht="12.75"/>
    <row r="14733" ht="12.75"/>
    <row r="14734" ht="12.75"/>
    <row r="14735" ht="12.75"/>
    <row r="14736" ht="12.75"/>
    <row r="14737" ht="12.75"/>
    <row r="14738" ht="12.75"/>
    <row r="14739" ht="12.75"/>
    <row r="14740" ht="12.75"/>
    <row r="14741" ht="12.75"/>
    <row r="14742" ht="12.75"/>
    <row r="14743" ht="12.75"/>
    <row r="14744" ht="12.75"/>
    <row r="14745" ht="12.75"/>
    <row r="14746" ht="12.75"/>
    <row r="14747" ht="12.75"/>
    <row r="14748" ht="12.75"/>
    <row r="14749" ht="12.75"/>
    <row r="14750" ht="12.75"/>
    <row r="14751" ht="12.75"/>
    <row r="14752" ht="12.75"/>
    <row r="14753" ht="12.75"/>
    <row r="14754" ht="12.75"/>
    <row r="14755" ht="12.75"/>
    <row r="14756" ht="12.75"/>
    <row r="14757" ht="12.75"/>
    <row r="14758" ht="12.75"/>
    <row r="14759" ht="12.75"/>
    <row r="14760" ht="12.75"/>
    <row r="14761" ht="12.75"/>
    <row r="14762" ht="12.75"/>
    <row r="14763" ht="12.75"/>
    <row r="14764" ht="12.75"/>
    <row r="14765" ht="12.75"/>
    <row r="14766" ht="12.75"/>
    <row r="14767" ht="12.75"/>
    <row r="14768" ht="12.75"/>
    <row r="14769" ht="12.75"/>
    <row r="14770" ht="12.75"/>
    <row r="14771" ht="12.75"/>
    <row r="14772" ht="12.75"/>
    <row r="14773" ht="12.75"/>
    <row r="14774" ht="12.75"/>
    <row r="14775" ht="12.75"/>
    <row r="14776" ht="12.75"/>
    <row r="14777" ht="12.75"/>
    <row r="14778" ht="12.75"/>
    <row r="14779" ht="12.75"/>
    <row r="14780" ht="12.75"/>
    <row r="14781" ht="12.75"/>
    <row r="14782" ht="12.75"/>
    <row r="14783" ht="12.75"/>
    <row r="14784" ht="12.75"/>
    <row r="14785" ht="12.75"/>
    <row r="14786" ht="12.75"/>
    <row r="14787" ht="12.75"/>
    <row r="14788" ht="12.75"/>
    <row r="14789" ht="12.75"/>
    <row r="14790" ht="12.75"/>
    <row r="14791" ht="12.75"/>
    <row r="14792" ht="12.75"/>
    <row r="14793" ht="12.75"/>
    <row r="14794" ht="12.75"/>
    <row r="14795" ht="12.75"/>
    <row r="14796" ht="12.75"/>
    <row r="14797" ht="12.75"/>
    <row r="14798" ht="12.75"/>
    <row r="14799" ht="12.75"/>
    <row r="14800" ht="12.75"/>
    <row r="14801" ht="12.75"/>
    <row r="14802" ht="12.75"/>
    <row r="14803" ht="12.75"/>
    <row r="14804" ht="12.75"/>
    <row r="14805" ht="12.75"/>
    <row r="14806" ht="12.75"/>
    <row r="14807" ht="12.75"/>
    <row r="14808" ht="12.75"/>
    <row r="14809" ht="12.75"/>
    <row r="14810" ht="12.75"/>
    <row r="14811" ht="12.75"/>
    <row r="14812" ht="12.75"/>
    <row r="14813" ht="12.75"/>
    <row r="14814" ht="12.75"/>
    <row r="14815" ht="12.75"/>
    <row r="14816" ht="12.75"/>
    <row r="14817" ht="12.75"/>
    <row r="14818" ht="12.75"/>
    <row r="14819" ht="12.75"/>
    <row r="14820" ht="12.75"/>
    <row r="14821" ht="12.75"/>
    <row r="14822" ht="12.75"/>
    <row r="14823" ht="12.75"/>
    <row r="14824" ht="12.75"/>
    <row r="14825" ht="12.75"/>
    <row r="14826" ht="12.75"/>
    <row r="14827" ht="12.75"/>
    <row r="14828" ht="12.75"/>
    <row r="14829" ht="12.75"/>
    <row r="14830" ht="12.75"/>
    <row r="14831" ht="12.75"/>
    <row r="14832" ht="12.75"/>
    <row r="14833" ht="12.75"/>
    <row r="14834" ht="12.75"/>
    <row r="14835" ht="12.75"/>
    <row r="14836" ht="12.75"/>
    <row r="14837" ht="12.75"/>
    <row r="14838" ht="12.75"/>
    <row r="14839" ht="12.75"/>
    <row r="14840" ht="12.75"/>
    <row r="14841" ht="12.75"/>
    <row r="14842" ht="12.75"/>
    <row r="14843" ht="12.75"/>
    <row r="14844" ht="12.75"/>
    <row r="14845" ht="12.75"/>
    <row r="14846" ht="12.75"/>
    <row r="14847" ht="12.75"/>
    <row r="14848" ht="12.75"/>
    <row r="14849" ht="12.75"/>
    <row r="14850" ht="12.75"/>
    <row r="14851" ht="12.75"/>
    <row r="14852" ht="12.75"/>
    <row r="14853" ht="12.75"/>
    <row r="14854" ht="12.75"/>
    <row r="14855" ht="12.75"/>
    <row r="14856" ht="12.75"/>
    <row r="14857" ht="12.75"/>
    <row r="14858" ht="12.75"/>
    <row r="14859" ht="12.75"/>
    <row r="14860" ht="12.75"/>
    <row r="14861" ht="12.75"/>
    <row r="14862" ht="12.75"/>
    <row r="14863" ht="12.75"/>
    <row r="14864" ht="12.75"/>
    <row r="14865" ht="12.75"/>
    <row r="14866" ht="12.75"/>
    <row r="14867" ht="12.75"/>
    <row r="14868" ht="12.75"/>
    <row r="14869" ht="12.75"/>
    <row r="14870" ht="12.75"/>
    <row r="14871" ht="12.75"/>
    <row r="14872" ht="12.75"/>
    <row r="14873" ht="12.75"/>
    <row r="14874" ht="12.75"/>
    <row r="14875" ht="12.75"/>
    <row r="14876" ht="12.75"/>
    <row r="14877" ht="12.75"/>
    <row r="14878" ht="12.75"/>
    <row r="14879" ht="12.75"/>
    <row r="14880" ht="12.75"/>
    <row r="14881" ht="12.75"/>
    <row r="14882" ht="12.75"/>
    <row r="14883" ht="12.75"/>
    <row r="14884" ht="12.75"/>
    <row r="14885" ht="12.75"/>
    <row r="14886" ht="12.75"/>
    <row r="14887" ht="12.75"/>
    <row r="14888" ht="12.75"/>
    <row r="14889" ht="12.75"/>
    <row r="14890" ht="12.75"/>
    <row r="14891" ht="12.75"/>
    <row r="14892" ht="12.75"/>
    <row r="14893" ht="12.75"/>
    <row r="14894" ht="12.75"/>
    <row r="14895" ht="12.75"/>
    <row r="14896" ht="12.75"/>
    <row r="14897" ht="12.75"/>
    <row r="14898" ht="12.75"/>
    <row r="14899" ht="12.75"/>
    <row r="14900" ht="12.75"/>
    <row r="14901" ht="12.75"/>
    <row r="14902" ht="12.75"/>
    <row r="14903" ht="12.75"/>
    <row r="14904" ht="12.75"/>
    <row r="14905" ht="12.75"/>
    <row r="14906" ht="12.75"/>
    <row r="14907" ht="12.75"/>
    <row r="14908" ht="12.75"/>
    <row r="14909" ht="12.75"/>
    <row r="14910" ht="12.75"/>
    <row r="14911" ht="12.75"/>
    <row r="14912" ht="12.75"/>
    <row r="14913" ht="12.75"/>
    <row r="14914" ht="12.75"/>
    <row r="14915" ht="12.75"/>
    <row r="14916" ht="12.75"/>
    <row r="14917" ht="12.75"/>
    <row r="14918" ht="12.75"/>
    <row r="14919" ht="12.75"/>
    <row r="14920" ht="12.75"/>
    <row r="14921" ht="12.75"/>
    <row r="14922" ht="12.75"/>
    <row r="14923" ht="12.75"/>
    <row r="14924" ht="12.75"/>
    <row r="14925" ht="12.75"/>
    <row r="14926" ht="12.75"/>
    <row r="14927" ht="12.75"/>
    <row r="14928" ht="12.75"/>
    <row r="14929" ht="12.75"/>
    <row r="14930" ht="12.75"/>
    <row r="14931" ht="12.75"/>
    <row r="14932" ht="12.75"/>
    <row r="14933" ht="12.75"/>
    <row r="14934" ht="12.75"/>
    <row r="14935" ht="12.75"/>
    <row r="14936" ht="12.75"/>
    <row r="14937" ht="12.75"/>
    <row r="14938" ht="12.75"/>
    <row r="14939" ht="12.75"/>
    <row r="14940" ht="12.75"/>
    <row r="14941" ht="12.75"/>
    <row r="14942" ht="12.75"/>
    <row r="14943" ht="12.75"/>
    <row r="14944" ht="12.75"/>
    <row r="14945" ht="12.75"/>
    <row r="14946" ht="12.75"/>
    <row r="14947" ht="12.75"/>
    <row r="14948" ht="12.75"/>
    <row r="14949" ht="12.75"/>
    <row r="14950" ht="12.75"/>
    <row r="14951" ht="12.75"/>
    <row r="14952" ht="12.75"/>
    <row r="14953" ht="12.75"/>
    <row r="14954" ht="12.75"/>
    <row r="14955" ht="12.75"/>
    <row r="14956" ht="12.75"/>
    <row r="14957" ht="12.75"/>
    <row r="14958" ht="12.75"/>
    <row r="14959" ht="12.75"/>
    <row r="14960" ht="12.75"/>
    <row r="14961" ht="12.75"/>
    <row r="14962" ht="12.75"/>
    <row r="14963" ht="12.75"/>
    <row r="14964" ht="12.75"/>
    <row r="14965" ht="12.75"/>
    <row r="14966" ht="12.75"/>
    <row r="14967" ht="12.75"/>
    <row r="14968" ht="12.75"/>
    <row r="14969" ht="12.75"/>
    <row r="14970" ht="12.75"/>
    <row r="14971" ht="12.75"/>
    <row r="14972" ht="12.75"/>
    <row r="14973" ht="12.75"/>
    <row r="14974" ht="12.75"/>
    <row r="14975" ht="12.75"/>
    <row r="14976" ht="12.75"/>
    <row r="14977" ht="12.75"/>
    <row r="14978" ht="12.75"/>
    <row r="14979" ht="12.75"/>
    <row r="14980" ht="12.75"/>
    <row r="14981" ht="12.75"/>
    <row r="14982" ht="12.75"/>
    <row r="14983" ht="12.75"/>
    <row r="14984" ht="12.75"/>
    <row r="14985" ht="12.75"/>
    <row r="14986" ht="12.75"/>
    <row r="14987" ht="12.75"/>
    <row r="14988" ht="12.75"/>
    <row r="14989" ht="12.75"/>
    <row r="14990" ht="12.75"/>
    <row r="14991" ht="12.75"/>
    <row r="14992" ht="12.75"/>
    <row r="14993" ht="12.75"/>
    <row r="14994" ht="12.75"/>
    <row r="14995" ht="12.75"/>
    <row r="14996" ht="12.75"/>
    <row r="14997" ht="12.75"/>
    <row r="14998" ht="12.75"/>
    <row r="14999" ht="12.75"/>
    <row r="15000" ht="12.75"/>
    <row r="15001" ht="12.75"/>
    <row r="15002" ht="12.75"/>
    <row r="15003" ht="12.75"/>
    <row r="15004" ht="12.75"/>
    <row r="15005" ht="12.75"/>
    <row r="15006" ht="12.75"/>
    <row r="15007" ht="12.75"/>
    <row r="15008" ht="12.75"/>
    <row r="15009" ht="12.75"/>
    <row r="15010" ht="12.75"/>
    <row r="15011" ht="12.75"/>
    <row r="15012" ht="12.75"/>
    <row r="15013" ht="12.75"/>
    <row r="15014" ht="12.75"/>
    <row r="15015" ht="12.75"/>
    <row r="15016" ht="12.75"/>
    <row r="15017" ht="12.75"/>
    <row r="15018" ht="12.75"/>
    <row r="15019" ht="12.75"/>
    <row r="15020" ht="12.75"/>
    <row r="15021" ht="12.75"/>
    <row r="15022" ht="12.75"/>
    <row r="15023" ht="12.75"/>
    <row r="15024" ht="12.75"/>
    <row r="15025" ht="12.75"/>
    <row r="15026" ht="12.75"/>
    <row r="15027" ht="12.75"/>
    <row r="15028" ht="12.75"/>
    <row r="15029" ht="12.75"/>
    <row r="15030" ht="12.75"/>
    <row r="15031" ht="12.75"/>
    <row r="15032" ht="12.75"/>
    <row r="15033" ht="12.75"/>
    <row r="15034" ht="12.75"/>
    <row r="15035" ht="12.75"/>
    <row r="15036" ht="12.75"/>
    <row r="15037" ht="12.75"/>
    <row r="15038" ht="12.75"/>
    <row r="15039" ht="12.75"/>
    <row r="15040" ht="12.75"/>
    <row r="15041" ht="12.75"/>
    <row r="15042" ht="12.75"/>
    <row r="15043" ht="12.75"/>
    <row r="15044" ht="12.75"/>
    <row r="15045" ht="12.75"/>
    <row r="15046" ht="12.75"/>
    <row r="15047" ht="12.75"/>
    <row r="15048" ht="12.75"/>
    <row r="15049" ht="12.75"/>
    <row r="15050" ht="12.75"/>
    <row r="15051" ht="12.75"/>
    <row r="15052" ht="12.75"/>
    <row r="15053" ht="12.75"/>
    <row r="15054" ht="12.75"/>
    <row r="15055" ht="12.75"/>
    <row r="15056" ht="12.75"/>
    <row r="15057" ht="12.75"/>
    <row r="15058" ht="12.75"/>
    <row r="15059" ht="12.75"/>
    <row r="15060" ht="12.75"/>
    <row r="15061" ht="12.75"/>
    <row r="15062" ht="12.75"/>
    <row r="15063" ht="12.75"/>
    <row r="15064" ht="12.75"/>
    <row r="15065" ht="12.75"/>
    <row r="15066" ht="12.75"/>
    <row r="15067" ht="12.75"/>
    <row r="15068" ht="12.75"/>
    <row r="15069" ht="12.75"/>
    <row r="15070" ht="12.75"/>
    <row r="15071" ht="12.75"/>
    <row r="15072" ht="12.75"/>
    <row r="15073" ht="12.75"/>
    <row r="15074" ht="12.75"/>
    <row r="15075" ht="12.75"/>
    <row r="15076" ht="12.75"/>
    <row r="15077" ht="12.75"/>
    <row r="15078" ht="12.75"/>
    <row r="15079" ht="12.75"/>
    <row r="15080" ht="12.75"/>
    <row r="15081" ht="12.75"/>
    <row r="15082" ht="12.75"/>
    <row r="15083" ht="12.75"/>
    <row r="15084" ht="12.75"/>
    <row r="15085" ht="12.75"/>
    <row r="15086" ht="12.75"/>
    <row r="15087" ht="12.75"/>
    <row r="15088" ht="12.75"/>
    <row r="15089" ht="12.75"/>
    <row r="15090" ht="12.75"/>
    <row r="15091" ht="12.75"/>
    <row r="15092" ht="12.75"/>
    <row r="15093" ht="12.75"/>
    <row r="15094" ht="12.75"/>
    <row r="15095" ht="12.75"/>
    <row r="15096" ht="12.75"/>
    <row r="15097" ht="12.75"/>
    <row r="15098" ht="12.75"/>
    <row r="15099" ht="12.75"/>
    <row r="15100" ht="12.75"/>
    <row r="15101" ht="12.75"/>
    <row r="15102" ht="12.75"/>
    <row r="15103" ht="12.75"/>
    <row r="15104" ht="12.75"/>
    <row r="15105" ht="12.75"/>
    <row r="15106" ht="12.75"/>
    <row r="15107" ht="12.75"/>
    <row r="15108" ht="12.75"/>
    <row r="15109" ht="12.75"/>
    <row r="15110" ht="12.75"/>
    <row r="15111" ht="12.75"/>
    <row r="15112" ht="12.75"/>
    <row r="15113" ht="12.75"/>
    <row r="15114" ht="12.75"/>
    <row r="15115" ht="12.75"/>
    <row r="15116" ht="12.75"/>
    <row r="15117" ht="12.75"/>
    <row r="15118" ht="12.75"/>
    <row r="15119" ht="12.75"/>
    <row r="15120" ht="12.75"/>
    <row r="15121" ht="12.75"/>
    <row r="15122" ht="12.75"/>
    <row r="15123" ht="12.75"/>
    <row r="15124" ht="12.75"/>
    <row r="15125" ht="12.75"/>
    <row r="15126" ht="12.75"/>
    <row r="15127" ht="12.75"/>
    <row r="15128" ht="12.75"/>
    <row r="15129" ht="12.75"/>
    <row r="15130" ht="12.75"/>
    <row r="15131" ht="12.75"/>
    <row r="15132" ht="12.75"/>
    <row r="15133" ht="12.75"/>
    <row r="15134" ht="12.75"/>
    <row r="15135" ht="12.75"/>
    <row r="15136" ht="12.75"/>
    <row r="15137" ht="12.75"/>
    <row r="15138" ht="12.75"/>
    <row r="15139" ht="12.75"/>
    <row r="15140" ht="12.75"/>
    <row r="15141" ht="12.75"/>
    <row r="15142" ht="12.75"/>
    <row r="15143" ht="12.75"/>
    <row r="15144" ht="12.75"/>
    <row r="15145" ht="12.75"/>
    <row r="15146" ht="12.75"/>
    <row r="15147" ht="12.75"/>
    <row r="15148" ht="12.75"/>
    <row r="15149" ht="12.75"/>
    <row r="15150" ht="12.75"/>
    <row r="15151" ht="12.75"/>
    <row r="15152" ht="12.75"/>
    <row r="15153" ht="12.75"/>
    <row r="15154" ht="12.75"/>
    <row r="15155" ht="12.75"/>
    <row r="15156" ht="12.75"/>
    <row r="15157" ht="12.75"/>
    <row r="15158" ht="12.75"/>
    <row r="15159" ht="12.75"/>
    <row r="15160" ht="12.75"/>
    <row r="15161" ht="12.75"/>
    <row r="15162" ht="12.75"/>
    <row r="15163" ht="12.75"/>
    <row r="15164" ht="12.75"/>
    <row r="15165" ht="12.75"/>
    <row r="15166" ht="12.75"/>
    <row r="15167" ht="12.75"/>
    <row r="15168" ht="12.75"/>
    <row r="15169" ht="12.75"/>
    <row r="15170" ht="12.75"/>
    <row r="15171" ht="12.75"/>
    <row r="15172" ht="12.75"/>
    <row r="15173" ht="12.75"/>
    <row r="15174" ht="12.75"/>
    <row r="15175" ht="12.75"/>
    <row r="15176" ht="12.75"/>
    <row r="15177" ht="12.75"/>
    <row r="15178" ht="12.75"/>
    <row r="15179" ht="12.75"/>
    <row r="15180" ht="12.75"/>
    <row r="15181" ht="12.75"/>
    <row r="15182" ht="12.75"/>
    <row r="15183" ht="12.75"/>
    <row r="15184" ht="12.75"/>
    <row r="15185" ht="12.75"/>
    <row r="15186" ht="12.75"/>
    <row r="15187" ht="12.75"/>
    <row r="15188" ht="12.75"/>
    <row r="15189" ht="12.75"/>
    <row r="15190" ht="12.75"/>
    <row r="15191" ht="12.75"/>
    <row r="15192" ht="12.75"/>
    <row r="15193" ht="12.75"/>
    <row r="15194" ht="12.75"/>
    <row r="15195" ht="12.75"/>
    <row r="15196" ht="12.75"/>
    <row r="15197" ht="12.75"/>
    <row r="15198" ht="12.75"/>
    <row r="15199" ht="12.75"/>
    <row r="15200" ht="12.75"/>
    <row r="15201" ht="12.75"/>
    <row r="15202" ht="12.75"/>
    <row r="15203" ht="12.75"/>
    <row r="15204" ht="12.75"/>
    <row r="15205" ht="12.75"/>
    <row r="15206" ht="12.75"/>
    <row r="15207" ht="12.75"/>
    <row r="15208" ht="12.75"/>
    <row r="15209" ht="12.75"/>
    <row r="15210" ht="12.75"/>
    <row r="15211" ht="12.75"/>
    <row r="15212" ht="12.75"/>
    <row r="15213" ht="12.75"/>
    <row r="15214" ht="12.75"/>
    <row r="15215" ht="12.75"/>
    <row r="15216" ht="12.75"/>
    <row r="15217" ht="12.75"/>
    <row r="15218" ht="12.75"/>
    <row r="15219" ht="12.75"/>
    <row r="15220" ht="12.75"/>
    <row r="15221" ht="12.75"/>
    <row r="15222" ht="12.75"/>
    <row r="15223" ht="12.75"/>
    <row r="15224" ht="12.75"/>
    <row r="15225" ht="12.75"/>
    <row r="15226" ht="12.75"/>
    <row r="15227" ht="12.75"/>
    <row r="15228" ht="12.75"/>
    <row r="15229" ht="12.75"/>
    <row r="15230" ht="12.75"/>
    <row r="15231" ht="12.75"/>
    <row r="15232" ht="12.75"/>
    <row r="15233" ht="12.75"/>
    <row r="15234" ht="12.75"/>
    <row r="15235" ht="12.75"/>
    <row r="15236" ht="12.75"/>
    <row r="15237" ht="12.75"/>
    <row r="15238" ht="12.75"/>
    <row r="15239" ht="12.75"/>
    <row r="15240" ht="12.75"/>
    <row r="15241" ht="12.75"/>
    <row r="15242" ht="12.75"/>
    <row r="15243" ht="12.75"/>
    <row r="15244" ht="12.75"/>
    <row r="15245" ht="12.75"/>
    <row r="15246" ht="12.75"/>
    <row r="15247" ht="12.75"/>
    <row r="15248" ht="12.75"/>
    <row r="15249" ht="12.75"/>
    <row r="15250" ht="12.75"/>
    <row r="15251" ht="12.75"/>
    <row r="15252" ht="12.75"/>
    <row r="15253" ht="12.75"/>
    <row r="15254" ht="12.75"/>
    <row r="15255" ht="12.75"/>
    <row r="15256" ht="12.75"/>
    <row r="15257" ht="12.75"/>
    <row r="15258" ht="12.75"/>
    <row r="15259" ht="12.75"/>
    <row r="15260" ht="12.75"/>
    <row r="15261" ht="12.75"/>
    <row r="15262" ht="12.75"/>
    <row r="15263" ht="12.75"/>
    <row r="15264" ht="12.75"/>
    <row r="15265" ht="12.75"/>
    <row r="15266" ht="12.75"/>
    <row r="15267" ht="12.75"/>
    <row r="15268" ht="12.75"/>
    <row r="15269" ht="12.75"/>
    <row r="15270" ht="12.75"/>
    <row r="15271" ht="12.75"/>
    <row r="15272" ht="12.75"/>
    <row r="15273" ht="12.75"/>
    <row r="15274" ht="12.75"/>
    <row r="15275" ht="12.75"/>
    <row r="15276" ht="12.75"/>
    <row r="15277" ht="12.75"/>
    <row r="15278" ht="12.75"/>
    <row r="15279" ht="12.75"/>
    <row r="15280" ht="12.75"/>
    <row r="15281" ht="12.75"/>
    <row r="15282" ht="12.75"/>
    <row r="15283" ht="12.75"/>
    <row r="15284" ht="12.75"/>
    <row r="15285" ht="12.75"/>
    <row r="15286" ht="12.75"/>
    <row r="15287" ht="12.75"/>
    <row r="15288" ht="12.75"/>
    <row r="15289" ht="12.75"/>
    <row r="15290" ht="12.75"/>
    <row r="15291" ht="12.75"/>
    <row r="15292" ht="12.75"/>
    <row r="15293" ht="12.75"/>
    <row r="15294" ht="12.75"/>
    <row r="15295" ht="12.75"/>
    <row r="15296" ht="12.75"/>
    <row r="15297" ht="12.75"/>
    <row r="15298" ht="12.75"/>
    <row r="15299" ht="12.75"/>
    <row r="15300" ht="12.75"/>
    <row r="15301" ht="12.75"/>
    <row r="15302" ht="12.75"/>
    <row r="15303" ht="12.75"/>
    <row r="15304" ht="12.75"/>
    <row r="15305" ht="12.75"/>
    <row r="15306" ht="12.75"/>
    <row r="15307" ht="12.75"/>
    <row r="15308" ht="12.75"/>
    <row r="15309" ht="12.75"/>
    <row r="15310" ht="12.75"/>
    <row r="15311" ht="12.75"/>
    <row r="15312" ht="12.75"/>
    <row r="15313" ht="12.75"/>
    <row r="15314" ht="12.75"/>
    <row r="15315" ht="12.75"/>
    <row r="15316" ht="12.75"/>
    <row r="15317" ht="12.75"/>
    <row r="15318" ht="12.75"/>
    <row r="15319" ht="12.75"/>
    <row r="15320" ht="12.75"/>
    <row r="15321" ht="12.75"/>
    <row r="15322" ht="12.75"/>
    <row r="15323" ht="12.75"/>
    <row r="15324" ht="12.75"/>
    <row r="15325" ht="12.75"/>
    <row r="15326" ht="12.75"/>
    <row r="15327" ht="12.75"/>
    <row r="15328" ht="12.75"/>
    <row r="15329" ht="12.75"/>
    <row r="15330" ht="12.75"/>
    <row r="15331" ht="12.75"/>
    <row r="15332" ht="12.75"/>
    <row r="15333" ht="12.75"/>
    <row r="15334" ht="12.75"/>
    <row r="15335" ht="12.75"/>
    <row r="15336" ht="12.75"/>
    <row r="15337" ht="12.75"/>
    <row r="15338" ht="12.75"/>
    <row r="15339" ht="12.75"/>
    <row r="15340" ht="12.75"/>
    <row r="15341" ht="12.75"/>
    <row r="15342" ht="12.75"/>
    <row r="15343" ht="12.75"/>
    <row r="15344" ht="12.75"/>
    <row r="15345" ht="12.75"/>
    <row r="15346" ht="12.75"/>
    <row r="15347" ht="12.75"/>
    <row r="15348" ht="12.75"/>
    <row r="15349" ht="12.75"/>
    <row r="15350" ht="12.75"/>
    <row r="15351" ht="12.75"/>
    <row r="15352" ht="12.75"/>
    <row r="15353" ht="12.75"/>
    <row r="15354" ht="12.75"/>
    <row r="15355" ht="12.75"/>
    <row r="15356" ht="12.75"/>
    <row r="15357" ht="12.75"/>
    <row r="15358" ht="12.75"/>
    <row r="15359" ht="12.75"/>
    <row r="15360" ht="12.75"/>
    <row r="15361" ht="12.75"/>
    <row r="15362" ht="12.75"/>
    <row r="15363" ht="12.75"/>
    <row r="15364" ht="12.75"/>
    <row r="15365" ht="12.75"/>
    <row r="15366" ht="12.75"/>
    <row r="15367" ht="12.75"/>
    <row r="15368" ht="12.75"/>
    <row r="15369" ht="12.75"/>
    <row r="15370" ht="12.75"/>
    <row r="15371" ht="12.75"/>
    <row r="15372" ht="12.75"/>
    <row r="15373" ht="12.75"/>
    <row r="15374" ht="12.75"/>
    <row r="15375" ht="12.75"/>
    <row r="15376" ht="12.75"/>
    <row r="15377" ht="12.75"/>
    <row r="15378" ht="12.75"/>
    <row r="15379" ht="12.75"/>
    <row r="15380" ht="12.75"/>
    <row r="15381" ht="12.75"/>
    <row r="15382" ht="12.75"/>
    <row r="15383" ht="12.75"/>
    <row r="15384" ht="12.75"/>
    <row r="15385" ht="12.75"/>
    <row r="15386" ht="12.75"/>
    <row r="15387" ht="12.75"/>
    <row r="15388" ht="12.75"/>
    <row r="15389" ht="12.75"/>
    <row r="15390" ht="12.75"/>
    <row r="15391" ht="12.75"/>
    <row r="15392" ht="12.75"/>
    <row r="15393" ht="12.75"/>
    <row r="15394" ht="12.75"/>
    <row r="15395" ht="12.75"/>
    <row r="15396" ht="12.75"/>
    <row r="15397" ht="12.75"/>
    <row r="15398" ht="12.75"/>
    <row r="15399" ht="12.75"/>
    <row r="15400" ht="12.75"/>
    <row r="15401" ht="12.75"/>
    <row r="15402" ht="12.75"/>
    <row r="15403" ht="12.75"/>
    <row r="15404" ht="12.75"/>
    <row r="15405" ht="12.75"/>
    <row r="15406" ht="12.75"/>
    <row r="15407" ht="12.75"/>
    <row r="15408" ht="12.75"/>
    <row r="15409" ht="12.75"/>
    <row r="15410" ht="12.75"/>
    <row r="15411" ht="12.75"/>
    <row r="15412" ht="12.75"/>
    <row r="15413" ht="12.75"/>
    <row r="15414" ht="12.75"/>
    <row r="15415" ht="12.75"/>
    <row r="15416" ht="12.75"/>
    <row r="15417" ht="12.75"/>
    <row r="15418" ht="12.75"/>
    <row r="15419" ht="12.75"/>
    <row r="15420" ht="12.75"/>
    <row r="15421" ht="12.75"/>
    <row r="15422" ht="12.75"/>
    <row r="15423" ht="12.75"/>
    <row r="15424" ht="12.75"/>
    <row r="15425" ht="12.75"/>
    <row r="15426" ht="12.75"/>
    <row r="15427" ht="12.75"/>
    <row r="15428" ht="12.75"/>
    <row r="15429" ht="12.75"/>
    <row r="15430" ht="12.75"/>
    <row r="15431" ht="12.75"/>
    <row r="15432" ht="12.75"/>
    <row r="15433" ht="12.75"/>
    <row r="15434" ht="12.75"/>
    <row r="15435" ht="12.75"/>
    <row r="15436" ht="12.75"/>
    <row r="15437" ht="12.75"/>
    <row r="15438" ht="12.75"/>
    <row r="15439" ht="12.75"/>
    <row r="15440" ht="12.75"/>
    <row r="15441" ht="12.75"/>
    <row r="15442" ht="12.75"/>
    <row r="15443" ht="12.75"/>
    <row r="15444" ht="12.75"/>
    <row r="15445" ht="12.75"/>
    <row r="15446" ht="12.75"/>
    <row r="15447" ht="12.75"/>
    <row r="15448" ht="12.75"/>
    <row r="15449" ht="12.75"/>
    <row r="15450" ht="12.75"/>
    <row r="15451" ht="12.75"/>
    <row r="15452" ht="12.75"/>
    <row r="15453" ht="12.75"/>
    <row r="15454" ht="12.75"/>
    <row r="15455" ht="12.75"/>
    <row r="15456" ht="12.75"/>
    <row r="15457" ht="12.75"/>
    <row r="15458" ht="12.75"/>
    <row r="15459" ht="12.75"/>
    <row r="15460" ht="12.75"/>
    <row r="15461" ht="12.75"/>
    <row r="15462" ht="12.75"/>
    <row r="15463" ht="12.75"/>
    <row r="15464" ht="12.75"/>
    <row r="15465" ht="12.75"/>
    <row r="15466" ht="12.75"/>
    <row r="15467" ht="12.75"/>
    <row r="15468" ht="12.75"/>
    <row r="15469" ht="12.75"/>
    <row r="15470" ht="12.75"/>
    <row r="15471" ht="12.75"/>
    <row r="15472" ht="12.75"/>
    <row r="15473" ht="12.75"/>
    <row r="15474" ht="12.75"/>
    <row r="15475" ht="12.75"/>
    <row r="15476" ht="12.75"/>
    <row r="15477" ht="12.75"/>
    <row r="15478" ht="12.75"/>
    <row r="15479" ht="12.75"/>
    <row r="15480" ht="12.75"/>
    <row r="15481" ht="12.75"/>
    <row r="15482" ht="12.75"/>
    <row r="15483" ht="12.75"/>
    <row r="15484" ht="12.75"/>
    <row r="15485" ht="12.75"/>
    <row r="15486" ht="12.75"/>
    <row r="15487" ht="12.75"/>
    <row r="15488" ht="12.75"/>
    <row r="15489" ht="12.75"/>
    <row r="15490" ht="12.75"/>
    <row r="15491" ht="12.75"/>
    <row r="15492" ht="12.75"/>
    <row r="15493" ht="12.75"/>
    <row r="15494" ht="12.75"/>
    <row r="15495" ht="12.75"/>
    <row r="15496" ht="12.75"/>
    <row r="15497" ht="12.75"/>
    <row r="15498" ht="12.75"/>
    <row r="15499" ht="12.75"/>
    <row r="15500" ht="12.75"/>
    <row r="15501" ht="12.75"/>
    <row r="15502" ht="12.75"/>
    <row r="15503" ht="12.75"/>
    <row r="15504" ht="12.75"/>
    <row r="15505" ht="12.75"/>
    <row r="15506" ht="12.75"/>
    <row r="15507" ht="12.75"/>
    <row r="15508" ht="12.75"/>
    <row r="15509" ht="12.75"/>
    <row r="15510" ht="12.75"/>
    <row r="15511" ht="12.75"/>
    <row r="15512" ht="12.75"/>
    <row r="15513" ht="12.75"/>
    <row r="15514" ht="12.75"/>
    <row r="15515" ht="12.75"/>
    <row r="15516" ht="12.75"/>
    <row r="15517" ht="12.75"/>
    <row r="15518" ht="12.75"/>
    <row r="15519" ht="12.75"/>
    <row r="15520" ht="12.75"/>
    <row r="15521" ht="12.75"/>
    <row r="15522" ht="12.75"/>
    <row r="15523" ht="12.75"/>
    <row r="15524" ht="12.75"/>
    <row r="15525" ht="12.75"/>
    <row r="15526" ht="12.75"/>
    <row r="15527" ht="12.75"/>
    <row r="15528" ht="12.75"/>
    <row r="15529" ht="12.75"/>
    <row r="15530" ht="12.75"/>
    <row r="15531" ht="12.75"/>
    <row r="15532" ht="12.75"/>
    <row r="15533" ht="12.75"/>
    <row r="15534" ht="12.75"/>
    <row r="15535" ht="12.75"/>
    <row r="15536" ht="12.75"/>
    <row r="15537" ht="12.75"/>
    <row r="15538" ht="12.75"/>
    <row r="15539" ht="12.75"/>
    <row r="15540" ht="12.75"/>
    <row r="15541" ht="12.75"/>
    <row r="15542" ht="12.75"/>
    <row r="15543" ht="12.75"/>
    <row r="15544" ht="12.75"/>
    <row r="15545" ht="12.75"/>
    <row r="15546" ht="12.75"/>
    <row r="15547" ht="12.75"/>
    <row r="15548" ht="12.75"/>
    <row r="15549" ht="12.75"/>
    <row r="15550" ht="12.75"/>
    <row r="15551" ht="12.75"/>
    <row r="15552" ht="12.75"/>
    <row r="15553" ht="12.75"/>
    <row r="15554" ht="12.75"/>
    <row r="15555" ht="12.75"/>
    <row r="15556" ht="12.75"/>
    <row r="15557" ht="12.75"/>
    <row r="15558" ht="12.75"/>
    <row r="15559" ht="12.75"/>
    <row r="15560" ht="12.75"/>
    <row r="15561" ht="12.75"/>
    <row r="15562" ht="12.75"/>
    <row r="15563" ht="12.75"/>
    <row r="15564" ht="12.75"/>
    <row r="15565" ht="12.75"/>
    <row r="15566" ht="12.75"/>
    <row r="15567" ht="12.75"/>
    <row r="15568" ht="12.75"/>
    <row r="15569" ht="12.75"/>
    <row r="15570" ht="12.75"/>
    <row r="15571" ht="12.75"/>
    <row r="15572" ht="12.75"/>
    <row r="15573" ht="12.75"/>
    <row r="15574" ht="12.75"/>
    <row r="15575" ht="12.75"/>
    <row r="15576" ht="12.75"/>
    <row r="15577" ht="12.75"/>
    <row r="15578" ht="12.75"/>
    <row r="15579" ht="12.75"/>
    <row r="15580" ht="12.75"/>
    <row r="15581" ht="12.75"/>
    <row r="15582" ht="12.75"/>
    <row r="15583" ht="12.75"/>
    <row r="15584" ht="12.75"/>
    <row r="15585" ht="12.75"/>
    <row r="15586" ht="12.75"/>
    <row r="15587" ht="12.75"/>
    <row r="15588" ht="12.75"/>
    <row r="15589" ht="12.75"/>
    <row r="15590" ht="12.75"/>
    <row r="15591" ht="12.75"/>
    <row r="15592" ht="12.75"/>
    <row r="15593" ht="12.75"/>
    <row r="15594" ht="12.75"/>
    <row r="15595" ht="12.75"/>
    <row r="15596" ht="12.75"/>
    <row r="15597" ht="12.75"/>
    <row r="15598" ht="12.75"/>
    <row r="15599" ht="12.75"/>
    <row r="15600" ht="12.75"/>
    <row r="15601" ht="12.75"/>
    <row r="15602" ht="12.75"/>
    <row r="15603" ht="12.75"/>
    <row r="15604" ht="12.75"/>
    <row r="15605" ht="12.75"/>
    <row r="15606" ht="12.75"/>
    <row r="15607" ht="12.75"/>
    <row r="15608" ht="12.75"/>
    <row r="15609" ht="12.75"/>
    <row r="15610" ht="12.75"/>
    <row r="15611" ht="12.75"/>
    <row r="15612" ht="12.75"/>
    <row r="15613" ht="12.75"/>
    <row r="15614" ht="12.75"/>
    <row r="15615" ht="12.75"/>
    <row r="15616" ht="12.75"/>
    <row r="15617" ht="12.75"/>
    <row r="15618" ht="12.75"/>
    <row r="15619" ht="12.75"/>
    <row r="15620" ht="12.75"/>
    <row r="15621" ht="12.75"/>
    <row r="15622" ht="12.75"/>
    <row r="15623" ht="12.75"/>
    <row r="15624" ht="12.75"/>
    <row r="15625" ht="12.75"/>
    <row r="15626" ht="12.75"/>
    <row r="15627" ht="12.75"/>
    <row r="15628" ht="12.75"/>
    <row r="15629" ht="12.75"/>
    <row r="15630" ht="12.75"/>
    <row r="15631" ht="12.75"/>
    <row r="15632" ht="12.75"/>
    <row r="15633" ht="12.75"/>
    <row r="15634" ht="12.75"/>
    <row r="15635" ht="12.75"/>
    <row r="15636" ht="12.75"/>
    <row r="15637" ht="12.75"/>
    <row r="15638" ht="12.75"/>
    <row r="15639" ht="12.75"/>
    <row r="15640" ht="12.75"/>
    <row r="15641" ht="12.75"/>
    <row r="15642" ht="12.75"/>
    <row r="15643" ht="12.75"/>
    <row r="15644" ht="12.75"/>
    <row r="15645" ht="12.75"/>
    <row r="15646" ht="12.75"/>
    <row r="15647" ht="12.75"/>
    <row r="15648" ht="12.75"/>
    <row r="15649" ht="12.75"/>
    <row r="15650" ht="12.75"/>
    <row r="15651" ht="12.75"/>
    <row r="15652" ht="12.75"/>
    <row r="15653" ht="12.75"/>
    <row r="15654" ht="12.75"/>
    <row r="15655" ht="12.75"/>
    <row r="15656" ht="12.75"/>
    <row r="15657" ht="12.75"/>
    <row r="15658" ht="12.75"/>
    <row r="15659" ht="12.75"/>
    <row r="15660" ht="12.75"/>
    <row r="15661" ht="12.75"/>
    <row r="15662" ht="12.75"/>
    <row r="15663" ht="12.75"/>
    <row r="15664" ht="12.75"/>
    <row r="15665" ht="12.75"/>
    <row r="15666" ht="12.75"/>
    <row r="15667" ht="12.75"/>
    <row r="15668" ht="12.75"/>
    <row r="15669" ht="12.75"/>
    <row r="15670" ht="12.75"/>
    <row r="15671" ht="12.75"/>
    <row r="15672" ht="12.75"/>
    <row r="15673" ht="12.75"/>
    <row r="15674" ht="12.75"/>
    <row r="15675" ht="12.75"/>
    <row r="15676" ht="12.75"/>
    <row r="15677" ht="12.75"/>
    <row r="15678" ht="12.75"/>
    <row r="15679" ht="12.75"/>
    <row r="15680" ht="12.75"/>
    <row r="15681" ht="12.75"/>
    <row r="15682" ht="12.75"/>
    <row r="15683" ht="12.75"/>
    <row r="15684" ht="12.75"/>
    <row r="15685" ht="12.75"/>
    <row r="15686" ht="12.75"/>
    <row r="15687" ht="12.75"/>
    <row r="15688" ht="12.75"/>
    <row r="15689" ht="12.75"/>
    <row r="15690" ht="12.75"/>
    <row r="15691" ht="12.75"/>
    <row r="15692" ht="12.75"/>
    <row r="15693" ht="12.75"/>
    <row r="15694" ht="12.75"/>
    <row r="15695" ht="12.75"/>
    <row r="15696" ht="12.75"/>
    <row r="15697" ht="12.75"/>
    <row r="15698" ht="12.75"/>
    <row r="15699" ht="12.75"/>
    <row r="15700" ht="12.75"/>
    <row r="15701" ht="12.75"/>
    <row r="15702" ht="12.75"/>
    <row r="15703" ht="12.75"/>
    <row r="15704" ht="12.75"/>
    <row r="15705" ht="12.75"/>
    <row r="15706" ht="12.75"/>
    <row r="15707" ht="12.75"/>
    <row r="15708" ht="12.75"/>
    <row r="15709" ht="12.75"/>
    <row r="15710" ht="12.75"/>
    <row r="15711" ht="12.75"/>
    <row r="15712" ht="12.75"/>
    <row r="15713" ht="12.75"/>
    <row r="15714" ht="12.75"/>
    <row r="15715" ht="12.75"/>
    <row r="15716" ht="12.75"/>
    <row r="15717" ht="12.75"/>
    <row r="15718" ht="12.75"/>
    <row r="15719" ht="12.75"/>
    <row r="15720" ht="12.75"/>
    <row r="15721" ht="12.75"/>
    <row r="15722" ht="12.75"/>
    <row r="15723" ht="12.75"/>
    <row r="15724" ht="12.75"/>
    <row r="15725" ht="12.75"/>
    <row r="15726" ht="12.75"/>
    <row r="15727" ht="12.75"/>
    <row r="15728" ht="12.75"/>
    <row r="15729" ht="12.75"/>
    <row r="15730" ht="12.75"/>
    <row r="15731" ht="12.75"/>
    <row r="15732" ht="12.75"/>
    <row r="15733" ht="12.75"/>
    <row r="15734" ht="12.75"/>
    <row r="15735" ht="12.75"/>
    <row r="15736" ht="12.75"/>
    <row r="15737" ht="12.75"/>
    <row r="15738" ht="12.75"/>
    <row r="15739" ht="12.75"/>
    <row r="15740" ht="12.75"/>
    <row r="15741" ht="12.75"/>
    <row r="15742" ht="12.75"/>
    <row r="15743" ht="12.75"/>
    <row r="15744" ht="12.75"/>
    <row r="15745" ht="12.75"/>
    <row r="15746" ht="12.75"/>
    <row r="15747" ht="12.75"/>
    <row r="15748" ht="12.75"/>
    <row r="15749" ht="12.75"/>
    <row r="15750" ht="12.75"/>
    <row r="15751" ht="12.75"/>
    <row r="15752" ht="12.75"/>
    <row r="15753" ht="12.75"/>
    <row r="15754" ht="12.75"/>
    <row r="15755" ht="12.75"/>
    <row r="15756" ht="12.75"/>
    <row r="15757" ht="12.75"/>
    <row r="15758" ht="12.75"/>
    <row r="15759" ht="12.75"/>
    <row r="15760" ht="12.75"/>
    <row r="15761" ht="12.75"/>
    <row r="15762" ht="12.75"/>
    <row r="15763" ht="12.75"/>
    <row r="15764" ht="12.75"/>
    <row r="15765" ht="12.75"/>
    <row r="15766" ht="12.75"/>
    <row r="15767" ht="12.75"/>
    <row r="15768" ht="12.75"/>
    <row r="15769" ht="12.75"/>
    <row r="15770" ht="12.75"/>
    <row r="15771" ht="12.75"/>
    <row r="15772" ht="12.75"/>
    <row r="15773" ht="12.75"/>
    <row r="15774" ht="12.75"/>
    <row r="15775" ht="12.75"/>
    <row r="15776" ht="12.75"/>
    <row r="15777" ht="12.75"/>
    <row r="15778" ht="12.75"/>
    <row r="15779" ht="12.75"/>
    <row r="15780" ht="12.75"/>
    <row r="15781" ht="12.75"/>
    <row r="15782" ht="12.75"/>
    <row r="15783" ht="12.75"/>
    <row r="15784" ht="12.75"/>
    <row r="15785" ht="12.75"/>
    <row r="15786" ht="12.75"/>
    <row r="15787" ht="12.75"/>
    <row r="15788" ht="12.75"/>
    <row r="15789" ht="12.75"/>
    <row r="15790" ht="12.75"/>
    <row r="15791" ht="12.75"/>
    <row r="15792" ht="12.75"/>
    <row r="15793" ht="12.75"/>
    <row r="15794" ht="12.75"/>
    <row r="15795" ht="12.75"/>
    <row r="15796" ht="12.75"/>
    <row r="15797" ht="12.75"/>
    <row r="15798" ht="12.75"/>
    <row r="15799" ht="12.75"/>
    <row r="15800" ht="12.75"/>
    <row r="15801" ht="12.75"/>
    <row r="15802" ht="12.75"/>
    <row r="15803" ht="12.75"/>
    <row r="15804" ht="12.75"/>
    <row r="15805" ht="12.75"/>
    <row r="15806" ht="12.75"/>
    <row r="15807" ht="12.75"/>
    <row r="15808" ht="12.75"/>
    <row r="15809" ht="12.75"/>
    <row r="15810" ht="12.75"/>
    <row r="15811" ht="12.75"/>
    <row r="15812" ht="12.75"/>
    <row r="15813" ht="12.75"/>
    <row r="15814" ht="12.75"/>
    <row r="15815" ht="12.75"/>
    <row r="15816" ht="12.75"/>
    <row r="15817" ht="12.75"/>
    <row r="15818" ht="12.75"/>
    <row r="15819" ht="12.75"/>
    <row r="15820" ht="12.75"/>
    <row r="15821" ht="12.75"/>
    <row r="15822" ht="12.75"/>
    <row r="15823" ht="12.75"/>
    <row r="15824" ht="12.75"/>
    <row r="15825" ht="12.75"/>
    <row r="15826" ht="12.75"/>
    <row r="15827" ht="12.75"/>
    <row r="15828" ht="12.75"/>
    <row r="15829" ht="12.75"/>
    <row r="15830" ht="12.75"/>
    <row r="15831" ht="12.75"/>
    <row r="15832" ht="12.75"/>
    <row r="15833" ht="12.75"/>
    <row r="15834" ht="12.75"/>
    <row r="15835" ht="12.75"/>
    <row r="15836" ht="12.75"/>
    <row r="15837" ht="12.75"/>
    <row r="15838" ht="12.75"/>
    <row r="15839" ht="12.75"/>
    <row r="15840" ht="12.75"/>
    <row r="15841" ht="12.75"/>
    <row r="15842" ht="12.75"/>
    <row r="15843" ht="12.75"/>
    <row r="15844" ht="12.75"/>
    <row r="15845" ht="12.75"/>
    <row r="15846" ht="12.75"/>
    <row r="15847" ht="12.75"/>
    <row r="15848" ht="12.75"/>
    <row r="15849" ht="12.75"/>
    <row r="15850" ht="12.75"/>
    <row r="15851" ht="12.75"/>
    <row r="15852" ht="12.75"/>
    <row r="15853" ht="12.75"/>
    <row r="15854" ht="12.75"/>
    <row r="15855" ht="12.75"/>
    <row r="15856" ht="12.75"/>
    <row r="15857" ht="12.75"/>
    <row r="15858" ht="12.75"/>
    <row r="15859" ht="12.75"/>
    <row r="15860" ht="12.75"/>
    <row r="15861" ht="12.75"/>
    <row r="15862" ht="12.75"/>
    <row r="15863" ht="12.75"/>
    <row r="15864" ht="12.75"/>
    <row r="15865" ht="12.75"/>
    <row r="15866" ht="12.75"/>
    <row r="15867" ht="12.75"/>
    <row r="15868" ht="12.75"/>
    <row r="15869" ht="12.75"/>
    <row r="15870" ht="12.75"/>
    <row r="15871" ht="12.75"/>
    <row r="15872" ht="12.75"/>
    <row r="15873" ht="12.75"/>
    <row r="15874" ht="12.75"/>
    <row r="15875" ht="12.75"/>
    <row r="15876" ht="12.75"/>
    <row r="15877" ht="12.75"/>
    <row r="15878" ht="12.75"/>
    <row r="15879" ht="12.75"/>
    <row r="15880" ht="12.75"/>
    <row r="15881" ht="12.75"/>
    <row r="15882" ht="12.75"/>
    <row r="15883" ht="12.75"/>
    <row r="15884" ht="12.75"/>
    <row r="15885" ht="12.75"/>
    <row r="15886" ht="12.75"/>
    <row r="15887" ht="12.75"/>
    <row r="15888" ht="12.75"/>
    <row r="15889" ht="12.75"/>
    <row r="15890" ht="12.75"/>
    <row r="15891" ht="12.75"/>
    <row r="15892" ht="12.75"/>
    <row r="15893" ht="12.75"/>
    <row r="15894" ht="12.75"/>
    <row r="15895" ht="12.75"/>
    <row r="15896" ht="12.75"/>
    <row r="15897" ht="12.75"/>
    <row r="15898" ht="12.75"/>
    <row r="15899" ht="12.75"/>
    <row r="15900" ht="12.75"/>
    <row r="15901" ht="12.75"/>
    <row r="15902" ht="12.75"/>
    <row r="15903" ht="12.75"/>
    <row r="15904" ht="12.75"/>
    <row r="15905" ht="12.75"/>
    <row r="15906" ht="12.75"/>
    <row r="15907" ht="12.75"/>
    <row r="15908" ht="12.75"/>
    <row r="15909" ht="12.75"/>
    <row r="15910" ht="12.75"/>
    <row r="15911" ht="12.75"/>
    <row r="15912" ht="12.75"/>
    <row r="15913" ht="12.75"/>
    <row r="15914" ht="12.75"/>
    <row r="15915" ht="12.75"/>
    <row r="15916" ht="12.75"/>
    <row r="15917" ht="12.75"/>
    <row r="15918" ht="12.75"/>
    <row r="15919" ht="12.75"/>
    <row r="15920" ht="12.75"/>
    <row r="15921" ht="12.75"/>
    <row r="15922" ht="12.75"/>
    <row r="15923" ht="12.75"/>
    <row r="15924" ht="12.75"/>
    <row r="15925" ht="12.75"/>
    <row r="15926" ht="12.75"/>
    <row r="15927" ht="12.75"/>
    <row r="15928" ht="12.75"/>
    <row r="15929" ht="12.75"/>
    <row r="15930" ht="12.75"/>
    <row r="15931" ht="12.75"/>
    <row r="15932" ht="12.75"/>
    <row r="15933" ht="12.75"/>
    <row r="15934" ht="12.75"/>
    <row r="15935" ht="12.75"/>
    <row r="15936" ht="12.75"/>
    <row r="15937" ht="12.75"/>
    <row r="15938" ht="12.75"/>
    <row r="15939" ht="12.75"/>
    <row r="15940" ht="12.75"/>
    <row r="15941" ht="12.75"/>
    <row r="15942" ht="12.75"/>
    <row r="15943" ht="12.75"/>
    <row r="15944" ht="12.75"/>
    <row r="15945" ht="12.75"/>
    <row r="15946" ht="12.75"/>
    <row r="15947" ht="12.75"/>
    <row r="15948" ht="12.75"/>
    <row r="15949" ht="12.75"/>
    <row r="15950" ht="12.75"/>
    <row r="15951" ht="12.75"/>
    <row r="15952" ht="12.75"/>
    <row r="15953" ht="12.75"/>
    <row r="15954" ht="12.75"/>
    <row r="15955" ht="12.75"/>
    <row r="15956" ht="12.75"/>
    <row r="15957" ht="12.75"/>
    <row r="15958" ht="12.75"/>
    <row r="15959" ht="12.75"/>
    <row r="15960" ht="12.75"/>
    <row r="15961" ht="12.75"/>
    <row r="15962" ht="12.75"/>
    <row r="15963" ht="12.75"/>
    <row r="15964" ht="12.75"/>
    <row r="15965" ht="12.75"/>
    <row r="15966" ht="12.75"/>
    <row r="15967" ht="12.75"/>
    <row r="15968" ht="12.75"/>
    <row r="15969" ht="12.75"/>
    <row r="15970" ht="12.75"/>
    <row r="15971" ht="12.75"/>
    <row r="15972" ht="12.75"/>
    <row r="15973" ht="12.75"/>
    <row r="15974" ht="12.75"/>
    <row r="15975" ht="12.75"/>
    <row r="15976" ht="12.75"/>
    <row r="15977" ht="12.75"/>
    <row r="15978" ht="12.75"/>
    <row r="15979" ht="12.75"/>
    <row r="15980" ht="12.75"/>
    <row r="15981" ht="12.75"/>
    <row r="15982" ht="12.75"/>
    <row r="15983" ht="12.75"/>
    <row r="15984" ht="12.75"/>
    <row r="15985" ht="12.75"/>
    <row r="15986" ht="12.75"/>
    <row r="15987" ht="12.75"/>
    <row r="15988" ht="12.75"/>
    <row r="15989" ht="12.75"/>
    <row r="15990" ht="12.75"/>
    <row r="15991" ht="12.75"/>
    <row r="15992" ht="12.75"/>
    <row r="15993" ht="12.75"/>
    <row r="15994" ht="12.75"/>
    <row r="15995" ht="12.75"/>
    <row r="15996" ht="12.75"/>
    <row r="15997" ht="12.75"/>
    <row r="15998" ht="12.75"/>
    <row r="15999" ht="12.75"/>
    <row r="16000" ht="12.75"/>
    <row r="16001" ht="12.75"/>
    <row r="16002" ht="12.75"/>
    <row r="16003" ht="12.75"/>
    <row r="16004" ht="12.75"/>
    <row r="16005" ht="12.75"/>
    <row r="16006" ht="12.75"/>
    <row r="16007" ht="12.75"/>
    <row r="16008" ht="12.75"/>
    <row r="16009" ht="12.75"/>
    <row r="16010" ht="12.75"/>
    <row r="16011" ht="12.75"/>
    <row r="16012" ht="12.75"/>
    <row r="16013" ht="12.75"/>
    <row r="16014" ht="12.75"/>
    <row r="16015" ht="12.75"/>
    <row r="16016" ht="12.75"/>
    <row r="16017" ht="12.75"/>
    <row r="16018" ht="12.75"/>
    <row r="16019" ht="12.75"/>
    <row r="16020" ht="12.75"/>
    <row r="16021" ht="12.75"/>
    <row r="16022" ht="12.75"/>
    <row r="16023" ht="12.75"/>
    <row r="16024" ht="12.75"/>
    <row r="16025" ht="12.75"/>
    <row r="16026" ht="12.75"/>
    <row r="16027" ht="12.75"/>
    <row r="16028" ht="12.75"/>
    <row r="16029" ht="12.75"/>
    <row r="16030" ht="12.75"/>
    <row r="16031" ht="12.75"/>
    <row r="16032" ht="12.75"/>
    <row r="16033" ht="12.75"/>
    <row r="16034" ht="12.75"/>
    <row r="16035" ht="12.75"/>
    <row r="16036" ht="12.75"/>
    <row r="16037" ht="12.75"/>
    <row r="16038" ht="12.75"/>
    <row r="16039" ht="12.75"/>
    <row r="16040" ht="12.75"/>
    <row r="16041" ht="12.75"/>
    <row r="16042" ht="12.75"/>
    <row r="16043" ht="12.75"/>
    <row r="16044" ht="12.75"/>
    <row r="16045" ht="12.75"/>
    <row r="16046" ht="12.75"/>
    <row r="16047" ht="12.75"/>
    <row r="16048" ht="12.75"/>
    <row r="16049" ht="12.75"/>
    <row r="16050" ht="12.75"/>
    <row r="16051" ht="12.75"/>
    <row r="16052" ht="12.75"/>
    <row r="16053" ht="12.75"/>
    <row r="16054" ht="12.75"/>
    <row r="16055" ht="12.75"/>
    <row r="16056" ht="12.75"/>
    <row r="16057" ht="12.75"/>
    <row r="16058" ht="12.75"/>
    <row r="16059" ht="12.75"/>
    <row r="16060" ht="12.75"/>
    <row r="16061" ht="12.75"/>
    <row r="16062" ht="12.75"/>
    <row r="16063" ht="12.75"/>
    <row r="16064" ht="12.75"/>
    <row r="16065" ht="12.75"/>
    <row r="16066" ht="12.75"/>
    <row r="16067" ht="12.75"/>
    <row r="16068" ht="12.75"/>
    <row r="16069" ht="12.75"/>
    <row r="16070" ht="12.75"/>
    <row r="16071" ht="12.75"/>
    <row r="16072" ht="12.75"/>
    <row r="16073" ht="12.75"/>
    <row r="16074" ht="12.75"/>
    <row r="16075" ht="12.75"/>
    <row r="16076" ht="12.75"/>
    <row r="16077" ht="12.75"/>
    <row r="16078" ht="12.75"/>
    <row r="16079" ht="12.75"/>
    <row r="16080" ht="12.75"/>
    <row r="16081" ht="12.75"/>
    <row r="16082" ht="12.75"/>
    <row r="16083" ht="12.75"/>
    <row r="16084" ht="12.75"/>
    <row r="16085" ht="12.75"/>
    <row r="16086" ht="12.75"/>
    <row r="16087" ht="12.75"/>
    <row r="16088" ht="12.75"/>
    <row r="16089" ht="12.75"/>
    <row r="16090" ht="12.75"/>
    <row r="16091" ht="12.75"/>
    <row r="16092" ht="12.75"/>
    <row r="16093" ht="12.75"/>
    <row r="16094" ht="12.75"/>
    <row r="16095" ht="12.75"/>
    <row r="16096" ht="12.75"/>
    <row r="16097" ht="12.75"/>
    <row r="16098" ht="12.75"/>
    <row r="16099" ht="12.75"/>
    <row r="16100" ht="12.75"/>
    <row r="16101" ht="12.75"/>
    <row r="16102" ht="12.75"/>
    <row r="16103" ht="12.75"/>
    <row r="16104" ht="12.75"/>
    <row r="16105" ht="12.75"/>
    <row r="16106" ht="12.75"/>
    <row r="16107" ht="12.75"/>
    <row r="16108" ht="12.75"/>
    <row r="16109" ht="12.75"/>
    <row r="16110" ht="12.75"/>
    <row r="16111" ht="12.75"/>
    <row r="16112" ht="12.75"/>
    <row r="16113" ht="12.75"/>
    <row r="16114" ht="12.75"/>
    <row r="16115" ht="12.75"/>
    <row r="16116" ht="12.75"/>
    <row r="16117" ht="12.75"/>
    <row r="16118" ht="12.75"/>
    <row r="16119" ht="12.75"/>
    <row r="16120" ht="12.75"/>
    <row r="16121" ht="12.75"/>
    <row r="16122" ht="12.75"/>
    <row r="16123" ht="12.75"/>
    <row r="16124" ht="12.75"/>
    <row r="16125" ht="12.75"/>
    <row r="16126" ht="12.75"/>
    <row r="16127" ht="12.75"/>
    <row r="16128" ht="12.75"/>
    <row r="16129" ht="12.75"/>
    <row r="16130" ht="12.75"/>
    <row r="16131" ht="12.75"/>
    <row r="16132" ht="12.75"/>
    <row r="16133" ht="12.75"/>
    <row r="16134" ht="12.75"/>
    <row r="16135" ht="12.75"/>
    <row r="16136" ht="12.75"/>
    <row r="16137" ht="12.75"/>
    <row r="16138" ht="12.75"/>
    <row r="16139" ht="12.75"/>
    <row r="16140" ht="12.75"/>
    <row r="16141" ht="12.75"/>
    <row r="16142" ht="12.75"/>
    <row r="16143" ht="12.75"/>
    <row r="16144" ht="12.75"/>
    <row r="16145" ht="12.75"/>
    <row r="16146" ht="12.75"/>
    <row r="16147" ht="12.75"/>
    <row r="16148" ht="12.75"/>
    <row r="16149" ht="12.75"/>
    <row r="16150" ht="12.75"/>
    <row r="16151" ht="12.75"/>
    <row r="16152" ht="12.75"/>
    <row r="16153" ht="12.75"/>
    <row r="16154" ht="12.75"/>
    <row r="16155" ht="12.75"/>
    <row r="16156" ht="12.75"/>
    <row r="16157" ht="12.75"/>
    <row r="16158" ht="12.75"/>
    <row r="16159" ht="12.75"/>
    <row r="16160" ht="12.75"/>
    <row r="16161" ht="12.75"/>
    <row r="16162" ht="12.75"/>
    <row r="16163" ht="12.75"/>
    <row r="16164" ht="12.75"/>
    <row r="16165" ht="12.75"/>
    <row r="16166" ht="12.75"/>
    <row r="16167" ht="12.75"/>
    <row r="16168" ht="12.75"/>
    <row r="16169" ht="12.75"/>
    <row r="16170" ht="12.75"/>
    <row r="16171" ht="12.75"/>
    <row r="16172" ht="12.75"/>
    <row r="16173" ht="12.75"/>
    <row r="16174" ht="12.75"/>
    <row r="16175" ht="12.75"/>
    <row r="16176" ht="12.75"/>
    <row r="16177" ht="12.75"/>
    <row r="16178" ht="12.75"/>
    <row r="16179" ht="12.75"/>
    <row r="16180" ht="12.75"/>
    <row r="16181" ht="12.75"/>
    <row r="16182" ht="12.75"/>
    <row r="16183" ht="12.75"/>
    <row r="16184" ht="12.75"/>
    <row r="16185" ht="12.75"/>
    <row r="16186" ht="12.75"/>
    <row r="16187" ht="12.75"/>
    <row r="16188" ht="12.75"/>
    <row r="16189" ht="12.75"/>
    <row r="16190" ht="12.75"/>
    <row r="16191" ht="12.75"/>
    <row r="16192" ht="12.75"/>
    <row r="16193" ht="12.75"/>
    <row r="16194" ht="12.75"/>
    <row r="16195" ht="12.75"/>
    <row r="16196" ht="12.75"/>
    <row r="16197" ht="12.75"/>
    <row r="16198" ht="12.75"/>
    <row r="16199" ht="12.75"/>
    <row r="16200" ht="12.75"/>
    <row r="16201" ht="12.75"/>
    <row r="16202" ht="12.75"/>
    <row r="16203" ht="12.75"/>
    <row r="16204" ht="12.75"/>
    <row r="16205" ht="12.75"/>
    <row r="16206" ht="12.75"/>
    <row r="16207" ht="12.75"/>
    <row r="16208" ht="12.75"/>
    <row r="16209" ht="12.75"/>
    <row r="16210" ht="12.75"/>
    <row r="16211" ht="12.75"/>
    <row r="16212" ht="12.75"/>
    <row r="16213" ht="12.75"/>
    <row r="16214" ht="12.75"/>
    <row r="16215" ht="12.75"/>
    <row r="16216" ht="12.75"/>
    <row r="16217" ht="12.75"/>
    <row r="16218" ht="12.75"/>
    <row r="16219" ht="12.75"/>
    <row r="16220" ht="12.75"/>
    <row r="16221" ht="12.75"/>
    <row r="16222" ht="12.75"/>
    <row r="16223" ht="12.75"/>
    <row r="16224" ht="12.75"/>
    <row r="16225" ht="12.75"/>
    <row r="16226" ht="12.75"/>
    <row r="16227" ht="12.75"/>
    <row r="16228" ht="12.75"/>
    <row r="16229" ht="12.75"/>
    <row r="16230" ht="12.75"/>
    <row r="16231" ht="12.75"/>
    <row r="16232" ht="12.75"/>
    <row r="16233" ht="12.75"/>
    <row r="16234" ht="12.75"/>
    <row r="16235" ht="12.75"/>
    <row r="16236" ht="12.75"/>
    <row r="16237" ht="12.75"/>
    <row r="16238" ht="12.75"/>
    <row r="16239" ht="12.75"/>
    <row r="16240" ht="12.75"/>
    <row r="16241" ht="12.75"/>
    <row r="16242" ht="12.75"/>
    <row r="16243" ht="12.75"/>
    <row r="16244" ht="12.75"/>
    <row r="16245" ht="12.75"/>
    <row r="16246" ht="12.75"/>
    <row r="16247" ht="12.75"/>
    <row r="16248" ht="12.75"/>
    <row r="16249" ht="12.75"/>
    <row r="16250" ht="12.75"/>
    <row r="16251" ht="12.75"/>
    <row r="16252" ht="12.75"/>
    <row r="16253" ht="12.75"/>
    <row r="16254" ht="12.75"/>
    <row r="16255" ht="12.75"/>
    <row r="16256" ht="12.75"/>
    <row r="16257" ht="12.75"/>
    <row r="16258" ht="12.75"/>
    <row r="16259" ht="12.75"/>
    <row r="16260" ht="12.75"/>
    <row r="16261" ht="12.75"/>
    <row r="16262" ht="12.75"/>
    <row r="16263" ht="12.75"/>
    <row r="16264" ht="12.75"/>
    <row r="16265" ht="12.75"/>
    <row r="16266" ht="12.75"/>
    <row r="16267" ht="12.75"/>
    <row r="16268" ht="12.75"/>
    <row r="16269" ht="12.75"/>
    <row r="16270" ht="12.75"/>
    <row r="16271" ht="12.75"/>
    <row r="16272" ht="12.75"/>
    <row r="16273" ht="12.75"/>
    <row r="16274" ht="12.75"/>
    <row r="16275" ht="12.75"/>
    <row r="16276" ht="12.75"/>
    <row r="16277" ht="12.75"/>
    <row r="16278" ht="12.75"/>
    <row r="16279" ht="12.75"/>
    <row r="16280" ht="12.75"/>
    <row r="16281" ht="12.75"/>
    <row r="16282" ht="12.75"/>
    <row r="16283" ht="12.75"/>
    <row r="16284" ht="12.75"/>
    <row r="16285" ht="12.75"/>
    <row r="16286" ht="12.75"/>
    <row r="16287" ht="12.75"/>
    <row r="16288" ht="12.75"/>
    <row r="16289" ht="12.75"/>
    <row r="16290" ht="12.75"/>
    <row r="16291" ht="12.75"/>
    <row r="16292" ht="12.75"/>
    <row r="16293" ht="12.75"/>
    <row r="16294" ht="12.75"/>
    <row r="16295" ht="12.75"/>
    <row r="16296" ht="12.75"/>
    <row r="16297" ht="12.75"/>
    <row r="16298" ht="12.75"/>
    <row r="16299" ht="12.75"/>
    <row r="16300" ht="12.75"/>
    <row r="16301" ht="12.75"/>
    <row r="16302" ht="12.75"/>
    <row r="16303" ht="12.75"/>
    <row r="16304" ht="12.75"/>
    <row r="16305" ht="12.75"/>
    <row r="16306" ht="12.75"/>
    <row r="16307" ht="12.75"/>
    <row r="16308" ht="12.75"/>
    <row r="16309" ht="12.75"/>
    <row r="16310" ht="12.75"/>
    <row r="16311" ht="12.75"/>
    <row r="16312" ht="12.75"/>
    <row r="16313" ht="12.75"/>
    <row r="16314" ht="12.75"/>
    <row r="16315" ht="12.75"/>
    <row r="16316" ht="12.75"/>
    <row r="16317" ht="12.75"/>
    <row r="16318" ht="12.75"/>
    <row r="16319" ht="12.75"/>
    <row r="16320" ht="12.75"/>
    <row r="16321" ht="12.75"/>
    <row r="16322" ht="12.75"/>
    <row r="16323" ht="12.75"/>
    <row r="16324" ht="12.75"/>
    <row r="16325" ht="12.75"/>
    <row r="16326" ht="12.75"/>
    <row r="16327" ht="12.75"/>
    <row r="16328" ht="12.75"/>
    <row r="16329" ht="12.75"/>
    <row r="16330" ht="12.75"/>
    <row r="16331" ht="12.75"/>
    <row r="16332" ht="12.75"/>
    <row r="16333" ht="12.75"/>
    <row r="16334" ht="12.75"/>
    <row r="16335" ht="12.75"/>
    <row r="16336" ht="12.75"/>
    <row r="16337" ht="12.75"/>
    <row r="16338" ht="12.75"/>
    <row r="16339" ht="12.75"/>
    <row r="16340" ht="12.75"/>
    <row r="16341" ht="12.75"/>
    <row r="16342" ht="12.75"/>
    <row r="16343" ht="12.75"/>
    <row r="16344" ht="12.75"/>
    <row r="16345" ht="12.75"/>
    <row r="16346" ht="12.75"/>
    <row r="16347" ht="12.75"/>
    <row r="16348" ht="12.75"/>
    <row r="16349" ht="12.75"/>
    <row r="16350" ht="12.75"/>
    <row r="16351" ht="12.75"/>
    <row r="16352" ht="12.75"/>
    <row r="16353" ht="12.75"/>
    <row r="16354" ht="12.75"/>
    <row r="16355" ht="12.75"/>
    <row r="16356" ht="12.75"/>
    <row r="16357" ht="12.75"/>
    <row r="16358" ht="12.75"/>
    <row r="16359" ht="12.75"/>
    <row r="16360" ht="12.75"/>
    <row r="16361" ht="12.75"/>
    <row r="16362" ht="12.75"/>
    <row r="16363" ht="12.75"/>
    <row r="16364" ht="12.75"/>
    <row r="16365" ht="12.75"/>
    <row r="16366" ht="12.75"/>
    <row r="16367" ht="12.75"/>
    <row r="16368" ht="12.75"/>
    <row r="16369" ht="12.75"/>
    <row r="16370" ht="12.75"/>
    <row r="16371" ht="12.75"/>
    <row r="16372" ht="12.75"/>
    <row r="16373" ht="12.75"/>
    <row r="16374" ht="12.75"/>
    <row r="16375" ht="12.75"/>
    <row r="16376" ht="12.75"/>
    <row r="16377" ht="12.75"/>
    <row r="16378" ht="12.75"/>
    <row r="16379" ht="12.75"/>
    <row r="16380" ht="12.75"/>
    <row r="16381" ht="12.75"/>
    <row r="16382" ht="12.75"/>
    <row r="16383" ht="12.75"/>
    <row r="16384" ht="12.75"/>
    <row r="16385" ht="12.75"/>
    <row r="16386" ht="12.75"/>
    <row r="16387" ht="12.75"/>
    <row r="16388" ht="12.75"/>
    <row r="16389" ht="12.75"/>
    <row r="16390" ht="12.75"/>
    <row r="16391" ht="12.75"/>
    <row r="16392" ht="12.75"/>
    <row r="16393" ht="12.75"/>
    <row r="16394" ht="12.75"/>
    <row r="16395" ht="12.75"/>
    <row r="16396" ht="12.75"/>
    <row r="16397" ht="12.75"/>
    <row r="16398" ht="12.75"/>
    <row r="16399" ht="12.75"/>
    <row r="16400" ht="12.75"/>
    <row r="16401" ht="12.75"/>
    <row r="16402" ht="12.75"/>
    <row r="16403" ht="12.75"/>
    <row r="16404" ht="12.75"/>
    <row r="16405" ht="12.75"/>
    <row r="16406" ht="12.75"/>
    <row r="16407" ht="12.75"/>
    <row r="16408" ht="12.75"/>
    <row r="16409" ht="12.75"/>
    <row r="16410" ht="12.75"/>
    <row r="16411" ht="12.75"/>
    <row r="16412" ht="12.75"/>
    <row r="16413" ht="12.75"/>
    <row r="16414" ht="12.75"/>
    <row r="16415" ht="12.75"/>
    <row r="16416" ht="12.75"/>
    <row r="16417" ht="12.75"/>
    <row r="16418" ht="12.75"/>
    <row r="16419" ht="12.75"/>
    <row r="16420" ht="12.75"/>
    <row r="16421" ht="12.75"/>
    <row r="16422" ht="12.75"/>
    <row r="16423" ht="12.75"/>
    <row r="16424" ht="12.75"/>
    <row r="16425" ht="12.75"/>
    <row r="16426" ht="12.75"/>
    <row r="16427" ht="12.75"/>
    <row r="16428" ht="12.75"/>
    <row r="16429" ht="12.75"/>
    <row r="16430" ht="12.75"/>
    <row r="16431" ht="12.75"/>
    <row r="16432" ht="12.75"/>
    <row r="16433" ht="12.75"/>
    <row r="16434" ht="12.75"/>
    <row r="16435" ht="12.75"/>
    <row r="16436" ht="12.75"/>
    <row r="16437" ht="12.75"/>
    <row r="16438" ht="12.75"/>
    <row r="16439" ht="12.75"/>
    <row r="16440" ht="12.75"/>
    <row r="16441" ht="12.75"/>
    <row r="16442" ht="12.75"/>
    <row r="16443" ht="12.75"/>
    <row r="16444" ht="12.75"/>
    <row r="16445" ht="12.75"/>
    <row r="16446" ht="12.75"/>
    <row r="16447" ht="12.75"/>
    <row r="16448" ht="12.75"/>
    <row r="16449" ht="12.75"/>
    <row r="16450" ht="12.75"/>
    <row r="16451" ht="12.75"/>
    <row r="16452" ht="12.75"/>
    <row r="16453" ht="12.75"/>
    <row r="16454" ht="12.75"/>
    <row r="16455" ht="12.75"/>
    <row r="16456" ht="12.75"/>
    <row r="16457" ht="12.75"/>
    <row r="16458" ht="12.75"/>
    <row r="16459" ht="12.75"/>
    <row r="16460" ht="12.75"/>
    <row r="16461" ht="12.75"/>
    <row r="16462" ht="12.75"/>
    <row r="16463" ht="12.75"/>
    <row r="16464" ht="12.75"/>
    <row r="16465" ht="12.75"/>
    <row r="16466" ht="12.75"/>
    <row r="16467" ht="12.75"/>
    <row r="16468" ht="12.75"/>
    <row r="16469" ht="12.75"/>
    <row r="16470" ht="12.75"/>
    <row r="16471" ht="12.75"/>
    <row r="16472" ht="12.75"/>
    <row r="16473" ht="12.75"/>
    <row r="16474" ht="12.75"/>
    <row r="16475" ht="12.75"/>
    <row r="16476" ht="12.75"/>
    <row r="16477" ht="12.75"/>
    <row r="16478" ht="12.75"/>
    <row r="16479" ht="12.75"/>
    <row r="16480" ht="12.75"/>
    <row r="16481" ht="12.75"/>
    <row r="16482" ht="12.75"/>
    <row r="16483" ht="12.75"/>
    <row r="16484" ht="12.75"/>
    <row r="16485" ht="12.75"/>
    <row r="16486" ht="12.75"/>
    <row r="16487" ht="12.75"/>
    <row r="16488" ht="12.75"/>
    <row r="16489" ht="12.75"/>
    <row r="16490" ht="12.75"/>
    <row r="16491" ht="12.75"/>
    <row r="16492" ht="12.75"/>
    <row r="16493" ht="12.75"/>
    <row r="16494" ht="12.75"/>
    <row r="16495" ht="12.75"/>
    <row r="16496" ht="12.75"/>
    <row r="16497" ht="12.75"/>
    <row r="16498" ht="12.75"/>
    <row r="16499" ht="12.75"/>
    <row r="16500" ht="12.75"/>
    <row r="16501" ht="12.75"/>
    <row r="16502" ht="12.75"/>
    <row r="16503" ht="12.75"/>
    <row r="16504" ht="12.75"/>
    <row r="16505" ht="12.75"/>
    <row r="16506" ht="12.75"/>
    <row r="16507" ht="12.75"/>
    <row r="16508" ht="12.75"/>
    <row r="16509" ht="12.75"/>
    <row r="16510" ht="12.75"/>
    <row r="16511" ht="12.75"/>
    <row r="16512" ht="12.75"/>
    <row r="16513" ht="12.75"/>
    <row r="16514" ht="12.75"/>
    <row r="16515" ht="12.75"/>
    <row r="16516" ht="12.75"/>
    <row r="16517" ht="12.75"/>
    <row r="16518" ht="12.75"/>
    <row r="16519" ht="12.75"/>
    <row r="16520" ht="12.75"/>
    <row r="16521" ht="12.75"/>
    <row r="16522" ht="12.75"/>
    <row r="16523" ht="12.75"/>
    <row r="16524" ht="12.75"/>
    <row r="16525" ht="12.75"/>
    <row r="16526" ht="12.75"/>
    <row r="16527" ht="12.75"/>
    <row r="16528" ht="12.75"/>
    <row r="16529" ht="12.75"/>
    <row r="16530" ht="12.75"/>
    <row r="16531" ht="12.75"/>
    <row r="16532" ht="12.75"/>
    <row r="16533" ht="12.75"/>
    <row r="16534" ht="12.75"/>
    <row r="16535" ht="12.75"/>
    <row r="16536" ht="12.75"/>
    <row r="16537" ht="12.75"/>
    <row r="16538" ht="12.75"/>
    <row r="16539" ht="12.75"/>
    <row r="16540" ht="12.75"/>
    <row r="16541" ht="12.75"/>
    <row r="16542" ht="12.75"/>
    <row r="16543" ht="12.75"/>
    <row r="16544" ht="12.75"/>
    <row r="16545" ht="12.75"/>
    <row r="16546" ht="12.75"/>
    <row r="16547" ht="12.75"/>
    <row r="16548" ht="12.75"/>
    <row r="16549" ht="12.75"/>
    <row r="16550" ht="12.75"/>
    <row r="16551" ht="12.75"/>
    <row r="16552" ht="12.75"/>
    <row r="16553" ht="12.75"/>
    <row r="16554" ht="12.75"/>
    <row r="16555" ht="12.75"/>
    <row r="16556" ht="12.75"/>
    <row r="16557" ht="12.75"/>
    <row r="16558" ht="12.75"/>
    <row r="16559" ht="12.75"/>
    <row r="16560" ht="12.75"/>
    <row r="16561" ht="12.75"/>
    <row r="16562" ht="12.75"/>
    <row r="16563" ht="12.75"/>
    <row r="16564" ht="12.75"/>
    <row r="16565" ht="12.75"/>
    <row r="16566" ht="12.75"/>
    <row r="16567" ht="12.75"/>
    <row r="16568" ht="12.75"/>
    <row r="16569" ht="12.75"/>
    <row r="16570" ht="12.75"/>
    <row r="16571" ht="12.75"/>
    <row r="16572" ht="12.75"/>
    <row r="16573" ht="12.75"/>
    <row r="16574" ht="12.75"/>
    <row r="16575" ht="12.75"/>
    <row r="16576" ht="12.75"/>
    <row r="16577" ht="12.75"/>
    <row r="16578" ht="12.75"/>
    <row r="16579" ht="12.75"/>
    <row r="16580" ht="12.75"/>
    <row r="16581" ht="12.75"/>
    <row r="16582" ht="12.75"/>
    <row r="16583" ht="12.75"/>
    <row r="16584" ht="12.75"/>
    <row r="16585" ht="12.75"/>
    <row r="16586" ht="12.75"/>
    <row r="16587" ht="12.75"/>
    <row r="16588" ht="12.75"/>
    <row r="16589" ht="12.75"/>
    <row r="16590" ht="12.75"/>
    <row r="16591" ht="12.75"/>
    <row r="16592" ht="12.75"/>
    <row r="16593" ht="12.75"/>
    <row r="16594" ht="12.75"/>
    <row r="16595" ht="12.75"/>
    <row r="16596" ht="12.75"/>
    <row r="16597" ht="12.75"/>
    <row r="16598" ht="12.75"/>
    <row r="16599" ht="12.75"/>
    <row r="16600" ht="12.75"/>
    <row r="16601" ht="12.75"/>
    <row r="16602" ht="12.75"/>
    <row r="16603" ht="12.75"/>
    <row r="16604" ht="12.75"/>
    <row r="16605" ht="12.75"/>
    <row r="16606" ht="12.75"/>
    <row r="16607" ht="12.75"/>
    <row r="16608" ht="12.75"/>
    <row r="16609" ht="12.75"/>
    <row r="16610" ht="12.75"/>
    <row r="16611" ht="12.75"/>
    <row r="16612" ht="12.75"/>
    <row r="16613" ht="12.75"/>
    <row r="16614" ht="12.75"/>
    <row r="16615" ht="12.75"/>
    <row r="16616" ht="12.75"/>
    <row r="16617" ht="12.75"/>
    <row r="16618" ht="12.75"/>
    <row r="16619" ht="12.75"/>
    <row r="16620" ht="12.75"/>
    <row r="16621" ht="12.75"/>
    <row r="16622" ht="12.75"/>
    <row r="16623" ht="12.75"/>
    <row r="16624" ht="12.75"/>
    <row r="16625" ht="12.75"/>
    <row r="16626" ht="12.75"/>
    <row r="16627" ht="12.75"/>
    <row r="16628" ht="12.75"/>
    <row r="16629" ht="12.75"/>
    <row r="16630" ht="12.75"/>
    <row r="16631" ht="12.75"/>
    <row r="16632" ht="12.75"/>
    <row r="16633" ht="12.75"/>
    <row r="16634" ht="12.75"/>
    <row r="16635" ht="12.75"/>
    <row r="16636" ht="12.75"/>
    <row r="16637" ht="12.75"/>
    <row r="16638" ht="12.75"/>
    <row r="16639" ht="12.75"/>
    <row r="16640" ht="12.75"/>
    <row r="16641" ht="12.75"/>
    <row r="16642" ht="12.75"/>
    <row r="16643" ht="12.75"/>
    <row r="16644" ht="12.75"/>
    <row r="16645" ht="12.75"/>
    <row r="16646" ht="12.75"/>
    <row r="16647" ht="12.75"/>
    <row r="16648" ht="12.75"/>
    <row r="16649" ht="12.75"/>
    <row r="16650" ht="12.75"/>
    <row r="16651" ht="12.75"/>
    <row r="16652" ht="12.75"/>
    <row r="16653" ht="12.75"/>
    <row r="16654" ht="12.75"/>
    <row r="16655" ht="12.75"/>
    <row r="16656" ht="12.75"/>
    <row r="16657" ht="12.75"/>
    <row r="16658" ht="12.75"/>
    <row r="16659" ht="12.75"/>
    <row r="16660" ht="12.75"/>
    <row r="16661" ht="12.75"/>
    <row r="16662" ht="12.75"/>
    <row r="16663" ht="12.75"/>
    <row r="16664" ht="12.75"/>
    <row r="16665" ht="12.75"/>
    <row r="16666" ht="12.75"/>
    <row r="16667" ht="12.75"/>
    <row r="16668" ht="12.75"/>
    <row r="16669" ht="12.75"/>
    <row r="16670" ht="12.75"/>
    <row r="16671" ht="12.75"/>
    <row r="16672" ht="12.75"/>
    <row r="16673" ht="12.75"/>
    <row r="16674" ht="12.75"/>
    <row r="16675" ht="12.75"/>
    <row r="16676" ht="12.75"/>
    <row r="16677" ht="12.75"/>
    <row r="16678" ht="12.75"/>
    <row r="16679" ht="12.75"/>
    <row r="16680" ht="12.75"/>
    <row r="16681" ht="12.75"/>
    <row r="16682" ht="12.75"/>
    <row r="16683" ht="12.75"/>
    <row r="16684" ht="12.75"/>
    <row r="16685" ht="12.75"/>
    <row r="16686" ht="12.75"/>
    <row r="16687" ht="12.75"/>
    <row r="16688" ht="12.75"/>
    <row r="16689" ht="12.75"/>
    <row r="16690" ht="12.75"/>
    <row r="16691" ht="12.75"/>
    <row r="16692" ht="12.75"/>
    <row r="16693" ht="12.75"/>
    <row r="16694" ht="12.75"/>
    <row r="16695" ht="12.75"/>
    <row r="16696" ht="12.75"/>
    <row r="16697" ht="12.75"/>
    <row r="16698" ht="12.75"/>
    <row r="16699" ht="12.75"/>
    <row r="16700" ht="12.75"/>
    <row r="16701" ht="12.75"/>
    <row r="16702" ht="12.75"/>
    <row r="16703" ht="12.75"/>
    <row r="16704" ht="12.75"/>
    <row r="16705" ht="12.75"/>
    <row r="16706" ht="12.75"/>
    <row r="16707" ht="12.75"/>
    <row r="16708" ht="12.75"/>
    <row r="16709" ht="12.75"/>
    <row r="16710" ht="12.75"/>
    <row r="16711" ht="12.75"/>
    <row r="16712" ht="12.75"/>
    <row r="16713" ht="12.75"/>
    <row r="16714" ht="12.75"/>
    <row r="16715" ht="12.75"/>
    <row r="16716" ht="12.75"/>
    <row r="16717" ht="12.75"/>
    <row r="16718" ht="12.75"/>
    <row r="16719" ht="12.75"/>
    <row r="16720" ht="12.75"/>
    <row r="16721" ht="12.75"/>
    <row r="16722" ht="12.75"/>
    <row r="16723" ht="12.75"/>
    <row r="16724" ht="12.75"/>
    <row r="16725" ht="12.75"/>
    <row r="16726" ht="12.75"/>
    <row r="16727" ht="12.75"/>
    <row r="16728" ht="12.75"/>
    <row r="16729" ht="12.75"/>
    <row r="16730" ht="12.75"/>
    <row r="16731" ht="12.75"/>
    <row r="16732" ht="12.75"/>
    <row r="16733" ht="12.75"/>
    <row r="16734" ht="12.75"/>
    <row r="16735" ht="12.75"/>
    <row r="16736" ht="12.75"/>
    <row r="16737" ht="12.75"/>
    <row r="16738" ht="12.75"/>
    <row r="16739" ht="12.75"/>
    <row r="16740" ht="12.75"/>
    <row r="16741" ht="12.75"/>
    <row r="16742" ht="12.75"/>
    <row r="16743" ht="12.75"/>
    <row r="16744" ht="12.75"/>
    <row r="16745" ht="12.75"/>
    <row r="16746" ht="12.75"/>
    <row r="16747" ht="12.75"/>
    <row r="16748" ht="12.75"/>
    <row r="16749" ht="12.75"/>
    <row r="16750" ht="12.75"/>
    <row r="16751" ht="12.75"/>
    <row r="16752" ht="12.75"/>
    <row r="16753" ht="12.75"/>
    <row r="16754" ht="12.75"/>
    <row r="16755" ht="12.75"/>
    <row r="16756" ht="12.75"/>
    <row r="16757" ht="12.75"/>
    <row r="16758" ht="12.75"/>
    <row r="16759" ht="12.75"/>
    <row r="16760" ht="12.75"/>
    <row r="16761" ht="12.75"/>
    <row r="16762" ht="12.75"/>
    <row r="16763" ht="12.75"/>
    <row r="16764" ht="12.75"/>
    <row r="16765" ht="12.75"/>
    <row r="16766" ht="12.75"/>
    <row r="16767" ht="12.75"/>
    <row r="16768" ht="12.75"/>
    <row r="16769" ht="12.75"/>
    <row r="16770" ht="12.75"/>
    <row r="16771" ht="12.75"/>
    <row r="16772" ht="12.75"/>
    <row r="16773" ht="12.75"/>
    <row r="16774" ht="12.75"/>
    <row r="16775" ht="12.75"/>
    <row r="16776" ht="12.75"/>
    <row r="16777" ht="12.75"/>
    <row r="16778" ht="12.75"/>
    <row r="16779" ht="12.75"/>
    <row r="16780" ht="12.75"/>
    <row r="16781" ht="12.75"/>
    <row r="16782" ht="12.75"/>
    <row r="16783" ht="12.75"/>
    <row r="16784" ht="12.75"/>
    <row r="16785" ht="12.75"/>
    <row r="16786" ht="12.75"/>
    <row r="16787" ht="12.75"/>
    <row r="16788" ht="12.75"/>
    <row r="16789" ht="12.75"/>
    <row r="16790" ht="12.75"/>
    <row r="16791" ht="12.75"/>
    <row r="16792" ht="12.75"/>
    <row r="16793" ht="12.75"/>
    <row r="16794" ht="12.75"/>
    <row r="16795" ht="12.75"/>
    <row r="16796" ht="12.75"/>
    <row r="16797" ht="12.75"/>
    <row r="16798" ht="12.75"/>
    <row r="16799" ht="12.75"/>
    <row r="16800" ht="12.75"/>
    <row r="16801" ht="12.75"/>
    <row r="16802" ht="12.75"/>
    <row r="16803" ht="12.75"/>
    <row r="16804" ht="12.75"/>
    <row r="16805" ht="12.75"/>
    <row r="16806" ht="12.75"/>
    <row r="16807" ht="12.75"/>
    <row r="16808" ht="12.75"/>
    <row r="16809" ht="12.75"/>
    <row r="16810" ht="12.75"/>
    <row r="16811" ht="12.75"/>
    <row r="16812" ht="12.75"/>
    <row r="16813" ht="12.75"/>
    <row r="16814" ht="12.75"/>
    <row r="16815" ht="12.75"/>
    <row r="16816" ht="12.75"/>
    <row r="16817" ht="12.75"/>
    <row r="16818" ht="12.75"/>
    <row r="16819" ht="12.75"/>
    <row r="16820" ht="12.75"/>
    <row r="16821" ht="12.75"/>
    <row r="16822" ht="12.75"/>
    <row r="16823" ht="12.75"/>
    <row r="16824" ht="12.75"/>
    <row r="16825" ht="12.75"/>
    <row r="16826" ht="12.75"/>
    <row r="16827" ht="12.75"/>
    <row r="16828" ht="12.75"/>
    <row r="16829" ht="12.75"/>
    <row r="16830" ht="12.75"/>
    <row r="16831" ht="12.75"/>
    <row r="16832" ht="12.75"/>
    <row r="16833" ht="12.75"/>
    <row r="16834" ht="12.75"/>
    <row r="16835" ht="12.75"/>
    <row r="16836" ht="12.75"/>
    <row r="16837" ht="12.75"/>
    <row r="16838" ht="12.75"/>
    <row r="16839" ht="12.75"/>
    <row r="16840" ht="12.75"/>
    <row r="16841" ht="12.75"/>
    <row r="16842" ht="12.75"/>
    <row r="16843" ht="12.75"/>
    <row r="16844" ht="12.75"/>
    <row r="16845" ht="12.75"/>
    <row r="16846" ht="12.75"/>
    <row r="16847" ht="12.75"/>
    <row r="16848" ht="12.75"/>
    <row r="16849" ht="12.75"/>
    <row r="16850" ht="12.75"/>
    <row r="16851" ht="12.75"/>
    <row r="16852" ht="12.75"/>
    <row r="16853" ht="12.75"/>
    <row r="16854" ht="12.75"/>
    <row r="16855" ht="12.75"/>
    <row r="16856" ht="12.75"/>
    <row r="16857" ht="12.75"/>
    <row r="16858" ht="12.75"/>
    <row r="16859" ht="12.75"/>
    <row r="16860" ht="12.75"/>
    <row r="16861" ht="12.75"/>
    <row r="16862" ht="12.75"/>
    <row r="16863" ht="12.75"/>
    <row r="16864" ht="12.75"/>
    <row r="16865" ht="12.75"/>
    <row r="16866" ht="12.75"/>
    <row r="16867" ht="12.75"/>
    <row r="16868" ht="12.75"/>
    <row r="16869" ht="12.75"/>
    <row r="16870" ht="12.75"/>
    <row r="16871" ht="12.75"/>
    <row r="16872" ht="12.75"/>
    <row r="16873" ht="12.75"/>
    <row r="16874" ht="12.75"/>
    <row r="16875" ht="12.75"/>
    <row r="16876" ht="12.75"/>
    <row r="16877" ht="12.75"/>
    <row r="16878" ht="12.75"/>
    <row r="16879" ht="12.75"/>
    <row r="16880" ht="12.75"/>
    <row r="16881" ht="12.75"/>
    <row r="16882" ht="12.75"/>
    <row r="16883" ht="12.75"/>
    <row r="16884" ht="12.75"/>
    <row r="16885" ht="12.75"/>
    <row r="16886" ht="12.75"/>
    <row r="16887" ht="12.75"/>
    <row r="16888" ht="12.75"/>
    <row r="16889" ht="12.75"/>
    <row r="16890" ht="12.75"/>
    <row r="16891" ht="12.75"/>
    <row r="16892" ht="12.75"/>
    <row r="16893" ht="12.75"/>
    <row r="16894" ht="12.75"/>
    <row r="16895" ht="12.75"/>
    <row r="16896" ht="12.75"/>
    <row r="16897" ht="12.75"/>
    <row r="16898" ht="12.75"/>
    <row r="16899" ht="12.75"/>
    <row r="16900" ht="12.75"/>
    <row r="16901" ht="12.75"/>
    <row r="16902" ht="12.75"/>
    <row r="16903" ht="12.75"/>
    <row r="16904" ht="12.75"/>
    <row r="16905" ht="12.75"/>
    <row r="16906" ht="12.75"/>
    <row r="16907" ht="12.75"/>
    <row r="16908" ht="12.75"/>
    <row r="16909" ht="12.75"/>
    <row r="16910" ht="12.75"/>
    <row r="16911" ht="12.75"/>
    <row r="16912" ht="12.75"/>
    <row r="16913" ht="12.75"/>
    <row r="16914" ht="12.75"/>
    <row r="16915" ht="12.75"/>
    <row r="16916" ht="12.75"/>
    <row r="16917" ht="12.75"/>
    <row r="16918" ht="12.75"/>
    <row r="16919" ht="12.75"/>
    <row r="16920" ht="12.75"/>
    <row r="16921" ht="12.75"/>
    <row r="16922" ht="12.75"/>
    <row r="16923" ht="12.75"/>
    <row r="16924" ht="12.75"/>
    <row r="16925" ht="12.75"/>
    <row r="16926" ht="12.75"/>
    <row r="16927" ht="12.75"/>
    <row r="16928" ht="12.75"/>
    <row r="16929" ht="12.75"/>
    <row r="16930" ht="12.75"/>
    <row r="16931" ht="12.75"/>
    <row r="16932" ht="12.75"/>
    <row r="16933" ht="12.75"/>
    <row r="16934" ht="12.75"/>
    <row r="16935" ht="12.75"/>
    <row r="16936" ht="12.75"/>
    <row r="16937" ht="12.75"/>
    <row r="16938" ht="12.75"/>
    <row r="16939" ht="12.75"/>
    <row r="16940" ht="12.75"/>
    <row r="16941" ht="12.75"/>
    <row r="16942" ht="12.75"/>
    <row r="16943" ht="12.75"/>
    <row r="16944" ht="12.75"/>
    <row r="16945" ht="12.75"/>
    <row r="16946" ht="12.75"/>
    <row r="16947" ht="12.75"/>
    <row r="16948" ht="12.75"/>
    <row r="16949" ht="12.75"/>
    <row r="16950" ht="12.75"/>
    <row r="16951" ht="12.75"/>
    <row r="16952" ht="12.75"/>
    <row r="16953" ht="12.75"/>
    <row r="16954" ht="12.75"/>
    <row r="16955" ht="12.75"/>
    <row r="16956" ht="12.75"/>
    <row r="16957" ht="12.75"/>
    <row r="16958" ht="12.75"/>
    <row r="16959" ht="12.75"/>
    <row r="16960" ht="12.75"/>
    <row r="16961" ht="12.75"/>
    <row r="16962" ht="12.75"/>
    <row r="16963" ht="12.75"/>
    <row r="16964" ht="12.75"/>
    <row r="16965" ht="12.75"/>
    <row r="16966" ht="12.75"/>
    <row r="16967" ht="12.75"/>
    <row r="16968" ht="12.75"/>
    <row r="16969" ht="12.75"/>
    <row r="16970" ht="12.75"/>
    <row r="16971" ht="12.75"/>
    <row r="16972" ht="12.75"/>
    <row r="16973" ht="12.75"/>
    <row r="16974" ht="12.75"/>
    <row r="16975" ht="12.75"/>
    <row r="16976" ht="12.75"/>
    <row r="16977" ht="12.75"/>
    <row r="16978" ht="12.75"/>
    <row r="16979" ht="12.75"/>
    <row r="16980" ht="12.75"/>
    <row r="16981" ht="12.75"/>
    <row r="16982" ht="12.75"/>
    <row r="16983" ht="12.75"/>
    <row r="16984" ht="12.75"/>
    <row r="16985" ht="12.75"/>
    <row r="16986" ht="12.75"/>
    <row r="16987" ht="12.75"/>
    <row r="16988" ht="12.75"/>
    <row r="16989" ht="12.75"/>
    <row r="16990" ht="12.75"/>
    <row r="16991" ht="12.75"/>
    <row r="16992" ht="12.75"/>
    <row r="16993" ht="12.75"/>
    <row r="16994" ht="12.75"/>
    <row r="16995" ht="12.75"/>
    <row r="16996" ht="12.75"/>
    <row r="16997" ht="12.75"/>
    <row r="16998" ht="12.75"/>
    <row r="16999" ht="12.75"/>
    <row r="17000" ht="12.75"/>
    <row r="17001" ht="12.75"/>
    <row r="17002" ht="12.75"/>
    <row r="17003" ht="12.75"/>
    <row r="17004" ht="12.75"/>
    <row r="17005" ht="12.75"/>
    <row r="17006" ht="12.75"/>
    <row r="17007" ht="12.75"/>
    <row r="17008" ht="12.75"/>
    <row r="17009" ht="12.75"/>
    <row r="17010" ht="12.75"/>
    <row r="17011" ht="12.75"/>
    <row r="17012" ht="12.75"/>
    <row r="17013" ht="12.75"/>
    <row r="17014" ht="12.75"/>
    <row r="17015" ht="12.75"/>
    <row r="17016" ht="12.75"/>
    <row r="17017" ht="12.75"/>
    <row r="17018" ht="12.75"/>
    <row r="17019" ht="12.75"/>
    <row r="17020" ht="12.75"/>
    <row r="17021" ht="12.75"/>
    <row r="17022" ht="12.75"/>
    <row r="17023" ht="12.75"/>
    <row r="17024" ht="12.75"/>
    <row r="17025" ht="12.75"/>
    <row r="17026" ht="12.75"/>
    <row r="17027" ht="12.75"/>
    <row r="17028" ht="12.75"/>
    <row r="17029" ht="12.75"/>
    <row r="17030" ht="12.75"/>
    <row r="17031" ht="12.75"/>
    <row r="17032" ht="12.75"/>
    <row r="17033" ht="12.75"/>
    <row r="17034" ht="12.75"/>
    <row r="17035" ht="12.75"/>
    <row r="17036" ht="12.75"/>
    <row r="17037" ht="12.75"/>
    <row r="17038" ht="12.75"/>
    <row r="17039" ht="12.75"/>
    <row r="17040" ht="12.75"/>
    <row r="17041" ht="12.75"/>
    <row r="17042" ht="12.75"/>
    <row r="17043" ht="12.75"/>
    <row r="17044" ht="12.75"/>
    <row r="17045" ht="12.75"/>
    <row r="17046" ht="12.75"/>
    <row r="17047" ht="12.75"/>
    <row r="17048" ht="12.75"/>
    <row r="17049" ht="12.75"/>
    <row r="17050" ht="12.75"/>
    <row r="17051" ht="12.75"/>
    <row r="17052" ht="12.75"/>
    <row r="17053" ht="12.75"/>
    <row r="17054" ht="12.75"/>
    <row r="17055" ht="12.75"/>
    <row r="17056" ht="12.75"/>
    <row r="17057" ht="12.75"/>
    <row r="17058" ht="12.75"/>
    <row r="17059" ht="12.75"/>
    <row r="17060" ht="12.75"/>
    <row r="17061" ht="12.75"/>
    <row r="17062" ht="12.75"/>
    <row r="17063" ht="12.75"/>
    <row r="17064" ht="12.75"/>
    <row r="17065" ht="12.75"/>
    <row r="17066" ht="12.75"/>
    <row r="17067" ht="12.75"/>
    <row r="17068" ht="12.75"/>
    <row r="17069" ht="12.75"/>
    <row r="17070" ht="12.75"/>
    <row r="17071" ht="12.75"/>
    <row r="17072" ht="12.75"/>
    <row r="17073" ht="12.75"/>
    <row r="17074" ht="12.75"/>
    <row r="17075" ht="12.75"/>
    <row r="17076" ht="12.75"/>
    <row r="17077" ht="12.75"/>
    <row r="17078" ht="12.75"/>
    <row r="17079" ht="12.75"/>
    <row r="17080" ht="12.75"/>
    <row r="17081" ht="12.75"/>
    <row r="17082" ht="12.75"/>
    <row r="17083" ht="12.75"/>
    <row r="17084" ht="12.75"/>
    <row r="17085" ht="12.75"/>
    <row r="17086" ht="12.75"/>
    <row r="17087" ht="12.75"/>
    <row r="17088" ht="12.75"/>
    <row r="17089" ht="12.75"/>
    <row r="17090" ht="12.75"/>
    <row r="17091" ht="12.75"/>
    <row r="17092" ht="12.75"/>
    <row r="17093" ht="12.75"/>
    <row r="17094" ht="12.75"/>
    <row r="17095" ht="12.75"/>
    <row r="17096" ht="12.75"/>
    <row r="17097" ht="12.75"/>
    <row r="17098" ht="12.75"/>
    <row r="17099" ht="12.75"/>
    <row r="17100" ht="12.75"/>
    <row r="17101" ht="12.75"/>
    <row r="17102" ht="12.75"/>
    <row r="17103" ht="12.75"/>
    <row r="17104" ht="12.75"/>
    <row r="17105" ht="12.75"/>
    <row r="17106" ht="12.75"/>
    <row r="17107" ht="12.75"/>
    <row r="17108" ht="12.75"/>
    <row r="17109" ht="12.75"/>
    <row r="17110" ht="12.75"/>
    <row r="17111" ht="12.75"/>
    <row r="17112" ht="12.75"/>
    <row r="17113" ht="12.75"/>
    <row r="17114" ht="12.75"/>
    <row r="17115" ht="12.75"/>
    <row r="17116" ht="12.75"/>
    <row r="17117" ht="12.75"/>
    <row r="17118" ht="12.75"/>
    <row r="17119" ht="12.75"/>
    <row r="17120" ht="12.75"/>
    <row r="17121" ht="12.75"/>
    <row r="17122" ht="12.75"/>
    <row r="17123" ht="12.75"/>
    <row r="17124" ht="12.75"/>
    <row r="17125" ht="12.75"/>
    <row r="17126" ht="12.75"/>
    <row r="17127" ht="12.75"/>
    <row r="17128" ht="12.75"/>
    <row r="17129" ht="12.75"/>
    <row r="17130" ht="12.75"/>
    <row r="17131" ht="12.75"/>
    <row r="17132" ht="12.75"/>
    <row r="17133" ht="12.75"/>
    <row r="17134" ht="12.75"/>
    <row r="17135" ht="12.75"/>
    <row r="17136" ht="12.75"/>
    <row r="17137" ht="12.75"/>
    <row r="17138" ht="12.75"/>
    <row r="17139" ht="12.75"/>
    <row r="17140" ht="12.75"/>
    <row r="17141" ht="12.75"/>
    <row r="17142" ht="12.75"/>
    <row r="17143" ht="12.75"/>
    <row r="17144" ht="12.75"/>
    <row r="17145" ht="12.75"/>
    <row r="17146" ht="12.75"/>
    <row r="17147" ht="12.75"/>
    <row r="17148" ht="12.75"/>
    <row r="17149" ht="12.75"/>
    <row r="17150" ht="12.75"/>
    <row r="17151" ht="12.75"/>
    <row r="17152" ht="12.75"/>
    <row r="17153" ht="12.75"/>
    <row r="17154" ht="12.75"/>
    <row r="17155" ht="12.75"/>
    <row r="17156" ht="12.75"/>
    <row r="17157" ht="12.75"/>
    <row r="17158" ht="12.75"/>
    <row r="17159" ht="12.75"/>
    <row r="17160" ht="12.75"/>
    <row r="17161" ht="12.75"/>
    <row r="17162" ht="12.75"/>
    <row r="17163" ht="12.75"/>
    <row r="17164" ht="12.75"/>
    <row r="17165" ht="12.75"/>
    <row r="17166" ht="12.75"/>
    <row r="17167" ht="12.75"/>
    <row r="17168" ht="12.75"/>
    <row r="17169" ht="12.75"/>
    <row r="17170" ht="12.75"/>
    <row r="17171" ht="12.75"/>
    <row r="17172" ht="12.75"/>
    <row r="17173" ht="12.75"/>
    <row r="17174" ht="12.75"/>
    <row r="17175" ht="12.75"/>
    <row r="17176" ht="12.75"/>
    <row r="17177" ht="12.75"/>
    <row r="17178" ht="12.75"/>
    <row r="17179" ht="12.75"/>
    <row r="17180" ht="12.75"/>
    <row r="17181" ht="12.75"/>
    <row r="17182" ht="12.75"/>
    <row r="17183" ht="12.75"/>
    <row r="17184" ht="12.75"/>
    <row r="17185" ht="12.75"/>
    <row r="17186" ht="12.75"/>
    <row r="17187" ht="12.75"/>
    <row r="17188" ht="12.75"/>
    <row r="17189" ht="12.75"/>
    <row r="17190" ht="12.75"/>
    <row r="17191" ht="12.75"/>
    <row r="17192" ht="12.75"/>
    <row r="17193" ht="12.75"/>
    <row r="17194" ht="12.75"/>
    <row r="17195" ht="12.75"/>
    <row r="17196" ht="12.75"/>
    <row r="17197" ht="12.75"/>
    <row r="17198" ht="12.75"/>
    <row r="17199" ht="12.75"/>
    <row r="17200" ht="12.75"/>
    <row r="17201" ht="12.75"/>
    <row r="17202" ht="12.75"/>
    <row r="17203" ht="12.75"/>
    <row r="17204" ht="12.75"/>
    <row r="17205" ht="12.75"/>
    <row r="17206" ht="12.75"/>
    <row r="17207" ht="12.75"/>
    <row r="17208" ht="12.75"/>
    <row r="17209" ht="12.75"/>
    <row r="17210" ht="12.75"/>
    <row r="17211" ht="12.75"/>
    <row r="17212" ht="12.75"/>
    <row r="17213" ht="12.75"/>
    <row r="17214" ht="12.75"/>
    <row r="17215" ht="12.75"/>
    <row r="17216" ht="12.75"/>
    <row r="17217" ht="12.75"/>
    <row r="17218" ht="12.75"/>
    <row r="17219" ht="12.75"/>
    <row r="17220" ht="12.75"/>
    <row r="17221" ht="12.75"/>
    <row r="17222" ht="12.75"/>
    <row r="17223" ht="12.75"/>
    <row r="17224" ht="12.75"/>
    <row r="17225" ht="12.75"/>
    <row r="17226" ht="12.75"/>
    <row r="17227" ht="12.75"/>
    <row r="17228" ht="12.75"/>
    <row r="17229" ht="12.75"/>
    <row r="17230" ht="12.75"/>
    <row r="17231" ht="12.75"/>
    <row r="17232" ht="12.75"/>
    <row r="17233" ht="12.75"/>
    <row r="17234" ht="12.75"/>
    <row r="17235" ht="12.75"/>
    <row r="17236" ht="12.75"/>
    <row r="17237" ht="12.75"/>
    <row r="17238" ht="12.75"/>
    <row r="17239" ht="12.75"/>
    <row r="17240" ht="12.75"/>
    <row r="17241" ht="12.75"/>
    <row r="17242" ht="12.75"/>
    <row r="17243" ht="12.75"/>
    <row r="17244" ht="12.75"/>
    <row r="17245" ht="12.75"/>
    <row r="17246" ht="12.75"/>
    <row r="17247" ht="12.75"/>
    <row r="17248" ht="12.75"/>
    <row r="17249" ht="12.75"/>
    <row r="17250" ht="12.75"/>
    <row r="17251" ht="12.75"/>
    <row r="17252" ht="12.75"/>
    <row r="17253" ht="12.75"/>
    <row r="17254" ht="12.75"/>
    <row r="17255" ht="12.75"/>
    <row r="17256" ht="12.75"/>
    <row r="17257" ht="12.75"/>
    <row r="17258" ht="12.75"/>
    <row r="17259" ht="12.75"/>
    <row r="17260" ht="12.75"/>
    <row r="17261" ht="12.75"/>
    <row r="17262" ht="12.75"/>
    <row r="17263" ht="12.75"/>
    <row r="17264" ht="12.75"/>
    <row r="17265" ht="12.75"/>
    <row r="17266" ht="12.75"/>
    <row r="17267" ht="12.75"/>
    <row r="17268" ht="12.75"/>
    <row r="17269" ht="12.75"/>
    <row r="17270" ht="12.75"/>
    <row r="17271" ht="12.75"/>
    <row r="17272" ht="12.75"/>
    <row r="17273" ht="12.75"/>
    <row r="17274" ht="12.75"/>
    <row r="17275" ht="12.75"/>
    <row r="17276" ht="12.75"/>
    <row r="17277" ht="12.75"/>
    <row r="17278" ht="12.75"/>
    <row r="17279" ht="12.75"/>
    <row r="17280" ht="12.75"/>
    <row r="17281" ht="12.75"/>
    <row r="17282" ht="12.75"/>
    <row r="17283" ht="12.75"/>
    <row r="17284" ht="12.75"/>
    <row r="17285" ht="12.75"/>
    <row r="17286" ht="12.75"/>
    <row r="17287" ht="12.75"/>
    <row r="17288" ht="12.75"/>
    <row r="17289" ht="12.75"/>
    <row r="17290" ht="12.75"/>
    <row r="17291" ht="12.75"/>
    <row r="17292" ht="12.75"/>
    <row r="17293" ht="12.75"/>
    <row r="17294" ht="12.75"/>
    <row r="17295" ht="12.75"/>
    <row r="17296" ht="12.75"/>
    <row r="17297" ht="12.75"/>
    <row r="17298" ht="12.75"/>
    <row r="17299" ht="12.75"/>
    <row r="17300" ht="12.75"/>
    <row r="17301" ht="12.75"/>
    <row r="17302" ht="12.75"/>
    <row r="17303" ht="12.75"/>
    <row r="17304" ht="12.75"/>
    <row r="17305" ht="12.75"/>
    <row r="17306" ht="12.75"/>
    <row r="17307" ht="12.75"/>
    <row r="17308" ht="12.75"/>
    <row r="17309" ht="12.75"/>
    <row r="17310" ht="12.75"/>
    <row r="17311" ht="12.75"/>
    <row r="17312" ht="12.75"/>
    <row r="17313" ht="12.75"/>
    <row r="17314" ht="12.75"/>
    <row r="17315" ht="12.75"/>
    <row r="17316" ht="12.75"/>
    <row r="17317" ht="12.75"/>
    <row r="17318" ht="12.75"/>
    <row r="17319" ht="12.75"/>
    <row r="17320" ht="12.75"/>
    <row r="17321" ht="12.75"/>
    <row r="17322" ht="12.75"/>
    <row r="17323" ht="12.75"/>
    <row r="17324" ht="12.75"/>
    <row r="17325" ht="12.75"/>
    <row r="17326" ht="12.75"/>
    <row r="17327" ht="12.75"/>
    <row r="17328" ht="12.75"/>
    <row r="17329" ht="12.75"/>
    <row r="17330" ht="12.75"/>
    <row r="17331" ht="12.75"/>
    <row r="17332" ht="12.75"/>
    <row r="17333" ht="12.75"/>
    <row r="17334" ht="12.75"/>
    <row r="17335" ht="12.75"/>
    <row r="17336" ht="12.75"/>
    <row r="17337" ht="12.75"/>
    <row r="17338" ht="12.75"/>
    <row r="17339" ht="12.75"/>
    <row r="17340" ht="12.75"/>
    <row r="17341" ht="12.75"/>
    <row r="17342" ht="12.75"/>
    <row r="17343" ht="12.75"/>
    <row r="17344" ht="12.75"/>
    <row r="17345" ht="12.75"/>
    <row r="17346" ht="12.75"/>
    <row r="17347" ht="12.75"/>
    <row r="17348" ht="12.75"/>
    <row r="17349" ht="12.75"/>
    <row r="17350" ht="12.75"/>
    <row r="17351" ht="12.75"/>
    <row r="17352" ht="12.75"/>
    <row r="17353" ht="12.75"/>
    <row r="17354" ht="12.75"/>
    <row r="17355" ht="12.75"/>
    <row r="17356" ht="12.75"/>
    <row r="17357" ht="12.75"/>
    <row r="17358" ht="12.75"/>
    <row r="17359" ht="12.75"/>
    <row r="17360" ht="12.75"/>
    <row r="17361" ht="12.75"/>
    <row r="17362" ht="12.75"/>
    <row r="17363" ht="12.75"/>
    <row r="17364" ht="12.75"/>
    <row r="17365" ht="12.75"/>
    <row r="17366" ht="12.75"/>
    <row r="17367" ht="12.75"/>
    <row r="17368" ht="12.75"/>
    <row r="17369" ht="12.75"/>
    <row r="17370" ht="12.75"/>
    <row r="17371" ht="12.75"/>
    <row r="17372" ht="12.75"/>
    <row r="17373" ht="12.75"/>
    <row r="17374" ht="12.75"/>
    <row r="17375" ht="12.75"/>
    <row r="17376" ht="12.75"/>
    <row r="17377" ht="12.75"/>
    <row r="17378" ht="12.75"/>
    <row r="17379" ht="12.75"/>
    <row r="17380" ht="12.75"/>
    <row r="17381" ht="12.75"/>
    <row r="17382" ht="12.75"/>
    <row r="17383" ht="12.75"/>
    <row r="17384" ht="12.75"/>
    <row r="17385" ht="12.75"/>
    <row r="17386" ht="12.75"/>
    <row r="17387" ht="12.75"/>
    <row r="17388" ht="12.75"/>
    <row r="17389" ht="12.75"/>
    <row r="17390" ht="12.75"/>
    <row r="17391" ht="12.75"/>
    <row r="17392" ht="12.75"/>
    <row r="17393" ht="12.75"/>
    <row r="17394" ht="12.75"/>
    <row r="17395" ht="12.75"/>
    <row r="17396" ht="12.75"/>
    <row r="17397" ht="12.75"/>
    <row r="17398" ht="12.75"/>
    <row r="17399" ht="12.75"/>
    <row r="17400" ht="12.75"/>
    <row r="17401" ht="12.75"/>
    <row r="17402" ht="12.75"/>
    <row r="17403" ht="12.75"/>
    <row r="17404" ht="12.75"/>
    <row r="17405" ht="12.75"/>
    <row r="17406" ht="12.75"/>
    <row r="17407" ht="12.75"/>
    <row r="17408" ht="12.75"/>
    <row r="17409" ht="12.75"/>
    <row r="17410" ht="12.75"/>
    <row r="17411" ht="12.75"/>
    <row r="17412" ht="12.75"/>
    <row r="17413" ht="12.75"/>
    <row r="17414" ht="12.75"/>
    <row r="17415" ht="12.75"/>
    <row r="17416" ht="12.75"/>
    <row r="17417" ht="12.75"/>
    <row r="17418" ht="12.75"/>
    <row r="17419" ht="12.75"/>
    <row r="17420" ht="12.75"/>
    <row r="17421" ht="12.75"/>
    <row r="17422" ht="12.75"/>
    <row r="17423" ht="12.75"/>
    <row r="17424" ht="12.75"/>
    <row r="17425" ht="12.75"/>
    <row r="17426" ht="12.75"/>
    <row r="17427" ht="12.75"/>
    <row r="17428" ht="12.75"/>
    <row r="17429" ht="12.75"/>
    <row r="17430" ht="12.75"/>
    <row r="17431" ht="12.75"/>
    <row r="17432" ht="12.75"/>
    <row r="17433" ht="12.75"/>
    <row r="17434" ht="12.75"/>
    <row r="17435" ht="12.75"/>
    <row r="17436" ht="12.75"/>
    <row r="17437" ht="12.75"/>
    <row r="17438" ht="12.75"/>
    <row r="17439" ht="12.75"/>
    <row r="17440" ht="12.75"/>
    <row r="17441" ht="12.75"/>
    <row r="17442" ht="12.75"/>
    <row r="17443" ht="12.75"/>
    <row r="17444" ht="12.75"/>
    <row r="17445" ht="12.75"/>
    <row r="17446" ht="12.75"/>
    <row r="17447" ht="12.75"/>
    <row r="17448" ht="12.75"/>
    <row r="17449" ht="12.75"/>
    <row r="17450" ht="12.75"/>
    <row r="17451" ht="12.75"/>
    <row r="17452" ht="12.75"/>
    <row r="17453" ht="12.75"/>
    <row r="17454" ht="12.75"/>
    <row r="17455" ht="12.75"/>
    <row r="17456" ht="12.75"/>
    <row r="17457" ht="12.75"/>
    <row r="17458" ht="12.75"/>
    <row r="17459" ht="12.75"/>
    <row r="17460" ht="12.75"/>
    <row r="17461" ht="12.75"/>
    <row r="17462" ht="12.75"/>
    <row r="17463" ht="12.75"/>
    <row r="17464" ht="12.75"/>
    <row r="17465" ht="12.75"/>
    <row r="17466" ht="12.75"/>
    <row r="17467" ht="12.75"/>
    <row r="17468" ht="12.75"/>
    <row r="17469" ht="12.75"/>
    <row r="17470" ht="12.75"/>
    <row r="17471" ht="12.75"/>
    <row r="17472" ht="12.75"/>
    <row r="17473" ht="12.75"/>
    <row r="17474" ht="12.75"/>
    <row r="17475" ht="12.75"/>
    <row r="17476" ht="12.75"/>
    <row r="17477" ht="12.75"/>
    <row r="17478" ht="12.75"/>
    <row r="17479" ht="12.75"/>
    <row r="17480" ht="12.75"/>
    <row r="17481" ht="12.75"/>
    <row r="17482" ht="12.75"/>
    <row r="17483" ht="12.75"/>
    <row r="17484" ht="12.75"/>
    <row r="17485" ht="12.75"/>
    <row r="17486" ht="12.75"/>
    <row r="17487" ht="12.75"/>
    <row r="17488" ht="12.75"/>
    <row r="17489" ht="12.75"/>
    <row r="17490" ht="12.75"/>
    <row r="17491" ht="12.75"/>
    <row r="17492" ht="12.75"/>
    <row r="17493" ht="12.75"/>
    <row r="17494" ht="12.75"/>
    <row r="17495" ht="12.75"/>
    <row r="17496" ht="12.75"/>
    <row r="17497" ht="12.75"/>
    <row r="17498" ht="12.75"/>
    <row r="17499" ht="12.75"/>
    <row r="17500" ht="12.75"/>
    <row r="17501" ht="12.75"/>
    <row r="17502" ht="12.75"/>
    <row r="17503" ht="12.75"/>
    <row r="17504" ht="12.75"/>
    <row r="17505" ht="12.75"/>
    <row r="17506" ht="12.75"/>
    <row r="17507" ht="12.75"/>
    <row r="17508" ht="12.75"/>
    <row r="17509" ht="12.75"/>
    <row r="17510" ht="12.75"/>
    <row r="17511" ht="12.75"/>
    <row r="17512" ht="12.75"/>
    <row r="17513" ht="12.75"/>
    <row r="17514" ht="12.75"/>
    <row r="17515" ht="12.75"/>
    <row r="17516" ht="12.75"/>
    <row r="17517" ht="12.75"/>
    <row r="17518" ht="12.75"/>
    <row r="17519" ht="12.75"/>
    <row r="17520" ht="12.75"/>
    <row r="17521" ht="12.75"/>
    <row r="17522" ht="12.75"/>
    <row r="17523" ht="12.75"/>
    <row r="17524" ht="12.75"/>
    <row r="17525" ht="12.75"/>
    <row r="17526" ht="12.75"/>
    <row r="17527" ht="12.75"/>
    <row r="17528" ht="12.75"/>
    <row r="17529" ht="12.75"/>
    <row r="17530" ht="12.75"/>
    <row r="17531" ht="12.75"/>
    <row r="17532" ht="12.75"/>
    <row r="17533" ht="12.75"/>
    <row r="17534" ht="12.75"/>
    <row r="17535" ht="12.75"/>
    <row r="17536" ht="12.75"/>
    <row r="17537" ht="12.75"/>
    <row r="17538" ht="12.75"/>
    <row r="17539" ht="12.75"/>
    <row r="17540" ht="12.75"/>
    <row r="17541" ht="12.75"/>
    <row r="17542" ht="12.75"/>
    <row r="17543" ht="12.75"/>
    <row r="17544" ht="12.75"/>
    <row r="17545" ht="12.75"/>
    <row r="17546" ht="12.75"/>
    <row r="17547" ht="12.75"/>
    <row r="17548" ht="12.75"/>
    <row r="17549" ht="12.75"/>
    <row r="17550" ht="12.75"/>
    <row r="17551" ht="12.75"/>
    <row r="17552" ht="12.75"/>
    <row r="17553" ht="12.75"/>
    <row r="17554" ht="12.75"/>
    <row r="17555" ht="12.75"/>
    <row r="17556" ht="12.75"/>
    <row r="17557" ht="12.75"/>
    <row r="17558" ht="12.75"/>
    <row r="17559" ht="12.75"/>
    <row r="17560" ht="12.75"/>
    <row r="17561" ht="12.75"/>
    <row r="17562" ht="12.75"/>
    <row r="17563" ht="12.75"/>
    <row r="17564" ht="12.75"/>
    <row r="17565" ht="12.75"/>
    <row r="17566" ht="12.75"/>
    <row r="17567" ht="12.75"/>
    <row r="17568" ht="12.75"/>
    <row r="17569" ht="12.75"/>
    <row r="17570" ht="12.75"/>
    <row r="17571" ht="12.75"/>
    <row r="17572" ht="12.75"/>
    <row r="17573" ht="12.75"/>
    <row r="17574" ht="12.75"/>
    <row r="17575" ht="12.75"/>
    <row r="17576" ht="12.75"/>
    <row r="17577" ht="12.75"/>
    <row r="17578" ht="12.75"/>
    <row r="17579" ht="12.75"/>
    <row r="17580" ht="12.75"/>
    <row r="17581" ht="12.75"/>
    <row r="17582" ht="12.75"/>
    <row r="17583" ht="12.75"/>
    <row r="17584" ht="12.75"/>
    <row r="17585" ht="12.75"/>
    <row r="17586" ht="12.75"/>
    <row r="17587" ht="12.75"/>
    <row r="17588" ht="12.75"/>
    <row r="17589" ht="12.75"/>
    <row r="17590" ht="12.75"/>
    <row r="17591" ht="12.75"/>
    <row r="17592" ht="12.75"/>
    <row r="17593" ht="12.75"/>
    <row r="17594" ht="12.75"/>
    <row r="17595" ht="12.75"/>
    <row r="17596" ht="12.75"/>
    <row r="17597" ht="12.75"/>
    <row r="17598" ht="12.75"/>
    <row r="17599" ht="12.75"/>
    <row r="17600" ht="12.75"/>
    <row r="17601" ht="12.75"/>
    <row r="17602" ht="12.75"/>
    <row r="17603" ht="12.75"/>
    <row r="17604" ht="12.75"/>
    <row r="17605" ht="12.75"/>
    <row r="17606" ht="12.75"/>
    <row r="17607" ht="12.75"/>
    <row r="17608" ht="12.75"/>
    <row r="17609" ht="12.75"/>
    <row r="17610" ht="12.75"/>
    <row r="17611" ht="12.75"/>
    <row r="17612" ht="12.75"/>
    <row r="17613" ht="12.75"/>
    <row r="17614" ht="12.75"/>
    <row r="17615" ht="12.75"/>
    <row r="17616" ht="12.75"/>
    <row r="17617" ht="12.75"/>
    <row r="17618" ht="12.75"/>
    <row r="17619" ht="12.75"/>
    <row r="17620" ht="12.75"/>
    <row r="17621" ht="12.75"/>
    <row r="17622" ht="12.75"/>
    <row r="17623" ht="12.75"/>
    <row r="17624" ht="12.75"/>
    <row r="17625" ht="12.75"/>
    <row r="17626" ht="12.75"/>
    <row r="17627" ht="12.75"/>
    <row r="17628" ht="12.75"/>
    <row r="17629" ht="12.75"/>
    <row r="17630" ht="12.75"/>
    <row r="17631" ht="12.75"/>
    <row r="17632" ht="12.75"/>
    <row r="17633" ht="12.75"/>
    <row r="17634" ht="12.75"/>
    <row r="17635" ht="12.75"/>
    <row r="17636" ht="12.75"/>
    <row r="17637" ht="12.75"/>
    <row r="17638" ht="12.75"/>
    <row r="17639" ht="12.75"/>
    <row r="17640" ht="12.75"/>
    <row r="17641" ht="12.75"/>
    <row r="17642" ht="12.75"/>
    <row r="17643" ht="12.75"/>
    <row r="17644" ht="12.75"/>
    <row r="17645" ht="12.75"/>
    <row r="17646" ht="12.75"/>
    <row r="17647" ht="12.75"/>
    <row r="17648" ht="12.75"/>
    <row r="17649" ht="12.75"/>
    <row r="17650" ht="12.75"/>
    <row r="17651" ht="12.75"/>
    <row r="17652" ht="12.75"/>
    <row r="17653" ht="12.75"/>
    <row r="17654" ht="12.75"/>
    <row r="17655" ht="12.75"/>
    <row r="17656" ht="12.75"/>
    <row r="17657" ht="12.75"/>
    <row r="17658" ht="12.75"/>
    <row r="17659" ht="12.75"/>
    <row r="17660" ht="12.75"/>
    <row r="17661" ht="12.75"/>
    <row r="17662" ht="12.75"/>
    <row r="17663" ht="12.75"/>
    <row r="17664" ht="12.75"/>
    <row r="17665" ht="12.75"/>
    <row r="17666" ht="12.75"/>
    <row r="17667" ht="12.75"/>
    <row r="17668" ht="12.75"/>
    <row r="17669" ht="12.75"/>
    <row r="17670" ht="12.75"/>
    <row r="17671" ht="12.75"/>
    <row r="17672" ht="12.75"/>
    <row r="17673" ht="12.75"/>
    <row r="17674" ht="12.75"/>
    <row r="17675" ht="12.75"/>
    <row r="17676" ht="12.75"/>
    <row r="17677" ht="12.75"/>
    <row r="17678" ht="12.75"/>
    <row r="17679" ht="12.75"/>
    <row r="17680" ht="12.75"/>
    <row r="17681" ht="12.75"/>
    <row r="17682" ht="12.75"/>
    <row r="17683" ht="12.75"/>
    <row r="17684" ht="12.75"/>
    <row r="17685" ht="12.75"/>
    <row r="17686" ht="12.75"/>
    <row r="17687" ht="12.75"/>
    <row r="17688" ht="12.75"/>
    <row r="17689" ht="12.75"/>
    <row r="17690" ht="12.75"/>
    <row r="17691" ht="12.75"/>
    <row r="17692" ht="12.75"/>
    <row r="17693" ht="12.75"/>
    <row r="17694" ht="12.75"/>
    <row r="17695" ht="12.75"/>
    <row r="17696" ht="12.75"/>
    <row r="17697" ht="12.75"/>
    <row r="17698" ht="12.75"/>
    <row r="17699" ht="12.75"/>
    <row r="17700" ht="12.75"/>
    <row r="17701" ht="12.75"/>
    <row r="17702" ht="12.75"/>
    <row r="17703" ht="12.75"/>
    <row r="17704" ht="12.75"/>
    <row r="17705" ht="12.75"/>
    <row r="17706" ht="12.75"/>
    <row r="17707" ht="12.75"/>
    <row r="17708" ht="12.75"/>
    <row r="17709" ht="12.75"/>
    <row r="17710" ht="12.75"/>
    <row r="17711" ht="12.75"/>
    <row r="17712" ht="12.75"/>
    <row r="17713" ht="12.75"/>
    <row r="17714" ht="12.75"/>
    <row r="17715" ht="12.75"/>
    <row r="17716" ht="12.75"/>
    <row r="17717" ht="12.75"/>
    <row r="17718" ht="12.75"/>
    <row r="17719" ht="12.75"/>
    <row r="17720" ht="12.75"/>
    <row r="17721" ht="12.75"/>
    <row r="17722" ht="12.75"/>
    <row r="17723" ht="12.75"/>
    <row r="17724" ht="12.75"/>
    <row r="17725" ht="12.75"/>
    <row r="17726" ht="12.75"/>
    <row r="17727" ht="12.75"/>
    <row r="17728" ht="12.75"/>
    <row r="17729" ht="12.75"/>
    <row r="17730" ht="12.75"/>
    <row r="17731" ht="12.75"/>
    <row r="17732" ht="12.75"/>
    <row r="17733" ht="12.75"/>
    <row r="17734" ht="12.75"/>
    <row r="17735" ht="12.75"/>
    <row r="17736" ht="12.75"/>
    <row r="17737" ht="12.75"/>
    <row r="17738" ht="12.75"/>
    <row r="17739" ht="12.75"/>
    <row r="17740" ht="12.75"/>
    <row r="17741" ht="12.75"/>
    <row r="17742" ht="12.75"/>
    <row r="17743" ht="12.75"/>
    <row r="17744" ht="12.75"/>
    <row r="17745" ht="12.75"/>
    <row r="17746" ht="12.75"/>
    <row r="17747" ht="12.75"/>
    <row r="17748" ht="12.75"/>
    <row r="17749" ht="12.75"/>
    <row r="17750" ht="12.75"/>
    <row r="17751" ht="12.75"/>
    <row r="17752" ht="12.75"/>
    <row r="17753" ht="12.75"/>
    <row r="17754" ht="12.75"/>
    <row r="17755" ht="12.75"/>
    <row r="17756" ht="12.75"/>
    <row r="17757" ht="12.75"/>
    <row r="17758" ht="12.75"/>
    <row r="17759" ht="12.75"/>
    <row r="17760" ht="12.75"/>
    <row r="17761" ht="12.75"/>
    <row r="17762" ht="12.75"/>
    <row r="17763" ht="12.75"/>
    <row r="17764" ht="12.75"/>
    <row r="17765" ht="12.75"/>
    <row r="17766" ht="12.75"/>
    <row r="17767" ht="12.75"/>
    <row r="17768" ht="12.75"/>
    <row r="17769" ht="12.75"/>
    <row r="17770" ht="12.75"/>
    <row r="17771" ht="12.75"/>
    <row r="17772" ht="12.75"/>
    <row r="17773" ht="12.75"/>
    <row r="17774" ht="12.75"/>
    <row r="17775" ht="12.75"/>
    <row r="17776" ht="12.75"/>
    <row r="17777" ht="12.75"/>
    <row r="17778" ht="12.75"/>
    <row r="17779" ht="12.75"/>
    <row r="17780" ht="12.75"/>
    <row r="17781" ht="12.75"/>
    <row r="17782" ht="12.75"/>
    <row r="17783" ht="12.75"/>
    <row r="17784" ht="12.75"/>
    <row r="17785" ht="12.75"/>
    <row r="17786" ht="12.75"/>
    <row r="17787" ht="12.75"/>
    <row r="17788" ht="12.75"/>
    <row r="17789" ht="12.75"/>
    <row r="17790" ht="12.75"/>
    <row r="17791" ht="12.75"/>
    <row r="17792" ht="12.75"/>
    <row r="17793" ht="12.75"/>
    <row r="17794" ht="12.75"/>
    <row r="17795" ht="12.75"/>
    <row r="17796" ht="12.75"/>
    <row r="17797" ht="12.75"/>
    <row r="17798" ht="12.75"/>
    <row r="17799" ht="12.75"/>
    <row r="17800" ht="12.75"/>
    <row r="17801" ht="12.75"/>
    <row r="17802" ht="12.75"/>
    <row r="17803" ht="12.75"/>
    <row r="17804" ht="12.75"/>
    <row r="17805" ht="12.75"/>
    <row r="17806" ht="12.75"/>
    <row r="17807" ht="12.75"/>
    <row r="17808" ht="12.75"/>
    <row r="17809" ht="12.75"/>
    <row r="17810" ht="12.75"/>
    <row r="17811" ht="12.75"/>
    <row r="17812" ht="12.75"/>
    <row r="17813" ht="12.75"/>
    <row r="17814" ht="12.75"/>
    <row r="17815" ht="12.75"/>
    <row r="17816" ht="12.75"/>
    <row r="17817" ht="12.75"/>
    <row r="17818" ht="12.75"/>
    <row r="17819" ht="12.75"/>
    <row r="17820" ht="12.75"/>
    <row r="17821" ht="12.75"/>
    <row r="17822" ht="12.75"/>
    <row r="17823" ht="12.75"/>
    <row r="17824" ht="12.75"/>
    <row r="17825" ht="12.75"/>
    <row r="17826" ht="12.75"/>
    <row r="17827" ht="12.75"/>
    <row r="17828" ht="12.75"/>
    <row r="17829" ht="12.75"/>
    <row r="17830" ht="12.75"/>
    <row r="17831" ht="12.75"/>
    <row r="17832" ht="12.75"/>
    <row r="17833" ht="12.75"/>
    <row r="17834" ht="12.75"/>
    <row r="17835" ht="12.75"/>
    <row r="17836" ht="12.75"/>
    <row r="17837" ht="12.75"/>
    <row r="17838" ht="12.75"/>
    <row r="17839" ht="12.75"/>
    <row r="17840" ht="12.75"/>
    <row r="17841" ht="12.75"/>
    <row r="17842" ht="12.75"/>
    <row r="17843" ht="12.75"/>
    <row r="17844" ht="12.75"/>
    <row r="17845" ht="12.75"/>
    <row r="17846" ht="12.75"/>
    <row r="17847" ht="12.75"/>
    <row r="17848" ht="12.75"/>
    <row r="17849" ht="12.75"/>
    <row r="17850" ht="12.75"/>
    <row r="17851" ht="12.75"/>
    <row r="17852" ht="12.75"/>
    <row r="17853" ht="12.75"/>
    <row r="17854" ht="12.75"/>
    <row r="17855" ht="12.75"/>
    <row r="17856" ht="12.75"/>
    <row r="17857" ht="12.75"/>
    <row r="17858" ht="12.75"/>
    <row r="17859" ht="12.75"/>
    <row r="17860" ht="12.75"/>
    <row r="17861" ht="12.75"/>
    <row r="17862" ht="12.75"/>
    <row r="17863" ht="12.75"/>
    <row r="17864" ht="12.75"/>
    <row r="17865" ht="12.75"/>
    <row r="17866" ht="12.75"/>
    <row r="17867" ht="12.75"/>
    <row r="17868" ht="12.75"/>
    <row r="17869" ht="12.75"/>
    <row r="17870" ht="12.75"/>
    <row r="17871" ht="12.75"/>
    <row r="17872" ht="12.75"/>
    <row r="17873" ht="12.75"/>
    <row r="17874" ht="12.75"/>
    <row r="17875" ht="12.75"/>
    <row r="17876" ht="12.75"/>
    <row r="17877" ht="12.75"/>
    <row r="17878" ht="12.75"/>
    <row r="17879" ht="12.75"/>
    <row r="17880" ht="12.75"/>
    <row r="17881" ht="12.75"/>
    <row r="17882" ht="12.75"/>
    <row r="17883" ht="12.75"/>
    <row r="17884" ht="12.75"/>
    <row r="17885" ht="12.75"/>
    <row r="17886" ht="12.75"/>
    <row r="17887" ht="12.75"/>
    <row r="17888" ht="12.75"/>
    <row r="17889" ht="12.75"/>
    <row r="17890" ht="12.75"/>
    <row r="17891" ht="12.75"/>
    <row r="17892" ht="12.75"/>
    <row r="17893" ht="12.75"/>
    <row r="17894" ht="12.75"/>
    <row r="17895" ht="12.75"/>
    <row r="17896" ht="12.75"/>
    <row r="17897" ht="12.75"/>
    <row r="17898" ht="12.75"/>
    <row r="17899" ht="12.75"/>
    <row r="17900" ht="12.75"/>
    <row r="17901" ht="12.75"/>
    <row r="17902" ht="12.75"/>
    <row r="17903" ht="12.75"/>
    <row r="17904" ht="12.75"/>
    <row r="17905" ht="12.75"/>
    <row r="17906" ht="12.75"/>
    <row r="17907" ht="12.75"/>
    <row r="17908" ht="12.75"/>
    <row r="17909" ht="12.75"/>
    <row r="17910" ht="12.75"/>
    <row r="17911" ht="12.75"/>
    <row r="17912" ht="12.75"/>
    <row r="17913" ht="12.75"/>
    <row r="17914" ht="12.75"/>
    <row r="17915" ht="12.75"/>
    <row r="17916" ht="12.75"/>
    <row r="17917" ht="12.75"/>
    <row r="17918" ht="12.75"/>
    <row r="17919" ht="12.75"/>
    <row r="17920" ht="12.75"/>
    <row r="17921" ht="12.75"/>
    <row r="17922" ht="12.75"/>
    <row r="17923" ht="12.75"/>
    <row r="17924" ht="12.75"/>
    <row r="17925" ht="12.75"/>
    <row r="17926" ht="12.75"/>
    <row r="17927" ht="12.75"/>
    <row r="17928" ht="12.75"/>
    <row r="17929" ht="12.75"/>
    <row r="17930" ht="12.75"/>
    <row r="17931" ht="12.75"/>
    <row r="17932" ht="12.75"/>
    <row r="17933" ht="12.75"/>
    <row r="17934" ht="12.75"/>
    <row r="17935" ht="12.75"/>
    <row r="17936" ht="12.75"/>
    <row r="17937" ht="12.75"/>
    <row r="17938" ht="12.75"/>
    <row r="17939" ht="12.75"/>
    <row r="17940" ht="12.75"/>
    <row r="17941" ht="12.75"/>
    <row r="17942" ht="12.75"/>
    <row r="17943" ht="12.75"/>
    <row r="17944" ht="12.75"/>
    <row r="17945" ht="12.75"/>
    <row r="17946" ht="12.75"/>
    <row r="17947" ht="12.75"/>
    <row r="17948" ht="12.75"/>
    <row r="17949" ht="12.75"/>
    <row r="17950" ht="12.75"/>
    <row r="17951" ht="12.75"/>
    <row r="17952" ht="12.75"/>
    <row r="17953" ht="12.75"/>
    <row r="17954" ht="12.75"/>
    <row r="17955" ht="12.75"/>
    <row r="17956" ht="12.75"/>
    <row r="17957" ht="12.75"/>
    <row r="17958" ht="12.75"/>
    <row r="17959" ht="12.75"/>
    <row r="17960" ht="12.75"/>
    <row r="17961" ht="12.75"/>
    <row r="17962" ht="12.75"/>
    <row r="17963" ht="12.75"/>
    <row r="17964" ht="12.75"/>
    <row r="17965" ht="12.75"/>
    <row r="17966" ht="12.75"/>
    <row r="17967" ht="12.75"/>
    <row r="17968" ht="12.75"/>
    <row r="17969" ht="12.75"/>
    <row r="17970" ht="12.75"/>
    <row r="17971" ht="12.75"/>
    <row r="17972" ht="12.75"/>
    <row r="17973" ht="12.75"/>
    <row r="17974" ht="12.75"/>
    <row r="17975" ht="12.75"/>
    <row r="17976" ht="12.75"/>
    <row r="17977" ht="12.75"/>
    <row r="17978" ht="12.75"/>
    <row r="17979" ht="12.75"/>
    <row r="17980" ht="12.75"/>
    <row r="17981" ht="12.75"/>
    <row r="17982" ht="12.75"/>
    <row r="17983" ht="12.75"/>
    <row r="17984" ht="12.75"/>
    <row r="17985" ht="12.75"/>
    <row r="17986" ht="12.75"/>
    <row r="17987" ht="12.75"/>
    <row r="17988" ht="12.75"/>
    <row r="17989" ht="12.75"/>
    <row r="17990" ht="12.75"/>
    <row r="17991" ht="12.75"/>
    <row r="17992" ht="12.75"/>
    <row r="17993" ht="12.75"/>
    <row r="17994" ht="12.75"/>
    <row r="17995" ht="12.75"/>
    <row r="17996" ht="12.75"/>
    <row r="17997" ht="12.75"/>
    <row r="17998" ht="12.75"/>
    <row r="17999" ht="12.75"/>
    <row r="18000" ht="12.75"/>
    <row r="18001" ht="12.75"/>
    <row r="18002" ht="12.75"/>
    <row r="18003" ht="12.75"/>
    <row r="18004" ht="12.75"/>
    <row r="18005" ht="12.75"/>
    <row r="18006" ht="12.75"/>
    <row r="18007" ht="12.75"/>
    <row r="18008" ht="12.75"/>
    <row r="18009" ht="12.75"/>
    <row r="18010" ht="12.75"/>
    <row r="18011" ht="12.75"/>
    <row r="18012" ht="12.75"/>
    <row r="18013" ht="12.75"/>
    <row r="18014" ht="12.75"/>
    <row r="18015" ht="12.75"/>
    <row r="18016" ht="12.75"/>
    <row r="18017" ht="12.75"/>
    <row r="18018" ht="12.75"/>
    <row r="18019" ht="12.75"/>
    <row r="18020" ht="12.75"/>
    <row r="18021" ht="12.75"/>
    <row r="18022" ht="12.75"/>
    <row r="18023" ht="12.75"/>
    <row r="18024" ht="12.75"/>
    <row r="18025" ht="12.75"/>
    <row r="18026" ht="12.75"/>
    <row r="18027" ht="12.75"/>
    <row r="18028" ht="12.75"/>
    <row r="18029" ht="12.75"/>
    <row r="18030" ht="12.75"/>
    <row r="18031" ht="12.75"/>
    <row r="18032" ht="12.75"/>
    <row r="18033" ht="12.75"/>
    <row r="18034" ht="12.75"/>
    <row r="18035" ht="12.75"/>
    <row r="18036" ht="12.75"/>
    <row r="18037" ht="12.75"/>
    <row r="18038" ht="12.75"/>
    <row r="18039" ht="12.75"/>
    <row r="18040" ht="12.75"/>
    <row r="18041" ht="12.75"/>
    <row r="18042" ht="12.75"/>
    <row r="18043" ht="12.75"/>
    <row r="18044" ht="12.75"/>
    <row r="18045" ht="12.75"/>
    <row r="18046" ht="12.75"/>
    <row r="18047" ht="12.75"/>
    <row r="18048" ht="12.75"/>
    <row r="18049" ht="12.75"/>
    <row r="18050" ht="12.75"/>
    <row r="18051" ht="12.75"/>
    <row r="18052" ht="12.75"/>
    <row r="18053" ht="12.75"/>
    <row r="18054" ht="12.75"/>
    <row r="18055" ht="12.75"/>
    <row r="18056" ht="12.75"/>
    <row r="18057" ht="12.75"/>
    <row r="18058" ht="12.75"/>
    <row r="18059" ht="12.75"/>
    <row r="18060" ht="12.75"/>
    <row r="18061" ht="12.75"/>
    <row r="18062" ht="12.75"/>
    <row r="18063" ht="12.75"/>
    <row r="18064" ht="12.75"/>
    <row r="18065" ht="12.75"/>
    <row r="18066" ht="12.75"/>
    <row r="18067" ht="12.75"/>
    <row r="18068" ht="12.75"/>
    <row r="18069" ht="12.75"/>
    <row r="18070" ht="12.75"/>
    <row r="18071" ht="12.75"/>
    <row r="18072" ht="12.75"/>
    <row r="18073" ht="12.75"/>
    <row r="18074" ht="12.75"/>
    <row r="18075" ht="12.75"/>
    <row r="18076" ht="12.75"/>
    <row r="18077" ht="12.75"/>
    <row r="18078" ht="12.75"/>
    <row r="18079" ht="12.75"/>
    <row r="18080" ht="12.75"/>
    <row r="18081" ht="12.75"/>
    <row r="18082" ht="12.75"/>
    <row r="18083" ht="12.75"/>
    <row r="18084" ht="12.75"/>
    <row r="18085" ht="12.75"/>
    <row r="18086" ht="12.75"/>
    <row r="18087" ht="12.75"/>
    <row r="18088" ht="12.75"/>
    <row r="18089" ht="12.75"/>
    <row r="18090" ht="12.75"/>
    <row r="18091" ht="12.75"/>
    <row r="18092" ht="12.75"/>
    <row r="18093" ht="12.75"/>
    <row r="18094" ht="12.75"/>
    <row r="18095" ht="12.75"/>
    <row r="18096" ht="12.75"/>
    <row r="18097" ht="12.75"/>
    <row r="18098" ht="12.75"/>
    <row r="18099" ht="12.75"/>
    <row r="18100" ht="12.75"/>
    <row r="18101" ht="12.75"/>
    <row r="18102" ht="12.75"/>
    <row r="18103" ht="12.75"/>
    <row r="18104" ht="12.75"/>
    <row r="18105" ht="12.75"/>
    <row r="18106" ht="12.75"/>
    <row r="18107" ht="12.75"/>
    <row r="18108" ht="12.75"/>
    <row r="18109" ht="12.75"/>
    <row r="18110" ht="12.75"/>
    <row r="18111" ht="12.75"/>
    <row r="18112" ht="12.75"/>
    <row r="18113" ht="12.75"/>
    <row r="18114" ht="12.75"/>
    <row r="18115" ht="12.75"/>
    <row r="18116" ht="12.75"/>
    <row r="18117" ht="12.75"/>
    <row r="18118" ht="12.75"/>
    <row r="18119" ht="12.75"/>
    <row r="18120" ht="12.75"/>
    <row r="18121" ht="12.75"/>
    <row r="18122" ht="12.75"/>
    <row r="18123" ht="12.75"/>
    <row r="18124" ht="12.75"/>
    <row r="18125" ht="12.75"/>
    <row r="18126" ht="12.75"/>
    <row r="18127" ht="12.75"/>
    <row r="18128" ht="12.75"/>
    <row r="18129" ht="12.75"/>
    <row r="18130" ht="12.75"/>
    <row r="18131" ht="12.75"/>
    <row r="18132" ht="12.75"/>
    <row r="18133" ht="12.75"/>
    <row r="18134" ht="12.75"/>
    <row r="18135" ht="12.75"/>
    <row r="18136" ht="12.75"/>
    <row r="18137" ht="12.75"/>
    <row r="18138" ht="12.75"/>
    <row r="18139" ht="12.75"/>
    <row r="18140" ht="12.75"/>
    <row r="18141" ht="12.75"/>
    <row r="18142" ht="12.75"/>
    <row r="18143" ht="12.75"/>
    <row r="18144" ht="12.75"/>
    <row r="18145" ht="12.75"/>
    <row r="18146" ht="12.75"/>
    <row r="18147" ht="12.75"/>
    <row r="18148" ht="12.75"/>
    <row r="18149" ht="12.75"/>
    <row r="18150" ht="12.75"/>
    <row r="18151" ht="12.75"/>
    <row r="18152" ht="12.75"/>
    <row r="18153" ht="12.75"/>
    <row r="18154" ht="12.75"/>
    <row r="18155" ht="12.75"/>
    <row r="18156" ht="12.75"/>
    <row r="18157" ht="12.75"/>
    <row r="18158" ht="12.75"/>
    <row r="18159" ht="12.75"/>
    <row r="18160" ht="12.75"/>
    <row r="18161" ht="12.75"/>
    <row r="18162" ht="12.75"/>
    <row r="18163" ht="12.75"/>
    <row r="18164" ht="12.75"/>
    <row r="18165" ht="12.75"/>
    <row r="18166" ht="12.75"/>
    <row r="18167" ht="12.75"/>
    <row r="18168" ht="12.75"/>
    <row r="18169" ht="12.75"/>
    <row r="18170" ht="12.75"/>
    <row r="18171" ht="12.75"/>
    <row r="18172" ht="12.75"/>
    <row r="18173" ht="12.75"/>
    <row r="18174" ht="12.75"/>
    <row r="18175" ht="12.75"/>
    <row r="18176" ht="12.75"/>
    <row r="18177" ht="12.75"/>
    <row r="18178" ht="12.75"/>
    <row r="18179" ht="12.75"/>
    <row r="18180" ht="12.75"/>
    <row r="18181" ht="12.75"/>
    <row r="18182" ht="12.75"/>
    <row r="18183" ht="12.75"/>
    <row r="18184" ht="12.75"/>
    <row r="18185" ht="12.75"/>
    <row r="18186" ht="12.75"/>
    <row r="18187" ht="12.75"/>
    <row r="18188" ht="12.75"/>
    <row r="18189" ht="12.75"/>
    <row r="18190" ht="12.75"/>
    <row r="18191" ht="12.75"/>
    <row r="18192" ht="12.75"/>
    <row r="18193" ht="12.75"/>
    <row r="18194" ht="12.75"/>
    <row r="18195" ht="12.75"/>
    <row r="18196" ht="12.75"/>
    <row r="18197" ht="12.75"/>
    <row r="18198" ht="12.75"/>
    <row r="18199" ht="12.75"/>
    <row r="18200" ht="12.75"/>
    <row r="18201" ht="12.75"/>
    <row r="18202" ht="12.75"/>
    <row r="18203" ht="12.75"/>
    <row r="18204" ht="12.75"/>
    <row r="18205" ht="12.75"/>
    <row r="18206" ht="12.75"/>
    <row r="18207" ht="12.75"/>
    <row r="18208" ht="12.75"/>
    <row r="18209" ht="12.75"/>
    <row r="18210" ht="12.75"/>
    <row r="18211" ht="12.75"/>
    <row r="18212" ht="12.75"/>
    <row r="18213" ht="12.75"/>
    <row r="18214" ht="12.75"/>
    <row r="18215" ht="12.75"/>
    <row r="18216" ht="12.75"/>
    <row r="18217" ht="12.75"/>
    <row r="18218" ht="12.75"/>
    <row r="18219" ht="12.75"/>
    <row r="18220" ht="12.75"/>
    <row r="18221" ht="12.75"/>
    <row r="18222" ht="12.75"/>
    <row r="18223" ht="12.75"/>
    <row r="18224" ht="12.75"/>
    <row r="18225" ht="12.75"/>
    <row r="18226" ht="12.75"/>
    <row r="18227" ht="12.75"/>
    <row r="18228" ht="12.75"/>
    <row r="18229" ht="12.75"/>
    <row r="18230" ht="12.75"/>
    <row r="18231" ht="12.75"/>
    <row r="18232" ht="12.75"/>
    <row r="18233" ht="12.75"/>
    <row r="18234" ht="12.75"/>
    <row r="18235" ht="12.75"/>
    <row r="18236" ht="12.75"/>
    <row r="18237" ht="12.75"/>
    <row r="18238" ht="12.75"/>
    <row r="18239" ht="12.75"/>
    <row r="18240" ht="12.75"/>
    <row r="18241" ht="12.75"/>
    <row r="18242" ht="12.75"/>
    <row r="18243" ht="12.75"/>
    <row r="18244" ht="12.75"/>
    <row r="18245" ht="12.75"/>
    <row r="18246" ht="12.75"/>
    <row r="18247" ht="12.75"/>
    <row r="18248" ht="12.75"/>
    <row r="18249" ht="12.75"/>
    <row r="18250" ht="12.75"/>
    <row r="18251" ht="12.75"/>
    <row r="18252" ht="12.75"/>
    <row r="18253" ht="12.75"/>
    <row r="18254" ht="12.75"/>
    <row r="18255" ht="12.75"/>
    <row r="18256" ht="12.75"/>
    <row r="18257" ht="12.75"/>
    <row r="18258" ht="12.75"/>
    <row r="18259" ht="12.75"/>
    <row r="18260" ht="12.75"/>
    <row r="18261" ht="12.75"/>
    <row r="18262" ht="12.75"/>
    <row r="18263" ht="12.75"/>
    <row r="18264" ht="12.75"/>
    <row r="18265" ht="12.75"/>
    <row r="18266" ht="12.75"/>
    <row r="18267" ht="12.75"/>
    <row r="18268" ht="12.75"/>
    <row r="18269" ht="12.75"/>
    <row r="18270" ht="12.75"/>
    <row r="18271" ht="12.75"/>
    <row r="18272" ht="12.75"/>
    <row r="18273" ht="12.75"/>
    <row r="18274" ht="12.75"/>
    <row r="18275" ht="12.75"/>
    <row r="18276" ht="12.75"/>
    <row r="18277" ht="12.75"/>
    <row r="18278" ht="12.75"/>
    <row r="18279" ht="12.75"/>
    <row r="18280" ht="12.75"/>
    <row r="18281" ht="12.75"/>
    <row r="18282" ht="12.75"/>
    <row r="18283" ht="12.75"/>
    <row r="18284" ht="12.75"/>
    <row r="18285" ht="12.75"/>
    <row r="18286" ht="12.75"/>
    <row r="18287" ht="12.75"/>
    <row r="18288" ht="12.75"/>
    <row r="18289" ht="12.75"/>
    <row r="18290" ht="12.75"/>
    <row r="18291" ht="12.75"/>
    <row r="18292" ht="12.75"/>
    <row r="18293" ht="12.75"/>
    <row r="18294" ht="12.75"/>
    <row r="18295" ht="12.75"/>
    <row r="18296" ht="12.75"/>
    <row r="18297" ht="12.75"/>
    <row r="18298" ht="12.75"/>
    <row r="18299" ht="12.75"/>
    <row r="18300" ht="12.75"/>
    <row r="18301" ht="12.75"/>
    <row r="18302" ht="12.75"/>
    <row r="18303" ht="12.75"/>
    <row r="18304" ht="12.75"/>
    <row r="18305" ht="12.75"/>
    <row r="18306" ht="12.75"/>
    <row r="18307" ht="12.75"/>
    <row r="18308" ht="12.75"/>
    <row r="18309" ht="12.75"/>
    <row r="18310" ht="12.75"/>
    <row r="18311" ht="12.75"/>
    <row r="18312" ht="12.75"/>
    <row r="18313" ht="12.75"/>
    <row r="18314" ht="12.75"/>
    <row r="18315" ht="12.75"/>
    <row r="18316" ht="12.75"/>
    <row r="18317" ht="12.75"/>
    <row r="18318" ht="12.75"/>
    <row r="18319" ht="12.75"/>
    <row r="18320" ht="12.75"/>
    <row r="18321" ht="12.75"/>
    <row r="18322" ht="12.75"/>
    <row r="18323" ht="12.75"/>
    <row r="18324" ht="12.75"/>
    <row r="18325" ht="12.75"/>
    <row r="18326" ht="12.75"/>
    <row r="18327" ht="12.75"/>
    <row r="18328" ht="12.75"/>
    <row r="18329" ht="12.75"/>
    <row r="18330" ht="12.75"/>
    <row r="18331" ht="12.75"/>
    <row r="18332" ht="12.75"/>
    <row r="18333" ht="12.75"/>
    <row r="18334" ht="12.75"/>
    <row r="18335" ht="12.75"/>
    <row r="18336" ht="12.75"/>
    <row r="18337" ht="12.75"/>
    <row r="18338" ht="12.75"/>
    <row r="18339" ht="12.75"/>
    <row r="18340" ht="12.75"/>
    <row r="18341" ht="12.75"/>
    <row r="18342" ht="12.75"/>
    <row r="18343" ht="12.75"/>
    <row r="18344" ht="12.75"/>
    <row r="18345" ht="12.75"/>
    <row r="18346" ht="12.75"/>
    <row r="18347" ht="12.75"/>
    <row r="18348" ht="12.75"/>
    <row r="18349" ht="12.75"/>
    <row r="18350" ht="12.75"/>
    <row r="18351" ht="12.75"/>
    <row r="18352" ht="12.75"/>
    <row r="18353" ht="12.75"/>
    <row r="18354" ht="12.75"/>
    <row r="18355" ht="12.75"/>
    <row r="18356" ht="12.75"/>
    <row r="18357" ht="12.75"/>
    <row r="18358" ht="12.75"/>
    <row r="18359" ht="12.75"/>
    <row r="18360" ht="12.75"/>
    <row r="18361" ht="12.75"/>
    <row r="18362" ht="12.75"/>
    <row r="18363" ht="12.75"/>
    <row r="18364" ht="12.75"/>
    <row r="18365" ht="12.75"/>
    <row r="18366" ht="12.75"/>
    <row r="18367" ht="12.75"/>
    <row r="18368" ht="12.75"/>
    <row r="18369" ht="12.75"/>
    <row r="18370" ht="12.75"/>
    <row r="18371" ht="12.75"/>
    <row r="18372" ht="12.75"/>
    <row r="18373" ht="12.75"/>
    <row r="18374" ht="12.75"/>
    <row r="18375" ht="12.75"/>
    <row r="18376" ht="12.75"/>
    <row r="18377" ht="12.75"/>
    <row r="18378" ht="12.75"/>
    <row r="18379" ht="12.75"/>
    <row r="18380" ht="12.75"/>
    <row r="18381" ht="12.75"/>
    <row r="18382" ht="12.75"/>
    <row r="18383" ht="12.75"/>
    <row r="18384" ht="12.75"/>
    <row r="18385" ht="12.75"/>
    <row r="18386" ht="12.75"/>
    <row r="18387" ht="12.75"/>
    <row r="18388" ht="12.75"/>
    <row r="18389" ht="12.75"/>
    <row r="18390" ht="12.75"/>
    <row r="18391" ht="12.75"/>
    <row r="18392" ht="12.75"/>
    <row r="18393" ht="12.75"/>
    <row r="18394" ht="12.75"/>
    <row r="18395" ht="12.75"/>
    <row r="18396" ht="12.75"/>
    <row r="18397" ht="12.75"/>
    <row r="18398" ht="12.75"/>
    <row r="18399" ht="12.75"/>
    <row r="18400" ht="12.75"/>
    <row r="18401" ht="12.75"/>
    <row r="18402" ht="12.75"/>
    <row r="18403" ht="12.75"/>
    <row r="18404" ht="12.75"/>
    <row r="18405" ht="12.75"/>
    <row r="18406" ht="12.75"/>
    <row r="18407" ht="12.75"/>
    <row r="18408" ht="12.75"/>
    <row r="18409" ht="12.75"/>
    <row r="18410" ht="12.75"/>
    <row r="18411" ht="12.75"/>
    <row r="18412" ht="12.75"/>
    <row r="18413" ht="12.75"/>
    <row r="18414" ht="12.75"/>
    <row r="18415" ht="12.75"/>
    <row r="18416" ht="12.75"/>
    <row r="18417" ht="12.75"/>
    <row r="18418" ht="12.75"/>
    <row r="18419" ht="12.75"/>
    <row r="18420" ht="12.75"/>
    <row r="18421" ht="12.75"/>
    <row r="18422" ht="12.75"/>
    <row r="18423" ht="12.75"/>
    <row r="18424" ht="12.75"/>
    <row r="18425" ht="12.75"/>
    <row r="18426" ht="12.75"/>
    <row r="18427" ht="12.75"/>
    <row r="18428" ht="12.75"/>
    <row r="18429" ht="12.75"/>
    <row r="18430" ht="12.75"/>
    <row r="18431" ht="12.75"/>
    <row r="18432" ht="12.75"/>
    <row r="18433" ht="12.75"/>
    <row r="18434" ht="12.75"/>
    <row r="18435" ht="12.75"/>
    <row r="18436" ht="12.75"/>
    <row r="18437" ht="12.75"/>
    <row r="18438" ht="12.75"/>
    <row r="18439" ht="12.75"/>
    <row r="18440" ht="12.75"/>
    <row r="18441" ht="12.75"/>
    <row r="18442" ht="12.75"/>
    <row r="18443" ht="12.75"/>
    <row r="18444" ht="12.75"/>
    <row r="18445" ht="12.75"/>
    <row r="18446" ht="12.75"/>
    <row r="18447" ht="12.75"/>
    <row r="18448" ht="12.75"/>
    <row r="18449" ht="12.75"/>
    <row r="18450" ht="12.75"/>
    <row r="18451" ht="12.75"/>
    <row r="18452" ht="12.75"/>
    <row r="18453" ht="12.75"/>
    <row r="18454" ht="12.75"/>
    <row r="18455" ht="12.75"/>
    <row r="18456" ht="12.75"/>
    <row r="18457" ht="12.75"/>
    <row r="18458" ht="12.75"/>
    <row r="18459" ht="12.75"/>
    <row r="18460" ht="12.75"/>
    <row r="18461" ht="12.75"/>
    <row r="18462" ht="12.75"/>
    <row r="18463" ht="12.75"/>
    <row r="18464" ht="12.75"/>
    <row r="18465" ht="12.75"/>
    <row r="18466" ht="12.75"/>
    <row r="18467" ht="12.75"/>
    <row r="18468" ht="12.75"/>
    <row r="18469" ht="12.75"/>
    <row r="18470" ht="12.75"/>
    <row r="18471" ht="12.75"/>
    <row r="18472" ht="12.75"/>
    <row r="18473" ht="12.75"/>
    <row r="18474" ht="12.75"/>
    <row r="18475" ht="12.75"/>
    <row r="18476" ht="12.75"/>
    <row r="18477" ht="12.75"/>
    <row r="18478" ht="12.75"/>
    <row r="18479" ht="12.75"/>
    <row r="18480" ht="12.75"/>
    <row r="18481" ht="12.75"/>
    <row r="18482" ht="12.75"/>
    <row r="18483" ht="12.75"/>
    <row r="18484" ht="12.75"/>
    <row r="18485" ht="12.75"/>
    <row r="18486" ht="12.75"/>
    <row r="18487" ht="12.75"/>
    <row r="18488" ht="12.75"/>
    <row r="18489" ht="12.75"/>
    <row r="18490" ht="12.75"/>
    <row r="18491" ht="12.75"/>
    <row r="18492" ht="12.75"/>
    <row r="18493" ht="12.75"/>
    <row r="18494" ht="12.75"/>
    <row r="18495" ht="12.75"/>
    <row r="18496" ht="12.75"/>
    <row r="18497" ht="12.75"/>
    <row r="18498" ht="12.75"/>
    <row r="18499" ht="12.75"/>
    <row r="18500" ht="12.75"/>
    <row r="18501" ht="12.75"/>
    <row r="18502" ht="12.75"/>
    <row r="18503" ht="12.75"/>
    <row r="18504" ht="12.75"/>
    <row r="18505" ht="12.75"/>
    <row r="18506" ht="12.75"/>
    <row r="18507" ht="12.75"/>
    <row r="18508" ht="12.75"/>
    <row r="18509" ht="12.75"/>
    <row r="18510" ht="12.75"/>
    <row r="18511" ht="12.75"/>
    <row r="18512" ht="12.75"/>
    <row r="18513" ht="12.75"/>
    <row r="18514" ht="12.75"/>
    <row r="18515" ht="12.75"/>
    <row r="18516" ht="12.75"/>
    <row r="18517" ht="12.75"/>
    <row r="18518" ht="12.75"/>
    <row r="18519" ht="12.75"/>
    <row r="18520" ht="12.75"/>
    <row r="18521" ht="12.75"/>
    <row r="18522" ht="12.75"/>
    <row r="18523" ht="12.75"/>
    <row r="18524" ht="12.75"/>
    <row r="18525" ht="12.75"/>
    <row r="18526" ht="12.75"/>
    <row r="18527" ht="12.75"/>
    <row r="18528" ht="12.75"/>
    <row r="18529" ht="12.75"/>
    <row r="18530" ht="12.75"/>
    <row r="18531" ht="12.75"/>
    <row r="18532" ht="12.75"/>
    <row r="18533" ht="12.75"/>
    <row r="18534" ht="12.75"/>
    <row r="18535" ht="12.75"/>
    <row r="18536" ht="12.75"/>
    <row r="18537" ht="12.75"/>
    <row r="18538" ht="12.75"/>
    <row r="18539" ht="12.75"/>
    <row r="18540" ht="12.75"/>
    <row r="18541" ht="12.75"/>
    <row r="18542" ht="12.75"/>
    <row r="18543" ht="12.75"/>
    <row r="18544" ht="12.75"/>
    <row r="18545" ht="12.75"/>
    <row r="18546" ht="12.75"/>
    <row r="18547" ht="12.75"/>
    <row r="18548" ht="12.75"/>
    <row r="18549" ht="12.75"/>
    <row r="18550" ht="12.75"/>
    <row r="18551" ht="12.75"/>
    <row r="18552" ht="12.75"/>
    <row r="18553" ht="12.75"/>
    <row r="18554" ht="12.75"/>
    <row r="18555" ht="12.75"/>
    <row r="18556" ht="12.75"/>
    <row r="18557" ht="12.75"/>
    <row r="18558" ht="12.75"/>
    <row r="18559" ht="12.75"/>
    <row r="18560" ht="12.75"/>
    <row r="18561" ht="12.75"/>
    <row r="18562" ht="12.75"/>
    <row r="18563" ht="12.75"/>
    <row r="18564" ht="12.75"/>
    <row r="18565" ht="12.75"/>
    <row r="18566" ht="12.75"/>
    <row r="18567" ht="12.75"/>
    <row r="18568" ht="12.75"/>
    <row r="18569" ht="12.75"/>
    <row r="18570" ht="12.75"/>
    <row r="18571" ht="12.75"/>
    <row r="18572" ht="12.75"/>
    <row r="18573" ht="12.75"/>
    <row r="18574" ht="12.75"/>
    <row r="18575" ht="12.75"/>
    <row r="18576" ht="12.75"/>
    <row r="18577" ht="12.75"/>
    <row r="18578" ht="12.75"/>
    <row r="18579" ht="12.75"/>
    <row r="18580" ht="12.75"/>
    <row r="18581" ht="12.75"/>
    <row r="18582" ht="12.75"/>
    <row r="18583" ht="12.75"/>
    <row r="18584" ht="12.75"/>
    <row r="18585" ht="12.75"/>
    <row r="18586" ht="12.75"/>
    <row r="18587" ht="12.75"/>
    <row r="18588" ht="12.75"/>
    <row r="18589" ht="12.75"/>
    <row r="18590" ht="12.75"/>
    <row r="18591" ht="12.75"/>
    <row r="18592" ht="12.75"/>
    <row r="18593" ht="12.75"/>
    <row r="18594" ht="12.75"/>
    <row r="18595" ht="12.75"/>
    <row r="18596" ht="12.75"/>
    <row r="18597" ht="12.75"/>
    <row r="18598" ht="12.75"/>
    <row r="18599" ht="12.75"/>
    <row r="18600" ht="12.75"/>
    <row r="18601" ht="12.75"/>
    <row r="18602" ht="12.75"/>
    <row r="18603" ht="12.75"/>
    <row r="18604" ht="12.75"/>
    <row r="18605" ht="12.75"/>
    <row r="18606" ht="12.75"/>
    <row r="18607" ht="12.75"/>
    <row r="18608" ht="12.75"/>
    <row r="18609" ht="12.75"/>
    <row r="18610" ht="12.75"/>
    <row r="18611" ht="12.75"/>
    <row r="18612" ht="12.75"/>
    <row r="18613" ht="12.75"/>
    <row r="18614" ht="12.75"/>
    <row r="18615" ht="12.75"/>
    <row r="18616" ht="12.75"/>
    <row r="18617" ht="12.75"/>
    <row r="18618" ht="12.75"/>
    <row r="18619" ht="12.75"/>
    <row r="18620" ht="12.75"/>
    <row r="18621" ht="12.75"/>
    <row r="18622" ht="12.75"/>
    <row r="18623" ht="12.75"/>
    <row r="18624" ht="12.75"/>
    <row r="18625" ht="12.75"/>
    <row r="18626" ht="12.75"/>
    <row r="18627" ht="12.75"/>
    <row r="18628" ht="12.75"/>
    <row r="18629" ht="12.75"/>
    <row r="18630" ht="12.75"/>
    <row r="18631" ht="12.75"/>
    <row r="18632" ht="12.75"/>
    <row r="18633" ht="12.75"/>
    <row r="18634" ht="12.75"/>
    <row r="18635" ht="12.75"/>
    <row r="18636" ht="12.75"/>
    <row r="18637" ht="12.75"/>
    <row r="18638" ht="12.75"/>
    <row r="18639" ht="12.75"/>
    <row r="18640" ht="12.75"/>
    <row r="18641" ht="12.75"/>
    <row r="18642" ht="12.75"/>
    <row r="18643" ht="12.75"/>
    <row r="18644" ht="12.75"/>
    <row r="18645" ht="12.75"/>
    <row r="18646" ht="12.75"/>
    <row r="18647" ht="12.75"/>
    <row r="18648" ht="12.75"/>
    <row r="18649" ht="12.75"/>
    <row r="18650" ht="12.75"/>
    <row r="18651" ht="12.75"/>
    <row r="18652" ht="12.75"/>
    <row r="18653" ht="12.75"/>
    <row r="18654" ht="12.75"/>
    <row r="18655" ht="12.75"/>
    <row r="18656" ht="12.75"/>
    <row r="18657" ht="12.75"/>
    <row r="18658" ht="12.75"/>
    <row r="18659" ht="12.75"/>
    <row r="18660" ht="12.75"/>
    <row r="18661" ht="12.75"/>
    <row r="18662" ht="12.75"/>
    <row r="18663" ht="12.75"/>
    <row r="18664" ht="12.75"/>
    <row r="18665" ht="12.75"/>
    <row r="18666" ht="12.75"/>
    <row r="18667" ht="12.75"/>
    <row r="18668" ht="12.75"/>
    <row r="18669" ht="12.75"/>
    <row r="18670" ht="12.75"/>
    <row r="18671" ht="12.75"/>
    <row r="18672" ht="12.75"/>
    <row r="18673" ht="12.75"/>
    <row r="18674" ht="12.75"/>
    <row r="18675" ht="12.75"/>
    <row r="18676" ht="12.75"/>
    <row r="18677" ht="12.75"/>
    <row r="18678" ht="12.75"/>
    <row r="18679" ht="12.75"/>
    <row r="18680" ht="12.75"/>
    <row r="18681" ht="12.75"/>
    <row r="18682" ht="12.75"/>
    <row r="18683" ht="12.75"/>
    <row r="18684" ht="12.75"/>
    <row r="18685" ht="12.75"/>
    <row r="18686" ht="12.75"/>
    <row r="18687" ht="12.75"/>
    <row r="18688" ht="12.75"/>
    <row r="18689" ht="12.75"/>
    <row r="18690" ht="12.75"/>
    <row r="18691" ht="12.75"/>
    <row r="18692" ht="12.75"/>
    <row r="18693" ht="12.75"/>
    <row r="18694" ht="12.75"/>
    <row r="18695" ht="12.75"/>
    <row r="18696" ht="12.75"/>
    <row r="18697" ht="12.75"/>
    <row r="18698" ht="12.75"/>
    <row r="18699" ht="12.75"/>
    <row r="18700" ht="12.75"/>
    <row r="18701" ht="12.75"/>
    <row r="18702" ht="12.75"/>
    <row r="18703" ht="12.75"/>
    <row r="18704" ht="12.75"/>
    <row r="18705" ht="12.75"/>
    <row r="18706" ht="12.75"/>
    <row r="18707" ht="12.75"/>
    <row r="18708" ht="12.75"/>
    <row r="18709" ht="12.75"/>
    <row r="18710" ht="12.75"/>
    <row r="18711" ht="12.75"/>
    <row r="18712" ht="12.75"/>
    <row r="18713" ht="12.75"/>
    <row r="18714" ht="12.75"/>
    <row r="18715" ht="12.75"/>
    <row r="18716" ht="12.75"/>
    <row r="18717" ht="12.75"/>
    <row r="18718" ht="12.75"/>
    <row r="18719" ht="12.75"/>
    <row r="18720" ht="12.75"/>
    <row r="18721" ht="12.75"/>
    <row r="18722" ht="12.75"/>
    <row r="18723" ht="12.75"/>
    <row r="18724" ht="12.75"/>
    <row r="18725" ht="12.75"/>
    <row r="18726" ht="12.75"/>
    <row r="18727" ht="12.75"/>
    <row r="18728" ht="12.75"/>
    <row r="18729" ht="12.75"/>
    <row r="18730" ht="12.75"/>
    <row r="18731" ht="12.75"/>
    <row r="18732" ht="12.75"/>
    <row r="18733" ht="12.75"/>
    <row r="18734" ht="12.75"/>
    <row r="18735" ht="12.75"/>
    <row r="18736" ht="12.75"/>
    <row r="18737" ht="12.75"/>
    <row r="18738" ht="12.75"/>
    <row r="18739" ht="12.75"/>
    <row r="18740" ht="12.75"/>
    <row r="18741" ht="12.75"/>
    <row r="18742" ht="12.75"/>
    <row r="18743" ht="12.75"/>
    <row r="18744" ht="12.75"/>
    <row r="18745" ht="12.75"/>
    <row r="18746" ht="12.75"/>
    <row r="18747" ht="12.75"/>
    <row r="18748" ht="12.75"/>
    <row r="18749" ht="12.75"/>
    <row r="18750" ht="12.75"/>
    <row r="18751" ht="12.75"/>
    <row r="18752" ht="12.75"/>
    <row r="18753" ht="12.75"/>
    <row r="18754" ht="12.75"/>
    <row r="18755" ht="12.75"/>
    <row r="18756" ht="12.75"/>
    <row r="18757" ht="12.75"/>
    <row r="18758" ht="12.75"/>
    <row r="18759" ht="12.75"/>
    <row r="18760" ht="12.75"/>
    <row r="18761" ht="12.75"/>
    <row r="18762" ht="12.75"/>
    <row r="18763" ht="12.75"/>
    <row r="18764" ht="12.75"/>
    <row r="18765" ht="12.75"/>
    <row r="18766" ht="12.75"/>
    <row r="18767" ht="12.75"/>
    <row r="18768" ht="12.75"/>
    <row r="18769" ht="12.75"/>
    <row r="18770" ht="12.75"/>
    <row r="18771" ht="12.75"/>
    <row r="18772" ht="12.75"/>
    <row r="18773" ht="12.75"/>
    <row r="18774" ht="12.75"/>
    <row r="18775" ht="12.75"/>
    <row r="18776" ht="12.75"/>
    <row r="18777" ht="12.75"/>
    <row r="18778" ht="12.75"/>
    <row r="18779" ht="12.75"/>
    <row r="18780" ht="12.75"/>
    <row r="18781" ht="12.75"/>
    <row r="18782" ht="12.75"/>
    <row r="18783" ht="12.75"/>
    <row r="18784" ht="12.75"/>
    <row r="18785" ht="12.75"/>
    <row r="18786" ht="12.75"/>
    <row r="18787" ht="12.75"/>
    <row r="18788" ht="12.75"/>
    <row r="18789" ht="12.75"/>
    <row r="18790" ht="12.75"/>
    <row r="18791" ht="12.75"/>
    <row r="18792" ht="12.75"/>
    <row r="18793" ht="12.75"/>
    <row r="18794" ht="12.75"/>
    <row r="18795" ht="12.75"/>
    <row r="18796" ht="12.75"/>
    <row r="18797" ht="12.75"/>
    <row r="18798" ht="12.75"/>
    <row r="18799" ht="12.75"/>
    <row r="18800" ht="12.75"/>
    <row r="18801" ht="12.75"/>
    <row r="18802" ht="12.75"/>
    <row r="18803" ht="12.75"/>
    <row r="18804" ht="12.75"/>
    <row r="18805" ht="12.75"/>
    <row r="18806" ht="12.75"/>
    <row r="18807" ht="12.75"/>
    <row r="18808" ht="12.75"/>
    <row r="18809" ht="12.75"/>
    <row r="18810" ht="12.75"/>
    <row r="18811" ht="12.75"/>
    <row r="18812" ht="12.75"/>
    <row r="18813" ht="12.75"/>
    <row r="18814" ht="12.75"/>
    <row r="18815" ht="12.75"/>
    <row r="18816" ht="12.75"/>
    <row r="18817" ht="12.75"/>
    <row r="18818" ht="12.75"/>
    <row r="18819" ht="12.75"/>
    <row r="18820" ht="12.75"/>
    <row r="18821" ht="12.75"/>
    <row r="18822" ht="12.75"/>
    <row r="18823" ht="12.75"/>
    <row r="18824" ht="12.75"/>
    <row r="18825" ht="12.75"/>
    <row r="18826" ht="12.75"/>
    <row r="18827" ht="12.75"/>
    <row r="18828" ht="12.75"/>
    <row r="18829" ht="12.75"/>
    <row r="18830" ht="12.75"/>
    <row r="18831" ht="12.75"/>
    <row r="18832" ht="12.75"/>
    <row r="18833" ht="12.75"/>
    <row r="18834" ht="12.75"/>
    <row r="18835" ht="12.75"/>
    <row r="18836" ht="12.75"/>
    <row r="18837" ht="12.75"/>
    <row r="18838" ht="12.75"/>
    <row r="18839" ht="12.75"/>
    <row r="18840" ht="12.75"/>
    <row r="18841" ht="12.75"/>
    <row r="18842" ht="12.75"/>
    <row r="18843" ht="12.75"/>
    <row r="18844" ht="12.75"/>
    <row r="18845" ht="12.75"/>
    <row r="18846" ht="12.75"/>
    <row r="18847" ht="12.75"/>
    <row r="18848" ht="12.75"/>
    <row r="18849" ht="12.75"/>
    <row r="18850" ht="12.75"/>
    <row r="18851" ht="12.75"/>
    <row r="18852" ht="12.75"/>
    <row r="18853" ht="12.75"/>
    <row r="18854" ht="12.75"/>
    <row r="18855" ht="12.75"/>
    <row r="18856" ht="12.75"/>
    <row r="18857" ht="12.75"/>
    <row r="18858" ht="12.75"/>
    <row r="18859" ht="12.75"/>
    <row r="18860" ht="12.75"/>
    <row r="18861" ht="12.75"/>
    <row r="18862" ht="12.75"/>
    <row r="18863" ht="12.75"/>
    <row r="18864" ht="12.75"/>
    <row r="18865" ht="12.75"/>
    <row r="18866" ht="12.75"/>
    <row r="18867" ht="12.75"/>
    <row r="18868" ht="12.75"/>
    <row r="18869" ht="12.75"/>
    <row r="18870" ht="12.75"/>
    <row r="18871" ht="12.75"/>
    <row r="18872" ht="12.75"/>
    <row r="18873" ht="12.75"/>
    <row r="18874" ht="12.75"/>
    <row r="18875" ht="12.75"/>
    <row r="18876" ht="12.75"/>
    <row r="18877" ht="12.75"/>
    <row r="18878" ht="12.75"/>
    <row r="18879" ht="12.75"/>
    <row r="18880" ht="12.75"/>
    <row r="18881" ht="12.75"/>
    <row r="18882" ht="12.75"/>
    <row r="18883" ht="12.75"/>
    <row r="18884" ht="12.75"/>
    <row r="18885" ht="12.75"/>
    <row r="18886" ht="12.75"/>
    <row r="18887" ht="12.75"/>
    <row r="18888" ht="12.75"/>
    <row r="18889" ht="12.75"/>
    <row r="18890" ht="12.75"/>
    <row r="18891" ht="12.75"/>
    <row r="18892" ht="12.75"/>
    <row r="18893" ht="12.75"/>
    <row r="18894" ht="12.75"/>
    <row r="18895" ht="12.75"/>
    <row r="18896" ht="12.75"/>
    <row r="18897" ht="12.75"/>
    <row r="18898" ht="12.75"/>
    <row r="18899" ht="12.75"/>
    <row r="18900" ht="12.75"/>
    <row r="18901" ht="12.75"/>
    <row r="18902" ht="12.75"/>
    <row r="18903" ht="12.75"/>
    <row r="18904" ht="12.75"/>
    <row r="18905" ht="12.75"/>
    <row r="18906" ht="12.75"/>
    <row r="18907" ht="12.75"/>
    <row r="18908" ht="12.75"/>
    <row r="18909" ht="12.75"/>
    <row r="18910" ht="12.75"/>
    <row r="18911" ht="12.75"/>
    <row r="18912" ht="12.75"/>
    <row r="18913" ht="12.75"/>
    <row r="18914" ht="12.75"/>
    <row r="18915" ht="12.75"/>
    <row r="18916" ht="12.75"/>
    <row r="18917" ht="12.75"/>
    <row r="18918" ht="12.75"/>
    <row r="18919" ht="12.75"/>
    <row r="18920" ht="12.75"/>
    <row r="18921" ht="12.75"/>
    <row r="18922" ht="12.75"/>
    <row r="18923" ht="12.75"/>
    <row r="18924" ht="12.75"/>
    <row r="18925" ht="12.75"/>
    <row r="18926" ht="12.75"/>
    <row r="18927" ht="12.75"/>
    <row r="18928" ht="12.75"/>
    <row r="18929" ht="12.75"/>
    <row r="18930" ht="12.75"/>
    <row r="18931" ht="12.75"/>
    <row r="18932" ht="12.75"/>
    <row r="18933" ht="12.75"/>
    <row r="18934" ht="12.75"/>
    <row r="18935" ht="12.75"/>
    <row r="18936" ht="12.75"/>
    <row r="18937" ht="12.75"/>
    <row r="18938" ht="12.75"/>
    <row r="18939" ht="12.75"/>
    <row r="18940" ht="12.75"/>
    <row r="18941" ht="12.75"/>
    <row r="18942" ht="12.75"/>
    <row r="18943" ht="12.75"/>
    <row r="18944" ht="12.75"/>
    <row r="18945" ht="12.75"/>
    <row r="18946" ht="12.75"/>
    <row r="18947" ht="12.75"/>
    <row r="18948" ht="12.75"/>
    <row r="18949" ht="12.75"/>
    <row r="18950" ht="12.75"/>
    <row r="18951" ht="12.75"/>
    <row r="18952" ht="12.75"/>
    <row r="18953" ht="12.75"/>
    <row r="18954" ht="12.75"/>
    <row r="18955" ht="12.75"/>
    <row r="18956" ht="12.75"/>
    <row r="18957" ht="12.75"/>
    <row r="18958" ht="12.75"/>
    <row r="18959" ht="12.75"/>
    <row r="18960" ht="12.75"/>
    <row r="18961" ht="12.75"/>
    <row r="18962" ht="12.75"/>
    <row r="18963" ht="12.75"/>
    <row r="18964" ht="12.75"/>
    <row r="18965" ht="12.75"/>
    <row r="18966" ht="12.75"/>
    <row r="18967" ht="12.75"/>
    <row r="18968" ht="12.75"/>
    <row r="18969" ht="12.75"/>
    <row r="18970" ht="12.75"/>
    <row r="18971" ht="12.75"/>
    <row r="18972" ht="12.75"/>
    <row r="18973" ht="12.75"/>
    <row r="18974" ht="12.75"/>
    <row r="18975" ht="12.75"/>
    <row r="18976" ht="12.75"/>
    <row r="18977" ht="12.75"/>
    <row r="18978" ht="12.75"/>
    <row r="18979" ht="12.75"/>
    <row r="18980" ht="12.75"/>
    <row r="18981" ht="12.75"/>
    <row r="18982" ht="12.75"/>
    <row r="18983" ht="12.75"/>
    <row r="18984" ht="12.75"/>
    <row r="18985" ht="12.75"/>
    <row r="18986" ht="12.75"/>
    <row r="18987" ht="12.75"/>
    <row r="18988" ht="12.75"/>
    <row r="18989" ht="12.75"/>
    <row r="18990" ht="12.75"/>
    <row r="18991" ht="12.75"/>
    <row r="18992" ht="12.75"/>
    <row r="18993" ht="12.75"/>
    <row r="18994" ht="12.75"/>
    <row r="18995" ht="12.75"/>
    <row r="18996" ht="12.75"/>
    <row r="18997" ht="12.75"/>
    <row r="18998" ht="12.75"/>
    <row r="18999" ht="12.75"/>
    <row r="19000" ht="12.75"/>
    <row r="19001" ht="12.75"/>
    <row r="19002" ht="12.75"/>
    <row r="19003" ht="12.75"/>
    <row r="19004" ht="12.75"/>
    <row r="19005" ht="12.75"/>
    <row r="19006" ht="12.75"/>
    <row r="19007" ht="12.75"/>
    <row r="19008" ht="12.75"/>
    <row r="19009" ht="12.75"/>
    <row r="19010" ht="12.75"/>
    <row r="19011" ht="12.75"/>
    <row r="19012" ht="12.75"/>
    <row r="19013" ht="12.75"/>
    <row r="19014" ht="12.75"/>
    <row r="19015" ht="12.75"/>
    <row r="19016" ht="12.75"/>
    <row r="19017" ht="12.75"/>
    <row r="19018" ht="12.75"/>
    <row r="19019" ht="12.75"/>
    <row r="19020" ht="12.75"/>
    <row r="19021" ht="12.75"/>
    <row r="19022" ht="12.75"/>
    <row r="19023" ht="12.75"/>
    <row r="19024" ht="12.75"/>
    <row r="19025" ht="12.75"/>
    <row r="19026" ht="12.75"/>
    <row r="19027" ht="12.75"/>
    <row r="19028" ht="12.75"/>
    <row r="19029" ht="12.75"/>
    <row r="19030" ht="12.75"/>
    <row r="19031" ht="12.75"/>
    <row r="19032" ht="12.75"/>
    <row r="19033" ht="12.75"/>
    <row r="19034" ht="12.75"/>
    <row r="19035" ht="12.75"/>
    <row r="19036" ht="12.75"/>
    <row r="19037" ht="12.75"/>
    <row r="19038" ht="12.75"/>
    <row r="19039" ht="12.75"/>
    <row r="19040" ht="12.75"/>
    <row r="19041" ht="12.75"/>
    <row r="19042" ht="12.75"/>
    <row r="19043" ht="12.75"/>
    <row r="19044" ht="12.75"/>
    <row r="19045" ht="12.75"/>
    <row r="19046" ht="12.75"/>
    <row r="19047" ht="12.75"/>
    <row r="19048" ht="12.75"/>
    <row r="19049" ht="12.75"/>
    <row r="19050" ht="12.75"/>
    <row r="19051" ht="12.75"/>
    <row r="19052" ht="12.75"/>
    <row r="19053" ht="12.75"/>
    <row r="19054" ht="12.75"/>
    <row r="19055" ht="12.75"/>
    <row r="19056" ht="12.75"/>
    <row r="19057" ht="12.75"/>
    <row r="19058" ht="12.75"/>
    <row r="19059" ht="12.75"/>
    <row r="19060" ht="12.75"/>
    <row r="19061" ht="12.75"/>
    <row r="19062" ht="12.75"/>
    <row r="19063" ht="12.75"/>
    <row r="19064" ht="12.75"/>
    <row r="19065" ht="12.75"/>
    <row r="19066" ht="12.75"/>
    <row r="19067" ht="12.75"/>
    <row r="19068" ht="12.75"/>
    <row r="19069" ht="12.75"/>
    <row r="19070" ht="12.75"/>
    <row r="19071" ht="12.75"/>
    <row r="19072" ht="12.75"/>
    <row r="19073" ht="12.75"/>
    <row r="19074" ht="12.75"/>
    <row r="19075" ht="12.75"/>
    <row r="19076" ht="12.75"/>
    <row r="19077" ht="12.75"/>
    <row r="19078" ht="12.75"/>
    <row r="19079" ht="12.75"/>
    <row r="19080" ht="12.75"/>
    <row r="19081" ht="12.75"/>
    <row r="19082" ht="12.75"/>
    <row r="19083" ht="12.75"/>
    <row r="19084" ht="12.75"/>
    <row r="19085" ht="12.75"/>
    <row r="19086" ht="12.75"/>
    <row r="19087" ht="12.75"/>
    <row r="19088" ht="12.75"/>
    <row r="19089" ht="12.75"/>
    <row r="19090" ht="12.75"/>
    <row r="19091" ht="12.75"/>
    <row r="19092" ht="12.75"/>
    <row r="19093" ht="12.75"/>
    <row r="19094" ht="12.75"/>
    <row r="19095" ht="12.75"/>
    <row r="19096" ht="12.75"/>
    <row r="19097" ht="12.75"/>
    <row r="19098" ht="12.75"/>
    <row r="19099" ht="12.75"/>
    <row r="19100" ht="12.75"/>
    <row r="19101" ht="12.75"/>
    <row r="19102" ht="12.75"/>
    <row r="19103" ht="12.75"/>
    <row r="19104" ht="12.75"/>
    <row r="19105" ht="12.75"/>
    <row r="19106" ht="12.75"/>
    <row r="19107" ht="12.75"/>
    <row r="19108" ht="12.75"/>
    <row r="19109" ht="12.75"/>
    <row r="19110" ht="12.75"/>
    <row r="19111" ht="12.75"/>
    <row r="19112" ht="12.75"/>
    <row r="19113" ht="12.75"/>
    <row r="19114" ht="12.75"/>
    <row r="19115" ht="12.75"/>
    <row r="19116" ht="12.75"/>
    <row r="19117" ht="12.75"/>
    <row r="19118" ht="12.75"/>
    <row r="19119" ht="12.75"/>
    <row r="19120" ht="12.75"/>
    <row r="19121" ht="12.75"/>
    <row r="19122" ht="12.75"/>
    <row r="19123" ht="12.75"/>
    <row r="19124" ht="12.75"/>
    <row r="19125" ht="12.75"/>
    <row r="19126" ht="12.75"/>
    <row r="19127" ht="12.75"/>
    <row r="19128" ht="12.75"/>
    <row r="19129" ht="12.75"/>
    <row r="19130" ht="12.75"/>
    <row r="19131" ht="12.75"/>
    <row r="19132" ht="12.75"/>
    <row r="19133" ht="12.75"/>
    <row r="19134" ht="12.75"/>
    <row r="19135" ht="12.75"/>
    <row r="19136" ht="12.75"/>
    <row r="19137" ht="12.75"/>
    <row r="19138" ht="12.75"/>
    <row r="19139" ht="12.75"/>
    <row r="19140" ht="12.75"/>
    <row r="19141" ht="12.75"/>
    <row r="19142" ht="12.75"/>
    <row r="19143" ht="12.75"/>
    <row r="19144" ht="12.75"/>
    <row r="19145" ht="12.75"/>
    <row r="19146" ht="12.75"/>
    <row r="19147" ht="12.75"/>
    <row r="19148" ht="12.75"/>
    <row r="19149" ht="12.75"/>
    <row r="19150" ht="12.75"/>
    <row r="19151" ht="12.75"/>
    <row r="19152" ht="12.75"/>
    <row r="19153" ht="12.75"/>
    <row r="19154" ht="12.75"/>
    <row r="19155" ht="12.75"/>
    <row r="19156" ht="12.75"/>
    <row r="19157" ht="12.75"/>
    <row r="19158" ht="12.75"/>
    <row r="19159" ht="12.75"/>
    <row r="19160" ht="12.75"/>
    <row r="19161" ht="12.75"/>
    <row r="19162" ht="12.75"/>
    <row r="19163" ht="12.75"/>
    <row r="19164" ht="12.75"/>
    <row r="19165" ht="12.75"/>
    <row r="19166" ht="12.75"/>
    <row r="19167" ht="12.75"/>
    <row r="19168" ht="12.75"/>
    <row r="19169" ht="12.75"/>
    <row r="19170" ht="12.75"/>
    <row r="19171" ht="12.75"/>
    <row r="19172" ht="12.75"/>
    <row r="19173" ht="12.75"/>
    <row r="19174" ht="12.75"/>
    <row r="19175" ht="12.75"/>
    <row r="19176" ht="12.75"/>
    <row r="19177" ht="12.75"/>
    <row r="19178" ht="12.75"/>
    <row r="19179" ht="12.75"/>
    <row r="19180" ht="12.75"/>
    <row r="19181" ht="12.75"/>
    <row r="19182" ht="12.75"/>
    <row r="19183" ht="12.75"/>
    <row r="19184" ht="12.75"/>
    <row r="19185" ht="12.75"/>
    <row r="19186" ht="12.75"/>
    <row r="19187" ht="12.75"/>
    <row r="19188" ht="12.75"/>
    <row r="19189" ht="12.75"/>
    <row r="19190" ht="12.75"/>
    <row r="19191" ht="12.75"/>
    <row r="19192" ht="12.75"/>
    <row r="19193" ht="12.75"/>
    <row r="19194" ht="12.75"/>
    <row r="19195" ht="12.75"/>
    <row r="19196" ht="12.75"/>
    <row r="19197" ht="12.75"/>
    <row r="19198" ht="12.75"/>
    <row r="19199" ht="12.75"/>
    <row r="19200" ht="12.75"/>
    <row r="19201" ht="12.75"/>
    <row r="19202" ht="12.75"/>
    <row r="19203" ht="12.75"/>
    <row r="19204" ht="12.75"/>
    <row r="19205" ht="12.75"/>
    <row r="19206" ht="12.75"/>
    <row r="19207" ht="12.75"/>
    <row r="19208" ht="12.75"/>
    <row r="19209" ht="12.75"/>
    <row r="19210" ht="12.75"/>
    <row r="19211" ht="12.75"/>
    <row r="19212" ht="12.75"/>
    <row r="19213" ht="12.75"/>
    <row r="19214" ht="12.75"/>
    <row r="19215" ht="12.75"/>
    <row r="19216" ht="12.75"/>
    <row r="19217" ht="12.75"/>
    <row r="19218" ht="12.75"/>
    <row r="19219" ht="12.75"/>
    <row r="19220" ht="12.75"/>
    <row r="19221" ht="12.75"/>
    <row r="19222" ht="12.75"/>
    <row r="19223" ht="12.75"/>
    <row r="19224" ht="12.75"/>
    <row r="19225" ht="12.75"/>
    <row r="19226" ht="12.75"/>
    <row r="19227" ht="12.75"/>
    <row r="19228" ht="12.75"/>
    <row r="19229" ht="12.75"/>
    <row r="19230" ht="12.75"/>
    <row r="19231" ht="12.75"/>
    <row r="19232" ht="12.75"/>
    <row r="19233" ht="12.75"/>
    <row r="19234" ht="12.75"/>
    <row r="19235" ht="12.75"/>
    <row r="19236" ht="12.75"/>
    <row r="19237" ht="12.75"/>
    <row r="19238" ht="12.75"/>
    <row r="19239" ht="12.75"/>
    <row r="19240" ht="12.75"/>
    <row r="19241" ht="12.75"/>
    <row r="19242" ht="12.75"/>
    <row r="19243" ht="12.75"/>
    <row r="19244" ht="12.75"/>
    <row r="19245" ht="12.75"/>
    <row r="19246" ht="12.75"/>
    <row r="19247" ht="12.75"/>
    <row r="19248" ht="12.75"/>
    <row r="19249" ht="12.75"/>
    <row r="19250" ht="12.75"/>
    <row r="19251" ht="12.75"/>
    <row r="19252" ht="12.75"/>
    <row r="19253" ht="12.75"/>
    <row r="19254" ht="12.75"/>
    <row r="19255" ht="12.75"/>
    <row r="19256" ht="12.75"/>
    <row r="19257" ht="12.75"/>
    <row r="19258" ht="12.75"/>
    <row r="19259" ht="12.75"/>
    <row r="19260" ht="12.75"/>
    <row r="19261" ht="12.75"/>
    <row r="19262" ht="12.75"/>
    <row r="19263" ht="12.75"/>
    <row r="19264" ht="12.75"/>
    <row r="19265" ht="12.75"/>
    <row r="19266" ht="12.75"/>
    <row r="19267" ht="12.75"/>
    <row r="19268" ht="12.75"/>
    <row r="19269" ht="12.75"/>
    <row r="19270" ht="12.75"/>
    <row r="19271" ht="12.75"/>
    <row r="19272" ht="12.75"/>
    <row r="19273" ht="12.75"/>
    <row r="19274" ht="12.75"/>
    <row r="19275" ht="12.75"/>
    <row r="19276" ht="12.75"/>
    <row r="19277" ht="12.75"/>
    <row r="19278" ht="12.75"/>
    <row r="19279" ht="12.75"/>
    <row r="19280" ht="12.75"/>
    <row r="19281" ht="12.75"/>
    <row r="19282" ht="12.75"/>
    <row r="19283" ht="12.75"/>
    <row r="19284" ht="12.75"/>
    <row r="19285" ht="12.75"/>
    <row r="19286" ht="12.75"/>
    <row r="19287" ht="12.75"/>
    <row r="19288" ht="12.75"/>
    <row r="19289" ht="12.75"/>
    <row r="19290" ht="12.75"/>
    <row r="19291" ht="12.75"/>
    <row r="19292" ht="12.75"/>
    <row r="19293" ht="12.75"/>
    <row r="19294" ht="12.75"/>
    <row r="19295" ht="12.75"/>
    <row r="19296" ht="12.75"/>
    <row r="19297" ht="12.75"/>
    <row r="19298" ht="12.75"/>
    <row r="19299" ht="12.75"/>
    <row r="19300" ht="12.75"/>
    <row r="19301" ht="12.75"/>
    <row r="19302" ht="12.75"/>
    <row r="19303" ht="12.75"/>
    <row r="19304" ht="12.75"/>
    <row r="19305" ht="12.75"/>
    <row r="19306" ht="12.75"/>
    <row r="19307" ht="12.75"/>
    <row r="19308" ht="12.75"/>
    <row r="19309" ht="12.75"/>
    <row r="19310" ht="12.75"/>
    <row r="19311" ht="12.75"/>
    <row r="19312" ht="12.75"/>
    <row r="19313" ht="12.75"/>
    <row r="19314" ht="12.75"/>
    <row r="19315" ht="12.75"/>
    <row r="19316" ht="12.75"/>
    <row r="19317" ht="12.75"/>
    <row r="19318" ht="12.75"/>
    <row r="19319" ht="12.75"/>
    <row r="19320" ht="12.75"/>
    <row r="19321" ht="12.75"/>
    <row r="19322" ht="12.75"/>
    <row r="19323" ht="12.75"/>
    <row r="19324" ht="12.75"/>
    <row r="19325" ht="12.75"/>
    <row r="19326" ht="12.75"/>
    <row r="19327" ht="12.75"/>
    <row r="19328" ht="12.75"/>
    <row r="19329" ht="12.75"/>
    <row r="19330" ht="12.75"/>
    <row r="19331" ht="12.75"/>
    <row r="19332" ht="12.75"/>
    <row r="19333" ht="12.75"/>
    <row r="19334" ht="12.75"/>
    <row r="19335" ht="12.75"/>
    <row r="19336" ht="12.75"/>
    <row r="19337" ht="12.75"/>
    <row r="19338" ht="12.75"/>
    <row r="19339" ht="12.75"/>
    <row r="19340" ht="12.75"/>
    <row r="19341" ht="12.75"/>
    <row r="19342" ht="12.75"/>
    <row r="19343" ht="12.75"/>
    <row r="19344" ht="12.75"/>
    <row r="19345" ht="12.75"/>
    <row r="19346" ht="12.75"/>
    <row r="19347" ht="12.75"/>
    <row r="19348" ht="12.75"/>
    <row r="19349" ht="12.75"/>
    <row r="19350" ht="12.75"/>
    <row r="19351" ht="12.75"/>
    <row r="19352" ht="12.75"/>
    <row r="19353" ht="12.75"/>
    <row r="19354" ht="12.75"/>
    <row r="19355" ht="12.75"/>
    <row r="19356" ht="12.75"/>
    <row r="19357" ht="12.75"/>
    <row r="19358" ht="12.75"/>
    <row r="19359" ht="12.75"/>
    <row r="19360" ht="12.75"/>
    <row r="19361" ht="12.75"/>
    <row r="19362" ht="12.75"/>
    <row r="19363" ht="12.75"/>
    <row r="19364" ht="12.75"/>
    <row r="19365" ht="12.75"/>
    <row r="19366" ht="12.75"/>
    <row r="19367" ht="12.75"/>
    <row r="19368" ht="12.75"/>
    <row r="19369" ht="12.75"/>
    <row r="19370" ht="12.75"/>
    <row r="19371" ht="12.75"/>
    <row r="19372" ht="12.75"/>
    <row r="19373" ht="12.75"/>
    <row r="19374" ht="12.75"/>
    <row r="19375" ht="12.75"/>
    <row r="19376" ht="12.75"/>
    <row r="19377" ht="12.75"/>
    <row r="19378" ht="12.75"/>
    <row r="19379" ht="12.75"/>
    <row r="19380" ht="12.75"/>
    <row r="19381" ht="12.75"/>
    <row r="19382" ht="12.75"/>
    <row r="19383" ht="12.75"/>
    <row r="19384" ht="12.75"/>
    <row r="19385" ht="12.75"/>
    <row r="19386" ht="12.75"/>
    <row r="19387" ht="12.75"/>
    <row r="19388" ht="12.75"/>
    <row r="19389" ht="12.75"/>
    <row r="19390" ht="12.75"/>
    <row r="19391" ht="12.75"/>
    <row r="19392" ht="12.75"/>
    <row r="19393" ht="12.75"/>
    <row r="19394" ht="12.75"/>
    <row r="19395" ht="12.75"/>
    <row r="19396" ht="12.75"/>
    <row r="19397" ht="12.75"/>
    <row r="19398" ht="12.75"/>
    <row r="19399" ht="12.75"/>
    <row r="19400" ht="12.75"/>
    <row r="19401" ht="12.75"/>
    <row r="19402" ht="12.75"/>
    <row r="19403" ht="12.75"/>
    <row r="19404" ht="12.75"/>
    <row r="19405" ht="12.75"/>
    <row r="19406" ht="12.75"/>
    <row r="19407" ht="12.75"/>
    <row r="19408" ht="12.75"/>
    <row r="19409" ht="12.75"/>
    <row r="19410" ht="12.75"/>
    <row r="19411" ht="12.75"/>
    <row r="19412" ht="12.75"/>
    <row r="19413" ht="12.75"/>
    <row r="19414" ht="12.75"/>
    <row r="19415" ht="12.75"/>
    <row r="19416" ht="12.75"/>
    <row r="19417" ht="12.75"/>
    <row r="19418" ht="12.75"/>
    <row r="19419" ht="12.75"/>
    <row r="19420" ht="12.75"/>
    <row r="19421" ht="12.75"/>
    <row r="19422" ht="12.75"/>
    <row r="19423" ht="12.75"/>
    <row r="19424" ht="12.75"/>
    <row r="19425" ht="12.75"/>
    <row r="19426" ht="12.75"/>
    <row r="19427" ht="12.75"/>
    <row r="19428" ht="12.75"/>
    <row r="19429" ht="12.75"/>
    <row r="19430" ht="12.75"/>
    <row r="19431" ht="12.75"/>
    <row r="19432" ht="12.75"/>
    <row r="19433" ht="12.75"/>
    <row r="19434" ht="12.75"/>
    <row r="19435" ht="12.75"/>
    <row r="19436" ht="12.75"/>
    <row r="19437" ht="12.75"/>
    <row r="19438" ht="12.75"/>
    <row r="19439" ht="12.75"/>
    <row r="19440" ht="12.75"/>
    <row r="19441" ht="12.75"/>
    <row r="19442" ht="12.75"/>
    <row r="19443" ht="12.75"/>
    <row r="19444" ht="12.75"/>
    <row r="19445" ht="12.75"/>
    <row r="19446" ht="12.75"/>
    <row r="19447" ht="12.75"/>
    <row r="19448" ht="12.75"/>
    <row r="19449" ht="12.75"/>
    <row r="19450" ht="12.75"/>
    <row r="19451" ht="12.75"/>
    <row r="19452" ht="12.75"/>
    <row r="19453" ht="12.75"/>
    <row r="19454" ht="12.75"/>
    <row r="19455" ht="12.75"/>
    <row r="19456" ht="12.75"/>
    <row r="19457" ht="12.75"/>
    <row r="19458" ht="12.75"/>
    <row r="19459" ht="12.75"/>
    <row r="19460" ht="12.75"/>
    <row r="19461" ht="12.75"/>
    <row r="19462" ht="12.75"/>
    <row r="19463" ht="12.75"/>
    <row r="19464" ht="12.75"/>
    <row r="19465" ht="12.75"/>
    <row r="19466" ht="12.75"/>
    <row r="19467" ht="12.75"/>
    <row r="19468" ht="12.75"/>
    <row r="19469" ht="12.75"/>
    <row r="19470" ht="12.75"/>
    <row r="19471" ht="12.75"/>
    <row r="19472" ht="12.75"/>
    <row r="19473" ht="12.75"/>
    <row r="19474" ht="12.75"/>
    <row r="19475" ht="12.75"/>
    <row r="19476" ht="12.75"/>
    <row r="19477" ht="12.75"/>
    <row r="19478" ht="12.75"/>
    <row r="19479" ht="12.75"/>
    <row r="19480" ht="12.75"/>
    <row r="19481" ht="12.75"/>
    <row r="19482" ht="12.75"/>
    <row r="19483" ht="12.75"/>
    <row r="19484" ht="12.75"/>
    <row r="19485" ht="12.75"/>
    <row r="19486" ht="12.75"/>
    <row r="19487" ht="12.75"/>
    <row r="19488" ht="12.75"/>
    <row r="19489" ht="12.75"/>
    <row r="19490" ht="12.75"/>
    <row r="19491" ht="12.75"/>
    <row r="19492" ht="12.75"/>
    <row r="19493" ht="12.75"/>
    <row r="19494" ht="12.75"/>
    <row r="19495" ht="12.75"/>
    <row r="19496" ht="12.75"/>
    <row r="19497" ht="12.75"/>
    <row r="19498" ht="12.75"/>
    <row r="19499" ht="12.75"/>
    <row r="19500" ht="12.75"/>
    <row r="19501" ht="12.75"/>
    <row r="19502" ht="12.75"/>
    <row r="19503" ht="12.75"/>
    <row r="19504" ht="12.75"/>
    <row r="19505" ht="12.75"/>
    <row r="19506" ht="12.75"/>
    <row r="19507" ht="12.75"/>
    <row r="19508" ht="12.75"/>
    <row r="19509" ht="12.75"/>
    <row r="19510" ht="12.75"/>
    <row r="19511" ht="12.75"/>
    <row r="19512" ht="12.75"/>
    <row r="19513" ht="12.75"/>
    <row r="19514" ht="12.75"/>
    <row r="19515" ht="12.75"/>
    <row r="19516" ht="12.75"/>
    <row r="19517" ht="12.75"/>
    <row r="19518" ht="12.75"/>
    <row r="19519" ht="12.75"/>
    <row r="19520" ht="12.75"/>
    <row r="19521" ht="12.75"/>
    <row r="19522" ht="12.75"/>
    <row r="19523" ht="12.75"/>
    <row r="19524" ht="12.75"/>
    <row r="19525" ht="12.75"/>
    <row r="19526" ht="12.75"/>
    <row r="19527" ht="12.75"/>
    <row r="19528" ht="12.75"/>
    <row r="19529" ht="12.75"/>
    <row r="19530" ht="12.75"/>
    <row r="19531" ht="12.75"/>
    <row r="19532" ht="12.75"/>
    <row r="19533" ht="12.75"/>
    <row r="19534" ht="12.75"/>
    <row r="19535" ht="12.75"/>
    <row r="19536" ht="12.75"/>
    <row r="19537" ht="12.75"/>
    <row r="19538" ht="12.75"/>
    <row r="19539" ht="12.75"/>
    <row r="19540" ht="12.75"/>
    <row r="19541" ht="12.75"/>
    <row r="19542" ht="12.75"/>
    <row r="19543" ht="12.75"/>
    <row r="19544" ht="12.75"/>
    <row r="19545" ht="12.75"/>
    <row r="19546" ht="12.75"/>
    <row r="19547" ht="12.75"/>
    <row r="19548" ht="12.75"/>
    <row r="19549" ht="12.75"/>
    <row r="19550" ht="12.75"/>
    <row r="19551" ht="12.75"/>
    <row r="19552" ht="12.75"/>
    <row r="19553" ht="12.75"/>
    <row r="19554" ht="12.75"/>
    <row r="19555" ht="12.75"/>
    <row r="19556" ht="12.75"/>
    <row r="19557" ht="12.75"/>
    <row r="19558" ht="12.75"/>
    <row r="19559" ht="12.75"/>
    <row r="19560" ht="12.75"/>
    <row r="19561" ht="12.75"/>
    <row r="19562" ht="12.75"/>
    <row r="19563" ht="12.75"/>
    <row r="19564" ht="12.75"/>
    <row r="19565" ht="12.75"/>
    <row r="19566" ht="12.75"/>
    <row r="19567" ht="12.75"/>
    <row r="19568" ht="12.75"/>
    <row r="19569" ht="12.75"/>
    <row r="19570" ht="12.75"/>
    <row r="19571" ht="12.75"/>
    <row r="19572" ht="12.75"/>
    <row r="19573" ht="12.75"/>
    <row r="19574" ht="12.75"/>
    <row r="19575" ht="12.75"/>
    <row r="19576" ht="12.75"/>
    <row r="19577" ht="12.75"/>
    <row r="19578" ht="12.75"/>
    <row r="19579" ht="12.75"/>
    <row r="19580" ht="12.75"/>
    <row r="19581" ht="12.75"/>
    <row r="19582" ht="12.75"/>
    <row r="19583" ht="12.75"/>
    <row r="19584" ht="12.75"/>
    <row r="19585" ht="12.75"/>
    <row r="19586" ht="12.75"/>
    <row r="19587" ht="12.75"/>
    <row r="19588" ht="12.75"/>
    <row r="19589" ht="12.75"/>
    <row r="19590" ht="12.75"/>
    <row r="19591" ht="12.75"/>
    <row r="19592" ht="12.75"/>
    <row r="19593" ht="12.75"/>
    <row r="19594" ht="12.75"/>
    <row r="19595" ht="12.75"/>
    <row r="19596" ht="12.75"/>
    <row r="19597" ht="12.75"/>
    <row r="19598" ht="12.75"/>
    <row r="19599" ht="12.75"/>
    <row r="19600" ht="12.75"/>
    <row r="19601" ht="12.75"/>
    <row r="19602" ht="12.75"/>
    <row r="19603" ht="12.75"/>
    <row r="19604" ht="12.75"/>
    <row r="19605" ht="12.75"/>
    <row r="19606" ht="12.75"/>
    <row r="19607" ht="12.75"/>
    <row r="19608" ht="12.75"/>
    <row r="19609" ht="12.75"/>
    <row r="19610" ht="12.75"/>
    <row r="19611" ht="12.75"/>
    <row r="19612" ht="12.75"/>
    <row r="19613" ht="12.75"/>
    <row r="19614" ht="12.75"/>
    <row r="19615" ht="12.75"/>
    <row r="19616" ht="12.75"/>
    <row r="19617" ht="12.75"/>
    <row r="19618" ht="12.75"/>
    <row r="19619" ht="12.75"/>
    <row r="19620" ht="12.75"/>
    <row r="19621" ht="12.75"/>
    <row r="19622" ht="12.75"/>
    <row r="19623" ht="12.75"/>
    <row r="19624" ht="12.75"/>
    <row r="19625" ht="12.75"/>
    <row r="19626" ht="12.75"/>
    <row r="19627" ht="12.75"/>
    <row r="19628" ht="12.75"/>
    <row r="19629" ht="12.75"/>
    <row r="19630" ht="12.75"/>
    <row r="19631" ht="12.75"/>
    <row r="19632" ht="12.75"/>
    <row r="19633" ht="12.75"/>
    <row r="19634" ht="12.75"/>
    <row r="19635" ht="12.75"/>
    <row r="19636" ht="12.75"/>
    <row r="19637" ht="12.75"/>
    <row r="19638" ht="12.75"/>
    <row r="19639" ht="12.75"/>
    <row r="19640" ht="12.75"/>
    <row r="19641" ht="12.75"/>
    <row r="19642" ht="12.75"/>
    <row r="19643" ht="12.75"/>
    <row r="19644" ht="12.75"/>
    <row r="19645" ht="12.75"/>
    <row r="19646" ht="12.75"/>
    <row r="19647" ht="12.75"/>
    <row r="19648" ht="12.75"/>
    <row r="19649" ht="12.75"/>
    <row r="19650" ht="12.75"/>
    <row r="19651" ht="12.75"/>
    <row r="19652" ht="12.75"/>
    <row r="19653" ht="12.75"/>
    <row r="19654" ht="12.75"/>
    <row r="19655" ht="12.75"/>
    <row r="19656" ht="12.75"/>
    <row r="19657" ht="12.75"/>
    <row r="19658" ht="12.75"/>
    <row r="19659" ht="12.75"/>
    <row r="19660" ht="12.75"/>
    <row r="19661" ht="12.75"/>
    <row r="19662" ht="12.75"/>
    <row r="19663" ht="12.75"/>
    <row r="19664" ht="12.75"/>
    <row r="19665" ht="12.75"/>
    <row r="19666" ht="12.75"/>
    <row r="19667" ht="12.75"/>
    <row r="19668" ht="12.75"/>
    <row r="19669" ht="12.75"/>
    <row r="19670" ht="12.75"/>
    <row r="19671" ht="12.75"/>
    <row r="19672" ht="12.75"/>
    <row r="19673" ht="12.75"/>
    <row r="19674" ht="12.75"/>
    <row r="19675" ht="12.75"/>
    <row r="19676" ht="12.75"/>
    <row r="19677" ht="12.75"/>
    <row r="19678" ht="12.75"/>
    <row r="19679" ht="12.75"/>
    <row r="19680" ht="12.75"/>
    <row r="19681" ht="12.75"/>
    <row r="19682" ht="12.75"/>
    <row r="19683" ht="12.75"/>
    <row r="19684" ht="12.75"/>
    <row r="19685" ht="12.75"/>
    <row r="19686" ht="12.75"/>
    <row r="19687" ht="12.75"/>
    <row r="19688" ht="12.75"/>
    <row r="19689" ht="12.75"/>
    <row r="19690" ht="12.75"/>
    <row r="19691" ht="12.75"/>
    <row r="19692" ht="12.75"/>
    <row r="19693" ht="12.75"/>
    <row r="19694" ht="12.75"/>
    <row r="19695" ht="12.75"/>
    <row r="19696" ht="12.75"/>
    <row r="19697" ht="12.75"/>
    <row r="19698" ht="12.75"/>
    <row r="19699" ht="12.75"/>
    <row r="19700" ht="12.75"/>
    <row r="19701" ht="12.75"/>
    <row r="19702" ht="12.75"/>
    <row r="19703" ht="12.75"/>
    <row r="19704" ht="12.75"/>
    <row r="19705" ht="12.75"/>
    <row r="19706" ht="12.75"/>
    <row r="19707" ht="12.75"/>
    <row r="19708" ht="12.75"/>
    <row r="19709" ht="12.75"/>
    <row r="19710" ht="12.75"/>
    <row r="19711" ht="12.75"/>
    <row r="19712" ht="12.75"/>
    <row r="19713" ht="12.75"/>
    <row r="19714" ht="12.75"/>
    <row r="19715" ht="12.75"/>
    <row r="19716" ht="12.75"/>
    <row r="19717" ht="12.75"/>
    <row r="19718" ht="12.75"/>
    <row r="19719" ht="12.75"/>
    <row r="19720" ht="12.75"/>
    <row r="19721" ht="12.75"/>
    <row r="19722" ht="12.75"/>
    <row r="19723" ht="12.75"/>
    <row r="19724" ht="12.75"/>
    <row r="19725" ht="12.75"/>
    <row r="19726" ht="12.75"/>
    <row r="19727" ht="12.75"/>
    <row r="19728" ht="12.75"/>
    <row r="19729" ht="12.75"/>
    <row r="19730" ht="12.75"/>
    <row r="19731" ht="12.75"/>
    <row r="19732" ht="12.75"/>
    <row r="19733" ht="12.75"/>
    <row r="19734" ht="12.75"/>
    <row r="19735" ht="12.75"/>
    <row r="19736" ht="12.75"/>
    <row r="19737" ht="12.75"/>
    <row r="19738" ht="12.75"/>
    <row r="19739" ht="12.75"/>
    <row r="19740" ht="12.75"/>
    <row r="19741" ht="12.75"/>
    <row r="19742" ht="12.75"/>
    <row r="19743" ht="12.75"/>
    <row r="19744" ht="12.75"/>
    <row r="19745" ht="12.75"/>
    <row r="19746" ht="12.75"/>
    <row r="19747" ht="12.75"/>
    <row r="19748" ht="12.75"/>
    <row r="19749" ht="12.75"/>
    <row r="19750" ht="12.75"/>
    <row r="19751" ht="12.75"/>
    <row r="19752" ht="12.75"/>
    <row r="19753" ht="12.75"/>
    <row r="19754" ht="12.75"/>
    <row r="19755" ht="12.75"/>
    <row r="19756" ht="12.75"/>
    <row r="19757" ht="12.75"/>
    <row r="19758" ht="12.75"/>
    <row r="19759" ht="12.75"/>
    <row r="19760" ht="12.75"/>
    <row r="19761" ht="12.75"/>
    <row r="19762" ht="12.75"/>
    <row r="19763" ht="12.75"/>
    <row r="19764" ht="12.75"/>
    <row r="19765" ht="12.75"/>
    <row r="19766" ht="12.75"/>
    <row r="19767" ht="12.75"/>
    <row r="19768" ht="12.75"/>
    <row r="19769" ht="12.75"/>
    <row r="19770" ht="12.75"/>
    <row r="19771" ht="12.75"/>
    <row r="19772" ht="12.75"/>
    <row r="19773" ht="12.75"/>
    <row r="19774" ht="12.75"/>
    <row r="19775" ht="12.75"/>
    <row r="19776" ht="12.75"/>
    <row r="19777" ht="12.75"/>
    <row r="19778" ht="12.75"/>
    <row r="19779" ht="12.75"/>
    <row r="19780" ht="12.75"/>
    <row r="19781" ht="12.75"/>
    <row r="19782" ht="12.75"/>
    <row r="19783" ht="12.75"/>
    <row r="19784" ht="12.75"/>
    <row r="19785" ht="12.75"/>
    <row r="19786" ht="12.75"/>
    <row r="19787" ht="12.75"/>
    <row r="19788" ht="12.75"/>
    <row r="19789" ht="12.75"/>
    <row r="19790" ht="12.75"/>
    <row r="19791" ht="12.75"/>
    <row r="19792" ht="12.75"/>
    <row r="19793" ht="12.75"/>
    <row r="19794" ht="12.75"/>
    <row r="19795" ht="12.75"/>
    <row r="19796" ht="12.75"/>
    <row r="19797" ht="12.75"/>
    <row r="19798" ht="12.75"/>
    <row r="19799" ht="12.75"/>
    <row r="19800" ht="12.75"/>
    <row r="19801" ht="12.75"/>
    <row r="19802" ht="12.75"/>
    <row r="19803" ht="12.75"/>
    <row r="19804" ht="12.75"/>
    <row r="19805" ht="12.75"/>
    <row r="19806" ht="12.75"/>
    <row r="19807" ht="12.75"/>
    <row r="19808" ht="12.75"/>
    <row r="19809" ht="12.75"/>
    <row r="19810" ht="12.75"/>
    <row r="19811" ht="12.75"/>
    <row r="19812" ht="12.75"/>
    <row r="19813" ht="12.75"/>
    <row r="19814" ht="12.75"/>
    <row r="19815" ht="12.75"/>
    <row r="19816" ht="12.75"/>
    <row r="19817" ht="12.75"/>
    <row r="19818" ht="12.75"/>
    <row r="19819" ht="12.75"/>
    <row r="19820" ht="12.75"/>
    <row r="19821" ht="12.75"/>
    <row r="19822" ht="12.75"/>
    <row r="19823" ht="12.75"/>
    <row r="19824" ht="12.75"/>
    <row r="19825" ht="12.75"/>
    <row r="19826" ht="12.75"/>
    <row r="19827" ht="12.75"/>
    <row r="19828" ht="12.75"/>
    <row r="19829" ht="12.75"/>
    <row r="19830" ht="12.75"/>
    <row r="19831" ht="12.75"/>
    <row r="19832" ht="12.75"/>
    <row r="19833" ht="12.75"/>
    <row r="19834" ht="12.75"/>
    <row r="19835" ht="12.75"/>
    <row r="19836" ht="12.75"/>
    <row r="19837" ht="12.75"/>
    <row r="19838" ht="12.75"/>
    <row r="19839" ht="12.75"/>
    <row r="19840" ht="12.75"/>
    <row r="19841" ht="12.75"/>
    <row r="19842" ht="12.75"/>
    <row r="19843" ht="12.75"/>
    <row r="19844" ht="12.75"/>
    <row r="19845" ht="12.75"/>
    <row r="19846" ht="12.75"/>
    <row r="19847" ht="12.75"/>
    <row r="19848" ht="12.75"/>
    <row r="19849" ht="12.75"/>
    <row r="19850" ht="12.75"/>
    <row r="19851" ht="12.75"/>
    <row r="19852" ht="12.75"/>
    <row r="19853" ht="12.75"/>
    <row r="19854" ht="12.75"/>
    <row r="19855" ht="12.75"/>
    <row r="19856" ht="12.75"/>
    <row r="19857" ht="12.75"/>
    <row r="19858" ht="12.75"/>
    <row r="19859" ht="12.75"/>
    <row r="19860" ht="12.75"/>
    <row r="19861" ht="12.75"/>
    <row r="19862" ht="12.75"/>
    <row r="19863" ht="12.75"/>
    <row r="19864" ht="12.75"/>
    <row r="19865" ht="12.75"/>
    <row r="19866" ht="12.75"/>
    <row r="19867" ht="12.75"/>
    <row r="19868" ht="12.75"/>
    <row r="19869" ht="12.75"/>
    <row r="19870" ht="12.75"/>
    <row r="19871" ht="12.75"/>
    <row r="19872" ht="12.75"/>
    <row r="19873" ht="12.75"/>
    <row r="19874" ht="12.75"/>
    <row r="19875" ht="12.75"/>
    <row r="19876" ht="12.75"/>
    <row r="19877" ht="12.75"/>
    <row r="19878" ht="12.75"/>
    <row r="19879" ht="12.75"/>
    <row r="19880" ht="12.75"/>
    <row r="19881" ht="12.75"/>
    <row r="19882" ht="12.75"/>
    <row r="19883" ht="12.75"/>
    <row r="19884" ht="12.75"/>
    <row r="19885" ht="12.75"/>
    <row r="19886" ht="12.75"/>
    <row r="19887" ht="12.75"/>
    <row r="19888" ht="12.75"/>
    <row r="19889" ht="12.75"/>
    <row r="19890" ht="12.75"/>
    <row r="19891" ht="12.75"/>
    <row r="19892" ht="12.75"/>
    <row r="19893" ht="12.75"/>
    <row r="19894" ht="12.75"/>
    <row r="19895" ht="12.75"/>
    <row r="19896" ht="12.75"/>
    <row r="19897" ht="12.75"/>
    <row r="19898" ht="12.75"/>
    <row r="19899" ht="12.75"/>
    <row r="19900" ht="12.75"/>
    <row r="19901" ht="12.75"/>
    <row r="19902" ht="12.75"/>
    <row r="19903" ht="12.75"/>
    <row r="19904" ht="12.75"/>
    <row r="19905" ht="12.75"/>
    <row r="19906" ht="12.75"/>
    <row r="19907" ht="12.75"/>
    <row r="19908" ht="12.75"/>
    <row r="19909" ht="12.75"/>
    <row r="19910" ht="12.75"/>
    <row r="19911" ht="12.75"/>
    <row r="19912" ht="12.75"/>
    <row r="19913" ht="12.75"/>
    <row r="19914" ht="12.75"/>
    <row r="19915" ht="12.75"/>
    <row r="19916" ht="12.75"/>
    <row r="19917" ht="12.75"/>
    <row r="19918" ht="12.75"/>
    <row r="19919" ht="12.75"/>
    <row r="19920" ht="12.75"/>
    <row r="19921" ht="12.75"/>
    <row r="19922" ht="12.75"/>
    <row r="19923" ht="12.75"/>
    <row r="19924" ht="12.75"/>
    <row r="19925" ht="12.75"/>
    <row r="19926" ht="12.75"/>
    <row r="19927" ht="12.75"/>
    <row r="19928" ht="12.75"/>
    <row r="19929" ht="12.75"/>
    <row r="19930" ht="12.75"/>
    <row r="19931" ht="12.75"/>
    <row r="19932" ht="12.75"/>
    <row r="19933" ht="12.75"/>
    <row r="19934" ht="12.75"/>
    <row r="19935" ht="12.75"/>
    <row r="19936" ht="12.75"/>
    <row r="19937" ht="12.75"/>
    <row r="19938" ht="12.75"/>
    <row r="19939" ht="12.75"/>
    <row r="19940" ht="12.75"/>
    <row r="19941" ht="12.75"/>
    <row r="19942" ht="12.75"/>
    <row r="19943" ht="12.75"/>
    <row r="19944" ht="12.75"/>
    <row r="19945" ht="12.75"/>
    <row r="19946" ht="12.75"/>
    <row r="19947" ht="12.75"/>
    <row r="19948" ht="12.75"/>
    <row r="19949" ht="12.75"/>
    <row r="19950" ht="12.75"/>
    <row r="19951" ht="12.75"/>
    <row r="19952" ht="12.75"/>
    <row r="19953" ht="12.75"/>
    <row r="19954" ht="12.75"/>
    <row r="19955" ht="12.75"/>
    <row r="19956" ht="12.75"/>
    <row r="19957" ht="12.75"/>
    <row r="19958" ht="12.75"/>
    <row r="19959" ht="12.75"/>
    <row r="19960" ht="12.75"/>
    <row r="19961" ht="12.75"/>
    <row r="19962" ht="12.75"/>
    <row r="19963" ht="12.75"/>
    <row r="19964" ht="12.75"/>
    <row r="19965" ht="12.75"/>
    <row r="19966" ht="12.75"/>
    <row r="19967" ht="12.75"/>
    <row r="19968" ht="12.75"/>
    <row r="19969" ht="12.75"/>
    <row r="19970" ht="12.75"/>
    <row r="19971" ht="12.75"/>
    <row r="19972" ht="12.75"/>
    <row r="19973" ht="12.75"/>
    <row r="19974" ht="12.75"/>
    <row r="19975" ht="12.75"/>
    <row r="19976" ht="12.75"/>
    <row r="19977" ht="12.75"/>
    <row r="19978" ht="12.75"/>
    <row r="19979" ht="12.75"/>
    <row r="19980" ht="12.75"/>
    <row r="19981" ht="12.75"/>
    <row r="19982" ht="12.75"/>
    <row r="19983" ht="12.75"/>
    <row r="19984" ht="12.75"/>
    <row r="19985" ht="12.75"/>
    <row r="19986" ht="12.75"/>
    <row r="19987" ht="12.75"/>
    <row r="19988" ht="12.75"/>
    <row r="19989" ht="12.75"/>
    <row r="19990" ht="12.75"/>
    <row r="19991" ht="12.75"/>
    <row r="19992" ht="12.75"/>
    <row r="19993" ht="12.75"/>
    <row r="19994" ht="12.75"/>
    <row r="19995" ht="12.75"/>
    <row r="19996" ht="12.75"/>
    <row r="19997" ht="12.75"/>
    <row r="19998" ht="12.75"/>
    <row r="19999" ht="12.75"/>
    <row r="20000" ht="12.75"/>
    <row r="20001" ht="12.75"/>
    <row r="20002" ht="12.75"/>
    <row r="20003" ht="12.75"/>
    <row r="20004" ht="12.75"/>
    <row r="20005" ht="12.75"/>
    <row r="20006" ht="12.75"/>
    <row r="20007" ht="12.75"/>
    <row r="20008" ht="12.75"/>
    <row r="20009" ht="12.75"/>
    <row r="20010" ht="12.75"/>
    <row r="20011" ht="12.75"/>
    <row r="20012" ht="12.75"/>
    <row r="20013" ht="12.75"/>
    <row r="20014" ht="12.75"/>
    <row r="20015" ht="12.75"/>
    <row r="20016" ht="12.75"/>
    <row r="20017" ht="12.75"/>
    <row r="20018" ht="12.75"/>
    <row r="20019" ht="12.75"/>
    <row r="20020" ht="12.75"/>
    <row r="20021" ht="12.75"/>
    <row r="20022" ht="12.75"/>
    <row r="20023" ht="12.75"/>
    <row r="20024" ht="12.75"/>
    <row r="20025" ht="12.75"/>
    <row r="20026" ht="12.75"/>
    <row r="20027" ht="12.75"/>
    <row r="20028" ht="12.75"/>
    <row r="20029" ht="12.75"/>
    <row r="20030" ht="12.75"/>
    <row r="20031" ht="12.75"/>
    <row r="20032" ht="12.75"/>
    <row r="20033" ht="12.75"/>
    <row r="20034" ht="12.75"/>
    <row r="20035" ht="12.75"/>
    <row r="20036" ht="12.75"/>
    <row r="20037" ht="12.75"/>
    <row r="20038" ht="12.75"/>
    <row r="20039" ht="12.75"/>
    <row r="20040" ht="12.75"/>
    <row r="20041" ht="12.75"/>
    <row r="20042" ht="12.75"/>
    <row r="20043" ht="12.75"/>
    <row r="20044" ht="12.75"/>
    <row r="20045" ht="12.75"/>
    <row r="20046" ht="12.75"/>
    <row r="20047" ht="12.75"/>
    <row r="20048" ht="12.75"/>
    <row r="20049" ht="12.75"/>
    <row r="20050" ht="12.75"/>
    <row r="20051" ht="12.75"/>
    <row r="20052" ht="12.75"/>
    <row r="20053" ht="12.75"/>
    <row r="20054" ht="12.75"/>
    <row r="20055" ht="12.75"/>
    <row r="20056" ht="12.75"/>
    <row r="20057" ht="12.75"/>
    <row r="20058" ht="12.75"/>
    <row r="20059" ht="12.75"/>
    <row r="20060" ht="12.75"/>
    <row r="20061" ht="12.75"/>
    <row r="20062" ht="12.75"/>
    <row r="20063" ht="12.75"/>
    <row r="20064" ht="12.75"/>
    <row r="20065" ht="12.75"/>
    <row r="20066" ht="12.75"/>
    <row r="20067" ht="12.75"/>
    <row r="20068" ht="12.75"/>
    <row r="20069" ht="12.75"/>
    <row r="20070" ht="12.75"/>
    <row r="20071" ht="12.75"/>
    <row r="20072" ht="12.75"/>
    <row r="20073" ht="12.75"/>
    <row r="20074" ht="12.75"/>
    <row r="20075" ht="12.75"/>
    <row r="20076" ht="12.75"/>
    <row r="20077" ht="12.75"/>
    <row r="20078" ht="12.75"/>
    <row r="20079" ht="12.75"/>
    <row r="20080" ht="12.75"/>
    <row r="20081" ht="12.75"/>
    <row r="20082" ht="12.75"/>
    <row r="20083" ht="12.75"/>
    <row r="20084" ht="12.75"/>
    <row r="20085" ht="12.75"/>
    <row r="20086" ht="12.75"/>
    <row r="20087" ht="12.75"/>
    <row r="20088" ht="12.75"/>
    <row r="20089" ht="12.75"/>
    <row r="20090" ht="12.75"/>
    <row r="20091" ht="12.75"/>
    <row r="20092" ht="12.75"/>
    <row r="20093" ht="12.75"/>
    <row r="20094" ht="12.75"/>
    <row r="20095" ht="12.75"/>
    <row r="20096" ht="12.75"/>
    <row r="20097" ht="12.75"/>
    <row r="20098" ht="12.75"/>
    <row r="20099" ht="12.75"/>
    <row r="20100" ht="12.75"/>
    <row r="20101" ht="12.75"/>
    <row r="20102" ht="12.75"/>
    <row r="20103" ht="12.75"/>
    <row r="20104" ht="12.75"/>
    <row r="20105" ht="12.75"/>
    <row r="20106" ht="12.75"/>
    <row r="20107" ht="12.75"/>
    <row r="20108" ht="12.75"/>
    <row r="20109" ht="12.75"/>
    <row r="20110" ht="12.75"/>
    <row r="20111" ht="12.75"/>
    <row r="20112" ht="12.75"/>
    <row r="20113" ht="12.75"/>
    <row r="20114" ht="12.75"/>
    <row r="20115" ht="12.75"/>
    <row r="20116" ht="12.75"/>
    <row r="20117" ht="12.75"/>
    <row r="20118" ht="12.75"/>
    <row r="20119" ht="12.75"/>
    <row r="20120" ht="12.75"/>
    <row r="20121" ht="12.75"/>
    <row r="20122" ht="12.75"/>
    <row r="20123" ht="12.75"/>
    <row r="20124" ht="12.75"/>
    <row r="20125" ht="12.75"/>
    <row r="20126" ht="12.75"/>
    <row r="20127" ht="12.75"/>
    <row r="20128" ht="12.75"/>
    <row r="20129" ht="12.75"/>
    <row r="20130" ht="12.75"/>
    <row r="20131" ht="12.75"/>
    <row r="20132" ht="12.75"/>
    <row r="20133" ht="12.75"/>
    <row r="20134" ht="12.75"/>
    <row r="20135" ht="12.75"/>
    <row r="20136" ht="12.75"/>
    <row r="20137" ht="12.75"/>
    <row r="20138" ht="12.75"/>
    <row r="20139" ht="12.75"/>
    <row r="20140" ht="12.75"/>
    <row r="20141" ht="12.75"/>
    <row r="20142" ht="12.75"/>
    <row r="20143" ht="12.75"/>
    <row r="20144" ht="12.75"/>
    <row r="20145" ht="12.75"/>
    <row r="20146" ht="12.75"/>
    <row r="20147" ht="12.75"/>
    <row r="20148" ht="12.75"/>
    <row r="20149" ht="12.75"/>
    <row r="20150" ht="12.75"/>
    <row r="20151" ht="12.75"/>
    <row r="20152" ht="12.75"/>
    <row r="20153" ht="12.75"/>
    <row r="20154" ht="12.75"/>
    <row r="20155" ht="12.75"/>
    <row r="20156" ht="12.75"/>
    <row r="20157" ht="12.75"/>
    <row r="20158" ht="12.75"/>
    <row r="20159" ht="12.75"/>
    <row r="20160" ht="12.75"/>
    <row r="20161" ht="12.75"/>
    <row r="20162" ht="12.75"/>
    <row r="20163" ht="12.75"/>
    <row r="20164" ht="12.75"/>
    <row r="20165" ht="12.75"/>
    <row r="20166" ht="12.75"/>
    <row r="20167" ht="12.75"/>
    <row r="20168" ht="12.75"/>
    <row r="20169" ht="12.75"/>
    <row r="20170" ht="12.75"/>
    <row r="20171" ht="12.75"/>
    <row r="20172" ht="12.75"/>
    <row r="20173" ht="12.75"/>
    <row r="20174" ht="12.75"/>
    <row r="20175" ht="12.75"/>
    <row r="20176" ht="12.75"/>
    <row r="20177" ht="12.75"/>
    <row r="20178" ht="12.75"/>
    <row r="20179" ht="12.75"/>
    <row r="20180" ht="12.75"/>
    <row r="20181" ht="12.75"/>
    <row r="20182" ht="12.75"/>
    <row r="20183" ht="12.75"/>
    <row r="20184" ht="12.75"/>
    <row r="20185" ht="12.75"/>
    <row r="20186" ht="12.75"/>
    <row r="20187" ht="12.75"/>
    <row r="20188" ht="12.75"/>
    <row r="20189" ht="12.75"/>
    <row r="20190" ht="12.75"/>
    <row r="20191" ht="12.75"/>
    <row r="20192" ht="12.75"/>
    <row r="20193" ht="12.75"/>
    <row r="20194" ht="12.75"/>
    <row r="20195" ht="12.75"/>
    <row r="20196" ht="12.75"/>
    <row r="20197" ht="12.75"/>
    <row r="20198" ht="12.75"/>
    <row r="20199" ht="12.75"/>
    <row r="20200" ht="12.75"/>
    <row r="20201" ht="12.75"/>
    <row r="20202" ht="12.75"/>
    <row r="20203" ht="12.75"/>
    <row r="20204" ht="12.75"/>
    <row r="20205" ht="12.75"/>
    <row r="20206" ht="12.75"/>
    <row r="20207" ht="12.75"/>
    <row r="20208" ht="12.75"/>
    <row r="20209" ht="12.75"/>
    <row r="20210" ht="12.75"/>
    <row r="20211" ht="12.75"/>
    <row r="20212" ht="12.75"/>
    <row r="20213" ht="12.75"/>
    <row r="20214" ht="12.75"/>
    <row r="20215" ht="12.75"/>
    <row r="20216" ht="12.75"/>
    <row r="20217" ht="12.75"/>
    <row r="20218" ht="12.75"/>
    <row r="20219" ht="12.75"/>
    <row r="20220" ht="12.75"/>
    <row r="20221" ht="12.75"/>
    <row r="20222" ht="12.75"/>
    <row r="20223" ht="12.75"/>
    <row r="20224" ht="12.75"/>
    <row r="20225" ht="12.75"/>
    <row r="20226" ht="12.75"/>
    <row r="20227" ht="12.75"/>
    <row r="20228" ht="12.75"/>
    <row r="20229" ht="12.75"/>
    <row r="20230" ht="12.75"/>
    <row r="20231" ht="12.75"/>
    <row r="20232" ht="12.75"/>
    <row r="20233" ht="12.75"/>
    <row r="20234" ht="12.75"/>
    <row r="20235" ht="12.75"/>
    <row r="20236" ht="12.75"/>
    <row r="20237" ht="12.75"/>
    <row r="20238" ht="12.75"/>
    <row r="20239" ht="12.75"/>
    <row r="20240" ht="12.75"/>
    <row r="20241" ht="12.75"/>
    <row r="20242" ht="12.75"/>
    <row r="20243" ht="12.75"/>
    <row r="20244" ht="12.75"/>
    <row r="20245" ht="12.75"/>
    <row r="20246" ht="12.75"/>
    <row r="20247" ht="12.75"/>
    <row r="20248" ht="12.75"/>
    <row r="20249" ht="12.75"/>
    <row r="20250" ht="12.75"/>
    <row r="20251" ht="12.75"/>
    <row r="20252" ht="12.75"/>
    <row r="20253" ht="12.75"/>
    <row r="20254" ht="12.75"/>
    <row r="20255" ht="12.75"/>
    <row r="20256" ht="12.75"/>
    <row r="20257" ht="12.75"/>
    <row r="20258" ht="12.75"/>
    <row r="20259" ht="12.75"/>
    <row r="20260" ht="12.75"/>
    <row r="20261" ht="12.75"/>
    <row r="20262" ht="12.75"/>
    <row r="20263" ht="12.75"/>
    <row r="20264" ht="12.75"/>
    <row r="20265" ht="12.75"/>
    <row r="20266" ht="12.75"/>
    <row r="20267" ht="12.75"/>
    <row r="20268" ht="12.75"/>
    <row r="20269" ht="12.75"/>
    <row r="20270" ht="12.75"/>
    <row r="20271" ht="12.75"/>
    <row r="20272" ht="12.75"/>
    <row r="20273" ht="12.75"/>
    <row r="20274" ht="12.75"/>
    <row r="20275" ht="12.75"/>
    <row r="20276" ht="12.75"/>
    <row r="20277" ht="12.75"/>
    <row r="20278" ht="12.75"/>
    <row r="20279" ht="12.75"/>
    <row r="20280" ht="12.75"/>
    <row r="20281" ht="12.75"/>
    <row r="20282" ht="12.75"/>
    <row r="20283" ht="12.75"/>
    <row r="20284" ht="12.75"/>
    <row r="20285" ht="12.75"/>
    <row r="20286" ht="12.75"/>
    <row r="20287" ht="12.75"/>
    <row r="20288" ht="12.75"/>
    <row r="20289" ht="12.75"/>
    <row r="20290" ht="12.75"/>
    <row r="20291" ht="12.75"/>
    <row r="20292" ht="12.75"/>
    <row r="20293" ht="12.75"/>
    <row r="20294" ht="12.75"/>
    <row r="20295" ht="12.75"/>
    <row r="20296" ht="12.75"/>
    <row r="20297" ht="12.75"/>
    <row r="20298" ht="12.75"/>
    <row r="20299" ht="12.75"/>
    <row r="20300" ht="12.75"/>
    <row r="20301" ht="12.75"/>
    <row r="20302" ht="12.75"/>
    <row r="20303" ht="12.75"/>
    <row r="20304" ht="12.75"/>
    <row r="20305" ht="12.75"/>
    <row r="20306" ht="12.75"/>
    <row r="20307" ht="12.75"/>
    <row r="20308" ht="12.75"/>
    <row r="20309" ht="12.75"/>
    <row r="20310" ht="12.75"/>
    <row r="20311" ht="12.75"/>
    <row r="20312" ht="12.75"/>
    <row r="20313" ht="12.75"/>
    <row r="20314" ht="12.75"/>
    <row r="20315" ht="12.75"/>
    <row r="20316" ht="12.75"/>
    <row r="20317" ht="12.75"/>
    <row r="20318" ht="12.75"/>
    <row r="20319" ht="12.75"/>
    <row r="20320" ht="12.75"/>
    <row r="20321" ht="12.75"/>
    <row r="20322" ht="12.75"/>
    <row r="20323" ht="12.75"/>
    <row r="20324" ht="12.75"/>
    <row r="20325" ht="12.75"/>
    <row r="20326" ht="12.75"/>
    <row r="20327" ht="12.75"/>
    <row r="20328" ht="12.75"/>
    <row r="20329" ht="12.75"/>
    <row r="20330" ht="12.75"/>
    <row r="20331" ht="12.75"/>
    <row r="20332" ht="12.75"/>
    <row r="20333" ht="12.75"/>
    <row r="20334" ht="12.75"/>
    <row r="20335" ht="12.75"/>
    <row r="20336" ht="12.75"/>
    <row r="20337" ht="12.75"/>
    <row r="20338" ht="12.75"/>
    <row r="20339" ht="12.75"/>
    <row r="20340" ht="12.75"/>
    <row r="20341" ht="12.75"/>
    <row r="20342" ht="12.75"/>
    <row r="20343" ht="12.75"/>
    <row r="20344" ht="12.75"/>
    <row r="20345" ht="12.75"/>
    <row r="20346" ht="12.75"/>
    <row r="20347" ht="12.75"/>
    <row r="20348" ht="12.75"/>
    <row r="20349" ht="12.75"/>
    <row r="20350" ht="12.75"/>
    <row r="20351" ht="12.75"/>
    <row r="20352" ht="12.75"/>
    <row r="20353" ht="12.75"/>
    <row r="20354" ht="12.75"/>
    <row r="20355" ht="12.75"/>
    <row r="20356" ht="12.75"/>
    <row r="20357" ht="12.75"/>
    <row r="20358" ht="12.75"/>
    <row r="20359" ht="12.75"/>
    <row r="20360" ht="12.75"/>
    <row r="20361" ht="12.75"/>
    <row r="20362" ht="12.75"/>
    <row r="20363" ht="12.75"/>
    <row r="20364" ht="12.75"/>
    <row r="20365" ht="12.75"/>
    <row r="20366" ht="12.75"/>
    <row r="20367" ht="12.75"/>
    <row r="20368" ht="12.75"/>
    <row r="20369" ht="12.75"/>
    <row r="20370" ht="12.75"/>
    <row r="20371" ht="12.75"/>
    <row r="20372" ht="12.75"/>
    <row r="20373" ht="12.75"/>
    <row r="20374" ht="12.75"/>
    <row r="20375" ht="12.75"/>
    <row r="20376" ht="12.75"/>
    <row r="20377" ht="12.75"/>
    <row r="20378" ht="12.75"/>
    <row r="20379" ht="12.75"/>
    <row r="20380" ht="12.75"/>
    <row r="20381" ht="12.75"/>
    <row r="20382" ht="12.75"/>
    <row r="20383" ht="12.75"/>
    <row r="20384" ht="12.75"/>
    <row r="20385" ht="12.75"/>
    <row r="20386" ht="12.75"/>
    <row r="20387" ht="12.75"/>
    <row r="20388" ht="12.75"/>
    <row r="20389" ht="12.75"/>
    <row r="20390" ht="12.75"/>
    <row r="20391" ht="12.75"/>
    <row r="20392" ht="12.75"/>
    <row r="20393" ht="12.75"/>
    <row r="20394" ht="12.75"/>
    <row r="20395" ht="12.75"/>
    <row r="20396" ht="12.75"/>
    <row r="20397" ht="12.75"/>
    <row r="20398" ht="12.75"/>
    <row r="20399" ht="12.75"/>
    <row r="20400" ht="12.75"/>
    <row r="20401" ht="12.75"/>
    <row r="20402" ht="12.75"/>
    <row r="20403" ht="12.75"/>
    <row r="20404" ht="12.75"/>
    <row r="20405" ht="12.75"/>
    <row r="20406" ht="12.75"/>
    <row r="20407" ht="12.75"/>
    <row r="20408" ht="12.75"/>
    <row r="20409" ht="12.75"/>
    <row r="20410" ht="12.75"/>
    <row r="20411" ht="12.75"/>
    <row r="20412" ht="12.75"/>
    <row r="20413" ht="12.75"/>
    <row r="20414" ht="12.75"/>
    <row r="20415" ht="12.75"/>
    <row r="20416" ht="12.75"/>
    <row r="20417" ht="12.75"/>
    <row r="20418" ht="12.75"/>
    <row r="20419" ht="12.75"/>
    <row r="20420" ht="12.75"/>
    <row r="20421" ht="12.75"/>
    <row r="20422" ht="12.75"/>
    <row r="20423" ht="12.75"/>
    <row r="20424" ht="12.75"/>
    <row r="20425" ht="12.75"/>
    <row r="20426" ht="12.75"/>
    <row r="20427" ht="12.75"/>
    <row r="20428" ht="12.75"/>
    <row r="20429" ht="12.75"/>
    <row r="20430" ht="12.75"/>
    <row r="20431" ht="12.75"/>
    <row r="20432" ht="12.75"/>
    <row r="20433" ht="12.75"/>
    <row r="20434" ht="12.75"/>
    <row r="20435" ht="12.75"/>
    <row r="20436" ht="12.75"/>
    <row r="20437" ht="12.75"/>
    <row r="20438" ht="12.75"/>
    <row r="20439" ht="12.75"/>
    <row r="20440" ht="12.75"/>
    <row r="20441" ht="12.75"/>
    <row r="20442" ht="12.75"/>
    <row r="20443" ht="12.75"/>
    <row r="20444" ht="12.75"/>
    <row r="20445" ht="12.75"/>
    <row r="20446" ht="12.75"/>
    <row r="20447" ht="12.75"/>
    <row r="20448" ht="12.75"/>
    <row r="20449" ht="12.75"/>
    <row r="20450" ht="12.75"/>
    <row r="20451" ht="12.75"/>
    <row r="20452" ht="12.75"/>
    <row r="20453" ht="12.75"/>
    <row r="20454" ht="12.75"/>
    <row r="20455" ht="12.75"/>
    <row r="20456" ht="12.75"/>
    <row r="20457" ht="12.75"/>
    <row r="20458" ht="12.75"/>
    <row r="20459" ht="12.75"/>
    <row r="20460" ht="12.75"/>
    <row r="20461" ht="12.75"/>
    <row r="20462" ht="12.75"/>
    <row r="20463" ht="12.75"/>
    <row r="20464" ht="12.75"/>
    <row r="20465" ht="12.75"/>
    <row r="20466" ht="12.75"/>
    <row r="20467" ht="12.75"/>
    <row r="20468" ht="12.75"/>
    <row r="20469" ht="12.75"/>
    <row r="20470" ht="12.75"/>
    <row r="20471" ht="12.75"/>
    <row r="20472" ht="12.75"/>
    <row r="20473" ht="12.75"/>
    <row r="20474" ht="12.75"/>
    <row r="20475" ht="12.75"/>
    <row r="20476" ht="12.75"/>
    <row r="20477" ht="12.75"/>
    <row r="20478" ht="12.75"/>
    <row r="20479" ht="12.75"/>
    <row r="20480" ht="12.75"/>
    <row r="20481" ht="12.75"/>
    <row r="20482" ht="12.75"/>
    <row r="20483" ht="12.75"/>
    <row r="20484" ht="12.75"/>
    <row r="20485" ht="12.75"/>
    <row r="20486" ht="12.75"/>
    <row r="20487" ht="12.75"/>
    <row r="20488" ht="12.75"/>
    <row r="20489" ht="12.75"/>
    <row r="20490" ht="12.75"/>
    <row r="20491" ht="12.75"/>
    <row r="20492" ht="12.75"/>
    <row r="20493" ht="12.75"/>
    <row r="20494" ht="12.75"/>
    <row r="20495" ht="12.75"/>
    <row r="20496" ht="12.75"/>
    <row r="20497" ht="12.75"/>
    <row r="20498" ht="12.75"/>
    <row r="20499" ht="12.75"/>
    <row r="20500" ht="12.75"/>
    <row r="20501" ht="12.75"/>
    <row r="20502" ht="12.75"/>
    <row r="20503" ht="12.75"/>
    <row r="20504" ht="12.75"/>
    <row r="20505" ht="12.75"/>
    <row r="20506" ht="12.75"/>
    <row r="20507" ht="12.75"/>
    <row r="20508" ht="12.75"/>
    <row r="20509" ht="12.75"/>
    <row r="20510" ht="12.75"/>
    <row r="20511" ht="12.75"/>
    <row r="20512" ht="12.75"/>
    <row r="20513" ht="12.75"/>
    <row r="20514" ht="12.75"/>
    <row r="20515" ht="12.75"/>
    <row r="20516" ht="12.75"/>
    <row r="20517" ht="12.75"/>
    <row r="20518" ht="12.75"/>
    <row r="20519" ht="12.75"/>
    <row r="20520" ht="12.75"/>
    <row r="20521" ht="12.75"/>
    <row r="20522" ht="12.75"/>
    <row r="20523" ht="12.75"/>
    <row r="20524" ht="12.75"/>
    <row r="20525" ht="12.75"/>
    <row r="20526" ht="12.75"/>
    <row r="20527" ht="12.75"/>
    <row r="20528" ht="12.75"/>
    <row r="20529" ht="12.75"/>
    <row r="20530" ht="12.75"/>
    <row r="20531" ht="12.75"/>
    <row r="20532" ht="12.75"/>
    <row r="20533" ht="12.75"/>
    <row r="20534" ht="12.75"/>
    <row r="20535" ht="12.75"/>
    <row r="20536" ht="12.75"/>
    <row r="20537" ht="12.75"/>
    <row r="20538" ht="12.75"/>
    <row r="20539" ht="12.75"/>
    <row r="20540" ht="12.75"/>
    <row r="20541" ht="12.75"/>
    <row r="20542" ht="12.75"/>
    <row r="20543" ht="12.75"/>
    <row r="20544" ht="12.75"/>
    <row r="20545" ht="12.75"/>
    <row r="20546" ht="12.75"/>
    <row r="20547" ht="12.75"/>
    <row r="20548" ht="12.75"/>
    <row r="20549" ht="12.75"/>
    <row r="20550" ht="12.75"/>
    <row r="20551" ht="12.75"/>
    <row r="20552" ht="12.75"/>
    <row r="20553" ht="12.75"/>
    <row r="20554" ht="12.75"/>
    <row r="20555" ht="12.75"/>
    <row r="20556" ht="12.75"/>
    <row r="20557" ht="12.75"/>
    <row r="20558" ht="12.75"/>
    <row r="20559" ht="12.75"/>
    <row r="20560" ht="12.75"/>
    <row r="20561" ht="12.75"/>
    <row r="20562" ht="12.75"/>
    <row r="20563" ht="12.75"/>
    <row r="20564" ht="12.75"/>
    <row r="20565" ht="12.75"/>
    <row r="20566" ht="12.75"/>
    <row r="20567" ht="12.75"/>
    <row r="20568" ht="12.75"/>
    <row r="20569" ht="12.75"/>
    <row r="20570" ht="12.75"/>
    <row r="20571" ht="12.75"/>
    <row r="20572" ht="12.75"/>
    <row r="20573" ht="12.75"/>
    <row r="20574" ht="12.75"/>
    <row r="20575" ht="12.75"/>
    <row r="20576" ht="12.75"/>
    <row r="20577" ht="12.75"/>
    <row r="20578" ht="12.75"/>
    <row r="20579" ht="12.75"/>
    <row r="20580" ht="12.75"/>
    <row r="20581" ht="12.75"/>
    <row r="20582" ht="12.75"/>
    <row r="20583" ht="12.75"/>
    <row r="20584" ht="12.75"/>
    <row r="20585" ht="12.75"/>
    <row r="20586" ht="12.75"/>
    <row r="20587" ht="12.75"/>
    <row r="20588" ht="12.75"/>
    <row r="20589" ht="12.75"/>
    <row r="20590" ht="12.75"/>
    <row r="20591" ht="12.75"/>
    <row r="20592" ht="12.75"/>
    <row r="20593" ht="12.75"/>
    <row r="20594" ht="12.75"/>
    <row r="20595" ht="12.75"/>
    <row r="20596" ht="12.75"/>
    <row r="20597" ht="12.75"/>
    <row r="20598" ht="12.75"/>
    <row r="20599" ht="12.75"/>
    <row r="20600" ht="12.75"/>
    <row r="20601" ht="12.75"/>
    <row r="20602" ht="12.75"/>
    <row r="20603" ht="12.75"/>
    <row r="20604" ht="12.75"/>
    <row r="20605" ht="12.75"/>
    <row r="20606" ht="12.75"/>
    <row r="20607" ht="12.75"/>
    <row r="20608" ht="12.75"/>
    <row r="20609" ht="12.75"/>
    <row r="20610" ht="12.75"/>
    <row r="20611" ht="12.75"/>
    <row r="20612" ht="12.75"/>
    <row r="20613" ht="12.75"/>
    <row r="20614" ht="12.75"/>
    <row r="20615" ht="12.75"/>
    <row r="20616" ht="12.75"/>
    <row r="20617" ht="12.75"/>
    <row r="20618" ht="12.75"/>
    <row r="20619" ht="12.75"/>
    <row r="20620" ht="12.75"/>
    <row r="20621" ht="12.75"/>
    <row r="20622" ht="12.75"/>
    <row r="20623" ht="12.75"/>
    <row r="20624" ht="12.75"/>
    <row r="20625" ht="12.75"/>
    <row r="20626" ht="12.75"/>
    <row r="20627" ht="12.75"/>
    <row r="20628" ht="12.75"/>
    <row r="20629" ht="12.75"/>
    <row r="20630" ht="12.75"/>
    <row r="20631" ht="12.75"/>
    <row r="20632" ht="12.75"/>
    <row r="20633" ht="12.75"/>
    <row r="20634" ht="12.75"/>
    <row r="20635" ht="12.75"/>
    <row r="20636" ht="12.75"/>
    <row r="20637" ht="12.75"/>
    <row r="20638" ht="12.75"/>
    <row r="20639" ht="12.75"/>
    <row r="20640" ht="12.75"/>
    <row r="20641" ht="12.75"/>
    <row r="20642" ht="12.75"/>
    <row r="20643" ht="12.75"/>
    <row r="20644" ht="12.75"/>
    <row r="20645" ht="12.75"/>
    <row r="20646" ht="12.75"/>
    <row r="20647" ht="12.75"/>
    <row r="20648" ht="12.75"/>
    <row r="20649" ht="12.75"/>
    <row r="20650" ht="12.75"/>
    <row r="20651" ht="12.75"/>
    <row r="20652" ht="12.75"/>
    <row r="20653" ht="12.75"/>
    <row r="20654" ht="12.75"/>
    <row r="20655" ht="12.75"/>
    <row r="20656" ht="12.75"/>
    <row r="20657" ht="12.75"/>
    <row r="20658" ht="12.75"/>
    <row r="20659" ht="12.75"/>
    <row r="20660" ht="12.75"/>
    <row r="20661" ht="12.75"/>
    <row r="20662" ht="12.75"/>
    <row r="20663" ht="12.75"/>
    <row r="20664" ht="12.75"/>
    <row r="20665" ht="12.75"/>
    <row r="20666" ht="12.75"/>
    <row r="20667" ht="12.75"/>
    <row r="20668" ht="12.75"/>
    <row r="20669" ht="12.75"/>
    <row r="20670" ht="12.75"/>
    <row r="20671" ht="12.75"/>
    <row r="20672" ht="12.75"/>
    <row r="20673" ht="12.75"/>
    <row r="20674" ht="12.75"/>
    <row r="20675" ht="12.75"/>
    <row r="20676" ht="12.75"/>
    <row r="20677" ht="12.75"/>
    <row r="20678" ht="12.75"/>
    <row r="20679" ht="12.75"/>
    <row r="20680" ht="12.75"/>
    <row r="20681" ht="12.75"/>
    <row r="20682" ht="12.75"/>
    <row r="20683" ht="12.75"/>
    <row r="20684" ht="12.75"/>
    <row r="20685" ht="12.75"/>
    <row r="20686" ht="12.75"/>
    <row r="20687" ht="12.75"/>
    <row r="20688" ht="12.75"/>
    <row r="20689" ht="12.75"/>
    <row r="20690" ht="12.75"/>
    <row r="20691" ht="12.75"/>
    <row r="20692" ht="12.75"/>
    <row r="20693" ht="12.75"/>
    <row r="20694" ht="12.75"/>
    <row r="20695" ht="12.75"/>
    <row r="20696" ht="12.75"/>
    <row r="20697" ht="12.75"/>
    <row r="20698" ht="12.75"/>
    <row r="20699" ht="12.75"/>
    <row r="20700" ht="12.75"/>
    <row r="20701" ht="12.75"/>
    <row r="20702" ht="12.75"/>
    <row r="20703" ht="12.75"/>
    <row r="20704" ht="12.75"/>
    <row r="20705" ht="12.75"/>
    <row r="20706" ht="12.75"/>
    <row r="20707" ht="12.75"/>
    <row r="20708" ht="12.75"/>
    <row r="20709" ht="12.75"/>
    <row r="20710" ht="12.75"/>
    <row r="20711" ht="12.75"/>
    <row r="20712" ht="12.75"/>
    <row r="20713" ht="12.75"/>
    <row r="20714" ht="12.75"/>
    <row r="20715" ht="12.75"/>
    <row r="20716" ht="12.75"/>
    <row r="20717" ht="12.75"/>
    <row r="20718" ht="12.75"/>
    <row r="20719" ht="12.75"/>
    <row r="20720" ht="12.75"/>
    <row r="20721" ht="12.75"/>
    <row r="20722" ht="12.75"/>
    <row r="20723" ht="12.75"/>
    <row r="20724" ht="12.75"/>
    <row r="20725" ht="12.75"/>
    <row r="20726" ht="12.75"/>
    <row r="20727" ht="12.75"/>
    <row r="20728" ht="12.75"/>
    <row r="20729" ht="12.75"/>
    <row r="20730" ht="12.75"/>
    <row r="20731" ht="12.75"/>
    <row r="20732" ht="12.75"/>
    <row r="20733" ht="12.75"/>
    <row r="20734" ht="12.75"/>
    <row r="20735" ht="12.75"/>
    <row r="20736" ht="12.75"/>
    <row r="20737" ht="12.75"/>
    <row r="20738" ht="12.75"/>
    <row r="20739" ht="12.75"/>
    <row r="20740" ht="12.75"/>
    <row r="20741" ht="12.75"/>
    <row r="20742" ht="12.75"/>
    <row r="20743" ht="12.75"/>
    <row r="20744" ht="12.75"/>
    <row r="20745" ht="12.75"/>
    <row r="20746" ht="12.75"/>
    <row r="20747" ht="12.75"/>
    <row r="20748" ht="12.75"/>
    <row r="20749" ht="12.75"/>
    <row r="20750" ht="12.75"/>
    <row r="20751" ht="12.75"/>
    <row r="20752" ht="12.75"/>
    <row r="20753" ht="12.75"/>
    <row r="20754" ht="12.75"/>
    <row r="20755" ht="12.75"/>
    <row r="20756" ht="12.75"/>
    <row r="20757" ht="12.75"/>
    <row r="20758" ht="12.75"/>
    <row r="20759" ht="12.75"/>
    <row r="20760" ht="12.75"/>
    <row r="20761" ht="12.75"/>
    <row r="20762" ht="12.75"/>
    <row r="20763" ht="12.75"/>
    <row r="20764" ht="12.75"/>
    <row r="20765" ht="12.75"/>
    <row r="20766" ht="12.75"/>
    <row r="20767" ht="12.75"/>
    <row r="20768" ht="12.75"/>
    <row r="20769" ht="12.75"/>
    <row r="20770" ht="12.75"/>
    <row r="20771" ht="12.75"/>
    <row r="20772" ht="12.75"/>
    <row r="20773" ht="12.75"/>
    <row r="20774" ht="12.75"/>
    <row r="20775" ht="12.75"/>
    <row r="20776" ht="12.75"/>
    <row r="20777" ht="12.75"/>
    <row r="20778" ht="12.75"/>
    <row r="20779" ht="12.75"/>
    <row r="20780" ht="12.75"/>
    <row r="20781" ht="12.75"/>
    <row r="20782" ht="12.75"/>
    <row r="20783" ht="12.75"/>
    <row r="20784" ht="12.75"/>
    <row r="20785" ht="12.75"/>
    <row r="20786" ht="12.75"/>
    <row r="20787" ht="12.75"/>
    <row r="20788" ht="12.75"/>
    <row r="20789" ht="12.75"/>
    <row r="20790" ht="12.75"/>
    <row r="20791" ht="12.75"/>
    <row r="20792" ht="12.75"/>
    <row r="20793" ht="12.75"/>
    <row r="20794" ht="12.75"/>
    <row r="20795" ht="12.75"/>
    <row r="20796" ht="12.75"/>
    <row r="20797" ht="12.75"/>
    <row r="20798" ht="12.75"/>
    <row r="20799" ht="12.75"/>
    <row r="20800" ht="12.75"/>
    <row r="20801" ht="12.75"/>
    <row r="20802" ht="12.75"/>
    <row r="20803" ht="12.75"/>
    <row r="20804" ht="12.75"/>
    <row r="20805" ht="12.75"/>
    <row r="20806" ht="12.75"/>
    <row r="20807" ht="12.75"/>
    <row r="20808" ht="12.75"/>
    <row r="20809" ht="12.75"/>
    <row r="20810" ht="12.75"/>
    <row r="20811" ht="12.75"/>
    <row r="20812" ht="12.75"/>
    <row r="20813" ht="12.75"/>
    <row r="20814" ht="12.75"/>
    <row r="20815" ht="12.75"/>
    <row r="20816" ht="12.75"/>
    <row r="20817" ht="12.75"/>
    <row r="20818" ht="12.75"/>
    <row r="20819" ht="12.75"/>
    <row r="20820" ht="12.75"/>
    <row r="20821" ht="12.75"/>
    <row r="20822" ht="12.75"/>
    <row r="20823" ht="12.75"/>
    <row r="20824" ht="12.75"/>
    <row r="20825" ht="12.75"/>
    <row r="20826" ht="12.75"/>
    <row r="20827" ht="12.75"/>
    <row r="20828" ht="12.75"/>
    <row r="20829" ht="12.75"/>
    <row r="20830" ht="12.75"/>
    <row r="20831" ht="12.75"/>
    <row r="20832" ht="12.75"/>
    <row r="20833" ht="12.75"/>
    <row r="20834" ht="12.75"/>
    <row r="20835" ht="12.75"/>
    <row r="20836" ht="12.75"/>
    <row r="20837" ht="12.75"/>
    <row r="20838" ht="12.75"/>
    <row r="20839" ht="12.75"/>
    <row r="20840" ht="12.75"/>
    <row r="20841" ht="12.75"/>
    <row r="20842" ht="12.75"/>
    <row r="20843" ht="12.75"/>
    <row r="20844" ht="12.75"/>
    <row r="20845" ht="12.75"/>
    <row r="20846" ht="12.75"/>
    <row r="20847" ht="12.75"/>
    <row r="20848" ht="12.75"/>
    <row r="20849" ht="12.75"/>
    <row r="20850" ht="12.75"/>
    <row r="20851" ht="12.75"/>
    <row r="20852" ht="12.75"/>
    <row r="20853" ht="12.75"/>
    <row r="20854" ht="12.75"/>
    <row r="20855" ht="12.75"/>
    <row r="20856" ht="12.75"/>
    <row r="20857" ht="12.75"/>
    <row r="20858" ht="12.75"/>
    <row r="20859" ht="12.75"/>
    <row r="20860" ht="12.75"/>
    <row r="20861" ht="12.75"/>
    <row r="20862" ht="12.75"/>
    <row r="20863" ht="12.75"/>
    <row r="20864" ht="12.75"/>
    <row r="20865" ht="12.75"/>
    <row r="20866" ht="12.75"/>
    <row r="20867" ht="12.75"/>
    <row r="20868" ht="12.75"/>
    <row r="20869" ht="12.75"/>
    <row r="20870" ht="12.75"/>
    <row r="20871" ht="12.75"/>
    <row r="20872" ht="12.75"/>
    <row r="20873" ht="12.75"/>
    <row r="20874" ht="12.75"/>
    <row r="20875" ht="12.75"/>
    <row r="20876" ht="12.75"/>
    <row r="20877" ht="12.75"/>
    <row r="20878" ht="12.75"/>
    <row r="20879" ht="12.75"/>
    <row r="20880" ht="12.75"/>
    <row r="20881" ht="12.75"/>
    <row r="20882" ht="12.75"/>
    <row r="20883" ht="12.75"/>
    <row r="20884" ht="12.75"/>
    <row r="20885" ht="12.75"/>
    <row r="20886" ht="12.75"/>
    <row r="20887" ht="12.75"/>
    <row r="20888" ht="12.75"/>
    <row r="20889" ht="12.75"/>
    <row r="20890" ht="12.75"/>
    <row r="20891" ht="12.75"/>
    <row r="20892" ht="12.75"/>
    <row r="20893" ht="12.75"/>
    <row r="20894" ht="12.75"/>
    <row r="20895" ht="12.75"/>
    <row r="20896" ht="12.75"/>
    <row r="20897" ht="12.75"/>
    <row r="20898" ht="12.75"/>
    <row r="20899" ht="12.75"/>
    <row r="20900" ht="12.75"/>
    <row r="20901" ht="12.75"/>
    <row r="20902" ht="12.75"/>
    <row r="20903" ht="12.75"/>
    <row r="20904" ht="12.75"/>
    <row r="20905" ht="12.75"/>
    <row r="20906" ht="12.75"/>
    <row r="20907" ht="12.75"/>
    <row r="20908" ht="12.75"/>
    <row r="20909" ht="12.75"/>
    <row r="20910" ht="12.75"/>
    <row r="20911" ht="12.75"/>
    <row r="20912" ht="12.75"/>
    <row r="20913" ht="12.75"/>
    <row r="20914" ht="12.75"/>
    <row r="20915" ht="12.75"/>
    <row r="20916" ht="12.75"/>
    <row r="20917" ht="12.75"/>
    <row r="20918" ht="12.75"/>
    <row r="20919" ht="12.75"/>
    <row r="20920" ht="12.75"/>
    <row r="20921" ht="12.75"/>
    <row r="20922" ht="12.75"/>
    <row r="20923" ht="12.75"/>
    <row r="20924" ht="12.75"/>
    <row r="20925" ht="12.75"/>
    <row r="20926" ht="12.75"/>
    <row r="20927" ht="12.75"/>
    <row r="20928" ht="12.75"/>
    <row r="20929" ht="12.75"/>
    <row r="20930" ht="12.75"/>
    <row r="20931" ht="12.75"/>
    <row r="20932" ht="12.75"/>
    <row r="20933" ht="12.75"/>
    <row r="20934" ht="12.75"/>
    <row r="20935" ht="12.75"/>
    <row r="20936" ht="12.75"/>
    <row r="20937" ht="12.75"/>
    <row r="20938" ht="12.75"/>
    <row r="20939" ht="12.75"/>
    <row r="20940" ht="12.75"/>
    <row r="20941" ht="12.75"/>
    <row r="20942" ht="12.75"/>
    <row r="20943" ht="12.75"/>
    <row r="20944" ht="12.75"/>
    <row r="20945" ht="12.75"/>
    <row r="20946" ht="12.75"/>
    <row r="20947" ht="12.75"/>
    <row r="20948" ht="12.75"/>
    <row r="20949" ht="12.75"/>
    <row r="20950" ht="12.75"/>
    <row r="20951" ht="12.75"/>
    <row r="20952" ht="12.75"/>
    <row r="20953" ht="12.75"/>
    <row r="20954" ht="12.75"/>
    <row r="20955" ht="12.75"/>
    <row r="20956" ht="12.75"/>
    <row r="20957" ht="12.75"/>
    <row r="20958" ht="12.75"/>
    <row r="20959" ht="12.75"/>
    <row r="20960" ht="12.75"/>
    <row r="20961" ht="12.75"/>
    <row r="20962" ht="12.75"/>
    <row r="20963" ht="12.75"/>
    <row r="20964" ht="12.75"/>
    <row r="20965" ht="12.75"/>
    <row r="20966" ht="12.75"/>
    <row r="20967" ht="12.75"/>
    <row r="20968" ht="12.75"/>
    <row r="20969" ht="12.75"/>
    <row r="20970" ht="12.75"/>
    <row r="20971" ht="12.75"/>
    <row r="20972" ht="12.75"/>
    <row r="20973" ht="12.75"/>
    <row r="20974" ht="12.75"/>
    <row r="20975" ht="12.75"/>
    <row r="20976" ht="12.75"/>
    <row r="20977" ht="12.75"/>
    <row r="20978" ht="12.75"/>
    <row r="20979" ht="12.75"/>
    <row r="20980" ht="12.75"/>
    <row r="20981" ht="12.75"/>
    <row r="20982" ht="12.75"/>
    <row r="20983" ht="12.75"/>
    <row r="20984" ht="12.75"/>
    <row r="20985" ht="12.75"/>
    <row r="20986" ht="12.75"/>
    <row r="20987" ht="12.75"/>
    <row r="20988" ht="12.75"/>
    <row r="20989" ht="12.75"/>
    <row r="20990" ht="12.75"/>
    <row r="20991" ht="12.75"/>
    <row r="20992" ht="12.75"/>
    <row r="20993" ht="12.75"/>
    <row r="20994" ht="12.75"/>
    <row r="20995" ht="12.75"/>
    <row r="20996" ht="12.75"/>
    <row r="20997" ht="12.75"/>
    <row r="20998" ht="12.75"/>
    <row r="20999" ht="12.75"/>
    <row r="21000" ht="12.75"/>
    <row r="21001" ht="12.75"/>
    <row r="21002" ht="12.75"/>
    <row r="21003" ht="12.75"/>
    <row r="21004" ht="12.75"/>
    <row r="21005" ht="12.75"/>
    <row r="21006" ht="12.75"/>
    <row r="21007" ht="12.75"/>
    <row r="21008" ht="12.75"/>
    <row r="21009" ht="12.75"/>
    <row r="21010" ht="12.75"/>
    <row r="21011" ht="12.75"/>
    <row r="21012" ht="12.75"/>
    <row r="21013" ht="12.75"/>
    <row r="21014" ht="12.75"/>
    <row r="21015" ht="12.75"/>
    <row r="21016" ht="12.75"/>
    <row r="21017" ht="12.75"/>
    <row r="21018" ht="12.75"/>
    <row r="21019" ht="12.75"/>
    <row r="21020" ht="12.75"/>
    <row r="21021" ht="12.75"/>
    <row r="21022" ht="12.75"/>
    <row r="21023" ht="12.75"/>
    <row r="21024" ht="12.75"/>
    <row r="21025" ht="12.75"/>
    <row r="21026" ht="12.75"/>
    <row r="21027" ht="12.75"/>
    <row r="21028" ht="12.75"/>
    <row r="21029" ht="12.75"/>
    <row r="21030" ht="12.75"/>
    <row r="21031" ht="12.75"/>
    <row r="21032" ht="12.75"/>
    <row r="21033" ht="12.75"/>
    <row r="21034" ht="12.75"/>
    <row r="21035" ht="12.75"/>
    <row r="21036" ht="12.75"/>
    <row r="21037" ht="12.75"/>
    <row r="21038" ht="12.75"/>
    <row r="21039" ht="12.75"/>
    <row r="21040" ht="12.75"/>
    <row r="21041" ht="12.75"/>
    <row r="21042" ht="12.75"/>
    <row r="21043" ht="12.75"/>
    <row r="21044" ht="12.75"/>
    <row r="21045" ht="12.75"/>
    <row r="21046" ht="12.75"/>
    <row r="21047" ht="12.75"/>
    <row r="21048" ht="12.75"/>
    <row r="21049" ht="12.75"/>
    <row r="21050" ht="12.75"/>
    <row r="21051" ht="12.75"/>
    <row r="21052" ht="12.75"/>
    <row r="21053" ht="12.75"/>
    <row r="21054" ht="12.75"/>
    <row r="21055" ht="12.75"/>
    <row r="21056" ht="12.75"/>
    <row r="21057" ht="12.75"/>
    <row r="21058" ht="12.75"/>
    <row r="21059" ht="12.75"/>
    <row r="21060" ht="12.75"/>
    <row r="21061" ht="12.75"/>
    <row r="21062" ht="12.75"/>
    <row r="21063" ht="12.75"/>
    <row r="21064" ht="12.75"/>
    <row r="21065" ht="12.75"/>
    <row r="21066" ht="12.75"/>
    <row r="21067" ht="12.75"/>
    <row r="21068" ht="12.75"/>
    <row r="21069" ht="12.75"/>
    <row r="21070" ht="12.75"/>
    <row r="21071" ht="12.75"/>
    <row r="21072" ht="12.75"/>
    <row r="21073" ht="12.75"/>
    <row r="21074" ht="12.75"/>
    <row r="21075" ht="12.75"/>
    <row r="21076" ht="12.75"/>
    <row r="21077" ht="12.75"/>
    <row r="21078" ht="12.75"/>
    <row r="21079" ht="12.75"/>
    <row r="21080" ht="12.75"/>
    <row r="21081" ht="12.75"/>
    <row r="21082" ht="12.75"/>
    <row r="21083" ht="12.75"/>
    <row r="21084" ht="12.75"/>
    <row r="21085" ht="12.75"/>
    <row r="21086" ht="12.75"/>
    <row r="21087" ht="12.75"/>
    <row r="21088" ht="12.75"/>
    <row r="21089" ht="12.75"/>
    <row r="21090" ht="12.75"/>
    <row r="21091" ht="12.75"/>
    <row r="21092" ht="12.75"/>
    <row r="21093" ht="12.75"/>
    <row r="21094" ht="12.75"/>
    <row r="21095" ht="12.75"/>
    <row r="21096" ht="12.75"/>
    <row r="21097" ht="12.75"/>
    <row r="21098" ht="12.75"/>
    <row r="21099" ht="12.75"/>
    <row r="21100" ht="12.75"/>
    <row r="21101" ht="12.75"/>
    <row r="21102" ht="12.75"/>
    <row r="21103" ht="12.75"/>
    <row r="21104" ht="12.75"/>
    <row r="21105" ht="12.75"/>
    <row r="21106" ht="12.75"/>
    <row r="21107" ht="12.75"/>
    <row r="21108" ht="12.75"/>
    <row r="21109" ht="12.75"/>
    <row r="21110" ht="12.75"/>
    <row r="21111" ht="12.75"/>
    <row r="21112" ht="12.75"/>
    <row r="21113" ht="12.75"/>
    <row r="21114" ht="12.75"/>
    <row r="21115" ht="12.75"/>
    <row r="21116" ht="12.75"/>
    <row r="21117" ht="12.75"/>
    <row r="21118" ht="12.75"/>
    <row r="21119" ht="12.75"/>
    <row r="21120" ht="12.75"/>
    <row r="21121" ht="12.75"/>
    <row r="21122" ht="12.75"/>
    <row r="21123" ht="12.75"/>
    <row r="21124" ht="12.75"/>
    <row r="21125" ht="12.75"/>
    <row r="21126" ht="12.75"/>
    <row r="21127" ht="12.75"/>
    <row r="21128" ht="12.75"/>
    <row r="21129" ht="12.75"/>
    <row r="21130" ht="12.75"/>
    <row r="21131" ht="12.75"/>
    <row r="21132" ht="12.75"/>
    <row r="21133" ht="12.75"/>
    <row r="21134" ht="12.75"/>
    <row r="21135" ht="12.75"/>
    <row r="21136" ht="12.75"/>
    <row r="21137" ht="12.75"/>
    <row r="21138" ht="12.75"/>
    <row r="21139" ht="12.75"/>
    <row r="21140" ht="12.75"/>
    <row r="21141" ht="12.75"/>
    <row r="21142" ht="12.75"/>
    <row r="21143" ht="12.75"/>
    <row r="21144" ht="12.75"/>
    <row r="21145" ht="12.75"/>
    <row r="21146" ht="12.75"/>
    <row r="21147" ht="12.75"/>
    <row r="21148" ht="12.75"/>
    <row r="21149" ht="12.75"/>
    <row r="21150" ht="12.75"/>
    <row r="21151" ht="12.75"/>
    <row r="21152" ht="12.75"/>
    <row r="21153" ht="12.75"/>
    <row r="21154" ht="12.75"/>
    <row r="21155" ht="12.75"/>
    <row r="21156" ht="12.75"/>
    <row r="21157" ht="12.75"/>
    <row r="21158" ht="12.75"/>
    <row r="21159" ht="12.75"/>
    <row r="21160" ht="12.75"/>
    <row r="21161" ht="12.75"/>
    <row r="21162" ht="12.75"/>
    <row r="21163" ht="12.75"/>
    <row r="21164" ht="12.75"/>
    <row r="21165" ht="12.75"/>
    <row r="21166" ht="12.75"/>
    <row r="21167" ht="12.75"/>
    <row r="21168" ht="12.75"/>
    <row r="21169" ht="12.75"/>
    <row r="21170" ht="12.75"/>
    <row r="21171" ht="12.75"/>
    <row r="21172" ht="12.75"/>
    <row r="21173" ht="12.75"/>
    <row r="21174" ht="12.75"/>
    <row r="21175" ht="12.75"/>
    <row r="21176" ht="12.75"/>
    <row r="21177" ht="12.75"/>
    <row r="21178" ht="12.75"/>
    <row r="21179" ht="12.75"/>
    <row r="21180" ht="12.75"/>
    <row r="21181" ht="12.75"/>
    <row r="21182" ht="12.75"/>
    <row r="21183" ht="12.75"/>
    <row r="21184" ht="12.75"/>
    <row r="21185" ht="12.75"/>
    <row r="21186" ht="12.75"/>
    <row r="21187" ht="12.75"/>
    <row r="21188" ht="12.75"/>
    <row r="21189" ht="12.75"/>
    <row r="21190" ht="12.75"/>
    <row r="21191" ht="12.75"/>
    <row r="21192" ht="12.75"/>
    <row r="21193" ht="12.75"/>
    <row r="21194" ht="12.75"/>
    <row r="21195" ht="12.75"/>
    <row r="21196" ht="12.75"/>
    <row r="21197" ht="12.75"/>
    <row r="21198" ht="12.75"/>
    <row r="21199" ht="12.75"/>
    <row r="21200" ht="12.75"/>
    <row r="21201" ht="12.75"/>
    <row r="21202" ht="12.75"/>
    <row r="21203" ht="12.75"/>
    <row r="21204" ht="12.75"/>
    <row r="21205" ht="12.75"/>
    <row r="21206" ht="12.75"/>
    <row r="21207" ht="12.75"/>
    <row r="21208" ht="12.75"/>
    <row r="21209" ht="12.75"/>
    <row r="21210" ht="12.75"/>
    <row r="21211" ht="12.75"/>
    <row r="21212" ht="12.75"/>
    <row r="21213" ht="12.75"/>
    <row r="21214" ht="12.75"/>
    <row r="21215" ht="12.75"/>
    <row r="21216" ht="12.75"/>
    <row r="21217" ht="12.75"/>
    <row r="21218" ht="12.75"/>
    <row r="21219" ht="12.75"/>
    <row r="21220" ht="12.75"/>
    <row r="21221" ht="12.75"/>
    <row r="21222" ht="12.75"/>
    <row r="21223" ht="12.75"/>
    <row r="21224" ht="12.75"/>
    <row r="21225" ht="12.75"/>
    <row r="21226" ht="12.75"/>
    <row r="21227" ht="12.75"/>
    <row r="21228" ht="12.75"/>
    <row r="21229" ht="12.75"/>
    <row r="21230" ht="12.75"/>
    <row r="21231" ht="12.75"/>
    <row r="21232" ht="12.75"/>
    <row r="21233" ht="12.75"/>
    <row r="21234" ht="12.75"/>
    <row r="21235" ht="12.75"/>
    <row r="21236" ht="12.75"/>
    <row r="21237" ht="12.75"/>
    <row r="21238" ht="12.75"/>
    <row r="21239" ht="12.75"/>
    <row r="21240" ht="12.75"/>
    <row r="21241" ht="12.75"/>
    <row r="21242" ht="12.75"/>
    <row r="21243" ht="12.75"/>
    <row r="21244" ht="12.75"/>
    <row r="21245" ht="12.75"/>
    <row r="21246" ht="12.75"/>
    <row r="21247" ht="12.75"/>
    <row r="21248" ht="12.75"/>
    <row r="21249" ht="12.75"/>
    <row r="21250" ht="12.75"/>
    <row r="21251" ht="12.75"/>
    <row r="21252" ht="12.75"/>
    <row r="21253" ht="12.75"/>
    <row r="21254" ht="12.75"/>
    <row r="21255" ht="12.75"/>
    <row r="21256" ht="12.75"/>
    <row r="21257" ht="12.75"/>
    <row r="21258" ht="12.75"/>
    <row r="21259" ht="12.75"/>
    <row r="21260" ht="12.75"/>
    <row r="21261" ht="12.75"/>
    <row r="21262" ht="12.75"/>
    <row r="21263" ht="12.75"/>
    <row r="21264" ht="12.75"/>
    <row r="21265" ht="12.75"/>
    <row r="21266" ht="12.75"/>
    <row r="21267" ht="12.75"/>
    <row r="21268" ht="12.75"/>
    <row r="21269" ht="12.75"/>
    <row r="21270" ht="12.75"/>
    <row r="21271" ht="12.75"/>
    <row r="21272" ht="12.75"/>
    <row r="21273" ht="12.75"/>
    <row r="21274" ht="12.75"/>
    <row r="21275" ht="12.75"/>
    <row r="21276" ht="12.75"/>
    <row r="21277" ht="12.75"/>
    <row r="21278" ht="12.75"/>
    <row r="21279" ht="12.75"/>
    <row r="21280" ht="12.75"/>
    <row r="21281" ht="12.75"/>
    <row r="21282" ht="12.75"/>
    <row r="21283" ht="12.75"/>
    <row r="21284" ht="12.75"/>
    <row r="21285" ht="12.75"/>
    <row r="21286" ht="12.75"/>
    <row r="21287" ht="12.75"/>
    <row r="21288" ht="12.75"/>
    <row r="21289" ht="12.75"/>
    <row r="21290" ht="12.75"/>
    <row r="21291" ht="12.75"/>
    <row r="21292" ht="12.75"/>
    <row r="21293" ht="12.75"/>
    <row r="21294" ht="12.75"/>
    <row r="21295" ht="12.75"/>
    <row r="21296" ht="12.75"/>
    <row r="21297" ht="12.75"/>
    <row r="21298" ht="12.75"/>
    <row r="21299" ht="12.75"/>
    <row r="21300" ht="12.75"/>
    <row r="21301" ht="12.75"/>
    <row r="21302" ht="12.75"/>
    <row r="21303" ht="12.75"/>
    <row r="21304" ht="12.75"/>
    <row r="21305" ht="12.75"/>
    <row r="21306" ht="12.75"/>
    <row r="21307" ht="12.75"/>
    <row r="21308" ht="12.75"/>
    <row r="21309" ht="12.75"/>
    <row r="21310" ht="12.75"/>
    <row r="21311" ht="12.75"/>
    <row r="21312" ht="12.75"/>
    <row r="21313" ht="12.75"/>
    <row r="21314" ht="12.75"/>
    <row r="21315" ht="12.75"/>
    <row r="21316" ht="12.75"/>
    <row r="21317" ht="12.75"/>
    <row r="21318" ht="12.75"/>
    <row r="21319" ht="12.75"/>
    <row r="21320" ht="12.75"/>
    <row r="21321" ht="12.75"/>
    <row r="21322" ht="12.75"/>
    <row r="21323" ht="12.75"/>
    <row r="21324" ht="12.75"/>
    <row r="21325" ht="12.75"/>
    <row r="21326" ht="12.75"/>
    <row r="21327" ht="12.75"/>
    <row r="21328" ht="12.75"/>
    <row r="21329" ht="12.75"/>
    <row r="21330" ht="12.75"/>
    <row r="21331" ht="12.75"/>
    <row r="21332" ht="12.75"/>
    <row r="21333" ht="12.75"/>
    <row r="21334" ht="12.75"/>
    <row r="21335" ht="12.75"/>
    <row r="21336" ht="12.75"/>
    <row r="21337" ht="12.75"/>
    <row r="21338" ht="12.75"/>
    <row r="21339" ht="12.75"/>
    <row r="21340" ht="12.75"/>
    <row r="21341" ht="12.75"/>
    <row r="21342" ht="12.75"/>
    <row r="21343" ht="12.75"/>
    <row r="21344" ht="12.75"/>
    <row r="21345" ht="12.75"/>
    <row r="21346" ht="12.75"/>
    <row r="21347" ht="12.75"/>
    <row r="21348" ht="12.75"/>
    <row r="21349" ht="12.75"/>
    <row r="21350" ht="12.75"/>
    <row r="21351" ht="12.75"/>
    <row r="21352" ht="12.75"/>
    <row r="21353" ht="12.75"/>
    <row r="21354" ht="12.75"/>
    <row r="21355" ht="12.75"/>
    <row r="21356" ht="12.75"/>
    <row r="21357" ht="12.75"/>
    <row r="21358" ht="12.75"/>
    <row r="21359" ht="12.75"/>
    <row r="21360" ht="12.75"/>
    <row r="21361" ht="12.75"/>
    <row r="21362" ht="12.75"/>
    <row r="21363" ht="12.75"/>
    <row r="21364" ht="12.75"/>
    <row r="21365" ht="12.75"/>
    <row r="21366" ht="12.75"/>
    <row r="21367" ht="12.75"/>
    <row r="21368" ht="12.75"/>
    <row r="21369" ht="12.75"/>
    <row r="21370" ht="12.75"/>
    <row r="21371" ht="12.75"/>
    <row r="21372" ht="12.75"/>
    <row r="21373" ht="12.75"/>
    <row r="21374" ht="12.75"/>
    <row r="21375" ht="12.75"/>
    <row r="21376" ht="12.75"/>
    <row r="21377" ht="12.75"/>
    <row r="21378" ht="12.75"/>
    <row r="21379" ht="12.75"/>
    <row r="21380" ht="12.75"/>
    <row r="21381" ht="12.75"/>
    <row r="21382" ht="12.75"/>
    <row r="21383" ht="12.75"/>
    <row r="21384" ht="12.75"/>
    <row r="21385" ht="12.75"/>
    <row r="21386" ht="12.75"/>
    <row r="21387" ht="12.75"/>
    <row r="21388" ht="12.75"/>
    <row r="21389" ht="12.75"/>
    <row r="21390" ht="12.75"/>
    <row r="21391" ht="12.75"/>
    <row r="21392" ht="12.75"/>
    <row r="21393" ht="12.75"/>
    <row r="21394" ht="12.75"/>
    <row r="21395" ht="12.75"/>
    <row r="21396" ht="12.75"/>
    <row r="21397" ht="12.75"/>
    <row r="21398" ht="12.75"/>
    <row r="21399" ht="12.75"/>
    <row r="21400" ht="12.75"/>
    <row r="21401" ht="12.75"/>
    <row r="21402" ht="12.75"/>
    <row r="21403" ht="12.75"/>
    <row r="21404" ht="12.75"/>
    <row r="21405" ht="12.75"/>
    <row r="21406" ht="12.75"/>
    <row r="21407" ht="12.75"/>
    <row r="21408" ht="12.75"/>
    <row r="21409" ht="12.75"/>
    <row r="21410" ht="12.75"/>
    <row r="21411" ht="12.75"/>
    <row r="21412" ht="12.75"/>
    <row r="21413" ht="12.75"/>
    <row r="21414" ht="12.75"/>
    <row r="21415" ht="12.75"/>
    <row r="21416" ht="12.75"/>
    <row r="21417" ht="12.75"/>
    <row r="21418" ht="12.75"/>
    <row r="21419" ht="12.75"/>
    <row r="21420" ht="12.75"/>
    <row r="21421" ht="12.75"/>
    <row r="21422" ht="12.75"/>
    <row r="21423" ht="12.75"/>
    <row r="21424" ht="12.75"/>
    <row r="21425" ht="12.75"/>
    <row r="21426" ht="12.75"/>
    <row r="21427" ht="12.75"/>
    <row r="21428" ht="12.75"/>
    <row r="21429" ht="12.75"/>
    <row r="21430" ht="12.75"/>
    <row r="21431" ht="12.75"/>
    <row r="21432" ht="12.75"/>
    <row r="21433" ht="12.75"/>
    <row r="21434" ht="12.75"/>
    <row r="21435" ht="12.75"/>
    <row r="21436" ht="12.75"/>
    <row r="21437" ht="12.75"/>
    <row r="21438" ht="12.75"/>
    <row r="21439" ht="12.75"/>
    <row r="21440" ht="12.75"/>
    <row r="21441" ht="12.75"/>
    <row r="21442" ht="12.75"/>
    <row r="21443" ht="12.75"/>
    <row r="21444" ht="12.75"/>
    <row r="21445" ht="12.75"/>
    <row r="21446" ht="12.75"/>
    <row r="21447" ht="12.75"/>
    <row r="21448" ht="12.75"/>
    <row r="21449" ht="12.75"/>
    <row r="21450" ht="12.75"/>
    <row r="21451" ht="12.75"/>
    <row r="21452" ht="12.75"/>
    <row r="21453" ht="12.75"/>
    <row r="21454" ht="12.75"/>
    <row r="21455" ht="12.75"/>
    <row r="21456" ht="12.75"/>
    <row r="21457" ht="12.75"/>
    <row r="21458" ht="12.75"/>
    <row r="21459" ht="12.75"/>
    <row r="21460" ht="12.75"/>
    <row r="21461" ht="12.75"/>
    <row r="21462" ht="12.75"/>
    <row r="21463" ht="12.75"/>
    <row r="21464" ht="12.75"/>
    <row r="21465" ht="12.75"/>
    <row r="21466" ht="12.75"/>
    <row r="21467" ht="12.75"/>
    <row r="21468" ht="12.75"/>
    <row r="21469" ht="12.75"/>
    <row r="21470" ht="12.75"/>
    <row r="21471" ht="12.75"/>
    <row r="21472" ht="12.75"/>
    <row r="21473" ht="12.75"/>
    <row r="21474" ht="12.75"/>
    <row r="21475" ht="12.75"/>
    <row r="21476" ht="12.75"/>
    <row r="21477" ht="12.75"/>
    <row r="21478" ht="12.75"/>
    <row r="21479" ht="12.75"/>
    <row r="21480" ht="12.75"/>
    <row r="21481" ht="12.75"/>
    <row r="21482" ht="12.75"/>
    <row r="21483" ht="12.75"/>
    <row r="21484" ht="12.75"/>
    <row r="21485" ht="12.75"/>
    <row r="21486" ht="12.75"/>
    <row r="21487" ht="12.75"/>
    <row r="21488" ht="12.75"/>
    <row r="21489" ht="12.75"/>
    <row r="21490" ht="12.75"/>
    <row r="21491" ht="12.75"/>
    <row r="21492" ht="12.75"/>
    <row r="21493" ht="12.75"/>
    <row r="21494" ht="12.75"/>
    <row r="21495" ht="12.75"/>
    <row r="21496" ht="12.75"/>
    <row r="21497" ht="12.75"/>
    <row r="21498" ht="12.75"/>
    <row r="21499" ht="12.75"/>
    <row r="21500" ht="12.75"/>
    <row r="21501" ht="12.75"/>
    <row r="21502" ht="12.75"/>
    <row r="21503" ht="12.75"/>
    <row r="21504" ht="12.75"/>
    <row r="21505" ht="12.75"/>
    <row r="21506" ht="12.75"/>
    <row r="21507" ht="12.75"/>
    <row r="21508" ht="12.75"/>
    <row r="21509" ht="12.75"/>
    <row r="21510" ht="12.75"/>
    <row r="21511" ht="12.75"/>
    <row r="21512" ht="12.75"/>
    <row r="21513" ht="12.75"/>
    <row r="21514" ht="12.75"/>
    <row r="21515" ht="12.75"/>
    <row r="21516" ht="12.75"/>
    <row r="21517" ht="12.75"/>
    <row r="21518" ht="12.75"/>
    <row r="21519" ht="12.75"/>
    <row r="21520" ht="12.75"/>
    <row r="21521" ht="12.75"/>
    <row r="21522" ht="12.75"/>
    <row r="21523" ht="12.75"/>
    <row r="21524" ht="12.75"/>
    <row r="21525" ht="12.75"/>
    <row r="21526" ht="12.75"/>
    <row r="21527" ht="12.75"/>
    <row r="21528" ht="12.75"/>
    <row r="21529" ht="12.75"/>
    <row r="21530" ht="12.75"/>
    <row r="21531" ht="12.75"/>
    <row r="21532" ht="12.75"/>
    <row r="21533" ht="12.75"/>
    <row r="21534" ht="12.75"/>
    <row r="21535" ht="12.75"/>
    <row r="21536" ht="12.75"/>
    <row r="21537" ht="12.75"/>
    <row r="21538" ht="12.75"/>
    <row r="21539" ht="12.75"/>
    <row r="21540" ht="12.75"/>
    <row r="21541" ht="12.75"/>
    <row r="21542" ht="12.75"/>
    <row r="21543" ht="12.75"/>
    <row r="21544" ht="12.75"/>
    <row r="21545" ht="12.75"/>
    <row r="21546" ht="12.75"/>
    <row r="21547" ht="12.75"/>
    <row r="21548" ht="12.75"/>
    <row r="21549" ht="12.75"/>
    <row r="21550" ht="12.75"/>
    <row r="21551" ht="12.75"/>
    <row r="21552" ht="12.75"/>
    <row r="21553" ht="12.75"/>
    <row r="21554" ht="12.75"/>
    <row r="21555" ht="12.75"/>
    <row r="21556" ht="12.75"/>
    <row r="21557" ht="12.75"/>
    <row r="21558" ht="12.75"/>
    <row r="21559" ht="12.75"/>
    <row r="21560" ht="12.75"/>
    <row r="21561" ht="12.75"/>
    <row r="21562" ht="12.75"/>
    <row r="21563" ht="12.75"/>
    <row r="21564" ht="12.75"/>
    <row r="21565" ht="12.75"/>
    <row r="21566" ht="12.75"/>
    <row r="21567" ht="12.75"/>
    <row r="21568" ht="12.75"/>
    <row r="21569" ht="12.75"/>
    <row r="21570" ht="12.75"/>
    <row r="21571" ht="12.75"/>
    <row r="21572" ht="12.75"/>
    <row r="21573" ht="12.75"/>
    <row r="21574" ht="12.75"/>
    <row r="21575" ht="12.75"/>
    <row r="21576" ht="12.75"/>
    <row r="21577" ht="12.75"/>
    <row r="21578" ht="12.75"/>
    <row r="21579" ht="12.75"/>
    <row r="21580" ht="12.75"/>
    <row r="21581" ht="12.75"/>
    <row r="21582" ht="12.75"/>
    <row r="21583" ht="12.75"/>
    <row r="21584" ht="12.75"/>
    <row r="21585" ht="12.75"/>
    <row r="21586" ht="12.75"/>
    <row r="21587" ht="12.75"/>
    <row r="21588" ht="12.75"/>
    <row r="21589" ht="12.75"/>
    <row r="21590" ht="12.75"/>
    <row r="21591" ht="12.75"/>
    <row r="21592" ht="12.75"/>
    <row r="21593" ht="12.75"/>
    <row r="21594" ht="12.75"/>
    <row r="21595" ht="12.75"/>
    <row r="21596" ht="12.75"/>
    <row r="21597" ht="12.75"/>
    <row r="21598" ht="12.75"/>
    <row r="21599" ht="12.75"/>
    <row r="21600" ht="12.75"/>
    <row r="21601" ht="12.75"/>
    <row r="21602" ht="12.75"/>
    <row r="21603" ht="12.75"/>
    <row r="21604" ht="12.75"/>
    <row r="21605" ht="12.75"/>
    <row r="21606" ht="12.75"/>
    <row r="21607" ht="12.75"/>
    <row r="21608" ht="12.75"/>
    <row r="21609" ht="12.75"/>
    <row r="21610" ht="12.75"/>
    <row r="21611" ht="12.75"/>
    <row r="21612" ht="12.75"/>
    <row r="21613" ht="12.75"/>
    <row r="21614" ht="12.75"/>
    <row r="21615" ht="12.75"/>
    <row r="21616" ht="12.75"/>
    <row r="21617" ht="12.75"/>
    <row r="21618" ht="12.75"/>
    <row r="21619" ht="12.75"/>
    <row r="21620" ht="12.75"/>
    <row r="21621" ht="12.75"/>
    <row r="21622" ht="12.75"/>
    <row r="21623" ht="12.75"/>
    <row r="21624" ht="12.75"/>
    <row r="21625" ht="12.75"/>
    <row r="21626" ht="12.75"/>
    <row r="21627" ht="12.75"/>
    <row r="21628" ht="12.75"/>
    <row r="21629" ht="12.75"/>
    <row r="21630" ht="12.75"/>
    <row r="21631" ht="12.75"/>
    <row r="21632" ht="12.75"/>
    <row r="21633" ht="12.75"/>
    <row r="21634" ht="12.75"/>
    <row r="21635" ht="12.75"/>
    <row r="21636" ht="12.75"/>
    <row r="21637" ht="12.75"/>
    <row r="21638" ht="12.75"/>
    <row r="21639" ht="12.75"/>
    <row r="21640" ht="12.75"/>
    <row r="21641" ht="12.75"/>
    <row r="21642" ht="12.75"/>
    <row r="21643" ht="12.75"/>
    <row r="21644" ht="12.75"/>
    <row r="21645" ht="12.75"/>
    <row r="21646" ht="12.75"/>
    <row r="21647" ht="12.75"/>
    <row r="21648" ht="12.75"/>
    <row r="21649" ht="12.75"/>
    <row r="21650" ht="12.75"/>
    <row r="21651" ht="12.75"/>
    <row r="21652" ht="12.75"/>
    <row r="21653" ht="12.75"/>
    <row r="21654" ht="12.75"/>
    <row r="21655" ht="12.75"/>
    <row r="21656" ht="12.75"/>
    <row r="21657" ht="12.75"/>
    <row r="21658" ht="12.75"/>
    <row r="21659" ht="12.75"/>
    <row r="21660" ht="12.75"/>
    <row r="21661" ht="12.75"/>
    <row r="21662" ht="12.75"/>
    <row r="21663" ht="12.75"/>
    <row r="21664" ht="12.75"/>
    <row r="21665" ht="12.75"/>
    <row r="21666" ht="12.75"/>
    <row r="21667" ht="12.75"/>
    <row r="21668" ht="12.75"/>
    <row r="21669" ht="12.75"/>
    <row r="21670" ht="12.75"/>
    <row r="21671" ht="12.75"/>
    <row r="21672" ht="12.75"/>
    <row r="21673" ht="12.75"/>
    <row r="21674" ht="12.75"/>
    <row r="21675" ht="12.75"/>
    <row r="21676" ht="12.75"/>
    <row r="21677" ht="12.75"/>
    <row r="21678" ht="12.75"/>
    <row r="21679" ht="12.75"/>
    <row r="21680" ht="12.75"/>
    <row r="21681" ht="12.75"/>
    <row r="21682" ht="12.75"/>
    <row r="21683" ht="12.75"/>
    <row r="21684" ht="12.75"/>
    <row r="21685" ht="12.75"/>
    <row r="21686" ht="12.75"/>
    <row r="21687" ht="12.75"/>
    <row r="21688" ht="12.75"/>
    <row r="21689" ht="12.75"/>
    <row r="21690" ht="12.75"/>
    <row r="21691" ht="12.75"/>
    <row r="21692" ht="12.75"/>
    <row r="21693" ht="12.75"/>
    <row r="21694" ht="12.75"/>
    <row r="21695" ht="12.75"/>
    <row r="21696" ht="12.75"/>
    <row r="21697" ht="12.75"/>
    <row r="21698" ht="12.75"/>
    <row r="21699" ht="12.75"/>
    <row r="21700" ht="12.75"/>
    <row r="21701" ht="12.75"/>
    <row r="21702" ht="12.75"/>
    <row r="21703" ht="12.75"/>
    <row r="21704" ht="12.75"/>
    <row r="21705" ht="12.75"/>
    <row r="21706" ht="12.75"/>
    <row r="21707" ht="12.75"/>
    <row r="21708" ht="12.75"/>
    <row r="21709" ht="12.75"/>
    <row r="21710" ht="12.75"/>
    <row r="21711" ht="12.75"/>
    <row r="21712" ht="12.75"/>
    <row r="21713" ht="12.75"/>
    <row r="21714" ht="12.75"/>
    <row r="21715" ht="12.75"/>
    <row r="21716" ht="12.75"/>
    <row r="21717" ht="12.75"/>
    <row r="21718" ht="12.75"/>
    <row r="21719" ht="12.75"/>
    <row r="21720" ht="12.75"/>
    <row r="21721" ht="12.75"/>
    <row r="21722" ht="12.75"/>
    <row r="21723" ht="12.75"/>
    <row r="21724" ht="12.75"/>
    <row r="21725" ht="12.75"/>
    <row r="21726" ht="12.75"/>
    <row r="21727" ht="12.75"/>
    <row r="21728" ht="12.75"/>
    <row r="21729" ht="12.75"/>
    <row r="21730" ht="12.75"/>
    <row r="21731" ht="12.75"/>
    <row r="21732" ht="12.75"/>
    <row r="21733" ht="12.75"/>
    <row r="21734" ht="12.75"/>
    <row r="21735" ht="12.75"/>
    <row r="21736" ht="12.75"/>
    <row r="21737" ht="12.75"/>
    <row r="21738" ht="12.75"/>
    <row r="21739" ht="12.75"/>
    <row r="21740" ht="12.75"/>
    <row r="21741" ht="12.75"/>
    <row r="21742" ht="12.75"/>
    <row r="21743" ht="12.75"/>
    <row r="21744" ht="12.75"/>
    <row r="21745" ht="12.75"/>
    <row r="21746" ht="12.75"/>
    <row r="21747" ht="12.75"/>
    <row r="21748" ht="12.75"/>
    <row r="21749" ht="12.75"/>
    <row r="21750" ht="12.75"/>
    <row r="21751" ht="12.75"/>
    <row r="21752" ht="12.75"/>
    <row r="21753" ht="12.75"/>
    <row r="21754" ht="12.75"/>
    <row r="21755" ht="12.75"/>
    <row r="21756" ht="12.75"/>
    <row r="21757" ht="12.75"/>
    <row r="21758" ht="12.75"/>
    <row r="21759" ht="12.75"/>
    <row r="21760" ht="12.75"/>
    <row r="21761" ht="12.75"/>
    <row r="21762" ht="12.75"/>
    <row r="21763" ht="12.75"/>
    <row r="21764" ht="12.75"/>
    <row r="21765" ht="12.75"/>
    <row r="21766" ht="12.75"/>
    <row r="21767" ht="12.75"/>
    <row r="21768" ht="12.75"/>
    <row r="21769" ht="12.75"/>
    <row r="21770" ht="12.75"/>
    <row r="21771" ht="12.75"/>
    <row r="21772" ht="12.75"/>
    <row r="21773" ht="12.75"/>
    <row r="21774" ht="12.75"/>
    <row r="21775" ht="12.75"/>
    <row r="21776" ht="12.75"/>
    <row r="21777" ht="12.75"/>
    <row r="21778" ht="12.75"/>
    <row r="21779" ht="12.75"/>
    <row r="21780" ht="12.75"/>
    <row r="21781" ht="12.75"/>
    <row r="21782" ht="12.75"/>
    <row r="21783" ht="12.75"/>
    <row r="21784" ht="12.75"/>
    <row r="21785" ht="12.75"/>
    <row r="21786" ht="12.75"/>
    <row r="21787" ht="12.75"/>
    <row r="21788" ht="12.75"/>
    <row r="21789" ht="12.75"/>
    <row r="21790" ht="12.75"/>
    <row r="21791" ht="12.75"/>
    <row r="21792" ht="12.75"/>
    <row r="21793" ht="12.75"/>
    <row r="21794" ht="12.75"/>
    <row r="21795" ht="12.75"/>
    <row r="21796" ht="12.75"/>
    <row r="21797" ht="12.75"/>
    <row r="21798" ht="12.75"/>
    <row r="21799" ht="12.75"/>
    <row r="21800" ht="12.75"/>
    <row r="21801" ht="12.75"/>
    <row r="21802" ht="12.75"/>
    <row r="21803" ht="12.75"/>
    <row r="21804" ht="12.75"/>
    <row r="21805" ht="12.75"/>
    <row r="21806" ht="12.75"/>
    <row r="21807" ht="12.75"/>
    <row r="21808" ht="12.75"/>
    <row r="21809" ht="12.75"/>
    <row r="21810" ht="12.75"/>
    <row r="21811" ht="12.75"/>
    <row r="21812" ht="12.75"/>
    <row r="21813" ht="12.75"/>
    <row r="21814" ht="12.75"/>
    <row r="21815" ht="12.75"/>
    <row r="21816" ht="12.75"/>
    <row r="21817" ht="12.75"/>
    <row r="21818" ht="12.75"/>
    <row r="21819" ht="12.75"/>
    <row r="21820" ht="12.75"/>
    <row r="21821" ht="12.75"/>
    <row r="21822" ht="12.75"/>
    <row r="21823" ht="12.75"/>
    <row r="21824" ht="12.75"/>
    <row r="21825" ht="12.75"/>
    <row r="21826" ht="12.75"/>
    <row r="21827" ht="12.75"/>
    <row r="21828" ht="12.75"/>
    <row r="21829" ht="12.75"/>
    <row r="21830" ht="12.75"/>
    <row r="21831" ht="12.75"/>
    <row r="21832" ht="12.75"/>
    <row r="21833" ht="12.75"/>
    <row r="21834" ht="12.75"/>
    <row r="21835" ht="12.75"/>
    <row r="21836" ht="12.75"/>
    <row r="21837" ht="12.75"/>
    <row r="21838" ht="12.75"/>
    <row r="21839" ht="12.75"/>
    <row r="21840" ht="12.75"/>
    <row r="21841" ht="12.75"/>
    <row r="21842" ht="12.75"/>
    <row r="21843" ht="12.75"/>
    <row r="21844" ht="12.75"/>
    <row r="21845" ht="12.75"/>
    <row r="21846" ht="12.75"/>
    <row r="21847" ht="12.75"/>
    <row r="21848" ht="12.75"/>
    <row r="21849" ht="12.75"/>
    <row r="21850" ht="12.75"/>
    <row r="21851" ht="12.75"/>
    <row r="21852" ht="12.75"/>
    <row r="21853" ht="12.75"/>
    <row r="21854" ht="12.75"/>
    <row r="21855" ht="12.75"/>
    <row r="21856" ht="12.75"/>
    <row r="21857" ht="12.75"/>
    <row r="21858" ht="12.75"/>
    <row r="21859" ht="12.75"/>
    <row r="21860" ht="12.75"/>
    <row r="21861" ht="12.75"/>
    <row r="21862" ht="12.75"/>
    <row r="21863" ht="12.75"/>
    <row r="21864" ht="12.75"/>
    <row r="21865" ht="12.75"/>
    <row r="21866" ht="12.75"/>
    <row r="21867" ht="12.75"/>
    <row r="21868" ht="12.75"/>
    <row r="21869" ht="12.75"/>
    <row r="21870" ht="12.75"/>
    <row r="21871" ht="12.75"/>
    <row r="21872" ht="12.75"/>
    <row r="21873" ht="12.75"/>
    <row r="21874" ht="12.75"/>
    <row r="21875" ht="12.75"/>
    <row r="21876" ht="12.75"/>
    <row r="21877" ht="12.75"/>
    <row r="21878" ht="12.75"/>
    <row r="21879" ht="12.75"/>
    <row r="21880" ht="12.75"/>
    <row r="21881" ht="12.75"/>
    <row r="21882" ht="12.75"/>
    <row r="21883" ht="12.75"/>
    <row r="21884" ht="12.75"/>
    <row r="21885" ht="12.75"/>
    <row r="21886" ht="12.75"/>
    <row r="21887" ht="12.75"/>
    <row r="21888" ht="12.75"/>
    <row r="21889" ht="12.75"/>
    <row r="21890" ht="12.75"/>
    <row r="21891" ht="12.75"/>
    <row r="21892" ht="12.75"/>
    <row r="21893" ht="12.75"/>
    <row r="21894" ht="12.75"/>
    <row r="21895" ht="12.75"/>
    <row r="21896" ht="12.75"/>
    <row r="21897" ht="12.75"/>
    <row r="21898" ht="12.75"/>
    <row r="21899" ht="12.75"/>
    <row r="21900" ht="12.75"/>
    <row r="21901" ht="12.75"/>
    <row r="21902" ht="12.75"/>
    <row r="21903" ht="12.75"/>
    <row r="21904" ht="12.75"/>
    <row r="21905" ht="12.75"/>
    <row r="21906" ht="12.75"/>
    <row r="21907" ht="12.75"/>
    <row r="21908" ht="12.75"/>
    <row r="21909" ht="12.75"/>
    <row r="21910" ht="12.75"/>
    <row r="21911" ht="12.75"/>
    <row r="21912" ht="12.75"/>
    <row r="21913" ht="12.75"/>
    <row r="21914" ht="12.75"/>
    <row r="21915" ht="12.75"/>
    <row r="21916" ht="12.75"/>
    <row r="21917" ht="12.75"/>
    <row r="21918" ht="12.75"/>
    <row r="21919" ht="12.75"/>
    <row r="21920" ht="12.75"/>
    <row r="21921" ht="12.75"/>
    <row r="21922" ht="12.75"/>
    <row r="21923" ht="12.75"/>
    <row r="21924" ht="12.75"/>
    <row r="21925" ht="12.75"/>
    <row r="21926" ht="12.75"/>
    <row r="21927" ht="12.75"/>
    <row r="21928" ht="12.75"/>
    <row r="21929" ht="12.75"/>
    <row r="21930" ht="12.75"/>
    <row r="21931" ht="12.75"/>
    <row r="21932" ht="12.75"/>
    <row r="21933" ht="12.75"/>
    <row r="21934" ht="12.75"/>
    <row r="21935" ht="12.75"/>
    <row r="21936" ht="12.75"/>
    <row r="21937" ht="12.75"/>
    <row r="21938" ht="12.75"/>
    <row r="21939" ht="12.75"/>
    <row r="21940" ht="12.75"/>
    <row r="21941" ht="12.75"/>
    <row r="21942" ht="12.75"/>
    <row r="21943" ht="12.75"/>
    <row r="21944" ht="12.75"/>
    <row r="21945" ht="12.75"/>
    <row r="21946" ht="12.75"/>
    <row r="21947" ht="12.75"/>
    <row r="21948" ht="12.75"/>
    <row r="21949" ht="12.75"/>
    <row r="21950" ht="12.75"/>
    <row r="21951" ht="12.75"/>
    <row r="21952" ht="12.75"/>
    <row r="21953" ht="12.75"/>
    <row r="21954" ht="12.75"/>
    <row r="21955" ht="12.75"/>
    <row r="21956" ht="12.75"/>
    <row r="21957" ht="12.75"/>
    <row r="21958" ht="12.75"/>
    <row r="21959" ht="12.75"/>
    <row r="21960" ht="12.75"/>
    <row r="21961" ht="12.75"/>
    <row r="21962" ht="12.75"/>
    <row r="21963" ht="12.75"/>
    <row r="21964" ht="12.75"/>
    <row r="21965" ht="12.75"/>
    <row r="21966" ht="12.75"/>
    <row r="21967" ht="12.75"/>
    <row r="21968" ht="12.75"/>
    <row r="21969" ht="12.75"/>
    <row r="21970" ht="12.75"/>
    <row r="21971" ht="12.75"/>
    <row r="21972" ht="12.75"/>
    <row r="21973" ht="12.75"/>
    <row r="21974" ht="12.75"/>
    <row r="21975" ht="12.75"/>
    <row r="21976" ht="12.75"/>
    <row r="21977" ht="12.75"/>
    <row r="21978" ht="12.75"/>
    <row r="21979" ht="12.75"/>
    <row r="21980" ht="12.75"/>
    <row r="21981" ht="12.75"/>
    <row r="21982" ht="12.75"/>
    <row r="21983" ht="12.75"/>
    <row r="21984" ht="12.75"/>
    <row r="21985" ht="12.75"/>
    <row r="21986" ht="12.75"/>
    <row r="21987" ht="12.75"/>
    <row r="21988" ht="12.75"/>
    <row r="21989" ht="12.75"/>
    <row r="21990" ht="12.75"/>
    <row r="21991" ht="12.75"/>
    <row r="21992" ht="12.75"/>
    <row r="21993" ht="12.75"/>
    <row r="21994" ht="12.75"/>
    <row r="21995" ht="12.75"/>
    <row r="21996" ht="12.75"/>
    <row r="21997" ht="12.75"/>
    <row r="21998" ht="12.75"/>
    <row r="21999" ht="12.75"/>
    <row r="22000" ht="12.75"/>
    <row r="22001" ht="12.75"/>
    <row r="22002" ht="12.75"/>
    <row r="22003" ht="12.75"/>
    <row r="22004" ht="12.75"/>
    <row r="22005" ht="12.75"/>
    <row r="22006" ht="12.75"/>
    <row r="22007" ht="12.75"/>
    <row r="22008" ht="12.75"/>
    <row r="22009" ht="12.75"/>
    <row r="22010" ht="12.75"/>
    <row r="22011" ht="12.75"/>
    <row r="22012" ht="12.75"/>
    <row r="22013" ht="12.75"/>
    <row r="22014" ht="12.75"/>
    <row r="22015" ht="12.75"/>
    <row r="22016" ht="12.75"/>
    <row r="22017" ht="12.75"/>
    <row r="22018" ht="12.75"/>
    <row r="22019" ht="12.75"/>
    <row r="22020" ht="12.75"/>
    <row r="22021" ht="12.75"/>
    <row r="22022" ht="12.75"/>
    <row r="22023" ht="12.75"/>
    <row r="22024" ht="12.75"/>
    <row r="22025" ht="12.75"/>
    <row r="22026" ht="12.75"/>
    <row r="22027" ht="12.75"/>
    <row r="22028" ht="12.75"/>
    <row r="22029" ht="12.75"/>
    <row r="22030" ht="12.75"/>
    <row r="22031" ht="12.75"/>
    <row r="22032" ht="12.75"/>
    <row r="22033" ht="12.75"/>
    <row r="22034" ht="12.75"/>
    <row r="22035" ht="12.75"/>
    <row r="22036" ht="12.75"/>
    <row r="22037" ht="12.75"/>
    <row r="22038" ht="12.75"/>
    <row r="22039" ht="12.75"/>
    <row r="22040" ht="12.75"/>
    <row r="22041" ht="12.75"/>
    <row r="22042" ht="12.75"/>
    <row r="22043" ht="12.75"/>
    <row r="22044" ht="12.75"/>
    <row r="22045" ht="12.75"/>
    <row r="22046" ht="12.75"/>
    <row r="22047" ht="12.75"/>
    <row r="22048" ht="12.75"/>
    <row r="22049" ht="12.75"/>
    <row r="22050" ht="12.75"/>
    <row r="22051" ht="12.75"/>
    <row r="22052" ht="12.75"/>
    <row r="22053" ht="12.75"/>
    <row r="22054" ht="12.75"/>
    <row r="22055" ht="12.75"/>
    <row r="22056" ht="12.75"/>
    <row r="22057" ht="12.75"/>
    <row r="22058" ht="12.75"/>
    <row r="22059" ht="12.75"/>
    <row r="22060" ht="12.75"/>
    <row r="22061" ht="12.75"/>
    <row r="22062" ht="12.75"/>
    <row r="22063" ht="12.75"/>
    <row r="22064" ht="12.75"/>
    <row r="22065" ht="12.75"/>
    <row r="22066" ht="12.75"/>
    <row r="22067" ht="12.75"/>
    <row r="22068" ht="12.75"/>
    <row r="22069" ht="12.75"/>
    <row r="22070" ht="12.75"/>
    <row r="22071" ht="12.75"/>
    <row r="22072" ht="12.75"/>
    <row r="22073" ht="12.75"/>
    <row r="22074" ht="12.75"/>
    <row r="22075" ht="12.75"/>
    <row r="22076" ht="12.75"/>
    <row r="22077" ht="12.75"/>
    <row r="22078" ht="12.75"/>
    <row r="22079" ht="12.75"/>
    <row r="22080" ht="12.75"/>
    <row r="22081" ht="12.75"/>
    <row r="22082" ht="12.75"/>
    <row r="22083" ht="12.75"/>
    <row r="22084" ht="12.75"/>
    <row r="22085" ht="12.75"/>
    <row r="22086" ht="12.75"/>
    <row r="22087" ht="12.75"/>
    <row r="22088" ht="12.75"/>
    <row r="22089" ht="12.75"/>
    <row r="22090" ht="12.75"/>
    <row r="22091" ht="12.75"/>
    <row r="22092" ht="12.75"/>
    <row r="22093" ht="12.75"/>
    <row r="22094" ht="12.75"/>
    <row r="22095" ht="12.75"/>
    <row r="22096" ht="12.75"/>
    <row r="22097" ht="12.75"/>
    <row r="22098" ht="12.75"/>
    <row r="22099" ht="12.75"/>
    <row r="22100" ht="12.75"/>
    <row r="22101" ht="12.75"/>
    <row r="22102" ht="12.75"/>
    <row r="22103" ht="12.75"/>
    <row r="22104" ht="12.75"/>
    <row r="22105" ht="12.75"/>
    <row r="22106" ht="12.75"/>
    <row r="22107" ht="12.75"/>
    <row r="22108" ht="12.75"/>
    <row r="22109" ht="12.75"/>
    <row r="22110" ht="12.75"/>
    <row r="22111" ht="12.75"/>
    <row r="22112" ht="12.75"/>
    <row r="22113" ht="12.75"/>
    <row r="22114" ht="12.75"/>
    <row r="22115" ht="12.75"/>
    <row r="22116" ht="12.75"/>
    <row r="22117" ht="12.75"/>
    <row r="22118" ht="12.75"/>
    <row r="22119" ht="12.75"/>
    <row r="22120" ht="12.75"/>
    <row r="22121" ht="12.75"/>
    <row r="22122" ht="12.75"/>
    <row r="22123" ht="12.75"/>
    <row r="22124" ht="12.75"/>
    <row r="22125" ht="12.75"/>
    <row r="22126" ht="12.75"/>
    <row r="22127" ht="12.75"/>
    <row r="22128" ht="12.75"/>
    <row r="22129" ht="12.75"/>
    <row r="22130" ht="12.75"/>
    <row r="22131" ht="12.75"/>
    <row r="22132" ht="12.75"/>
    <row r="22133" ht="12.75"/>
    <row r="22134" ht="12.75"/>
    <row r="22135" ht="12.75"/>
    <row r="22136" ht="12.75"/>
    <row r="22137" ht="12.75"/>
    <row r="22138" ht="12.75"/>
    <row r="22139" ht="12.75"/>
    <row r="22140" ht="12.75"/>
    <row r="22141" ht="12.75"/>
    <row r="22142" ht="12.75"/>
    <row r="22143" ht="12.75"/>
    <row r="22144" ht="12.75"/>
    <row r="22145" ht="12.75"/>
    <row r="22146" ht="12.75"/>
    <row r="22147" ht="12.75"/>
    <row r="22148" ht="12.75"/>
    <row r="22149" ht="12.75"/>
    <row r="22150" ht="12.75"/>
    <row r="22151" ht="12.75"/>
    <row r="22152" ht="12.75"/>
    <row r="22153" ht="12.75"/>
    <row r="22154" ht="12.75"/>
    <row r="22155" ht="12.75"/>
    <row r="22156" ht="12.75"/>
    <row r="22157" ht="12.75"/>
    <row r="22158" ht="12.75"/>
    <row r="22159" ht="12.75"/>
    <row r="22160" ht="12.75"/>
    <row r="22161" ht="12.75"/>
    <row r="22162" ht="12.75"/>
    <row r="22163" ht="12.75"/>
    <row r="22164" ht="12.75"/>
    <row r="22165" ht="12.75"/>
    <row r="22166" ht="12.75"/>
    <row r="22167" ht="12.75"/>
    <row r="22168" ht="12.75"/>
    <row r="22169" ht="12.75"/>
    <row r="22170" ht="12.75"/>
    <row r="22171" ht="12.75"/>
    <row r="22172" ht="12.75"/>
    <row r="22173" ht="12.75"/>
    <row r="22174" ht="12.75"/>
    <row r="22175" ht="12.75"/>
    <row r="22176" ht="12.75"/>
    <row r="22177" ht="12.75"/>
    <row r="22178" ht="12.75"/>
    <row r="22179" ht="12.75"/>
    <row r="22180" ht="12.75"/>
    <row r="22181" ht="12.75"/>
    <row r="22182" ht="12.75"/>
    <row r="22183" ht="12.75"/>
    <row r="22184" ht="12.75"/>
    <row r="22185" ht="12.75"/>
    <row r="22186" ht="12.75"/>
    <row r="22187" ht="12.75"/>
    <row r="22188" ht="12.75"/>
    <row r="22189" ht="12.75"/>
    <row r="22190" ht="12.75"/>
    <row r="22191" ht="12.75"/>
    <row r="22192" ht="12.75"/>
    <row r="22193" ht="12.75"/>
    <row r="22194" ht="12.75"/>
    <row r="22195" ht="12.75"/>
    <row r="22196" ht="12.75"/>
    <row r="22197" ht="12.75"/>
    <row r="22198" ht="12.75"/>
    <row r="22199" ht="12.75"/>
    <row r="22200" ht="12.75"/>
    <row r="22201" ht="12.75"/>
    <row r="22202" ht="12.75"/>
    <row r="22203" ht="12.75"/>
    <row r="22204" ht="12.75"/>
    <row r="22205" ht="12.75"/>
    <row r="22206" ht="12.75"/>
    <row r="22207" ht="12.75"/>
    <row r="22208" ht="12.75"/>
    <row r="22209" ht="12.75"/>
    <row r="22210" ht="12.75"/>
    <row r="22211" ht="12.75"/>
    <row r="22212" ht="12.75"/>
    <row r="22213" ht="12.75"/>
    <row r="22214" ht="12.75"/>
    <row r="22215" ht="12.75"/>
    <row r="22216" ht="12.75"/>
    <row r="22217" ht="12.75"/>
    <row r="22218" ht="12.75"/>
    <row r="22219" ht="12.75"/>
    <row r="22220" ht="12.75"/>
    <row r="22221" ht="12.75"/>
    <row r="22222" ht="12.75"/>
    <row r="22223" ht="12.75"/>
    <row r="22224" ht="12.75"/>
    <row r="22225" ht="12.75"/>
    <row r="22226" ht="12.75"/>
    <row r="22227" ht="12.75"/>
    <row r="22228" ht="12.75"/>
    <row r="22229" ht="12.75"/>
    <row r="22230" ht="12.75"/>
    <row r="22231" ht="12.75"/>
    <row r="22232" ht="12.75"/>
    <row r="22233" ht="12.75"/>
    <row r="22234" ht="12.75"/>
    <row r="22235" ht="12.75"/>
    <row r="22236" ht="12.75"/>
    <row r="22237" ht="12.75"/>
    <row r="22238" ht="12.75"/>
    <row r="22239" ht="12.75"/>
    <row r="22240" ht="12.75"/>
    <row r="22241" ht="12.75"/>
    <row r="22242" ht="12.75"/>
    <row r="22243" ht="12.75"/>
    <row r="22244" ht="12.75"/>
    <row r="22245" ht="12.75"/>
    <row r="22246" ht="12.75"/>
    <row r="22247" ht="12.75"/>
    <row r="22248" ht="12.75"/>
    <row r="22249" ht="12.75"/>
    <row r="22250" ht="12.75"/>
    <row r="22251" ht="12.75"/>
    <row r="22252" ht="12.75"/>
    <row r="22253" ht="12.75"/>
    <row r="22254" ht="12.75"/>
    <row r="22255" ht="12.75"/>
    <row r="22256" ht="12.75"/>
    <row r="22257" ht="12.75"/>
    <row r="22258" ht="12.75"/>
    <row r="22259" ht="12.75"/>
    <row r="22260" ht="12.75"/>
    <row r="22261" ht="12.75"/>
    <row r="22262" ht="12.75"/>
    <row r="22263" ht="12.75"/>
    <row r="22264" ht="12.75"/>
    <row r="22265" ht="12.75"/>
    <row r="22266" ht="12.75"/>
    <row r="22267" ht="12.75"/>
    <row r="22268" ht="12.75"/>
    <row r="22269" ht="12.75"/>
    <row r="22270" ht="12.75"/>
    <row r="22271" ht="12.75"/>
    <row r="22272" ht="12.75"/>
    <row r="22273" ht="12.75"/>
    <row r="22274" ht="12.75"/>
    <row r="22275" ht="12.75"/>
    <row r="22276" ht="12.75"/>
    <row r="22277" ht="12.75"/>
    <row r="22278" ht="12.75"/>
    <row r="22279" ht="12.75"/>
    <row r="22280" ht="12.75"/>
    <row r="22281" ht="12.75"/>
    <row r="22282" ht="12.75"/>
    <row r="22283" ht="12.75"/>
    <row r="22284" ht="12.75"/>
    <row r="22285" ht="12.75"/>
    <row r="22286" ht="12.75"/>
    <row r="22287" ht="12.75"/>
    <row r="22288" ht="12.75"/>
    <row r="22289" ht="12.75"/>
    <row r="22290" ht="12.75"/>
    <row r="22291" ht="12.75"/>
    <row r="22292" ht="12.75"/>
    <row r="22293" ht="12.75"/>
    <row r="22294" ht="12.75"/>
    <row r="22295" ht="12.75"/>
    <row r="22296" ht="12.75"/>
    <row r="22297" ht="12.75"/>
    <row r="22298" ht="12.75"/>
    <row r="22299" ht="12.75"/>
    <row r="22300" ht="12.75"/>
    <row r="22301" ht="12.75"/>
    <row r="22302" ht="12.75"/>
    <row r="22303" ht="12.75"/>
    <row r="22304" ht="12.75"/>
    <row r="22305" ht="12.75"/>
    <row r="22306" ht="12.75"/>
    <row r="22307" ht="12.75"/>
    <row r="22308" ht="12.75"/>
    <row r="22309" ht="12.75"/>
    <row r="22310" ht="12.75"/>
    <row r="22311" ht="12.75"/>
    <row r="22312" ht="12.75"/>
    <row r="22313" ht="12.75"/>
    <row r="22314" ht="12.75"/>
    <row r="22315" ht="12.75"/>
    <row r="22316" ht="12.75"/>
    <row r="22317" ht="12.75"/>
    <row r="22318" ht="12.75"/>
    <row r="22319" ht="12.75"/>
    <row r="22320" ht="12.75"/>
    <row r="22321" ht="12.75"/>
    <row r="22322" ht="12.75"/>
    <row r="22323" ht="12.75"/>
    <row r="22324" ht="12.75"/>
    <row r="22325" ht="12.75"/>
    <row r="22326" ht="12.75"/>
    <row r="22327" ht="12.75"/>
    <row r="22328" ht="12.75"/>
    <row r="22329" ht="12.75"/>
    <row r="22330" ht="12.75"/>
    <row r="22331" ht="12.75"/>
    <row r="22332" ht="12.75"/>
    <row r="22333" ht="12.75"/>
    <row r="22334" ht="12.75"/>
    <row r="22335" ht="12.75"/>
    <row r="22336" ht="12.75"/>
    <row r="22337" ht="12.75"/>
    <row r="22338" ht="12.75"/>
    <row r="22339" ht="12.75"/>
    <row r="22340" ht="12.75"/>
    <row r="22341" ht="12.75"/>
    <row r="22342" ht="12.75"/>
    <row r="22343" ht="12.75"/>
    <row r="22344" ht="12.75"/>
    <row r="22345" ht="12.75"/>
    <row r="22346" ht="12.75"/>
    <row r="22347" ht="12.75"/>
    <row r="22348" ht="12.75"/>
    <row r="22349" ht="12.75"/>
    <row r="22350" ht="12.75"/>
    <row r="22351" ht="12.75"/>
    <row r="22352" ht="12.75"/>
    <row r="22353" ht="12.75"/>
    <row r="22354" ht="12.75"/>
    <row r="22355" ht="12.75"/>
    <row r="22356" ht="12.75"/>
    <row r="22357" ht="12.75"/>
    <row r="22358" ht="12.75"/>
    <row r="22359" ht="12.75"/>
    <row r="22360" ht="12.75"/>
    <row r="22361" ht="12.75"/>
    <row r="22362" ht="12.75"/>
    <row r="22363" ht="12.75"/>
    <row r="22364" ht="12.75"/>
    <row r="22365" ht="12.75"/>
    <row r="22366" ht="12.75"/>
    <row r="22367" ht="12.75"/>
    <row r="22368" ht="12.75"/>
    <row r="22369" ht="12.75"/>
    <row r="22370" ht="12.75"/>
    <row r="22371" ht="12.75"/>
    <row r="22372" ht="12.75"/>
    <row r="22373" ht="12.75"/>
    <row r="22374" ht="12.75"/>
    <row r="22375" ht="12.75"/>
    <row r="22376" ht="12.75"/>
    <row r="22377" ht="12.75"/>
    <row r="22378" ht="12.75"/>
    <row r="22379" ht="12.75"/>
    <row r="22380" ht="12.75"/>
    <row r="22381" ht="12.75"/>
    <row r="22382" ht="12.75"/>
    <row r="22383" ht="12.75"/>
    <row r="22384" ht="12.75"/>
    <row r="22385" ht="12.75"/>
    <row r="22386" ht="12.75"/>
    <row r="22387" ht="12.75"/>
    <row r="22388" ht="12.75"/>
    <row r="22389" ht="12.75"/>
    <row r="22390" ht="12.75"/>
    <row r="22391" ht="12.75"/>
    <row r="22392" ht="12.75"/>
    <row r="22393" ht="12.75"/>
    <row r="22394" ht="12.75"/>
    <row r="22395" ht="12.75"/>
    <row r="22396" ht="12.75"/>
    <row r="22397" ht="12.75"/>
    <row r="22398" ht="12.75"/>
    <row r="22399" ht="12.75"/>
    <row r="22400" ht="12.75"/>
    <row r="22401" ht="12.75"/>
    <row r="22402" ht="12.75"/>
    <row r="22403" ht="12.75"/>
    <row r="22404" ht="12.75"/>
    <row r="22405" ht="12.75"/>
    <row r="22406" ht="12.75"/>
    <row r="22407" ht="12.75"/>
    <row r="22408" ht="12.75"/>
    <row r="22409" ht="12.75"/>
    <row r="22410" ht="12.75"/>
    <row r="22411" ht="12.75"/>
    <row r="22412" ht="12.75"/>
    <row r="22413" ht="12.75"/>
    <row r="22414" ht="12.75"/>
    <row r="22415" ht="12.75"/>
    <row r="22416" ht="12.75"/>
    <row r="22417" ht="12.75"/>
    <row r="22418" ht="12.75"/>
    <row r="22419" ht="12.75"/>
    <row r="22420" ht="12.75"/>
    <row r="22421" ht="12.75"/>
    <row r="22422" ht="12.75"/>
    <row r="22423" ht="12.75"/>
    <row r="22424" ht="12.75"/>
    <row r="22425" ht="12.75"/>
    <row r="22426" ht="12.75"/>
    <row r="22427" ht="12.75"/>
    <row r="22428" ht="12.75"/>
    <row r="22429" ht="12.75"/>
    <row r="22430" ht="12.75"/>
    <row r="22431" ht="12.75"/>
    <row r="22432" ht="12.75"/>
    <row r="22433" ht="12.75"/>
    <row r="22434" ht="12.75"/>
    <row r="22435" ht="12.75"/>
    <row r="22436" ht="12.75"/>
    <row r="22437" ht="12.75"/>
    <row r="22438" ht="12.75"/>
    <row r="22439" ht="12.75"/>
    <row r="22440" ht="12.75"/>
    <row r="22441" ht="12.75"/>
    <row r="22442" ht="12.75"/>
    <row r="22443" ht="12.75"/>
    <row r="22444" ht="12.75"/>
    <row r="22445" ht="12.75"/>
    <row r="22446" ht="12.75"/>
    <row r="22447" ht="12.75"/>
    <row r="22448" ht="12.75"/>
    <row r="22449" ht="12.75"/>
    <row r="22450" ht="12.75"/>
    <row r="22451" ht="12.75"/>
    <row r="22452" ht="12.75"/>
    <row r="22453" ht="12.75"/>
    <row r="22454" ht="12.75"/>
    <row r="22455" ht="12.75"/>
    <row r="22456" ht="12.75"/>
    <row r="22457" ht="12.75"/>
    <row r="22458" ht="12.75"/>
    <row r="22459" ht="12.75"/>
    <row r="22460" ht="12.75"/>
    <row r="22461" ht="12.75"/>
    <row r="22462" ht="12.75"/>
    <row r="22463" ht="12.75"/>
    <row r="22464" ht="12.75"/>
    <row r="22465" ht="12.75"/>
    <row r="22466" ht="12.75"/>
    <row r="22467" ht="12.75"/>
    <row r="22468" ht="12.75"/>
    <row r="22469" ht="12.75"/>
    <row r="22470" ht="12.75"/>
    <row r="22471" ht="12.75"/>
    <row r="22472" ht="12.75"/>
    <row r="22473" ht="12.75"/>
    <row r="22474" ht="12.75"/>
    <row r="22475" ht="12.75"/>
    <row r="22476" ht="12.75"/>
    <row r="22477" ht="12.75"/>
    <row r="22478" ht="12.75"/>
    <row r="22479" ht="12.75"/>
    <row r="22480" ht="12.75"/>
    <row r="22481" ht="12.75"/>
    <row r="22482" ht="12.75"/>
    <row r="22483" ht="12.75"/>
    <row r="22484" ht="12.75"/>
    <row r="22485" ht="12.75"/>
    <row r="22486" ht="12.75"/>
    <row r="22487" ht="12.75"/>
    <row r="22488" ht="12.75"/>
    <row r="22489" ht="12.75"/>
    <row r="22490" ht="12.75"/>
    <row r="22491" ht="12.75"/>
    <row r="22492" ht="12.75"/>
    <row r="22493" ht="12.75"/>
    <row r="22494" ht="12.75"/>
    <row r="22495" ht="12.75"/>
    <row r="22496" ht="12.75"/>
    <row r="22497" ht="12.75"/>
    <row r="22498" ht="12.75"/>
    <row r="22499" ht="12.75"/>
    <row r="22500" ht="12.75"/>
    <row r="22501" ht="12.75"/>
    <row r="22502" ht="12.75"/>
    <row r="22503" ht="12.75"/>
    <row r="22504" ht="12.75"/>
    <row r="22505" ht="12.75"/>
    <row r="22506" ht="12.75"/>
    <row r="22507" ht="12.75"/>
    <row r="22508" ht="12.75"/>
    <row r="22509" ht="12.75"/>
    <row r="22510" ht="12.75"/>
    <row r="22511" ht="12.75"/>
    <row r="22512" ht="12.75"/>
    <row r="22513" ht="12.75"/>
    <row r="22514" ht="12.75"/>
    <row r="22515" ht="12.75"/>
    <row r="22516" ht="12.75"/>
    <row r="22517" ht="12.75"/>
    <row r="22518" ht="12.75"/>
    <row r="22519" ht="12.75"/>
    <row r="22520" ht="12.75"/>
    <row r="22521" ht="12.75"/>
    <row r="22522" ht="12.75"/>
    <row r="22523" ht="12.75"/>
    <row r="22524" ht="12.75"/>
    <row r="22525" ht="12.75"/>
    <row r="22526" ht="12.75"/>
    <row r="22527" ht="12.75"/>
    <row r="22528" ht="12.75"/>
    <row r="22529" ht="12.75"/>
    <row r="22530" ht="12.75"/>
    <row r="22531" ht="12.75"/>
    <row r="22532" ht="12.75"/>
    <row r="22533" ht="12.75"/>
    <row r="22534" ht="12.75"/>
    <row r="22535" ht="12.75"/>
    <row r="22536" ht="12.75"/>
    <row r="22537" ht="12.75"/>
    <row r="22538" ht="12.75"/>
    <row r="22539" ht="12.75"/>
    <row r="22540" ht="12.75"/>
    <row r="22541" ht="12.75"/>
    <row r="22542" ht="12.75"/>
    <row r="22543" ht="12.75"/>
    <row r="22544" ht="12.75"/>
    <row r="22545" ht="12.75"/>
    <row r="22546" ht="12.75"/>
    <row r="22547" ht="12.75"/>
    <row r="22548" ht="12.75"/>
    <row r="22549" ht="12.75"/>
    <row r="22550" ht="12.75"/>
    <row r="22551" ht="12.75"/>
    <row r="22552" ht="12.75"/>
    <row r="22553" ht="12.75"/>
    <row r="22554" ht="12.75"/>
    <row r="22555" ht="12.75"/>
    <row r="22556" ht="12.75"/>
    <row r="22557" ht="12.75"/>
    <row r="22558" ht="12.75"/>
    <row r="22559" ht="12.75"/>
    <row r="22560" ht="12.75"/>
    <row r="22561" ht="12.75"/>
    <row r="22562" ht="12.75"/>
    <row r="22563" ht="12.75"/>
    <row r="22564" ht="12.75"/>
    <row r="22565" ht="12.75"/>
    <row r="22566" ht="12.75"/>
    <row r="22567" ht="12.75"/>
    <row r="22568" ht="12.75"/>
    <row r="22569" ht="12.75"/>
    <row r="22570" ht="12.75"/>
    <row r="22571" ht="12.75"/>
    <row r="22572" ht="12.75"/>
    <row r="22573" ht="12.75"/>
    <row r="22574" ht="12.75"/>
    <row r="22575" ht="12.75"/>
    <row r="22576" ht="12.75"/>
    <row r="22577" ht="12.75"/>
    <row r="22578" ht="12.75"/>
    <row r="22579" ht="12.75"/>
    <row r="22580" ht="12.75"/>
    <row r="22581" ht="12.75"/>
    <row r="22582" ht="12.75"/>
    <row r="22583" ht="12.75"/>
    <row r="22584" ht="12.75"/>
    <row r="22585" ht="12.75"/>
    <row r="22586" ht="12.75"/>
    <row r="22587" ht="12.75"/>
    <row r="22588" ht="12.75"/>
    <row r="22589" ht="12.75"/>
    <row r="22590" ht="12.75"/>
    <row r="22591" ht="12.75"/>
    <row r="22592" ht="12.75"/>
    <row r="22593" ht="12.75"/>
    <row r="22594" ht="12.75"/>
    <row r="22595" ht="12.75"/>
    <row r="22596" ht="12.75"/>
    <row r="22597" ht="12.75"/>
    <row r="22598" ht="12.75"/>
    <row r="22599" ht="12.75"/>
    <row r="22600" ht="12.75"/>
    <row r="22601" ht="12.75"/>
    <row r="22602" ht="12.75"/>
    <row r="22603" ht="12.75"/>
    <row r="22604" ht="12.75"/>
    <row r="22605" ht="12.75"/>
    <row r="22606" ht="12.75"/>
    <row r="22607" ht="12.75"/>
    <row r="22608" ht="12.75"/>
    <row r="22609" ht="12.75"/>
    <row r="22610" ht="12.75"/>
    <row r="22611" ht="12.75"/>
    <row r="22612" ht="12.75"/>
    <row r="22613" ht="12.75"/>
    <row r="22614" ht="12.75"/>
    <row r="22615" ht="12.75"/>
    <row r="22616" ht="12.75"/>
    <row r="22617" ht="12.75"/>
    <row r="22618" ht="12.75"/>
    <row r="22619" ht="12.75"/>
    <row r="22620" ht="12.75"/>
    <row r="22621" ht="12.75"/>
    <row r="22622" ht="12.75"/>
    <row r="22623" ht="12.75"/>
    <row r="22624" ht="12.75"/>
    <row r="22625" ht="12.75"/>
    <row r="22626" ht="12.75"/>
    <row r="22627" ht="12.75"/>
    <row r="22628" ht="12.75"/>
    <row r="22629" ht="12.75"/>
    <row r="22630" ht="12.75"/>
    <row r="22631" ht="12.75"/>
    <row r="22632" ht="12.75"/>
    <row r="22633" ht="12.75"/>
    <row r="22634" ht="12.75"/>
    <row r="22635" ht="12.75"/>
    <row r="22636" ht="12.75"/>
    <row r="22637" ht="12.75"/>
    <row r="22638" ht="12.75"/>
    <row r="22639" ht="12.75"/>
    <row r="22640" ht="12.75"/>
    <row r="22641" ht="12.75"/>
    <row r="22642" ht="12.75"/>
    <row r="22643" ht="12.75"/>
    <row r="22644" ht="12.75"/>
    <row r="22645" ht="12.75"/>
    <row r="22646" ht="12.75"/>
    <row r="22647" ht="12.75"/>
    <row r="22648" ht="12.75"/>
    <row r="22649" ht="12.75"/>
    <row r="22650" ht="12.75"/>
    <row r="22651" ht="12.75"/>
    <row r="22652" ht="12.75"/>
    <row r="22653" ht="12.75"/>
    <row r="22654" ht="12.75"/>
    <row r="22655" ht="12.75"/>
    <row r="22656" ht="12.75"/>
    <row r="22657" ht="12.75"/>
    <row r="22658" ht="12.75"/>
    <row r="22659" ht="12.75"/>
    <row r="22660" ht="12.75"/>
    <row r="22661" ht="12.75"/>
    <row r="22662" ht="12.75"/>
    <row r="22663" ht="12.75"/>
    <row r="22664" ht="12.75"/>
    <row r="22665" ht="12.75"/>
    <row r="22666" ht="12.75"/>
    <row r="22667" ht="12.75"/>
    <row r="22668" ht="12.75"/>
    <row r="22669" ht="12.75"/>
    <row r="22670" ht="12.75"/>
    <row r="22671" ht="12.75"/>
    <row r="22672" ht="12.75"/>
    <row r="22673" ht="12.75"/>
    <row r="22674" ht="12.75"/>
    <row r="22675" ht="12.75"/>
    <row r="22676" ht="12.75"/>
    <row r="22677" ht="12.75"/>
    <row r="22678" ht="12.75"/>
    <row r="22679" ht="12.75"/>
    <row r="22680" ht="12.75"/>
    <row r="22681" ht="12.75"/>
    <row r="22682" ht="12.75"/>
    <row r="22683" ht="12.75"/>
    <row r="22684" ht="12.75"/>
    <row r="22685" ht="12.75"/>
    <row r="22686" ht="12.75"/>
    <row r="22687" ht="12.75"/>
    <row r="22688" ht="12.75"/>
    <row r="22689" ht="12.75"/>
    <row r="22690" ht="12.75"/>
    <row r="22691" ht="12.75"/>
    <row r="22692" ht="12.75"/>
    <row r="22693" ht="12.75"/>
    <row r="22694" ht="12.75"/>
    <row r="22695" ht="12.75"/>
    <row r="22696" ht="12.75"/>
    <row r="22697" ht="12.75"/>
    <row r="22698" ht="12.75"/>
    <row r="22699" ht="12.75"/>
    <row r="22700" ht="12.75"/>
    <row r="22701" ht="12.75"/>
    <row r="22702" ht="12.75"/>
    <row r="22703" ht="12.75"/>
    <row r="22704" ht="12.75"/>
    <row r="22705" ht="12.75"/>
    <row r="22706" ht="12.75"/>
    <row r="22707" ht="12.75"/>
    <row r="22708" ht="12.75"/>
    <row r="22709" ht="12.75"/>
    <row r="22710" ht="12.75"/>
    <row r="22711" ht="12.75"/>
    <row r="22712" ht="12.75"/>
    <row r="22713" ht="12.75"/>
    <row r="22714" ht="12.75"/>
    <row r="22715" ht="12.75"/>
    <row r="22716" ht="12.75"/>
    <row r="22717" ht="12.75"/>
    <row r="22718" ht="12.75"/>
    <row r="22719" ht="12.75"/>
    <row r="22720" ht="12.75"/>
    <row r="22721" ht="12.75"/>
    <row r="22722" ht="12.75"/>
    <row r="22723" ht="12.75"/>
    <row r="22724" ht="12.75"/>
    <row r="22725" ht="12.75"/>
    <row r="22726" ht="12.75"/>
    <row r="22727" ht="12.75"/>
    <row r="22728" ht="12.75"/>
    <row r="22729" ht="12.75"/>
    <row r="22730" ht="12.75"/>
    <row r="22731" ht="12.75"/>
    <row r="22732" ht="12.75"/>
    <row r="22733" ht="12.75"/>
    <row r="22734" ht="12.75"/>
    <row r="22735" ht="12.75"/>
    <row r="22736" ht="12.75"/>
    <row r="22737" ht="12.75"/>
    <row r="22738" ht="12.75"/>
    <row r="22739" ht="12.75"/>
    <row r="22740" ht="12.75"/>
    <row r="22741" ht="12.75"/>
    <row r="22742" ht="12.75"/>
    <row r="22743" ht="12.75"/>
    <row r="22744" ht="12.75"/>
    <row r="22745" ht="12.75"/>
    <row r="22746" ht="12.75"/>
    <row r="22747" ht="12.75"/>
    <row r="22748" ht="12.75"/>
    <row r="22749" ht="12.75"/>
    <row r="22750" ht="12.75"/>
    <row r="22751" ht="12.75"/>
    <row r="22752" ht="12.75"/>
    <row r="22753" ht="12.75"/>
    <row r="22754" ht="12.75"/>
    <row r="22755" ht="12.75"/>
    <row r="22756" ht="12.75"/>
    <row r="22757" ht="12.75"/>
    <row r="22758" ht="12.75"/>
    <row r="22759" ht="12.75"/>
    <row r="22760" ht="12.75"/>
    <row r="22761" ht="12.75"/>
    <row r="22762" ht="12.75"/>
    <row r="22763" ht="12.75"/>
    <row r="22764" ht="12.75"/>
    <row r="22765" ht="12.75"/>
    <row r="22766" ht="12.75"/>
    <row r="22767" ht="12.75"/>
    <row r="22768" ht="12.75"/>
    <row r="22769" ht="12.75"/>
    <row r="22770" ht="12.75"/>
    <row r="22771" ht="12.75"/>
    <row r="22772" ht="12.75"/>
    <row r="22773" ht="12.75"/>
    <row r="22774" ht="12.75"/>
    <row r="22775" ht="12.75"/>
    <row r="22776" ht="12.75"/>
    <row r="22777" ht="12.75"/>
    <row r="22778" ht="12.75"/>
    <row r="22779" ht="12.75"/>
    <row r="22780" ht="12.75"/>
    <row r="22781" ht="12.75"/>
    <row r="22782" ht="12.75"/>
    <row r="22783" ht="12.75"/>
    <row r="22784" ht="12.75"/>
    <row r="22785" ht="12.75"/>
    <row r="22786" ht="12.75"/>
    <row r="22787" ht="12.75"/>
    <row r="22788" ht="12.75"/>
    <row r="22789" ht="12.75"/>
    <row r="22790" ht="12.75"/>
    <row r="22791" ht="12.75"/>
    <row r="22792" ht="12.75"/>
    <row r="22793" ht="12.75"/>
    <row r="22794" ht="12.75"/>
    <row r="22795" ht="12.75"/>
    <row r="22796" ht="12.75"/>
    <row r="22797" ht="12.75"/>
    <row r="22798" ht="12.75"/>
    <row r="22799" ht="12.75"/>
    <row r="22800" ht="12.75"/>
    <row r="22801" ht="12.75"/>
    <row r="22802" ht="12.75"/>
    <row r="22803" ht="12.75"/>
    <row r="22804" ht="12.75"/>
    <row r="22805" ht="12.75"/>
    <row r="22806" ht="12.75"/>
    <row r="22807" ht="12.75"/>
    <row r="22808" ht="12.75"/>
    <row r="22809" ht="12.75"/>
    <row r="22810" ht="12.75"/>
    <row r="22811" ht="12.75"/>
    <row r="22812" ht="12.75"/>
    <row r="22813" ht="12.75"/>
    <row r="22814" ht="12.75"/>
    <row r="22815" ht="12.75"/>
    <row r="22816" ht="12.75"/>
    <row r="22817" ht="12.75"/>
    <row r="22818" ht="12.75"/>
    <row r="22819" ht="12.75"/>
    <row r="22820" ht="12.75"/>
    <row r="22821" ht="12.75"/>
    <row r="22822" ht="12.75"/>
    <row r="22823" ht="12.75"/>
    <row r="22824" ht="12.75"/>
    <row r="22825" ht="12.75"/>
    <row r="22826" ht="12.75"/>
    <row r="22827" ht="12.75"/>
    <row r="22828" ht="12.75"/>
    <row r="22829" ht="12.75"/>
    <row r="22830" ht="12.75"/>
    <row r="22831" ht="12.75"/>
    <row r="22832" ht="12.75"/>
    <row r="22833" ht="12.75"/>
    <row r="22834" ht="12.75"/>
    <row r="22835" ht="12.75"/>
    <row r="22836" ht="12.75"/>
    <row r="22837" ht="12.75"/>
    <row r="22838" ht="12.75"/>
    <row r="22839" ht="12.75"/>
    <row r="22840" ht="12.75"/>
    <row r="22841" ht="12.75"/>
    <row r="22842" ht="12.75"/>
    <row r="22843" ht="12.75"/>
    <row r="22844" ht="12.75"/>
    <row r="22845" ht="12.75"/>
    <row r="22846" ht="12.75"/>
    <row r="22847" ht="12.75"/>
    <row r="22848" ht="12.75"/>
    <row r="22849" ht="12.75"/>
    <row r="22850" ht="12.75"/>
    <row r="22851" ht="12.75"/>
    <row r="22852" ht="12.75"/>
    <row r="22853" ht="12.75"/>
    <row r="22854" ht="12.75"/>
    <row r="22855" ht="12.75"/>
    <row r="22856" ht="12.75"/>
    <row r="22857" ht="12.75"/>
    <row r="22858" ht="12.75"/>
    <row r="22859" ht="12.75"/>
    <row r="22860" ht="12.75"/>
    <row r="22861" ht="12.75"/>
    <row r="22862" ht="12.75"/>
    <row r="22863" ht="12.75"/>
    <row r="22864" ht="12.75"/>
    <row r="22865" ht="12.75"/>
    <row r="22866" ht="12.75"/>
    <row r="22867" ht="12.75"/>
    <row r="22868" ht="12.75"/>
    <row r="22869" ht="12.75"/>
    <row r="22870" ht="12.75"/>
    <row r="22871" ht="12.75"/>
    <row r="22872" ht="12.75"/>
    <row r="22873" ht="12.75"/>
    <row r="22874" ht="12.75"/>
    <row r="22875" ht="12.75"/>
    <row r="22876" ht="12.75"/>
    <row r="22877" ht="12.75"/>
    <row r="22878" ht="12.75"/>
    <row r="22879" ht="12.75"/>
    <row r="22880" ht="12.75"/>
    <row r="22881" ht="12.75"/>
    <row r="22882" ht="12.75"/>
    <row r="22883" ht="12.75"/>
    <row r="22884" ht="12.75"/>
    <row r="22885" ht="12.75"/>
    <row r="22886" ht="12.75"/>
    <row r="22887" ht="12.75"/>
    <row r="22888" ht="12.75"/>
    <row r="22889" ht="12.75"/>
    <row r="22890" ht="12.75"/>
    <row r="22891" ht="12.75"/>
    <row r="22892" ht="12.75"/>
    <row r="22893" ht="12.75"/>
    <row r="22894" ht="12.75"/>
    <row r="22895" ht="12.75"/>
    <row r="22896" ht="12.75"/>
    <row r="22897" ht="12.75"/>
    <row r="22898" ht="12.75"/>
    <row r="22899" ht="12.75"/>
    <row r="22900" ht="12.75"/>
    <row r="22901" ht="12.75"/>
    <row r="22902" ht="12.75"/>
    <row r="22903" ht="12.75"/>
    <row r="22904" ht="12.75"/>
    <row r="22905" ht="12.75"/>
    <row r="22906" ht="12.75"/>
    <row r="22907" ht="12.75"/>
    <row r="22908" ht="12.75"/>
    <row r="22909" ht="12.75"/>
    <row r="22910" ht="12.75"/>
    <row r="22911" ht="12.75"/>
    <row r="22912" ht="12.75"/>
    <row r="22913" ht="12.75"/>
    <row r="22914" ht="12.75"/>
    <row r="22915" ht="12.75"/>
    <row r="22916" ht="12.75"/>
    <row r="22917" ht="12.75"/>
    <row r="22918" ht="12.75"/>
    <row r="22919" ht="12.75"/>
    <row r="22920" ht="12.75"/>
    <row r="22921" ht="12.75"/>
    <row r="22922" ht="12.75"/>
    <row r="22923" ht="12.75"/>
    <row r="22924" ht="12.75"/>
    <row r="22925" ht="12.75"/>
    <row r="22926" ht="12.75"/>
    <row r="22927" ht="12.75"/>
    <row r="22928" ht="12.75"/>
    <row r="22929" ht="12.75"/>
    <row r="22930" ht="12.75"/>
    <row r="22931" ht="12.75"/>
    <row r="22932" ht="12.75"/>
    <row r="22933" ht="12.75"/>
    <row r="22934" ht="12.75"/>
    <row r="22935" ht="12.75"/>
    <row r="22936" ht="12.75"/>
    <row r="22937" ht="12.75"/>
    <row r="22938" ht="12.75"/>
    <row r="22939" ht="12.75"/>
    <row r="22940" ht="12.75"/>
    <row r="22941" ht="12.75"/>
    <row r="22942" ht="12.75"/>
    <row r="22943" ht="12.75"/>
    <row r="22944" ht="12.75"/>
    <row r="22945" ht="12.75"/>
    <row r="22946" ht="12.75"/>
    <row r="22947" ht="12.75"/>
    <row r="22948" ht="12.75"/>
    <row r="22949" ht="12.75"/>
    <row r="22950" ht="12.75"/>
    <row r="22951" ht="12.75"/>
    <row r="22952" ht="12.75"/>
    <row r="22953" ht="12.75"/>
    <row r="22954" ht="12.75"/>
    <row r="22955" ht="12.75"/>
    <row r="22956" ht="12.75"/>
    <row r="22957" ht="12.75"/>
    <row r="22958" ht="12.75"/>
    <row r="22959" ht="12.75"/>
    <row r="22960" ht="12.75"/>
    <row r="22961" ht="12.75"/>
    <row r="22962" ht="12.75"/>
    <row r="22963" ht="12.75"/>
    <row r="22964" ht="12.75"/>
    <row r="22965" ht="12.75"/>
    <row r="22966" ht="12.75"/>
    <row r="22967" ht="12.75"/>
    <row r="22968" ht="12.75"/>
    <row r="22969" ht="12.75"/>
    <row r="22970" ht="12.75"/>
    <row r="22971" ht="12.75"/>
    <row r="22972" ht="12.75"/>
    <row r="22973" ht="12.75"/>
    <row r="22974" ht="12.75"/>
    <row r="22975" ht="12.75"/>
    <row r="22976" ht="12.75"/>
    <row r="22977" ht="12.75"/>
    <row r="22978" ht="12.75"/>
    <row r="22979" ht="12.75"/>
    <row r="22980" ht="12.75"/>
    <row r="22981" ht="12.75"/>
    <row r="22982" ht="12.75"/>
    <row r="22983" ht="12.75"/>
    <row r="22984" ht="12.75"/>
    <row r="22985" ht="12.75"/>
    <row r="22986" ht="12.75"/>
    <row r="22987" ht="12.75"/>
    <row r="22988" ht="12.75"/>
    <row r="22989" ht="12.75"/>
    <row r="22990" ht="12.75"/>
    <row r="22991" ht="12.75"/>
    <row r="22992" ht="12.75"/>
    <row r="22993" ht="12.75"/>
    <row r="22994" ht="12.75"/>
    <row r="22995" ht="12.75"/>
    <row r="22996" ht="12.75"/>
    <row r="22997" ht="12.75"/>
    <row r="22998" ht="12.75"/>
    <row r="22999" ht="12.75"/>
    <row r="23000" ht="12.75"/>
    <row r="23001" ht="12.75"/>
    <row r="23002" ht="12.75"/>
    <row r="23003" ht="12.75"/>
    <row r="23004" ht="12.75"/>
    <row r="23005" ht="12.75"/>
    <row r="23006" ht="12.75"/>
    <row r="23007" ht="12.75"/>
    <row r="23008" ht="12.75"/>
    <row r="23009" ht="12.75"/>
    <row r="23010" ht="12.75"/>
    <row r="23011" ht="12.75"/>
    <row r="23012" ht="12.75"/>
    <row r="23013" ht="12.75"/>
    <row r="23014" ht="12.75"/>
    <row r="23015" ht="12.75"/>
    <row r="23016" ht="12.75"/>
    <row r="23017" ht="12.75"/>
    <row r="23018" ht="12.75"/>
    <row r="23019" ht="12.75"/>
    <row r="23020" ht="12.75"/>
    <row r="23021" ht="12.75"/>
    <row r="23022" ht="12.75"/>
    <row r="23023" ht="12.75"/>
    <row r="23024" ht="12.75"/>
    <row r="23025" ht="12.75"/>
    <row r="23026" ht="12.75"/>
    <row r="23027" ht="12.75"/>
    <row r="23028" ht="12.75"/>
    <row r="23029" ht="12.75"/>
    <row r="23030" ht="12.75"/>
    <row r="23031" ht="12.75"/>
    <row r="23032" ht="12.75"/>
    <row r="23033" ht="12.75"/>
    <row r="23034" ht="12.75"/>
    <row r="23035" ht="12.75"/>
    <row r="23036" ht="12.75"/>
    <row r="23037" ht="12.75"/>
    <row r="23038" ht="12.75"/>
    <row r="23039" ht="12.75"/>
    <row r="23040" ht="12.75"/>
    <row r="23041" ht="12.75"/>
    <row r="23042" ht="12.75"/>
    <row r="23043" ht="12.75"/>
    <row r="23044" ht="12.75"/>
    <row r="23045" ht="12.75"/>
    <row r="23046" ht="12.75"/>
    <row r="23047" ht="12.75"/>
    <row r="23048" ht="12.75"/>
    <row r="23049" ht="12.75"/>
    <row r="23050" ht="12.75"/>
    <row r="23051" ht="12.75"/>
    <row r="23052" ht="12.75"/>
    <row r="23053" ht="12.75"/>
    <row r="23054" ht="12.75"/>
    <row r="23055" ht="12.75"/>
    <row r="23056" ht="12.75"/>
    <row r="23057" ht="12.75"/>
    <row r="23058" ht="12.75"/>
    <row r="23059" ht="12.75"/>
    <row r="23060" ht="12.75"/>
    <row r="23061" ht="12.75"/>
    <row r="23062" ht="12.75"/>
    <row r="23063" ht="12.75"/>
    <row r="23064" ht="12.75"/>
    <row r="23065" ht="12.75"/>
    <row r="23066" ht="12.75"/>
    <row r="23067" ht="12.75"/>
    <row r="23068" ht="12.75"/>
    <row r="23069" ht="12.75"/>
    <row r="23070" ht="12.75"/>
    <row r="23071" ht="12.75"/>
    <row r="23072" ht="12.75"/>
    <row r="23073" ht="12.75"/>
    <row r="23074" ht="12.75"/>
    <row r="23075" ht="12.75"/>
    <row r="23076" ht="12.75"/>
    <row r="23077" ht="12.75"/>
    <row r="23078" ht="12.75"/>
    <row r="23079" ht="12.75"/>
    <row r="23080" ht="12.75"/>
    <row r="23081" ht="12.75"/>
    <row r="23082" ht="12.75"/>
    <row r="23083" ht="12.75"/>
    <row r="23084" ht="12.75"/>
    <row r="23085" ht="12.75"/>
    <row r="23086" ht="12.75"/>
    <row r="23087" ht="12.75"/>
    <row r="23088" ht="12.75"/>
    <row r="23089" ht="12.75"/>
    <row r="23090" ht="12.75"/>
    <row r="23091" ht="12.75"/>
    <row r="23092" ht="12.75"/>
    <row r="23093" ht="12.75"/>
    <row r="23094" ht="12.75"/>
    <row r="23095" ht="12.75"/>
    <row r="23096" ht="12.75"/>
    <row r="23097" ht="12.75"/>
    <row r="23098" ht="12.75"/>
    <row r="23099" ht="12.75"/>
    <row r="23100" ht="12.75"/>
    <row r="23101" ht="12.75"/>
    <row r="23102" ht="12.75"/>
    <row r="23103" ht="12.75"/>
    <row r="23104" ht="12.75"/>
    <row r="23105" ht="12.75"/>
    <row r="23106" ht="12.75"/>
    <row r="23107" ht="12.75"/>
    <row r="23108" ht="12.75"/>
    <row r="23109" ht="12.75"/>
    <row r="23110" ht="12.75"/>
    <row r="23111" ht="12.75"/>
    <row r="23112" ht="12.75"/>
    <row r="23113" ht="12.75"/>
    <row r="23114" ht="12.75"/>
    <row r="23115" ht="12.75"/>
    <row r="23116" ht="12.75"/>
    <row r="23117" ht="12.75"/>
    <row r="23118" ht="12.75"/>
    <row r="23119" ht="12.75"/>
    <row r="23120" ht="12.75"/>
    <row r="23121" ht="12.75"/>
    <row r="23122" ht="12.75"/>
    <row r="23123" ht="12.75"/>
    <row r="23124" ht="12.75"/>
    <row r="23125" ht="12.75"/>
    <row r="23126" ht="12.75"/>
    <row r="23127" ht="12.75"/>
    <row r="23128" ht="12.75"/>
    <row r="23129" ht="12.75"/>
    <row r="23130" ht="12.75"/>
    <row r="23131" ht="12.75"/>
    <row r="23132" ht="12.75"/>
    <row r="23133" ht="12.75"/>
    <row r="23134" ht="12.75"/>
    <row r="23135" ht="12.75"/>
    <row r="23136" ht="12.75"/>
    <row r="23137" ht="12.75"/>
    <row r="23138" ht="12.75"/>
    <row r="23139" ht="12.75"/>
    <row r="23140" ht="12.75"/>
    <row r="23141" ht="12.75"/>
    <row r="23142" ht="12.75"/>
    <row r="23143" ht="12.75"/>
    <row r="23144" ht="12.75"/>
    <row r="23145" ht="12.75"/>
    <row r="23146" ht="12.75"/>
    <row r="23147" ht="12.75"/>
    <row r="23148" ht="12.75"/>
    <row r="23149" ht="12.75"/>
    <row r="23150" ht="12.75"/>
    <row r="23151" ht="12.75"/>
    <row r="23152" ht="12.75"/>
    <row r="23153" ht="12.75"/>
    <row r="23154" ht="12.75"/>
    <row r="23155" ht="12.75"/>
    <row r="23156" ht="12.75"/>
    <row r="23157" ht="12.75"/>
    <row r="23158" ht="12.75"/>
    <row r="23159" ht="12.75"/>
    <row r="23160" ht="12.75"/>
    <row r="23161" ht="12.75"/>
    <row r="23162" ht="12.75"/>
    <row r="23163" ht="12.75"/>
    <row r="23164" ht="12.75"/>
    <row r="23165" ht="12.75"/>
    <row r="23166" ht="12.75"/>
    <row r="23167" ht="12.75"/>
    <row r="23168" ht="12.75"/>
    <row r="23169" ht="12.75"/>
    <row r="23170" ht="12.75"/>
    <row r="23171" ht="12.75"/>
    <row r="23172" ht="12.75"/>
    <row r="23173" ht="12.75"/>
    <row r="23174" ht="12.75"/>
    <row r="23175" ht="12.75"/>
    <row r="23176" ht="12.75"/>
    <row r="23177" ht="12.75"/>
    <row r="23178" ht="12.75"/>
    <row r="23179" ht="12.75"/>
    <row r="23180" ht="12.75"/>
    <row r="23181" ht="12.75"/>
    <row r="23182" ht="12.75"/>
    <row r="23183" ht="12.75"/>
    <row r="23184" ht="12.75"/>
    <row r="23185" ht="12.75"/>
    <row r="23186" ht="12.75"/>
    <row r="23187" ht="12.75"/>
    <row r="23188" ht="12.75"/>
    <row r="23189" ht="12.75"/>
    <row r="23190" ht="12.75"/>
    <row r="23191" ht="12.75"/>
    <row r="23192" ht="12.75"/>
    <row r="23193" ht="12.75"/>
    <row r="23194" ht="12.75"/>
    <row r="23195" ht="12.75"/>
    <row r="23196" ht="12.75"/>
    <row r="23197" ht="12.75"/>
    <row r="23198" ht="12.75"/>
    <row r="23199" ht="12.75"/>
    <row r="23200" ht="12.75"/>
    <row r="23201" ht="12.75"/>
    <row r="23202" ht="12.75"/>
    <row r="23203" ht="12.75"/>
    <row r="23204" ht="12.75"/>
    <row r="23205" ht="12.75"/>
    <row r="23206" ht="12.75"/>
    <row r="23207" ht="12.75"/>
    <row r="23208" ht="12.75"/>
    <row r="23209" ht="12.75"/>
    <row r="23210" ht="12.75"/>
    <row r="23211" ht="12.75"/>
    <row r="23212" ht="12.75"/>
    <row r="23213" ht="12.75"/>
    <row r="23214" ht="12.75"/>
    <row r="23215" ht="12.75"/>
    <row r="23216" ht="12.75"/>
    <row r="23217" ht="12.75"/>
    <row r="23218" ht="12.75"/>
    <row r="23219" ht="12.75"/>
    <row r="23220" ht="12.75"/>
    <row r="23221" ht="12.75"/>
    <row r="23222" ht="12.75"/>
    <row r="23223" ht="12.75"/>
    <row r="23224" ht="12.75"/>
    <row r="23225" ht="12.75"/>
    <row r="23226" ht="12.75"/>
    <row r="23227" ht="12.75"/>
    <row r="23228" ht="12.75"/>
    <row r="23229" ht="12.75"/>
    <row r="23230" ht="12.75"/>
    <row r="23231" ht="12.75"/>
    <row r="23232" ht="12.75"/>
    <row r="23233" ht="12.75"/>
    <row r="23234" ht="12.75"/>
    <row r="23235" ht="12.75"/>
    <row r="23236" ht="12.75"/>
    <row r="23237" ht="12.75"/>
    <row r="23238" ht="12.75"/>
    <row r="23239" ht="12.75"/>
    <row r="23240" ht="12.75"/>
    <row r="23241" ht="12.75"/>
    <row r="23242" ht="12.75"/>
    <row r="23243" ht="12.75"/>
    <row r="23244" ht="12.75"/>
    <row r="23245" ht="12.75"/>
    <row r="23246" ht="12.75"/>
    <row r="23247" ht="12.75"/>
    <row r="23248" ht="12.75"/>
    <row r="23249" ht="12.75"/>
    <row r="23250" ht="12.75"/>
    <row r="23251" ht="12.75"/>
    <row r="23252" ht="12.75"/>
    <row r="23253" ht="12.75"/>
    <row r="23254" ht="12.75"/>
    <row r="23255" ht="12.75"/>
    <row r="23256" ht="12.75"/>
    <row r="23257" ht="12.75"/>
    <row r="23258" ht="12.75"/>
    <row r="23259" ht="12.75"/>
    <row r="23260" ht="12.75"/>
    <row r="23261" ht="12.75"/>
    <row r="23262" ht="12.75"/>
    <row r="23263" ht="12.75"/>
    <row r="23264" ht="12.75"/>
    <row r="23265" ht="12.75"/>
    <row r="23266" ht="12.75"/>
    <row r="23267" ht="12.75"/>
    <row r="23268" ht="12.75"/>
    <row r="23269" ht="12.75"/>
    <row r="23270" ht="12.75"/>
    <row r="23271" ht="12.75"/>
    <row r="23272" ht="12.75"/>
    <row r="23273" ht="12.75"/>
    <row r="23274" ht="12.75"/>
    <row r="23275" ht="12.75"/>
    <row r="23276" ht="12.75"/>
    <row r="23277" ht="12.75"/>
    <row r="23278" ht="12.75"/>
    <row r="23279" ht="12.75"/>
    <row r="23280" ht="12.75"/>
    <row r="23281" ht="12.75"/>
    <row r="23282" ht="12.75"/>
    <row r="23283" ht="12.75"/>
    <row r="23284" ht="12.75"/>
    <row r="23285" ht="12.75"/>
    <row r="23286" ht="12.75"/>
    <row r="23287" ht="12.75"/>
    <row r="23288" ht="12.75"/>
    <row r="23289" ht="12.75"/>
    <row r="23290" ht="12.75"/>
    <row r="23291" ht="12.75"/>
    <row r="23292" ht="12.75"/>
    <row r="23293" ht="12.75"/>
    <row r="23294" ht="12.75"/>
    <row r="23295" ht="12.75"/>
    <row r="23296" ht="12.75"/>
    <row r="23297" ht="12.75"/>
    <row r="23298" ht="12.75"/>
    <row r="23299" ht="12.75"/>
    <row r="23300" ht="12.75"/>
    <row r="23301" ht="12.75"/>
    <row r="23302" ht="12.75"/>
    <row r="23303" ht="12.75"/>
    <row r="23304" ht="12.75"/>
    <row r="23305" ht="12.75"/>
    <row r="23306" ht="12.75"/>
    <row r="23307" ht="12.75"/>
    <row r="23308" ht="12.75"/>
    <row r="23309" ht="12.75"/>
    <row r="23310" ht="12.75"/>
    <row r="23311" ht="12.75"/>
    <row r="23312" ht="12.75"/>
    <row r="23313" ht="12.75"/>
    <row r="23314" ht="12.75"/>
    <row r="23315" ht="12.75"/>
    <row r="23316" ht="12.75"/>
    <row r="23317" ht="12.75"/>
    <row r="23318" ht="12.75"/>
    <row r="23319" ht="12.75"/>
    <row r="23320" ht="12.75"/>
    <row r="23321" ht="12.75"/>
    <row r="23322" ht="12.75"/>
    <row r="23323" ht="12.75"/>
    <row r="23324" ht="12.75"/>
    <row r="23325" ht="12.75"/>
    <row r="23326" ht="12.75"/>
    <row r="23327" ht="12.75"/>
    <row r="23328" ht="12.75"/>
    <row r="23329" ht="12.75"/>
    <row r="23330" ht="12.75"/>
    <row r="23331" ht="12.75"/>
    <row r="23332" ht="12.75"/>
    <row r="23333" ht="12.75"/>
    <row r="23334" ht="12.75"/>
    <row r="23335" ht="12.75"/>
    <row r="23336" ht="12.75"/>
    <row r="23337" ht="12.75"/>
    <row r="23338" ht="12.75"/>
    <row r="23339" ht="12.75"/>
    <row r="23340" ht="12.75"/>
    <row r="23341" ht="12.75"/>
    <row r="23342" ht="12.75"/>
    <row r="23343" ht="12.75"/>
    <row r="23344" ht="12.75"/>
    <row r="23345" ht="12.75"/>
    <row r="23346" ht="12.75"/>
    <row r="23347" ht="12.75"/>
    <row r="23348" ht="12.75"/>
    <row r="23349" ht="12.75"/>
    <row r="23350" ht="12.75"/>
    <row r="23351" ht="12.75"/>
    <row r="23352" ht="12.75"/>
    <row r="23353" ht="12.75"/>
    <row r="23354" ht="12.75"/>
    <row r="23355" ht="12.75"/>
    <row r="23356" ht="12.75"/>
    <row r="23357" ht="12.75"/>
    <row r="23358" ht="12.75"/>
    <row r="23359" ht="12.75"/>
    <row r="23360" ht="12.75"/>
    <row r="23361" ht="12.75"/>
    <row r="23362" ht="12.75"/>
    <row r="23363" ht="12.75"/>
    <row r="23364" ht="12.75"/>
    <row r="23365" ht="12.75"/>
    <row r="23366" ht="12.75"/>
    <row r="23367" ht="12.75"/>
    <row r="23368" ht="12.75"/>
    <row r="23369" ht="12.75"/>
    <row r="23370" ht="12.75"/>
    <row r="23371" ht="12.75"/>
    <row r="23372" ht="12.75"/>
    <row r="23373" ht="12.75"/>
    <row r="23374" ht="12.75"/>
    <row r="23375" ht="12.75"/>
    <row r="23376" ht="12.75"/>
    <row r="23377" ht="12.75"/>
    <row r="23378" ht="12.75"/>
    <row r="23379" ht="12.75"/>
    <row r="23380" ht="12.75"/>
    <row r="23381" ht="12.75"/>
    <row r="23382" ht="12.75"/>
    <row r="23383" ht="12.75"/>
    <row r="23384" ht="12.75"/>
    <row r="23385" ht="12.75"/>
    <row r="23386" ht="12.75"/>
    <row r="23387" ht="12.75"/>
    <row r="23388" ht="12.75"/>
    <row r="23389" ht="12.75"/>
    <row r="23390" ht="12.75"/>
    <row r="23391" ht="12.75"/>
    <row r="23392" ht="12.75"/>
    <row r="23393" ht="12.75"/>
    <row r="23394" ht="12.75"/>
    <row r="23395" ht="12.75"/>
    <row r="23396" ht="12.75"/>
    <row r="23397" ht="12.75"/>
    <row r="23398" ht="12.75"/>
    <row r="23399" ht="12.75"/>
    <row r="23400" ht="12.75"/>
    <row r="23401" ht="12.75"/>
    <row r="23402" ht="12.75"/>
    <row r="23403" ht="12.75"/>
    <row r="23404" ht="12.75"/>
    <row r="23405" ht="12.75"/>
    <row r="23406" ht="12.75"/>
    <row r="23407" ht="12.75"/>
    <row r="23408" ht="12.75"/>
    <row r="23409" ht="12.75"/>
    <row r="23410" ht="12.75"/>
    <row r="23411" ht="12.75"/>
    <row r="23412" ht="12.75"/>
    <row r="23413" ht="12.75"/>
    <row r="23414" ht="12.75"/>
    <row r="23415" ht="12.75"/>
    <row r="23416" ht="12.75"/>
    <row r="23417" ht="12.75"/>
    <row r="23418" ht="12.75"/>
    <row r="23419" ht="12.75"/>
    <row r="23420" ht="12.75"/>
    <row r="23421" ht="12.75"/>
    <row r="23422" ht="12.75"/>
    <row r="23423" ht="12.75"/>
    <row r="23424" ht="12.75"/>
    <row r="23425" ht="12.75"/>
    <row r="23426" ht="12.75"/>
    <row r="23427" ht="12.75"/>
    <row r="23428" ht="12.75"/>
    <row r="23429" ht="12.75"/>
    <row r="23430" ht="12.75"/>
    <row r="23431" ht="12.75"/>
    <row r="23432" ht="12.75"/>
    <row r="23433" ht="12.75"/>
    <row r="23434" ht="12.75"/>
    <row r="23435" ht="12.75"/>
    <row r="23436" ht="12.75"/>
    <row r="23437" ht="12.75"/>
    <row r="23438" ht="12.75"/>
    <row r="23439" ht="12.75"/>
    <row r="23440" ht="12.75"/>
    <row r="23441" ht="12.75"/>
    <row r="23442" ht="12.75"/>
    <row r="23443" ht="12.75"/>
    <row r="23444" ht="12.75"/>
    <row r="23445" ht="12.75"/>
    <row r="23446" ht="12.75"/>
    <row r="23447" ht="12.75"/>
    <row r="23448" ht="12.75"/>
    <row r="23449" ht="12.75"/>
    <row r="23450" ht="12.75"/>
    <row r="23451" ht="12.75"/>
    <row r="23452" ht="12.75"/>
    <row r="23453" ht="12.75"/>
    <row r="23454" ht="12.75"/>
    <row r="23455" ht="12.75"/>
    <row r="23456" ht="12.75"/>
    <row r="23457" ht="12.75"/>
    <row r="23458" ht="12.75"/>
    <row r="23459" ht="12.75"/>
    <row r="23460" ht="12.75"/>
    <row r="23461" ht="12.75"/>
    <row r="23462" ht="12.75"/>
    <row r="23463" ht="12.75"/>
    <row r="23464" ht="12.75"/>
    <row r="23465" ht="12.75"/>
    <row r="23466" ht="12.75"/>
    <row r="23467" ht="12.75"/>
    <row r="23468" ht="12.75"/>
    <row r="23469" ht="12.75"/>
    <row r="23470" ht="12.75"/>
    <row r="23471" ht="12.75"/>
    <row r="23472" ht="12.75"/>
    <row r="23473" ht="12.75"/>
    <row r="23474" ht="12.75"/>
    <row r="23475" ht="12.75"/>
    <row r="23476" ht="12.75"/>
    <row r="23477" ht="12.75"/>
    <row r="23478" ht="12.75"/>
    <row r="23479" ht="12.75"/>
    <row r="23480" ht="12.75"/>
    <row r="23481" ht="12.75"/>
    <row r="23482" ht="12.75"/>
    <row r="23483" ht="12.75"/>
    <row r="23484" ht="12.75"/>
    <row r="23485" ht="12.75"/>
    <row r="23486" ht="12.75"/>
    <row r="23487" ht="12.75"/>
    <row r="23488" ht="12.75"/>
    <row r="23489" ht="12.75"/>
    <row r="23490" ht="12.75"/>
    <row r="23491" ht="12.75"/>
    <row r="23492" ht="12.75"/>
    <row r="23493" ht="12.75"/>
    <row r="23494" ht="12.75"/>
    <row r="23495" ht="12.75"/>
    <row r="23496" ht="12.75"/>
    <row r="23497" ht="12.75"/>
    <row r="23498" ht="12.75"/>
    <row r="23499" ht="12.75"/>
    <row r="23500" ht="12.75"/>
    <row r="23501" ht="12.75"/>
    <row r="23502" ht="12.75"/>
    <row r="23503" ht="12.75"/>
    <row r="23504" ht="12.75"/>
    <row r="23505" ht="12.75"/>
    <row r="23506" ht="12.75"/>
    <row r="23507" ht="12.75"/>
    <row r="23508" ht="12.75"/>
    <row r="23509" ht="12.75"/>
    <row r="23510" ht="12.75"/>
    <row r="23511" ht="12.75"/>
    <row r="23512" ht="12.75"/>
    <row r="23513" ht="12.75"/>
    <row r="23514" ht="12.75"/>
    <row r="23515" ht="12.75"/>
    <row r="23516" ht="12.75"/>
    <row r="23517" ht="12.75"/>
    <row r="23518" ht="12.75"/>
    <row r="23519" ht="12.75"/>
    <row r="23520" ht="12.75"/>
    <row r="23521" ht="12.75"/>
    <row r="23522" ht="12.75"/>
    <row r="23523" ht="12.75"/>
    <row r="23524" ht="12.75"/>
    <row r="23525" ht="12.75"/>
    <row r="23526" ht="12.75"/>
    <row r="23527" ht="12.75"/>
    <row r="23528" ht="12.75"/>
    <row r="23529" ht="12.75"/>
    <row r="23530" ht="12.75"/>
    <row r="23531" ht="12.75"/>
    <row r="23532" ht="12.75"/>
    <row r="23533" ht="12.75"/>
    <row r="23534" ht="12.75"/>
    <row r="23535" ht="12.75"/>
    <row r="23536" ht="12.75"/>
    <row r="23537" ht="12.75"/>
    <row r="23538" ht="12.75"/>
    <row r="23539" ht="12.75"/>
    <row r="23540" ht="12.75"/>
    <row r="23541" ht="12.75"/>
    <row r="23542" ht="12.75"/>
    <row r="23543" ht="12.75"/>
    <row r="23544" ht="12.75"/>
    <row r="23545" ht="12.75"/>
    <row r="23546" ht="12.75"/>
    <row r="23547" ht="12.75"/>
    <row r="23548" ht="12.75"/>
    <row r="23549" ht="12.75"/>
    <row r="23550" ht="12.75"/>
    <row r="23551" ht="12.75"/>
    <row r="23552" ht="12.75"/>
    <row r="23553" ht="12.75"/>
    <row r="23554" ht="12.75"/>
    <row r="23555" ht="12.75"/>
    <row r="23556" ht="12.75"/>
    <row r="23557" ht="12.75"/>
    <row r="23558" ht="12.75"/>
    <row r="23559" ht="12.75"/>
    <row r="23560" ht="12.75"/>
    <row r="23561" ht="12.75"/>
    <row r="23562" ht="12.75"/>
    <row r="23563" ht="12.75"/>
    <row r="23564" ht="12.75"/>
    <row r="23565" ht="12.75"/>
    <row r="23566" ht="12.75"/>
    <row r="23567" ht="12.75"/>
    <row r="23568" ht="12.75"/>
    <row r="23569" ht="12.75"/>
    <row r="23570" ht="12.75"/>
    <row r="23571" ht="12.75"/>
    <row r="23572" ht="12.75"/>
    <row r="23573" ht="12.75"/>
    <row r="23574" ht="12.75"/>
    <row r="23575" ht="12.75"/>
    <row r="23576" ht="12.75"/>
    <row r="23577" ht="12.75"/>
    <row r="23578" ht="12.75"/>
    <row r="23579" ht="12.75"/>
    <row r="23580" ht="12.75"/>
    <row r="23581" ht="12.75"/>
    <row r="23582" ht="12.75"/>
    <row r="23583" ht="12.75"/>
    <row r="23584" ht="12.75"/>
    <row r="23585" ht="12.75"/>
    <row r="23586" ht="12.75"/>
    <row r="23587" ht="12.75"/>
    <row r="23588" ht="12.75"/>
    <row r="23589" ht="12.75"/>
    <row r="23590" ht="12.75"/>
    <row r="23591" ht="12.75"/>
    <row r="23592" ht="12.75"/>
    <row r="23593" ht="12.75"/>
    <row r="23594" ht="12.75"/>
    <row r="23595" ht="12.75"/>
    <row r="23596" ht="12.75"/>
    <row r="23597" ht="12.75"/>
    <row r="23598" ht="12.75"/>
    <row r="23599" ht="12.75"/>
    <row r="23600" ht="12.75"/>
    <row r="23601" ht="12.75"/>
    <row r="23602" ht="12.75"/>
    <row r="23603" ht="12.75"/>
    <row r="23604" ht="12.75"/>
    <row r="23605" ht="12.75"/>
    <row r="23606" ht="12.75"/>
    <row r="23607" ht="12.75"/>
    <row r="23608" ht="12.75"/>
    <row r="23609" ht="12.75"/>
    <row r="23610" ht="12.75"/>
    <row r="23611" ht="12.75"/>
    <row r="23612" ht="12.75"/>
    <row r="23613" ht="12.75"/>
    <row r="23614" ht="12.75"/>
    <row r="23615" ht="12.75"/>
    <row r="23616" ht="12.75"/>
    <row r="23617" ht="12.75"/>
    <row r="23618" ht="12.75"/>
    <row r="23619" ht="12.75"/>
    <row r="23620" ht="12.75"/>
    <row r="23621" ht="12.75"/>
    <row r="23622" ht="12.75"/>
    <row r="23623" ht="12.75"/>
    <row r="23624" ht="12.75"/>
    <row r="23625" ht="12.75"/>
    <row r="23626" ht="12.75"/>
    <row r="23627" ht="12.75"/>
    <row r="23628" ht="12.75"/>
    <row r="23629" ht="12.75"/>
    <row r="23630" ht="12.75"/>
    <row r="23631" ht="12.75"/>
    <row r="23632" ht="12.75"/>
    <row r="23633" ht="12.75"/>
    <row r="23634" ht="12.75"/>
    <row r="23635" ht="12.75"/>
    <row r="23636" ht="12.75"/>
    <row r="23637" ht="12.75"/>
    <row r="23638" ht="12.75"/>
    <row r="23639" ht="12.75"/>
    <row r="23640" ht="12.75"/>
    <row r="23641" ht="12.75"/>
    <row r="23642" ht="12.75"/>
    <row r="23643" ht="12.75"/>
    <row r="23644" ht="12.75"/>
    <row r="23645" ht="12.75"/>
    <row r="23646" ht="12.75"/>
    <row r="23647" ht="12.75"/>
    <row r="23648" ht="12.75"/>
    <row r="23649" ht="12.75"/>
    <row r="23650" ht="12.75"/>
    <row r="23651" ht="12.75"/>
    <row r="23652" ht="12.75"/>
    <row r="23653" ht="12.75"/>
    <row r="23654" ht="12.75"/>
    <row r="23655" ht="12.75"/>
    <row r="23656" ht="12.75"/>
    <row r="23657" ht="12.75"/>
    <row r="23658" ht="12.75"/>
    <row r="23659" ht="12.75"/>
    <row r="23660" ht="12.75"/>
    <row r="23661" ht="12.75"/>
    <row r="23662" ht="12.75"/>
    <row r="23663" ht="12.75"/>
    <row r="23664" ht="12.75"/>
    <row r="23665" ht="12.75"/>
    <row r="23666" ht="12.75"/>
    <row r="23667" ht="12.75"/>
    <row r="23668" ht="12.75"/>
    <row r="23669" ht="12.75"/>
    <row r="23670" ht="12.75"/>
    <row r="23671" ht="12.75"/>
    <row r="23672" ht="12.75"/>
    <row r="23673" ht="12.75"/>
    <row r="23674" ht="12.75"/>
    <row r="23675" ht="12.75"/>
    <row r="23676" ht="12.75"/>
    <row r="23677" ht="12.75"/>
    <row r="23678" ht="12.75"/>
    <row r="23679" ht="12.75"/>
    <row r="23680" ht="12.75"/>
    <row r="23681" ht="12.75"/>
    <row r="23682" ht="12.75"/>
    <row r="23683" ht="12.75"/>
    <row r="23684" ht="12.75"/>
    <row r="23685" ht="12.75"/>
    <row r="23686" ht="12.75"/>
    <row r="23687" ht="12.75"/>
    <row r="23688" ht="12.75"/>
    <row r="23689" ht="12.75"/>
    <row r="23690" ht="12.75"/>
    <row r="23691" ht="12.75"/>
    <row r="23692" ht="12.75"/>
    <row r="23693" ht="12.75"/>
    <row r="23694" ht="12.75"/>
    <row r="23695" ht="12.75"/>
    <row r="23696" ht="12.75"/>
    <row r="23697" ht="12.75"/>
    <row r="23698" ht="12.75"/>
    <row r="23699" ht="12.75"/>
    <row r="23700" ht="12.75"/>
    <row r="23701" ht="12.75"/>
    <row r="23702" ht="12.75"/>
    <row r="23703" ht="12.75"/>
    <row r="23704" ht="12.75"/>
    <row r="23705" ht="12.75"/>
    <row r="23706" ht="12.75"/>
    <row r="23707" ht="12.75"/>
    <row r="23708" ht="12.75"/>
    <row r="23709" ht="12.75"/>
    <row r="23710" ht="12.75"/>
    <row r="23711" ht="12.75"/>
    <row r="23712" ht="12.75"/>
    <row r="23713" ht="12.75"/>
    <row r="23714" ht="12.75"/>
    <row r="23715" ht="12.75"/>
    <row r="23716" ht="12.75"/>
    <row r="23717" ht="12.75"/>
    <row r="23718" ht="12.75"/>
    <row r="23719" ht="12.75"/>
    <row r="23720" ht="12.75"/>
    <row r="23721" ht="12.75"/>
    <row r="23722" ht="12.75"/>
    <row r="23723" ht="12.75"/>
    <row r="23724" ht="12.75"/>
    <row r="23725" ht="12.75"/>
    <row r="23726" ht="12.75"/>
    <row r="23727" ht="12.75"/>
    <row r="23728" ht="12.75"/>
    <row r="23729" ht="12.75"/>
    <row r="23730" ht="12.75"/>
    <row r="23731" ht="12.75"/>
    <row r="23732" ht="12.75"/>
    <row r="23733" ht="12.75"/>
    <row r="23734" ht="12.75"/>
    <row r="23735" ht="12.75"/>
    <row r="23736" ht="12.75"/>
    <row r="23737" ht="12.75"/>
    <row r="23738" ht="12.75"/>
    <row r="23739" ht="12.75"/>
    <row r="23740" ht="12.75"/>
    <row r="23741" ht="12.75"/>
    <row r="23742" ht="12.75"/>
    <row r="23743" ht="12.75"/>
    <row r="23744" ht="12.75"/>
    <row r="23745" ht="12.75"/>
    <row r="23746" ht="12.75"/>
    <row r="23747" ht="12.75"/>
    <row r="23748" ht="12.75"/>
    <row r="23749" ht="12.75"/>
    <row r="23750" ht="12.75"/>
    <row r="23751" ht="12.75"/>
    <row r="23752" ht="12.75"/>
    <row r="23753" ht="12.75"/>
    <row r="23754" ht="12.75"/>
    <row r="23755" ht="12.75"/>
    <row r="23756" ht="12.75"/>
    <row r="23757" ht="12.75"/>
    <row r="23758" ht="12.75"/>
    <row r="23759" ht="12.75"/>
    <row r="23760" ht="12.75"/>
    <row r="23761" ht="12.75"/>
    <row r="23762" ht="12.75"/>
    <row r="23763" ht="12.75"/>
    <row r="23764" ht="12.75"/>
    <row r="23765" ht="12.75"/>
    <row r="23766" ht="12.75"/>
    <row r="23767" ht="12.75"/>
    <row r="23768" ht="12.75"/>
    <row r="23769" ht="12.75"/>
    <row r="23770" ht="12.75"/>
    <row r="23771" ht="12.75"/>
    <row r="23772" ht="12.75"/>
    <row r="23773" ht="12.75"/>
    <row r="23774" ht="12.75"/>
    <row r="23775" ht="12.75"/>
    <row r="23776" ht="12.75"/>
    <row r="23777" ht="12.75"/>
    <row r="23778" ht="12.75"/>
    <row r="23779" ht="12.75"/>
    <row r="23780" ht="12.75"/>
    <row r="23781" ht="12.75"/>
    <row r="23782" ht="12.75"/>
    <row r="23783" ht="12.75"/>
    <row r="23784" ht="12.75"/>
    <row r="23785" ht="12.75"/>
    <row r="23786" ht="12.75"/>
    <row r="23787" ht="12.75"/>
    <row r="23788" ht="12.75"/>
    <row r="23789" ht="12.75"/>
    <row r="23790" ht="12.75"/>
    <row r="23791" ht="12.75"/>
    <row r="23792" ht="12.75"/>
    <row r="23793" ht="12.75"/>
    <row r="23794" ht="12.75"/>
    <row r="23795" ht="12.75"/>
    <row r="23796" ht="12.75"/>
    <row r="23797" ht="12.75"/>
    <row r="23798" ht="12.75"/>
    <row r="23799" ht="12.75"/>
    <row r="23800" ht="12.75"/>
    <row r="23801" ht="12.75"/>
    <row r="23802" ht="12.75"/>
    <row r="23803" ht="12.75"/>
    <row r="23804" ht="12.75"/>
    <row r="23805" ht="12.75"/>
    <row r="23806" ht="12.75"/>
    <row r="23807" ht="12.75"/>
    <row r="23808" ht="12.75"/>
    <row r="23809" ht="12.75"/>
    <row r="23810" ht="12.75"/>
    <row r="23811" ht="12.75"/>
    <row r="23812" ht="12.75"/>
    <row r="23813" ht="12.75"/>
    <row r="23814" ht="12.75"/>
    <row r="23815" ht="12.75"/>
    <row r="23816" ht="12.75"/>
    <row r="23817" ht="12.75"/>
    <row r="23818" ht="12.75"/>
    <row r="23819" ht="12.75"/>
    <row r="23820" ht="12.75"/>
    <row r="23821" ht="12.75"/>
    <row r="23822" ht="12.75"/>
    <row r="23823" ht="12.75"/>
    <row r="23824" ht="12.75"/>
    <row r="23825" ht="12.75"/>
    <row r="23826" ht="12.75"/>
    <row r="23827" ht="12.75"/>
    <row r="23828" ht="12.75"/>
    <row r="23829" ht="12.75"/>
    <row r="23830" ht="12.75"/>
    <row r="23831" ht="12.75"/>
    <row r="23832" ht="12.75"/>
    <row r="23833" ht="12.75"/>
    <row r="23834" ht="12.75"/>
    <row r="23835" ht="12.75"/>
    <row r="23836" ht="12.75"/>
    <row r="23837" ht="12.75"/>
    <row r="23838" ht="12.75"/>
    <row r="23839" ht="12.75"/>
    <row r="23840" ht="12.75"/>
    <row r="23841" ht="12.75"/>
    <row r="23842" ht="12.75"/>
    <row r="23843" ht="12.75"/>
    <row r="23844" ht="12.75"/>
    <row r="23845" ht="12.75"/>
    <row r="23846" ht="12.75"/>
    <row r="23847" ht="12.75"/>
    <row r="23848" ht="12.75"/>
    <row r="23849" ht="12.75"/>
    <row r="23850" ht="12.75"/>
    <row r="23851" ht="12.75"/>
    <row r="23852" ht="12.75"/>
    <row r="23853" ht="12.75"/>
    <row r="23854" ht="12.75"/>
    <row r="23855" ht="12.75"/>
    <row r="23856" ht="12.75"/>
    <row r="23857" ht="12.75"/>
    <row r="23858" ht="12.75"/>
    <row r="23859" ht="12.75"/>
    <row r="23860" ht="12.75"/>
    <row r="23861" ht="12.75"/>
    <row r="23862" ht="12.75"/>
    <row r="23863" ht="12.75"/>
    <row r="23864" ht="12.75"/>
    <row r="23865" ht="12.75"/>
    <row r="23866" ht="12.75"/>
    <row r="23867" ht="12.75"/>
    <row r="23868" ht="12.75"/>
    <row r="23869" ht="12.75"/>
    <row r="23870" ht="12.75"/>
    <row r="23871" ht="12.75"/>
    <row r="23872" ht="12.75"/>
    <row r="23873" ht="12.75"/>
    <row r="23874" ht="12.75"/>
    <row r="23875" ht="12.75"/>
    <row r="23876" ht="12.75"/>
    <row r="23877" ht="12.75"/>
    <row r="23878" ht="12.75"/>
    <row r="23879" ht="12.75"/>
    <row r="23880" ht="12.75"/>
    <row r="23881" ht="12.75"/>
    <row r="23882" ht="12.75"/>
    <row r="23883" ht="12.75"/>
    <row r="23884" ht="12.75"/>
    <row r="23885" ht="12.75"/>
    <row r="23886" ht="12.75"/>
    <row r="23887" ht="12.75"/>
    <row r="23888" ht="12.75"/>
    <row r="23889" ht="12.75"/>
    <row r="23890" ht="12.75"/>
    <row r="23891" ht="12.75"/>
    <row r="23892" ht="12.75"/>
    <row r="23893" ht="12.75"/>
    <row r="23894" ht="12.75"/>
    <row r="23895" ht="12.75"/>
    <row r="23896" ht="12.75"/>
    <row r="23897" ht="12.75"/>
    <row r="23898" ht="12.75"/>
    <row r="23899" ht="12.75"/>
    <row r="23900" ht="12.75"/>
    <row r="23901" ht="12.75"/>
    <row r="23902" ht="12.75"/>
    <row r="23903" ht="12.75"/>
    <row r="23904" ht="12.75"/>
    <row r="23905" ht="12.75"/>
    <row r="23906" ht="12.75"/>
    <row r="23907" ht="12.75"/>
    <row r="23908" ht="12.75"/>
    <row r="23909" ht="12.75"/>
    <row r="23910" ht="12.75"/>
    <row r="23911" ht="12.75"/>
    <row r="23912" ht="12.75"/>
    <row r="23913" ht="12.75"/>
    <row r="23914" ht="12.75"/>
    <row r="23915" ht="12.75"/>
    <row r="23916" ht="12.75"/>
    <row r="23917" ht="12.75"/>
    <row r="23918" ht="12.75"/>
    <row r="23919" ht="12.75"/>
    <row r="23920" ht="12.75"/>
    <row r="23921" ht="12.75"/>
    <row r="23922" ht="12.75"/>
    <row r="23923" ht="12.75"/>
    <row r="23924" ht="12.75"/>
    <row r="23925" ht="12.75"/>
    <row r="23926" ht="12.75"/>
    <row r="23927" ht="12.75"/>
    <row r="23928" ht="12.75"/>
    <row r="23929" ht="12.75"/>
    <row r="23930" ht="12.75"/>
    <row r="23931" ht="12.75"/>
    <row r="23932" ht="12.75"/>
    <row r="23933" ht="12.75"/>
    <row r="23934" ht="12.75"/>
    <row r="23935" ht="12.75"/>
    <row r="23936" ht="12.75"/>
    <row r="23937" ht="12.75"/>
    <row r="23938" ht="12.75"/>
    <row r="23939" ht="12.75"/>
    <row r="23940" ht="12.75"/>
    <row r="23941" ht="12.75"/>
    <row r="23942" ht="12.75"/>
    <row r="23943" ht="12.75"/>
    <row r="23944" ht="12.75"/>
    <row r="23945" ht="12.75"/>
    <row r="23946" ht="12.75"/>
    <row r="23947" ht="12.75"/>
    <row r="23948" ht="12.75"/>
    <row r="23949" ht="12.75"/>
    <row r="23950" ht="12.75"/>
    <row r="23951" ht="12.75"/>
    <row r="23952" ht="12.75"/>
    <row r="23953" ht="12.75"/>
    <row r="23954" ht="12.75"/>
    <row r="23955" ht="12.75"/>
    <row r="23956" ht="12.75"/>
    <row r="23957" ht="12.75"/>
    <row r="23958" ht="12.75"/>
    <row r="23959" ht="12.75"/>
    <row r="23960" ht="12.75"/>
    <row r="23961" ht="12.75"/>
    <row r="23962" ht="12.75"/>
    <row r="23963" ht="12.75"/>
    <row r="23964" ht="12.75"/>
    <row r="23965" ht="12.75"/>
    <row r="23966" ht="12.75"/>
    <row r="23967" ht="12.75"/>
    <row r="23968" ht="12.75"/>
    <row r="23969" ht="12.75"/>
    <row r="23970" ht="12.75"/>
    <row r="23971" ht="12.75"/>
    <row r="23972" ht="12.75"/>
    <row r="23973" ht="12.75"/>
    <row r="23974" ht="12.75"/>
    <row r="23975" ht="12.75"/>
    <row r="23976" ht="12.75"/>
    <row r="23977" ht="12.75"/>
    <row r="23978" ht="12.75"/>
    <row r="23979" ht="12.75"/>
    <row r="23980" ht="12.75"/>
    <row r="23981" ht="12.75"/>
    <row r="23982" ht="12.75"/>
    <row r="23983" ht="12.75"/>
    <row r="23984" ht="12.75"/>
    <row r="23985" ht="12.75"/>
    <row r="23986" ht="12.75"/>
    <row r="23987" ht="12.75"/>
    <row r="23988" ht="12.75"/>
    <row r="23989" ht="12.75"/>
    <row r="23990" ht="12.75"/>
    <row r="23991" ht="12.75"/>
    <row r="23992" ht="12.75"/>
    <row r="23993" ht="12.75"/>
    <row r="23994" ht="12.75"/>
    <row r="23995" ht="12.75"/>
    <row r="23996" ht="12.75"/>
    <row r="23997" ht="12.75"/>
    <row r="23998" ht="12.75"/>
    <row r="23999" ht="12.75"/>
    <row r="24000" ht="12.75"/>
    <row r="24001" ht="12.75"/>
    <row r="24002" ht="12.75"/>
    <row r="24003" ht="12.75"/>
    <row r="24004" ht="12.75"/>
    <row r="24005" ht="12.75"/>
    <row r="24006" ht="12.75"/>
    <row r="24007" ht="12.75"/>
    <row r="24008" ht="12.75"/>
    <row r="24009" ht="12.75"/>
    <row r="24010" ht="12.75"/>
    <row r="24011" ht="12.75"/>
    <row r="24012" ht="12.75"/>
    <row r="24013" ht="12.75"/>
    <row r="24014" ht="12.75"/>
    <row r="24015" ht="12.75"/>
    <row r="24016" ht="12.75"/>
    <row r="24017" ht="12.75"/>
    <row r="24018" ht="12.75"/>
    <row r="24019" ht="12.75"/>
    <row r="24020" ht="12.75"/>
    <row r="24021" ht="12.75"/>
    <row r="24022" ht="12.75"/>
    <row r="24023" ht="12.75"/>
    <row r="24024" ht="12.75"/>
    <row r="24025" ht="12.75"/>
    <row r="24026" ht="12.75"/>
    <row r="24027" ht="12.75"/>
    <row r="24028" ht="12.75"/>
    <row r="24029" ht="12.75"/>
    <row r="24030" ht="12.75"/>
    <row r="24031" ht="12.75"/>
    <row r="24032" ht="12.75"/>
    <row r="24033" ht="12.75"/>
    <row r="24034" ht="12.75"/>
    <row r="24035" ht="12.75"/>
    <row r="24036" ht="12.75"/>
    <row r="24037" ht="12.75"/>
    <row r="24038" ht="12.75"/>
    <row r="24039" ht="12.75"/>
    <row r="24040" ht="12.75"/>
    <row r="24041" ht="12.75"/>
    <row r="24042" ht="12.75"/>
    <row r="24043" ht="12.75"/>
    <row r="24044" ht="12.75"/>
    <row r="24045" ht="12.75"/>
    <row r="24046" ht="12.75"/>
    <row r="24047" ht="12.75"/>
    <row r="24048" ht="12.75"/>
    <row r="24049" ht="12.75"/>
    <row r="24050" ht="12.75"/>
    <row r="24051" ht="12.75"/>
    <row r="24052" ht="12.75"/>
    <row r="24053" ht="12.75"/>
    <row r="24054" ht="12.75"/>
    <row r="24055" ht="12.75"/>
    <row r="24056" ht="12.75"/>
    <row r="24057" ht="12.75"/>
    <row r="24058" ht="12.75"/>
    <row r="24059" ht="12.75"/>
    <row r="24060" ht="12.75"/>
    <row r="24061" ht="12.75"/>
    <row r="24062" ht="12.75"/>
    <row r="24063" ht="12.75"/>
    <row r="24064" ht="12.75"/>
    <row r="24065" ht="12.75"/>
    <row r="24066" ht="12.75"/>
    <row r="24067" ht="12.75"/>
    <row r="24068" ht="12.75"/>
    <row r="24069" ht="12.75"/>
    <row r="24070" ht="12.75"/>
    <row r="24071" ht="12.75"/>
    <row r="24072" ht="12.75"/>
    <row r="24073" ht="12.75"/>
    <row r="24074" ht="12.75"/>
    <row r="24075" ht="12.75"/>
    <row r="24076" ht="12.75"/>
    <row r="24077" ht="12.75"/>
    <row r="24078" ht="12.75"/>
    <row r="24079" ht="12.75"/>
    <row r="24080" ht="12.75"/>
    <row r="24081" ht="12.75"/>
    <row r="24082" ht="12.75"/>
    <row r="24083" ht="12.75"/>
    <row r="24084" ht="12.75"/>
    <row r="24085" ht="12.75"/>
    <row r="24086" ht="12.75"/>
    <row r="24087" ht="12.75"/>
    <row r="24088" ht="12.75"/>
    <row r="24089" ht="12.75"/>
    <row r="24090" ht="12.75"/>
    <row r="24091" ht="12.75"/>
    <row r="24092" ht="12.75"/>
    <row r="24093" ht="12.75"/>
    <row r="24094" ht="12.75"/>
    <row r="24095" ht="12.75"/>
    <row r="24096" ht="12.75"/>
    <row r="24097" ht="12.75"/>
    <row r="24098" ht="12.75"/>
    <row r="24099" ht="12.75"/>
    <row r="24100" ht="12.75"/>
    <row r="24101" ht="12.75"/>
    <row r="24102" ht="12.75"/>
    <row r="24103" ht="12.75"/>
    <row r="24104" ht="12.75"/>
    <row r="24105" ht="12.75"/>
    <row r="24106" ht="12.75"/>
    <row r="24107" ht="12.75"/>
    <row r="24108" ht="12.75"/>
    <row r="24109" ht="12.75"/>
    <row r="24110" ht="12.75"/>
    <row r="24111" ht="12.75"/>
    <row r="24112" ht="12.75"/>
    <row r="24113" ht="12.75"/>
    <row r="24114" ht="12.75"/>
    <row r="24115" ht="12.75"/>
    <row r="24116" ht="12.75"/>
    <row r="24117" ht="12.75"/>
    <row r="24118" ht="12.75"/>
    <row r="24119" ht="12.75"/>
    <row r="24120" ht="12.75"/>
    <row r="24121" ht="12.75"/>
    <row r="24122" ht="12.75"/>
    <row r="24123" ht="12.75"/>
    <row r="24124" ht="12.75"/>
    <row r="24125" ht="12.75"/>
    <row r="24126" ht="12.75"/>
    <row r="24127" ht="12.75"/>
    <row r="24128" ht="12.75"/>
    <row r="24129" ht="12.75"/>
    <row r="24130" ht="12.75"/>
    <row r="24131" ht="12.75"/>
    <row r="24132" ht="12.75"/>
    <row r="24133" ht="12.75"/>
    <row r="24134" ht="12.75"/>
    <row r="24135" ht="12.75"/>
    <row r="24136" ht="12.75"/>
    <row r="24137" ht="12.75"/>
    <row r="24138" ht="12.75"/>
    <row r="24139" ht="12.75"/>
    <row r="24140" ht="12.75"/>
    <row r="24141" ht="12.75"/>
    <row r="24142" ht="12.75"/>
    <row r="24143" ht="12.75"/>
    <row r="24144" ht="12.75"/>
    <row r="24145" ht="12.75"/>
    <row r="24146" ht="12.75"/>
    <row r="24147" ht="12.75"/>
    <row r="24148" ht="12.75"/>
    <row r="24149" ht="12.75"/>
    <row r="24150" ht="12.75"/>
    <row r="24151" ht="12.75"/>
    <row r="24152" ht="12.75"/>
    <row r="24153" ht="12.75"/>
    <row r="24154" ht="12.75"/>
    <row r="24155" ht="12.75"/>
    <row r="24156" ht="12.75"/>
    <row r="24157" ht="12.75"/>
    <row r="24158" ht="12.75"/>
    <row r="24159" ht="12.75"/>
    <row r="24160" ht="12.75"/>
    <row r="24161" ht="12.75"/>
    <row r="24162" ht="12.75"/>
    <row r="24163" ht="12.75"/>
    <row r="24164" ht="12.75"/>
    <row r="24165" ht="12.75"/>
    <row r="24166" ht="12.75"/>
    <row r="24167" ht="12.75"/>
    <row r="24168" ht="12.75"/>
    <row r="24169" ht="12.75"/>
    <row r="24170" ht="12.75"/>
    <row r="24171" ht="12.75"/>
    <row r="24172" ht="12.75"/>
    <row r="24173" ht="12.75"/>
    <row r="24174" ht="12.75"/>
    <row r="24175" ht="12.75"/>
    <row r="24176" ht="12.75"/>
    <row r="24177" ht="12.75"/>
    <row r="24178" ht="12.75"/>
    <row r="24179" ht="12.75"/>
    <row r="24180" ht="12.75"/>
    <row r="24181" ht="12.75"/>
    <row r="24182" ht="12.75"/>
    <row r="24183" ht="12.75"/>
    <row r="24184" ht="12.75"/>
    <row r="24185" ht="12.75"/>
    <row r="24186" ht="12.75"/>
    <row r="24187" ht="12.75"/>
    <row r="24188" ht="12.75"/>
    <row r="24189" ht="12.75"/>
    <row r="24190" ht="12.75"/>
    <row r="24191" ht="12.75"/>
    <row r="24192" ht="12.75"/>
    <row r="24193" ht="12.75"/>
    <row r="24194" ht="12.75"/>
    <row r="24195" ht="12.75"/>
    <row r="24196" ht="12.75"/>
    <row r="24197" ht="12.75"/>
    <row r="24198" ht="12.75"/>
    <row r="24199" ht="12.75"/>
    <row r="24200" ht="12.75"/>
    <row r="24201" ht="12.75"/>
    <row r="24202" ht="12.75"/>
    <row r="24203" ht="12.75"/>
    <row r="24204" ht="12.75"/>
    <row r="24205" ht="12.75"/>
    <row r="24206" ht="12.75"/>
    <row r="24207" ht="12.75"/>
    <row r="24208" ht="12.75"/>
    <row r="24209" ht="12.75"/>
    <row r="24210" ht="12.75"/>
    <row r="24211" ht="12.75"/>
    <row r="24212" ht="12.75"/>
    <row r="24213" ht="12.75"/>
    <row r="24214" ht="12.75"/>
    <row r="24215" ht="12.75"/>
    <row r="24216" ht="12.75"/>
    <row r="24217" ht="12.75"/>
    <row r="24218" ht="12.75"/>
    <row r="24219" ht="12.75"/>
    <row r="24220" ht="12.75"/>
    <row r="24221" ht="12.75"/>
    <row r="24222" ht="12.75"/>
    <row r="24223" ht="12.75"/>
    <row r="24224" ht="12.75"/>
    <row r="24225" ht="12.75"/>
    <row r="24226" ht="12.75"/>
    <row r="24227" ht="12.75"/>
    <row r="24228" ht="12.75"/>
    <row r="24229" ht="12.75"/>
    <row r="24230" ht="12.75"/>
    <row r="24231" ht="12.75"/>
    <row r="24232" ht="12.75"/>
    <row r="24233" ht="12.75"/>
    <row r="24234" ht="12.75"/>
    <row r="24235" ht="12.75"/>
    <row r="24236" ht="12.75"/>
    <row r="24237" ht="12.75"/>
    <row r="24238" ht="12.75"/>
    <row r="24239" ht="12.75"/>
    <row r="24240" ht="12.75"/>
    <row r="24241" ht="12.75"/>
    <row r="24242" ht="12.75"/>
    <row r="24243" ht="12.75"/>
    <row r="24244" ht="12.75"/>
    <row r="24245" ht="12.75"/>
    <row r="24246" ht="12.75"/>
    <row r="24247" ht="12.75"/>
    <row r="24248" ht="12.75"/>
    <row r="24249" ht="12.75"/>
    <row r="24250" ht="12.75"/>
    <row r="24251" ht="12.75"/>
    <row r="24252" ht="12.75"/>
    <row r="24253" ht="12.75"/>
    <row r="24254" ht="12.75"/>
    <row r="24255" ht="12.75"/>
    <row r="24256" ht="12.75"/>
    <row r="24257" ht="12.75"/>
    <row r="24258" ht="12.75"/>
    <row r="24259" ht="12.75"/>
    <row r="24260" ht="12.75"/>
    <row r="24261" ht="12.75"/>
    <row r="24262" ht="12.75"/>
    <row r="24263" ht="12.75"/>
    <row r="24264" ht="12.75"/>
    <row r="24265" ht="12.75"/>
    <row r="24266" ht="12.75"/>
    <row r="24267" ht="12.75"/>
    <row r="24268" ht="12.75"/>
    <row r="24269" ht="12.75"/>
    <row r="24270" ht="12.75"/>
    <row r="24271" ht="12.75"/>
    <row r="24272" ht="12.75"/>
    <row r="24273" ht="12.75"/>
    <row r="24274" ht="12.75"/>
    <row r="24275" ht="12.75"/>
    <row r="24276" ht="12.75"/>
    <row r="24277" ht="12.75"/>
    <row r="24278" ht="12.75"/>
    <row r="24279" ht="12.75"/>
    <row r="24280" ht="12.75"/>
    <row r="24281" ht="12.75"/>
    <row r="24282" ht="12.75"/>
    <row r="24283" ht="12.75"/>
    <row r="24284" ht="12.75"/>
    <row r="24285" ht="12.75"/>
    <row r="24286" ht="12.75"/>
    <row r="24287" ht="12.75"/>
    <row r="24288" ht="12.75"/>
    <row r="24289" ht="12.75"/>
    <row r="24290" ht="12.75"/>
    <row r="24291" ht="12.75"/>
    <row r="24292" ht="12.75"/>
    <row r="24293" ht="12.75"/>
    <row r="24294" ht="12.75"/>
    <row r="24295" ht="12.75"/>
    <row r="24296" ht="12.75"/>
    <row r="24297" ht="12.75"/>
    <row r="24298" ht="12.75"/>
    <row r="24299" ht="12.75"/>
    <row r="24300" ht="12.75"/>
    <row r="24301" ht="12.75"/>
    <row r="24302" ht="12.75"/>
    <row r="24303" ht="12.75"/>
    <row r="24304" ht="12.75"/>
    <row r="24305" ht="12.75"/>
    <row r="24306" ht="12.75"/>
    <row r="24307" ht="12.75"/>
    <row r="24308" ht="12.75"/>
    <row r="24309" ht="12.75"/>
    <row r="24310" ht="12.75"/>
    <row r="24311" ht="12.75"/>
    <row r="24312" ht="12.75"/>
    <row r="24313" ht="12.75"/>
    <row r="24314" ht="12.75"/>
    <row r="24315" ht="12.75"/>
    <row r="24316" ht="12.75"/>
    <row r="24317" ht="12.75"/>
    <row r="24318" ht="12.75"/>
    <row r="24319" ht="12.75"/>
    <row r="24320" ht="12.75"/>
    <row r="24321" ht="12.75"/>
    <row r="24322" ht="12.75"/>
    <row r="24323" ht="12.75"/>
    <row r="24324" ht="12.75"/>
    <row r="24325" ht="12.75"/>
    <row r="24326" ht="12.75"/>
    <row r="24327" ht="12.75"/>
    <row r="24328" ht="12.75"/>
    <row r="24329" ht="12.75"/>
    <row r="24330" ht="12.75"/>
    <row r="24331" ht="12.75"/>
    <row r="24332" ht="12.75"/>
    <row r="24333" ht="12.75"/>
    <row r="24334" ht="12.75"/>
    <row r="24335" ht="12.75"/>
    <row r="24336" ht="12.75"/>
    <row r="24337" ht="12.75"/>
    <row r="24338" ht="12.75"/>
    <row r="24339" ht="12.75"/>
    <row r="24340" ht="12.75"/>
    <row r="24341" ht="12.75"/>
    <row r="24342" ht="12.75"/>
    <row r="24343" ht="12.75"/>
    <row r="24344" ht="12.75"/>
    <row r="24345" ht="12.75"/>
    <row r="24346" ht="12.75"/>
    <row r="24347" ht="12.75"/>
    <row r="24348" ht="12.75"/>
    <row r="24349" ht="12.75"/>
    <row r="24350" ht="12.75"/>
    <row r="24351" ht="12.75"/>
    <row r="24352" ht="12.75"/>
    <row r="24353" ht="12.75"/>
    <row r="24354" ht="12.75"/>
    <row r="24355" ht="12.75"/>
    <row r="24356" ht="12.75"/>
    <row r="24357" ht="12.75"/>
    <row r="24358" ht="12.75"/>
    <row r="24359" ht="12.75"/>
    <row r="24360" ht="12.75"/>
    <row r="24361" ht="12.75"/>
    <row r="24362" ht="12.75"/>
    <row r="24363" ht="12.75"/>
    <row r="24364" ht="12.75"/>
    <row r="24365" ht="12.75"/>
    <row r="24366" ht="12.75"/>
    <row r="24367" ht="12.75"/>
    <row r="24368" ht="12.75"/>
    <row r="24369" ht="12.75"/>
    <row r="24370" ht="12.75"/>
    <row r="24371" ht="12.75"/>
    <row r="24372" ht="12.75"/>
    <row r="24373" ht="12.75"/>
    <row r="24374" ht="12.75"/>
    <row r="24375" ht="12.75"/>
    <row r="24376" ht="12.75"/>
    <row r="24377" ht="12.75"/>
    <row r="24378" ht="12.75"/>
    <row r="24379" ht="12.75"/>
    <row r="24380" ht="12.75"/>
    <row r="24381" ht="12.75"/>
    <row r="24382" ht="12.75"/>
    <row r="24383" ht="12.75"/>
    <row r="24384" ht="12.75"/>
    <row r="24385" ht="12.75"/>
    <row r="24386" ht="12.75"/>
    <row r="24387" ht="12.75"/>
    <row r="24388" ht="12.75"/>
    <row r="24389" ht="12.75"/>
    <row r="24390" ht="12.75"/>
    <row r="24391" ht="12.75"/>
    <row r="24392" ht="12.75"/>
    <row r="24393" ht="12.75"/>
    <row r="24394" ht="12.75"/>
    <row r="24395" ht="12.75"/>
    <row r="24396" ht="12.75"/>
    <row r="24397" ht="12.75"/>
    <row r="24398" ht="12.75"/>
    <row r="24399" ht="12.75"/>
    <row r="24400" ht="12.75"/>
    <row r="24401" ht="12.75"/>
    <row r="24402" ht="12.75"/>
    <row r="24403" ht="12.75"/>
    <row r="24404" ht="12.75"/>
    <row r="24405" ht="12.75"/>
    <row r="24406" ht="12.75"/>
    <row r="24407" ht="12.75"/>
    <row r="24408" ht="12.75"/>
    <row r="24409" ht="12.75"/>
    <row r="24410" ht="12.75"/>
    <row r="24411" ht="12.75"/>
    <row r="24412" ht="12.75"/>
    <row r="24413" ht="12.75"/>
    <row r="24414" ht="12.75"/>
    <row r="24415" ht="12.75"/>
    <row r="24416" ht="12.75"/>
    <row r="24417" ht="12.75"/>
    <row r="24418" ht="12.75"/>
    <row r="24419" ht="12.75"/>
    <row r="24420" ht="12.75"/>
    <row r="24421" ht="12.75"/>
    <row r="24422" ht="12.75"/>
    <row r="24423" ht="12.75"/>
    <row r="24424" ht="12.75"/>
    <row r="24425" ht="12.75"/>
    <row r="24426" ht="12.75"/>
    <row r="24427" ht="12.75"/>
    <row r="24428" ht="12.75"/>
    <row r="24429" ht="12.75"/>
    <row r="24430" ht="12.75"/>
    <row r="24431" ht="12.75"/>
    <row r="24432" ht="12.75"/>
    <row r="24433" ht="12.75"/>
    <row r="24434" ht="12.75"/>
    <row r="24435" ht="12.75"/>
    <row r="24436" ht="12.75"/>
    <row r="24437" ht="12.75"/>
    <row r="24438" ht="12.75"/>
    <row r="24439" ht="12.75"/>
    <row r="24440" ht="12.75"/>
    <row r="24441" ht="12.75"/>
    <row r="24442" ht="12.75"/>
    <row r="24443" ht="12.75"/>
    <row r="24444" ht="12.75"/>
    <row r="24445" ht="12.75"/>
    <row r="24446" ht="12.75"/>
    <row r="24447" ht="12.75"/>
    <row r="24448" ht="12.75"/>
    <row r="24449" ht="12.75"/>
    <row r="24450" ht="12.75"/>
    <row r="24451" ht="12.75"/>
    <row r="24452" ht="12.75"/>
    <row r="24453" ht="12.75"/>
    <row r="24454" ht="12.75"/>
    <row r="24455" ht="12.75"/>
    <row r="24456" ht="12.75"/>
    <row r="24457" ht="12.75"/>
    <row r="24458" ht="12.75"/>
    <row r="24459" ht="12.75"/>
    <row r="24460" ht="12.75"/>
    <row r="24461" ht="12.75"/>
    <row r="24462" ht="12.75"/>
    <row r="24463" ht="12.75"/>
    <row r="24464" ht="12.75"/>
    <row r="24465" ht="12.75"/>
    <row r="24466" ht="12.75"/>
    <row r="24467" ht="12.75"/>
    <row r="24468" ht="12.75"/>
    <row r="24469" ht="12.75"/>
    <row r="24470" ht="12.75"/>
    <row r="24471" ht="12.75"/>
    <row r="24472" ht="12.75"/>
    <row r="24473" ht="12.75"/>
    <row r="24474" ht="12.75"/>
    <row r="24475" ht="12.75"/>
    <row r="24476" ht="12.75"/>
    <row r="24477" ht="12.75"/>
    <row r="24478" ht="12.75"/>
    <row r="24479" ht="12.75"/>
    <row r="24480" ht="12.75"/>
    <row r="24481" ht="12.75"/>
    <row r="24482" ht="12.75"/>
    <row r="24483" ht="12.75"/>
    <row r="24484" ht="12.75"/>
    <row r="24485" ht="12.75"/>
    <row r="24486" ht="12.75"/>
    <row r="24487" ht="12.75"/>
    <row r="24488" ht="12.75"/>
    <row r="24489" ht="12.75"/>
    <row r="24490" ht="12.75"/>
    <row r="24491" ht="12.75"/>
    <row r="24492" ht="12.75"/>
    <row r="24493" ht="12.75"/>
    <row r="24494" ht="12.75"/>
    <row r="24495" ht="12.75"/>
    <row r="24496" ht="12.75"/>
    <row r="24497" ht="12.75"/>
    <row r="24498" ht="12.75"/>
    <row r="24499" ht="12.75"/>
    <row r="24500" ht="12.75"/>
    <row r="24501" ht="12.75"/>
    <row r="24502" ht="12.75"/>
    <row r="24503" ht="12.75"/>
    <row r="24504" ht="12.75"/>
    <row r="24505" ht="12.75"/>
    <row r="24506" ht="12.75"/>
    <row r="24507" ht="12.75"/>
    <row r="24508" ht="12.75"/>
    <row r="24509" ht="12.75"/>
    <row r="24510" ht="12.75"/>
    <row r="24511" ht="12.75"/>
    <row r="24512" ht="12.75"/>
    <row r="24513" ht="12.75"/>
    <row r="24514" ht="12.75"/>
    <row r="24515" ht="12.75"/>
    <row r="24516" ht="12.75"/>
    <row r="24517" ht="12.75"/>
    <row r="24518" ht="12.75"/>
    <row r="24519" ht="12.75"/>
    <row r="24520" ht="12.75"/>
    <row r="24521" ht="12.75"/>
    <row r="24522" ht="12.75"/>
    <row r="24523" ht="12.75"/>
    <row r="24524" ht="12.75"/>
    <row r="24525" ht="12.75"/>
    <row r="24526" ht="12.75"/>
    <row r="24527" ht="12.75"/>
    <row r="24528" ht="12.75"/>
    <row r="24529" ht="12.75"/>
    <row r="24530" ht="12.75"/>
    <row r="24531" ht="12.75"/>
    <row r="24532" ht="12.75"/>
    <row r="24533" ht="12.75"/>
    <row r="24534" ht="12.75"/>
    <row r="24535" ht="12.75"/>
    <row r="24536" ht="12.75"/>
    <row r="24537" ht="12.75"/>
    <row r="24538" ht="12.75"/>
    <row r="24539" ht="12.75"/>
    <row r="24540" ht="12.75"/>
    <row r="24541" ht="12.75"/>
    <row r="24542" ht="12.75"/>
    <row r="24543" ht="12.75"/>
    <row r="24544" ht="12.75"/>
    <row r="24545" ht="12.75"/>
    <row r="24546" ht="12.75"/>
    <row r="24547" ht="12.75"/>
    <row r="24548" ht="12.75"/>
    <row r="24549" ht="12.75"/>
    <row r="24550" ht="12.75"/>
    <row r="24551" ht="12.75"/>
    <row r="24552" ht="12.75"/>
    <row r="24553" ht="12.75"/>
    <row r="24554" ht="12.75"/>
    <row r="24555" ht="12.75"/>
    <row r="24556" ht="12.75"/>
    <row r="24557" ht="12.75"/>
    <row r="24558" ht="12.75"/>
    <row r="24559" ht="12.75"/>
    <row r="24560" ht="12.75"/>
    <row r="24561" ht="12.75"/>
    <row r="24562" ht="12.75"/>
    <row r="24563" ht="12.75"/>
    <row r="24564" ht="12.75"/>
    <row r="24565" ht="12.75"/>
    <row r="24566" ht="12.75"/>
    <row r="24567" ht="12.75"/>
    <row r="24568" ht="12.75"/>
    <row r="24569" ht="12.75"/>
    <row r="24570" ht="12.75"/>
    <row r="24571" ht="12.75"/>
    <row r="24572" ht="12.75"/>
    <row r="24573" ht="12.75"/>
    <row r="24574" ht="12.75"/>
    <row r="24575" ht="12.75"/>
    <row r="24576" ht="12.75"/>
    <row r="24577" ht="12.75"/>
    <row r="24578" ht="12.75"/>
    <row r="24579" ht="12.75"/>
    <row r="24580" ht="12.75"/>
    <row r="24581" ht="12.75"/>
    <row r="24582" ht="12.75"/>
    <row r="24583" ht="12.75"/>
    <row r="24584" ht="12.75"/>
    <row r="24585" ht="12.75"/>
    <row r="24586" ht="12.75"/>
    <row r="24587" ht="12.75"/>
    <row r="24588" ht="12.75"/>
    <row r="24589" ht="12.75"/>
    <row r="24590" ht="12.75"/>
    <row r="24591" ht="12.75"/>
    <row r="24592" ht="12.75"/>
    <row r="24593" ht="12.75"/>
    <row r="24594" ht="12.75"/>
    <row r="24595" ht="12.75"/>
    <row r="24596" ht="12.75"/>
    <row r="24597" ht="12.75"/>
    <row r="24598" ht="12.75"/>
    <row r="24599" ht="12.75"/>
    <row r="24600" ht="12.75"/>
    <row r="24601" ht="12.75"/>
    <row r="24602" ht="12.75"/>
    <row r="24603" ht="12.75"/>
    <row r="24604" ht="12.75"/>
    <row r="24605" ht="12.75"/>
    <row r="24606" ht="12.75"/>
    <row r="24607" ht="12.75"/>
    <row r="24608" ht="12.75"/>
    <row r="24609" ht="12.75"/>
    <row r="24610" ht="12.75"/>
    <row r="24611" ht="12.75"/>
    <row r="24612" ht="12.75"/>
    <row r="24613" ht="12.75"/>
    <row r="24614" ht="12.75"/>
    <row r="24615" ht="12.75"/>
    <row r="24616" ht="12.75"/>
    <row r="24617" ht="12.75"/>
    <row r="24618" ht="12.75"/>
    <row r="24619" ht="12.75"/>
    <row r="24620" ht="12.75"/>
    <row r="24621" ht="12.75"/>
    <row r="24622" ht="12.75"/>
    <row r="24623" ht="12.75"/>
    <row r="24624" ht="12.75"/>
    <row r="24625" ht="12.75"/>
    <row r="24626" ht="12.75"/>
    <row r="24627" ht="12.75"/>
    <row r="24628" ht="12.75"/>
    <row r="24629" ht="12.75"/>
    <row r="24630" ht="12.75"/>
    <row r="24631" ht="12.75"/>
    <row r="24632" ht="12.75"/>
    <row r="24633" ht="12.75"/>
    <row r="24634" ht="12.75"/>
    <row r="24635" ht="12.75"/>
    <row r="24636" ht="12.75"/>
    <row r="24637" ht="12.75"/>
    <row r="24638" ht="12.75"/>
    <row r="24639" ht="12.75"/>
    <row r="24640" ht="12.75"/>
    <row r="24641" ht="12.75"/>
    <row r="24642" ht="12.75"/>
    <row r="24643" ht="12.75"/>
    <row r="24644" ht="12.75"/>
    <row r="24645" ht="12.75"/>
    <row r="24646" ht="12.75"/>
    <row r="24647" ht="12.75"/>
    <row r="24648" ht="12.75"/>
    <row r="24649" ht="12.75"/>
    <row r="24650" ht="12.75"/>
    <row r="24651" ht="12.75"/>
    <row r="24652" ht="12.75"/>
    <row r="24653" ht="12.75"/>
    <row r="24654" ht="12.75"/>
    <row r="24655" ht="12.75"/>
    <row r="24656" ht="12.75"/>
    <row r="24657" ht="12.75"/>
    <row r="24658" ht="12.75"/>
    <row r="24659" ht="12.75"/>
    <row r="24660" ht="12.75"/>
    <row r="24661" ht="12.75"/>
    <row r="24662" ht="12.75"/>
    <row r="24663" ht="12.75"/>
    <row r="24664" ht="12.75"/>
    <row r="24665" ht="12.75"/>
    <row r="24666" ht="12.75"/>
    <row r="24667" ht="12.75"/>
    <row r="24668" ht="12.75"/>
    <row r="24669" ht="12.75"/>
    <row r="24670" ht="12.75"/>
    <row r="24671" ht="12.75"/>
    <row r="24672" ht="12.75"/>
    <row r="24673" ht="12.75"/>
    <row r="24674" ht="12.75"/>
    <row r="24675" ht="12.75"/>
    <row r="24676" ht="12.75"/>
    <row r="24677" ht="12.75"/>
    <row r="24678" ht="12.75"/>
    <row r="24679" ht="12.75"/>
    <row r="24680" ht="12.75"/>
    <row r="24681" ht="12.75"/>
    <row r="24682" ht="12.75"/>
    <row r="24683" ht="12.75"/>
    <row r="24684" ht="12.75"/>
    <row r="24685" ht="12.75"/>
    <row r="24686" ht="12.75"/>
    <row r="24687" ht="12.75"/>
    <row r="24688" ht="12.75"/>
    <row r="24689" ht="12.75"/>
    <row r="24690" ht="12.75"/>
    <row r="24691" ht="12.75"/>
    <row r="24692" ht="12.75"/>
    <row r="24693" ht="12.75"/>
    <row r="24694" ht="12.75"/>
    <row r="24695" ht="12.75"/>
    <row r="24696" ht="12.75"/>
    <row r="24697" ht="12.75"/>
    <row r="24698" ht="12.75"/>
    <row r="24699" ht="12.75"/>
    <row r="24700" ht="12.75"/>
    <row r="24701" ht="12.75"/>
    <row r="24702" ht="12.75"/>
    <row r="24703" ht="12.75"/>
    <row r="24704" ht="12.75"/>
    <row r="24705" ht="12.75"/>
    <row r="24706" ht="12.75"/>
    <row r="24707" ht="12.75"/>
    <row r="24708" ht="12.75"/>
    <row r="24709" ht="12.75"/>
    <row r="24710" ht="12.75"/>
    <row r="24711" ht="12.75"/>
    <row r="24712" ht="12.75"/>
    <row r="24713" ht="12.75"/>
    <row r="24714" ht="12.75"/>
    <row r="24715" ht="12.75"/>
    <row r="24716" ht="12.75"/>
    <row r="24717" ht="12.75"/>
    <row r="24718" ht="12.75"/>
    <row r="24719" ht="12.75"/>
    <row r="24720" ht="12.75"/>
    <row r="24721" ht="12.75"/>
    <row r="24722" ht="12.75"/>
    <row r="24723" ht="12.75"/>
    <row r="24724" ht="12.75"/>
    <row r="24725" ht="12.75"/>
    <row r="24726" ht="12.75"/>
    <row r="24727" ht="12.75"/>
    <row r="24728" ht="12.75"/>
    <row r="24729" ht="12.75"/>
    <row r="24730" ht="12.75"/>
    <row r="24731" ht="12.75"/>
    <row r="24732" ht="12.75"/>
    <row r="24733" ht="12.75"/>
    <row r="24734" ht="12.75"/>
    <row r="24735" ht="12.75"/>
    <row r="24736" ht="12.75"/>
    <row r="24737" ht="12.75"/>
    <row r="24738" ht="12.75"/>
    <row r="24739" ht="12.75"/>
    <row r="24740" ht="12.75"/>
    <row r="24741" ht="12.75"/>
    <row r="24742" ht="12.75"/>
    <row r="24743" ht="12.75"/>
    <row r="24744" ht="12.75"/>
    <row r="24745" ht="12.75"/>
    <row r="24746" ht="12.75"/>
    <row r="24747" ht="12.75"/>
    <row r="24748" ht="12.75"/>
    <row r="24749" ht="12.75"/>
    <row r="24750" ht="12.75"/>
    <row r="24751" ht="12.75"/>
    <row r="24752" ht="12.75"/>
    <row r="24753" ht="12.75"/>
    <row r="24754" ht="12.75"/>
    <row r="24755" ht="12.75"/>
    <row r="24756" ht="12.75"/>
    <row r="24757" ht="12.75"/>
    <row r="24758" ht="12.75"/>
    <row r="24759" ht="12.75"/>
    <row r="24760" ht="12.75"/>
    <row r="24761" ht="12.75"/>
    <row r="24762" ht="12.75"/>
    <row r="24763" ht="12.75"/>
    <row r="24764" ht="12.75"/>
    <row r="24765" ht="12.75"/>
    <row r="24766" ht="12.75"/>
    <row r="24767" ht="12.75"/>
    <row r="24768" ht="12.75"/>
    <row r="24769" ht="12.75"/>
    <row r="24770" ht="12.75"/>
    <row r="24771" ht="12.75"/>
    <row r="24772" ht="12.75"/>
    <row r="24773" ht="12.75"/>
    <row r="24774" ht="12.75"/>
    <row r="24775" ht="12.75"/>
    <row r="24776" ht="12.75"/>
    <row r="24777" ht="12.75"/>
    <row r="24778" ht="12.75"/>
    <row r="24779" ht="12.75"/>
    <row r="24780" ht="12.75"/>
    <row r="24781" ht="12.75"/>
    <row r="24782" ht="12.75"/>
    <row r="24783" ht="12.75"/>
    <row r="24784" ht="12.75"/>
    <row r="24785" ht="12.75"/>
    <row r="24786" ht="12.75"/>
    <row r="24787" ht="12.75"/>
    <row r="24788" ht="12.75"/>
    <row r="24789" ht="12.75"/>
    <row r="24790" ht="12.75"/>
    <row r="24791" ht="12.75"/>
    <row r="24792" ht="12.75"/>
    <row r="24793" ht="12.75"/>
    <row r="24794" ht="12.75"/>
    <row r="24795" ht="12.75"/>
    <row r="24796" ht="12.75"/>
    <row r="24797" ht="12.75"/>
    <row r="24798" ht="12.75"/>
    <row r="24799" ht="12.75"/>
    <row r="24800" ht="12.75"/>
    <row r="24801" ht="12.75"/>
    <row r="24802" ht="12.75"/>
    <row r="24803" ht="12.75"/>
    <row r="24804" ht="12.75"/>
    <row r="24805" ht="12.75"/>
    <row r="24806" ht="12.75"/>
    <row r="24807" ht="12.75"/>
    <row r="24808" ht="12.75"/>
    <row r="24809" ht="12.75"/>
    <row r="24810" ht="12.75"/>
    <row r="24811" ht="12.75"/>
    <row r="24812" ht="12.75"/>
    <row r="24813" ht="12.75"/>
    <row r="24814" ht="12.75"/>
    <row r="24815" ht="12.75"/>
    <row r="24816" ht="12.75"/>
    <row r="24817" ht="12.75"/>
    <row r="24818" ht="12.75"/>
    <row r="24819" ht="12.75"/>
    <row r="24820" ht="12.75"/>
    <row r="24821" ht="12.75"/>
    <row r="24822" ht="12.75"/>
    <row r="24823" ht="12.75"/>
    <row r="24824" ht="12.75"/>
    <row r="24825" ht="12.75"/>
    <row r="24826" ht="12.75"/>
    <row r="24827" ht="12.75"/>
    <row r="24828" ht="12.75"/>
    <row r="24829" ht="12.75"/>
    <row r="24830" ht="12.75"/>
    <row r="24831" ht="12.75"/>
    <row r="24832" ht="12.75"/>
    <row r="24833" ht="12.75"/>
    <row r="24834" ht="12.75"/>
    <row r="24835" ht="12.75"/>
    <row r="24836" ht="12.75"/>
    <row r="24837" ht="12.75"/>
    <row r="24838" ht="12.75"/>
    <row r="24839" ht="12.75"/>
    <row r="24840" ht="12.75"/>
    <row r="24841" ht="12.75"/>
    <row r="24842" ht="12.75"/>
    <row r="24843" ht="12.75"/>
    <row r="24844" ht="12.75"/>
    <row r="24845" ht="12.75"/>
    <row r="24846" ht="12.75"/>
    <row r="24847" ht="12.75"/>
    <row r="24848" ht="12.75"/>
    <row r="24849" ht="12.75"/>
    <row r="24850" ht="12.75"/>
    <row r="24851" ht="12.75"/>
    <row r="24852" ht="12.75"/>
    <row r="24853" ht="12.75"/>
    <row r="24854" ht="12.75"/>
    <row r="24855" ht="12.75"/>
    <row r="24856" ht="12.75"/>
    <row r="24857" ht="12.75"/>
    <row r="24858" ht="12.75"/>
    <row r="24859" ht="12.75"/>
    <row r="24860" ht="12.75"/>
    <row r="24861" ht="12.75"/>
    <row r="24862" ht="12.75"/>
    <row r="24863" ht="12.75"/>
    <row r="24864" ht="12.75"/>
    <row r="24865" ht="12.75"/>
    <row r="24866" ht="12.75"/>
    <row r="24867" ht="12.75"/>
    <row r="24868" ht="12.75"/>
    <row r="24869" ht="12.75"/>
    <row r="24870" ht="12.75"/>
    <row r="24871" ht="12.75"/>
    <row r="24872" ht="12.75"/>
    <row r="24873" ht="12.75"/>
    <row r="24874" ht="12.75"/>
    <row r="24875" ht="12.75"/>
    <row r="24876" ht="12.75"/>
    <row r="24877" ht="12.75"/>
    <row r="24878" ht="12.75"/>
    <row r="24879" ht="12.75"/>
    <row r="24880" ht="12.75"/>
    <row r="24881" ht="12.75"/>
    <row r="24882" ht="12.75"/>
    <row r="24883" ht="12.75"/>
    <row r="24884" ht="12.75"/>
    <row r="24885" ht="12.75"/>
    <row r="24886" ht="12.75"/>
    <row r="24887" ht="12.75"/>
    <row r="24888" ht="12.75"/>
    <row r="24889" ht="12.75"/>
    <row r="24890" ht="12.75"/>
    <row r="24891" ht="12.75"/>
    <row r="24892" ht="12.75"/>
    <row r="24893" ht="12.75"/>
    <row r="24894" ht="12.75"/>
    <row r="24895" ht="12.75"/>
    <row r="24896" ht="12.75"/>
    <row r="24897" ht="12.75"/>
    <row r="24898" ht="12.75"/>
    <row r="24899" ht="12.75"/>
    <row r="24900" ht="12.75"/>
    <row r="24901" ht="12.75"/>
    <row r="24902" ht="12.75"/>
    <row r="24903" ht="12.75"/>
    <row r="24904" ht="12.75"/>
    <row r="24905" ht="12.75"/>
    <row r="24906" ht="12.75"/>
    <row r="24907" ht="12.75"/>
    <row r="24908" ht="12.75"/>
    <row r="24909" ht="12.75"/>
    <row r="24910" ht="12.75"/>
    <row r="24911" ht="12.75"/>
    <row r="24912" ht="12.75"/>
    <row r="24913" ht="12.75"/>
    <row r="24914" ht="12.75"/>
    <row r="24915" ht="12.75"/>
    <row r="24916" ht="12.75"/>
    <row r="24917" ht="12.75"/>
    <row r="24918" ht="12.75"/>
    <row r="24919" ht="12.75"/>
    <row r="24920" ht="12.75"/>
    <row r="24921" ht="12.75"/>
    <row r="24922" ht="12.75"/>
    <row r="24923" ht="12.75"/>
    <row r="24924" ht="12.75"/>
    <row r="24925" ht="12.75"/>
    <row r="24926" ht="12.75"/>
    <row r="24927" ht="12.75"/>
    <row r="24928" ht="12.75"/>
    <row r="24929" ht="12.75"/>
    <row r="24930" ht="12.75"/>
    <row r="24931" ht="12.75"/>
    <row r="24932" ht="12.75"/>
    <row r="24933" ht="12.75"/>
    <row r="24934" ht="12.75"/>
    <row r="24935" ht="12.75"/>
    <row r="24936" ht="12.75"/>
    <row r="24937" ht="12.75"/>
    <row r="24938" ht="12.75"/>
    <row r="24939" ht="12.75"/>
    <row r="24940" ht="12.75"/>
    <row r="24941" ht="12.75"/>
    <row r="24942" ht="12.75"/>
    <row r="24943" ht="12.75"/>
    <row r="24944" ht="12.75"/>
    <row r="24945" ht="12.75"/>
    <row r="24946" ht="12.75"/>
    <row r="24947" ht="12.75"/>
    <row r="24948" ht="12.75"/>
    <row r="24949" ht="12.75"/>
    <row r="24950" ht="12.75"/>
    <row r="24951" ht="12.75"/>
    <row r="24952" ht="12.75"/>
    <row r="24953" ht="12.75"/>
    <row r="24954" ht="12.75"/>
    <row r="24955" ht="12.75"/>
    <row r="24956" ht="12.75"/>
    <row r="24957" ht="12.75"/>
    <row r="24958" ht="12.75"/>
    <row r="24959" ht="12.75"/>
    <row r="24960" ht="12.75"/>
    <row r="24961" ht="12.75"/>
    <row r="24962" ht="12.75"/>
    <row r="24963" ht="12.75"/>
    <row r="24964" ht="12.75"/>
    <row r="24965" ht="12.75"/>
    <row r="24966" ht="12.75"/>
    <row r="24967" ht="12.75"/>
    <row r="24968" ht="12.75"/>
    <row r="24969" ht="12.75"/>
    <row r="24970" ht="12.75"/>
    <row r="24971" ht="12.75"/>
    <row r="24972" ht="12.75"/>
    <row r="24973" ht="12.75"/>
    <row r="24974" ht="12.75"/>
    <row r="24975" ht="12.75"/>
    <row r="24976" ht="12.75"/>
    <row r="24977" ht="12.75"/>
    <row r="24978" ht="12.75"/>
    <row r="24979" ht="12.75"/>
    <row r="24980" ht="12.75"/>
    <row r="24981" ht="12.75"/>
    <row r="24982" ht="12.75"/>
    <row r="24983" ht="12.75"/>
    <row r="24984" ht="12.75"/>
    <row r="24985" ht="12.75"/>
    <row r="24986" ht="12.75"/>
    <row r="24987" ht="12.75"/>
    <row r="24988" ht="12.75"/>
    <row r="24989" ht="12.75"/>
    <row r="24990" ht="12.75"/>
    <row r="24991" ht="12.75"/>
    <row r="24992" ht="12.75"/>
    <row r="24993" ht="12.75"/>
    <row r="24994" ht="12.75"/>
    <row r="24995" ht="12.75"/>
    <row r="24996" ht="12.75"/>
    <row r="24997" ht="12.75"/>
    <row r="24998" ht="12.75"/>
    <row r="24999" ht="12.75"/>
    <row r="25000" ht="12.75"/>
    <row r="25001" ht="12.75"/>
    <row r="25002" ht="12.75"/>
    <row r="25003" ht="12.75"/>
    <row r="25004" ht="12.75"/>
    <row r="25005" ht="12.75"/>
    <row r="25006" ht="12.75"/>
    <row r="25007" ht="12.75"/>
    <row r="25008" ht="12.75"/>
    <row r="25009" ht="12.75"/>
    <row r="25010" ht="12.75"/>
    <row r="25011" ht="12.75"/>
    <row r="25012" ht="12.75"/>
    <row r="25013" ht="12.75"/>
    <row r="25014" ht="12.75"/>
    <row r="25015" ht="12.75"/>
    <row r="25016" ht="12.75"/>
    <row r="25017" ht="12.75"/>
    <row r="25018" ht="12.75"/>
    <row r="25019" ht="12.75"/>
    <row r="25020" ht="12.75"/>
    <row r="25021" ht="12.75"/>
    <row r="25022" ht="12.75"/>
    <row r="25023" ht="12.75"/>
    <row r="25024" ht="12.75"/>
    <row r="25025" ht="12.75"/>
    <row r="25026" ht="12.75"/>
    <row r="25027" ht="12.75"/>
    <row r="25028" ht="12.75"/>
    <row r="25029" ht="12.75"/>
    <row r="25030" ht="12.75"/>
    <row r="25031" ht="12.75"/>
    <row r="25032" ht="12.75"/>
    <row r="25033" ht="12.75"/>
    <row r="25034" ht="12.75"/>
    <row r="25035" ht="12.75"/>
    <row r="25036" ht="12.75"/>
    <row r="25037" ht="12.75"/>
    <row r="25038" ht="12.75"/>
    <row r="25039" ht="12.75"/>
    <row r="25040" ht="12.75"/>
    <row r="25041" ht="12.75"/>
    <row r="25042" ht="12.75"/>
    <row r="25043" ht="12.75"/>
    <row r="25044" ht="12.75"/>
    <row r="25045" ht="12.75"/>
    <row r="25046" ht="12.75"/>
    <row r="25047" ht="12.75"/>
    <row r="25048" ht="12.75"/>
    <row r="25049" ht="12.75"/>
    <row r="25050" ht="12.75"/>
    <row r="25051" ht="12.75"/>
    <row r="25052" ht="12.75"/>
    <row r="25053" ht="12.75"/>
    <row r="25054" ht="12.75"/>
    <row r="25055" ht="12.75"/>
    <row r="25056" ht="12.75"/>
    <row r="25057" ht="12.75"/>
    <row r="25058" ht="12.75"/>
    <row r="25059" ht="12.75"/>
    <row r="25060" ht="12.75"/>
    <row r="25061" ht="12.75"/>
    <row r="25062" ht="12.75"/>
    <row r="25063" ht="12.75"/>
    <row r="25064" ht="12.75"/>
    <row r="25065" ht="12.75"/>
    <row r="25066" ht="12.75"/>
    <row r="25067" ht="12.75"/>
    <row r="25068" ht="12.75"/>
    <row r="25069" ht="12.75"/>
    <row r="25070" ht="12.75"/>
    <row r="25071" ht="12.75"/>
    <row r="25072" ht="12.75"/>
    <row r="25073" ht="12.75"/>
    <row r="25074" ht="12.75"/>
    <row r="25075" ht="12.75"/>
    <row r="25076" ht="12.75"/>
    <row r="25077" ht="12.75"/>
    <row r="25078" ht="12.75"/>
    <row r="25079" ht="12.75"/>
    <row r="25080" ht="12.75"/>
    <row r="25081" ht="12.75"/>
    <row r="25082" ht="12.75"/>
    <row r="25083" ht="12.75"/>
    <row r="25084" ht="12.75"/>
    <row r="25085" ht="12.75"/>
    <row r="25086" ht="12.75"/>
    <row r="25087" ht="12.75"/>
    <row r="25088" ht="12.75"/>
    <row r="25089" ht="12.75"/>
    <row r="25090" ht="12.75"/>
    <row r="25091" ht="12.75"/>
    <row r="25092" ht="12.75"/>
    <row r="25093" ht="12.75"/>
    <row r="25094" ht="12.75"/>
    <row r="25095" ht="12.75"/>
    <row r="25096" ht="12.75"/>
    <row r="25097" ht="12.75"/>
    <row r="25098" ht="12.75"/>
    <row r="25099" ht="12.75"/>
    <row r="25100" ht="12.75"/>
    <row r="25101" ht="12.75"/>
    <row r="25102" ht="12.75"/>
    <row r="25103" ht="12.75"/>
    <row r="25104" ht="12.75"/>
    <row r="25105" ht="12.75"/>
    <row r="25106" ht="12.75"/>
    <row r="25107" ht="12.75"/>
    <row r="25108" ht="12.75"/>
    <row r="25109" ht="12.75"/>
    <row r="25110" ht="12.75"/>
    <row r="25111" ht="12.75"/>
    <row r="25112" ht="12.75"/>
    <row r="25113" ht="12.75"/>
    <row r="25114" ht="12.75"/>
    <row r="25115" ht="12.75"/>
    <row r="25116" ht="12.75"/>
    <row r="25117" ht="12.75"/>
    <row r="25118" ht="12.75"/>
    <row r="25119" ht="12.75"/>
    <row r="25120" ht="12.75"/>
    <row r="25121" ht="12.75"/>
    <row r="25122" ht="12.75"/>
    <row r="25123" ht="12.75"/>
    <row r="25124" ht="12.75"/>
    <row r="25125" ht="12.75"/>
    <row r="25126" ht="12.75"/>
    <row r="25127" ht="12.75"/>
    <row r="25128" ht="12.75"/>
    <row r="25129" ht="12.75"/>
    <row r="25130" ht="12.75"/>
    <row r="25131" ht="12.75"/>
    <row r="25132" ht="12.75"/>
    <row r="25133" ht="12.75"/>
    <row r="25134" ht="12.75"/>
    <row r="25135" ht="12.75"/>
    <row r="25136" ht="12.75"/>
    <row r="25137" ht="12.75"/>
    <row r="25138" ht="12.75"/>
    <row r="25139" ht="12.75"/>
    <row r="25140" ht="12.75"/>
    <row r="25141" ht="12.75"/>
    <row r="25142" ht="12.75"/>
    <row r="25143" ht="12.75"/>
    <row r="25144" ht="12.75"/>
    <row r="25145" ht="12.75"/>
    <row r="25146" ht="12.75"/>
    <row r="25147" ht="12.75"/>
    <row r="25148" ht="12.75"/>
    <row r="25149" ht="12.75"/>
    <row r="25150" ht="12.75"/>
    <row r="25151" ht="12.75"/>
    <row r="25152" ht="12.75"/>
    <row r="25153" ht="12.75"/>
    <row r="25154" ht="12.75"/>
    <row r="25155" ht="12.75"/>
    <row r="25156" ht="12.75"/>
    <row r="25157" ht="12.75"/>
    <row r="25158" ht="12.75"/>
    <row r="25159" ht="12.75"/>
    <row r="25160" ht="12.75"/>
    <row r="25161" ht="12.75"/>
    <row r="25162" ht="12.75"/>
    <row r="25163" ht="12.75"/>
    <row r="25164" ht="12.75"/>
    <row r="25165" ht="12.75"/>
    <row r="25166" ht="12.75"/>
    <row r="25167" ht="12.75"/>
    <row r="25168" ht="12.75"/>
    <row r="25169" ht="12.75"/>
    <row r="25170" ht="12.75"/>
    <row r="25171" ht="12.75"/>
    <row r="25172" ht="12.75"/>
    <row r="25173" ht="12.75"/>
    <row r="25174" ht="12.75"/>
    <row r="25175" ht="12.75"/>
    <row r="25176" ht="12.75"/>
    <row r="25177" ht="12.75"/>
    <row r="25178" ht="12.75"/>
    <row r="25179" ht="12.75"/>
    <row r="25180" ht="12.75"/>
    <row r="25181" ht="12.75"/>
    <row r="25182" ht="12.75"/>
    <row r="25183" ht="12.75"/>
    <row r="25184" ht="12.75"/>
    <row r="25185" ht="12.75"/>
    <row r="25186" ht="12.75"/>
    <row r="25187" ht="12.75"/>
    <row r="25188" ht="12.75"/>
    <row r="25189" ht="12.75"/>
    <row r="25190" ht="12.75"/>
    <row r="25191" ht="12.75"/>
    <row r="25192" ht="12.75"/>
    <row r="25193" ht="12.75"/>
    <row r="25194" ht="12.75"/>
    <row r="25195" ht="12.75"/>
    <row r="25196" ht="12.75"/>
    <row r="25197" ht="12.75"/>
    <row r="25198" ht="12.75"/>
    <row r="25199" ht="12.75"/>
    <row r="25200" ht="12.75"/>
    <row r="25201" ht="12.75"/>
    <row r="25202" ht="12.75"/>
    <row r="25203" ht="12.75"/>
    <row r="25204" ht="12.75"/>
    <row r="25205" ht="12.75"/>
    <row r="25206" ht="12.75"/>
    <row r="25207" ht="12.75"/>
    <row r="25208" ht="12.75"/>
    <row r="25209" ht="12.75"/>
    <row r="25210" ht="12.75"/>
    <row r="25211" ht="12.75"/>
    <row r="25212" ht="12.75"/>
    <row r="25213" ht="12.75"/>
    <row r="25214" ht="12.75"/>
    <row r="25215" ht="12.75"/>
    <row r="25216" ht="12.75"/>
    <row r="25217" ht="12.75"/>
    <row r="25218" ht="12.75"/>
    <row r="25219" ht="12.75"/>
    <row r="25220" ht="12.75"/>
    <row r="25221" ht="12.75"/>
    <row r="25222" ht="12.75"/>
    <row r="25223" ht="12.75"/>
    <row r="25224" ht="12.75"/>
    <row r="25225" ht="12.75"/>
    <row r="25226" ht="12.75"/>
    <row r="25227" ht="12.75"/>
    <row r="25228" ht="12.75"/>
    <row r="25229" ht="12.75"/>
    <row r="25230" ht="12.75"/>
    <row r="25231" ht="12.75"/>
    <row r="25232" ht="12.75"/>
    <row r="25233" ht="12.75"/>
    <row r="25234" ht="12.75"/>
    <row r="25235" ht="12.75"/>
    <row r="25236" ht="12.75"/>
    <row r="25237" ht="12.75"/>
    <row r="25238" ht="12.75"/>
    <row r="25239" ht="12.75"/>
    <row r="25240" ht="12.75"/>
    <row r="25241" ht="12.75"/>
    <row r="25242" ht="12.75"/>
    <row r="25243" ht="12.75"/>
    <row r="25244" ht="12.75"/>
    <row r="25245" ht="12.75"/>
    <row r="25246" ht="12.75"/>
    <row r="25247" ht="12.75"/>
    <row r="25248" ht="12.75"/>
    <row r="25249" ht="12.75"/>
    <row r="25250" ht="12.75"/>
    <row r="25251" ht="12.75"/>
    <row r="25252" ht="12.75"/>
    <row r="25253" ht="12.75"/>
    <row r="25254" ht="12.75"/>
    <row r="25255" ht="12.75"/>
    <row r="25256" ht="12.75"/>
    <row r="25257" ht="12.75"/>
    <row r="25258" ht="12.75"/>
    <row r="25259" ht="12.75"/>
    <row r="25260" ht="12.75"/>
    <row r="25261" ht="12.75"/>
    <row r="25262" ht="12.75"/>
    <row r="25263" ht="12.75"/>
    <row r="25264" ht="12.75"/>
    <row r="25265" ht="12.75"/>
    <row r="25266" ht="12.75"/>
    <row r="25267" ht="12.75"/>
    <row r="25268" ht="12.75"/>
    <row r="25269" ht="12.75"/>
    <row r="25270" ht="12.75"/>
    <row r="25271" ht="12.75"/>
    <row r="25272" ht="12.75"/>
    <row r="25273" ht="12.75"/>
    <row r="25274" ht="12.75"/>
    <row r="25275" ht="12.75"/>
    <row r="25276" ht="12.75"/>
    <row r="25277" ht="12.75"/>
    <row r="25278" ht="12.75"/>
    <row r="25279" ht="12.75"/>
    <row r="25280" ht="12.75"/>
    <row r="25281" ht="12.75"/>
    <row r="25282" ht="12.75"/>
    <row r="25283" ht="12.75"/>
    <row r="25284" ht="12.75"/>
    <row r="25285" ht="12.75"/>
    <row r="25286" ht="12.75"/>
    <row r="25287" ht="12.75"/>
    <row r="25288" ht="12.75"/>
    <row r="25289" ht="12.75"/>
    <row r="25290" ht="12.75"/>
    <row r="25291" ht="12.75"/>
    <row r="25292" ht="12.75"/>
    <row r="25293" ht="12.75"/>
    <row r="25294" ht="12.75"/>
    <row r="25295" ht="12.75"/>
    <row r="25296" ht="12.75"/>
    <row r="25297" ht="12.75"/>
    <row r="25298" ht="12.75"/>
    <row r="25299" ht="12.75"/>
    <row r="25300" ht="12.75"/>
    <row r="25301" ht="12.75"/>
    <row r="25302" ht="12.75"/>
    <row r="25303" ht="12.75"/>
    <row r="25304" ht="12.75"/>
    <row r="25305" ht="12.75"/>
    <row r="25306" ht="12.75"/>
    <row r="25307" ht="12.75"/>
    <row r="25308" ht="12.75"/>
    <row r="25309" ht="12.75"/>
    <row r="25310" ht="12.75"/>
    <row r="25311" ht="12.75"/>
    <row r="25312" ht="12.75"/>
    <row r="25313" ht="12.75"/>
    <row r="25314" ht="12.75"/>
    <row r="25315" ht="12.75"/>
    <row r="25316" ht="12.75"/>
    <row r="25317" ht="12.75"/>
    <row r="25318" ht="12.75"/>
    <row r="25319" ht="12.75"/>
    <row r="25320" ht="12.75"/>
    <row r="25321" ht="12.75"/>
    <row r="25322" ht="12.75"/>
    <row r="25323" ht="12.75"/>
    <row r="25324" ht="12.75"/>
    <row r="25325" ht="12.75"/>
    <row r="25326" ht="12.75"/>
    <row r="25327" ht="12.75"/>
    <row r="25328" ht="12.75"/>
    <row r="25329" ht="12.75"/>
    <row r="25330" ht="12.75"/>
    <row r="25331" ht="12.75"/>
    <row r="25332" ht="12.75"/>
    <row r="25333" ht="12.75"/>
    <row r="25334" ht="12.75"/>
    <row r="25335" ht="12.75"/>
    <row r="25336" ht="12.75"/>
    <row r="25337" ht="12.75"/>
    <row r="25338" ht="12.75"/>
    <row r="25339" ht="12.75"/>
    <row r="25340" ht="12.75"/>
    <row r="25341" ht="12.75"/>
    <row r="25342" ht="12.75"/>
    <row r="25343" ht="12.75"/>
    <row r="25344" ht="12.75"/>
    <row r="25345" ht="12.75"/>
    <row r="25346" ht="12.75"/>
    <row r="25347" ht="12.75"/>
    <row r="25348" ht="12.75"/>
    <row r="25349" ht="12.75"/>
    <row r="25350" ht="12.75"/>
    <row r="25351" ht="12.75"/>
    <row r="25352" ht="12.75"/>
    <row r="25353" ht="12.75"/>
    <row r="25354" ht="12.75"/>
    <row r="25355" ht="12.75"/>
    <row r="25356" ht="12.75"/>
    <row r="25357" ht="12.75"/>
    <row r="25358" ht="12.75"/>
    <row r="25359" ht="12.75"/>
    <row r="25360" ht="12.75"/>
    <row r="25361" ht="12.75"/>
    <row r="25362" ht="12.75"/>
    <row r="25363" ht="12.75"/>
    <row r="25364" ht="12.75"/>
    <row r="25365" ht="12.75"/>
    <row r="25366" ht="12.75"/>
    <row r="25367" ht="12.75"/>
    <row r="25368" ht="12.75"/>
    <row r="25369" ht="12.75"/>
    <row r="25370" ht="12.75"/>
    <row r="25371" ht="12.75"/>
    <row r="25372" ht="12.75"/>
    <row r="25373" ht="12.75"/>
    <row r="25374" ht="12.75"/>
    <row r="25375" ht="12.75"/>
    <row r="25376" ht="12.75"/>
    <row r="25377" ht="12.75"/>
    <row r="25378" ht="12.75"/>
    <row r="25379" ht="12.75"/>
    <row r="25380" ht="12.75"/>
    <row r="25381" ht="12.75"/>
    <row r="25382" ht="12.75"/>
    <row r="25383" ht="12.75"/>
    <row r="25384" ht="12.75"/>
    <row r="25385" ht="12.75"/>
    <row r="25386" ht="12.75"/>
    <row r="25387" ht="12.75"/>
    <row r="25388" ht="12.75"/>
    <row r="25389" ht="12.75"/>
    <row r="25390" ht="12.75"/>
    <row r="25391" ht="12.75"/>
    <row r="25392" ht="12.75"/>
    <row r="25393" ht="12.75"/>
    <row r="25394" ht="12.75"/>
    <row r="25395" ht="12.75"/>
    <row r="25396" ht="12.75"/>
    <row r="25397" ht="12.75"/>
    <row r="25398" ht="12.75"/>
    <row r="25399" ht="12.75"/>
    <row r="25400" ht="12.75"/>
    <row r="25401" ht="12.75"/>
    <row r="25402" ht="12.75"/>
    <row r="25403" ht="12.75"/>
    <row r="25404" ht="12.75"/>
    <row r="25405" ht="12.75"/>
    <row r="25406" ht="12.75"/>
    <row r="25407" ht="12.75"/>
    <row r="25408" ht="12.75"/>
    <row r="25409" ht="12.75"/>
    <row r="25410" ht="12.75"/>
    <row r="25411" ht="12.75"/>
    <row r="25412" ht="12.75"/>
    <row r="25413" ht="12.75"/>
    <row r="25414" ht="12.75"/>
    <row r="25415" ht="12.75"/>
    <row r="25416" ht="12.75"/>
    <row r="25417" ht="12.75"/>
    <row r="25418" ht="12.75"/>
    <row r="25419" ht="12.75"/>
    <row r="25420" ht="12.75"/>
    <row r="25421" ht="12.75"/>
    <row r="25422" ht="12.75"/>
    <row r="25423" ht="12.75"/>
    <row r="25424" ht="12.75"/>
    <row r="25425" ht="12.75"/>
    <row r="25426" ht="12.75"/>
    <row r="25427" ht="12.75"/>
    <row r="25428" ht="12.75"/>
    <row r="25429" ht="12.75"/>
    <row r="25430" ht="12.75"/>
    <row r="25431" ht="12.75"/>
    <row r="25432" ht="12.75"/>
    <row r="25433" ht="12.75"/>
    <row r="25434" ht="12.75"/>
    <row r="25435" ht="12.75"/>
    <row r="25436" ht="12.75"/>
    <row r="25437" ht="12.75"/>
    <row r="25438" ht="12.75"/>
    <row r="25439" ht="12.75"/>
    <row r="25440" ht="12.75"/>
    <row r="25441" ht="12.75"/>
    <row r="25442" ht="12.75"/>
    <row r="25443" ht="12.75"/>
    <row r="25444" ht="12.75"/>
    <row r="25445" ht="12.75"/>
    <row r="25446" ht="12.75"/>
    <row r="25447" ht="12.75"/>
    <row r="25448" ht="12.75"/>
    <row r="25449" ht="12.75"/>
    <row r="25450" ht="12.75"/>
    <row r="25451" ht="12.75"/>
    <row r="25452" ht="12.75"/>
    <row r="25453" ht="12.75"/>
    <row r="25454" ht="12.75"/>
    <row r="25455" ht="12.75"/>
    <row r="25456" ht="12.75"/>
    <row r="25457" ht="12.75"/>
    <row r="25458" ht="12.75"/>
    <row r="25459" ht="12.75"/>
    <row r="25460" ht="12.75"/>
    <row r="25461" ht="12.75"/>
    <row r="25462" ht="12.75"/>
    <row r="25463" ht="12.75"/>
    <row r="25464" ht="12.75"/>
    <row r="25465" ht="12.75"/>
    <row r="25466" ht="12.75"/>
    <row r="25467" ht="12.75"/>
    <row r="25468" ht="12.75"/>
    <row r="25469" ht="12.75"/>
    <row r="25470" ht="12.75"/>
    <row r="25471" ht="12.75"/>
    <row r="25472" ht="12.75"/>
    <row r="25473" ht="12.75"/>
    <row r="25474" ht="12.75"/>
    <row r="25475" ht="12.75"/>
    <row r="25476" ht="12.75"/>
    <row r="25477" ht="12.75"/>
    <row r="25478" ht="12.75"/>
    <row r="25479" ht="12.75"/>
    <row r="25480" ht="12.75"/>
    <row r="25481" ht="12.75"/>
    <row r="25482" ht="12.75"/>
    <row r="25483" ht="12.75"/>
    <row r="25484" ht="12.75"/>
    <row r="25485" ht="12.75"/>
    <row r="25486" ht="12.75"/>
    <row r="25487" ht="12.75"/>
    <row r="25488" ht="12.75"/>
    <row r="25489" ht="12.75"/>
    <row r="25490" ht="12.75"/>
    <row r="25491" ht="12.75"/>
    <row r="25492" ht="12.75"/>
    <row r="25493" ht="12.75"/>
    <row r="25494" ht="12.75"/>
    <row r="25495" ht="12.75"/>
    <row r="25496" ht="12.75"/>
    <row r="25497" ht="12.75"/>
    <row r="25498" ht="12.75"/>
    <row r="25499" ht="12.75"/>
    <row r="25500" ht="12.75"/>
    <row r="25501" ht="12.75"/>
    <row r="25502" ht="12.75"/>
    <row r="25503" ht="12.75"/>
    <row r="25504" ht="12.75"/>
    <row r="25505" ht="12.75"/>
    <row r="25506" ht="12.75"/>
    <row r="25507" ht="12.75"/>
    <row r="25508" ht="12.75"/>
    <row r="25509" ht="12.75"/>
    <row r="25510" ht="12.75"/>
    <row r="25511" ht="12.75"/>
    <row r="25512" ht="12.75"/>
    <row r="25513" ht="12.75"/>
    <row r="25514" ht="12.75"/>
    <row r="25515" ht="12.75"/>
    <row r="25516" ht="12.75"/>
    <row r="25517" ht="12.75"/>
    <row r="25518" ht="12.75"/>
    <row r="25519" ht="12.75"/>
    <row r="25520" ht="12.75"/>
    <row r="25521" ht="12.75"/>
    <row r="25522" ht="12.75"/>
    <row r="25523" ht="12.75"/>
    <row r="25524" ht="12.75"/>
    <row r="25525" ht="12.75"/>
    <row r="25526" ht="12.75"/>
    <row r="25527" ht="12.75"/>
    <row r="25528" ht="12.75"/>
    <row r="25529" ht="12.75"/>
    <row r="25530" ht="12.75"/>
    <row r="25531" ht="12.75"/>
    <row r="25532" ht="12.75"/>
    <row r="25533" ht="12.75"/>
    <row r="25534" ht="12.75"/>
    <row r="25535" ht="12.75"/>
    <row r="25536" ht="12.75"/>
    <row r="25537" ht="12.75"/>
    <row r="25538" ht="12.75"/>
    <row r="25539" ht="12.75"/>
    <row r="25540" ht="12.75"/>
    <row r="25541" ht="12.75"/>
    <row r="25542" ht="12.75"/>
    <row r="25543" ht="12.75"/>
    <row r="25544" ht="12.75"/>
    <row r="25545" ht="12.75"/>
    <row r="25546" ht="12.75"/>
    <row r="25547" ht="12.75"/>
    <row r="25548" ht="12.75"/>
    <row r="25549" ht="12.75"/>
    <row r="25550" ht="12.75"/>
    <row r="25551" ht="12.75"/>
    <row r="25552" ht="12.75"/>
    <row r="25553" ht="12.75"/>
    <row r="25554" ht="12.75"/>
    <row r="25555" ht="12.75"/>
    <row r="25556" ht="12.75"/>
    <row r="25557" ht="12.75"/>
    <row r="25558" ht="12.75"/>
    <row r="25559" ht="12.75"/>
    <row r="25560" ht="12.75"/>
    <row r="25561" ht="12.75"/>
    <row r="25562" ht="12.75"/>
    <row r="25563" ht="12.75"/>
    <row r="25564" ht="12.75"/>
    <row r="25565" ht="12.75"/>
    <row r="25566" ht="12.75"/>
    <row r="25567" ht="12.75"/>
    <row r="25568" ht="12.75"/>
    <row r="25569" ht="12.75"/>
    <row r="25570" ht="12.75"/>
    <row r="25571" ht="12.75"/>
    <row r="25572" ht="12.75"/>
    <row r="25573" ht="12.75"/>
    <row r="25574" ht="12.75"/>
    <row r="25575" ht="12.75"/>
    <row r="25576" ht="12.75"/>
    <row r="25577" ht="12.75"/>
    <row r="25578" ht="12.75"/>
    <row r="25579" ht="12.75"/>
    <row r="25580" ht="12.75"/>
    <row r="25581" ht="12.75"/>
    <row r="25582" ht="12.75"/>
    <row r="25583" ht="12.75"/>
    <row r="25584" ht="12.75"/>
    <row r="25585" ht="12.75"/>
    <row r="25586" ht="12.75"/>
    <row r="25587" ht="12.75"/>
    <row r="25588" ht="12.75"/>
    <row r="25589" ht="12.75"/>
    <row r="25590" ht="12.75"/>
    <row r="25591" ht="12.75"/>
    <row r="25592" ht="12.75"/>
    <row r="25593" ht="12.75"/>
    <row r="25594" ht="12.75"/>
    <row r="25595" ht="12.75"/>
    <row r="25596" ht="12.75"/>
    <row r="25597" ht="12.75"/>
    <row r="25598" ht="12.75"/>
    <row r="25599" ht="12.75"/>
    <row r="25600" ht="12.75"/>
    <row r="25601" ht="12.75"/>
    <row r="25602" ht="12.75"/>
    <row r="25603" ht="12.75"/>
    <row r="25604" ht="12.75"/>
    <row r="25605" ht="12.75"/>
    <row r="25606" ht="12.75"/>
    <row r="25607" ht="12.75"/>
    <row r="25608" ht="12.75"/>
    <row r="25609" ht="12.75"/>
    <row r="25610" ht="12.75"/>
    <row r="25611" ht="12.75"/>
    <row r="25612" ht="12.75"/>
    <row r="25613" ht="12.75"/>
    <row r="25614" ht="12.75"/>
    <row r="25615" ht="12.75"/>
    <row r="25616" ht="12.75"/>
    <row r="25617" ht="12.75"/>
    <row r="25618" ht="12.75"/>
    <row r="25619" ht="12.75"/>
    <row r="25620" ht="12.75"/>
    <row r="25621" ht="12.75"/>
    <row r="25622" ht="12.75"/>
    <row r="25623" ht="12.75"/>
    <row r="25624" ht="12.75"/>
    <row r="25625" ht="12.75"/>
    <row r="25626" ht="12.75"/>
    <row r="25627" ht="12.75"/>
    <row r="25628" ht="12.75"/>
    <row r="25629" ht="12.75"/>
    <row r="25630" ht="12.75"/>
    <row r="25631" ht="12.75"/>
    <row r="25632" ht="12.75"/>
    <row r="25633" ht="12.75"/>
    <row r="25634" ht="12.75"/>
    <row r="25635" ht="12.75"/>
    <row r="25636" ht="12.75"/>
    <row r="25637" ht="12.75"/>
    <row r="25638" ht="12.75"/>
    <row r="25639" ht="12.75"/>
    <row r="25640" ht="12.75"/>
    <row r="25641" ht="12.75"/>
    <row r="25642" ht="12.75"/>
    <row r="25643" ht="12.75"/>
    <row r="25644" ht="12.75"/>
    <row r="25645" ht="12.75"/>
    <row r="25646" ht="12.75"/>
    <row r="25647" ht="12.75"/>
    <row r="25648" ht="12.75"/>
    <row r="25649" ht="12.75"/>
    <row r="25650" ht="12.75"/>
    <row r="25651" ht="12.75"/>
    <row r="25652" ht="12.75"/>
    <row r="25653" ht="12.75"/>
    <row r="25654" ht="12.75"/>
    <row r="25655" ht="12.75"/>
    <row r="25656" ht="12.75"/>
    <row r="25657" ht="12.75"/>
    <row r="25658" ht="12.75"/>
    <row r="25659" ht="12.75"/>
    <row r="25660" ht="12.75"/>
    <row r="25661" ht="12.75"/>
    <row r="25662" ht="12.75"/>
    <row r="25663" ht="12.75"/>
    <row r="25664" ht="12.75"/>
    <row r="25665" ht="12.75"/>
    <row r="25666" ht="12.75"/>
    <row r="25667" ht="12.75"/>
    <row r="25668" ht="12.75"/>
    <row r="25669" ht="12.75"/>
    <row r="25670" ht="12.75"/>
    <row r="25671" ht="12.75"/>
    <row r="25672" ht="12.75"/>
    <row r="25673" ht="12.75"/>
    <row r="25674" ht="12.75"/>
    <row r="25675" ht="12.75"/>
    <row r="25676" ht="12.75"/>
    <row r="25677" ht="12.75"/>
    <row r="25678" ht="12.75"/>
    <row r="25679" ht="12.75"/>
    <row r="25680" ht="12.75"/>
    <row r="25681" ht="12.75"/>
    <row r="25682" ht="12.75"/>
    <row r="25683" ht="12.75"/>
    <row r="25684" ht="12.75"/>
    <row r="25685" ht="12.75"/>
    <row r="25686" ht="12.75"/>
    <row r="25687" ht="12.75"/>
    <row r="25688" ht="12.75"/>
    <row r="25689" ht="12.75"/>
    <row r="25690" ht="12.75"/>
    <row r="25691" ht="12.75"/>
    <row r="25692" ht="12.75"/>
    <row r="25693" ht="12.75"/>
    <row r="25694" ht="12.75"/>
    <row r="25695" ht="12.75"/>
    <row r="25696" ht="12.75"/>
    <row r="25697" ht="12.75"/>
    <row r="25698" ht="12.75"/>
    <row r="25699" ht="12.75"/>
    <row r="25700" ht="12.75"/>
    <row r="25701" ht="12.75"/>
    <row r="25702" ht="12.75"/>
    <row r="25703" ht="12.75"/>
    <row r="25704" ht="12.75"/>
    <row r="25705" ht="12.75"/>
    <row r="25706" ht="12.75"/>
    <row r="25707" ht="12.75"/>
    <row r="25708" ht="12.75"/>
    <row r="25709" ht="12.75"/>
    <row r="25710" ht="12.75"/>
    <row r="25711" ht="12.75"/>
    <row r="25712" ht="12.75"/>
    <row r="25713" ht="12.75"/>
    <row r="25714" ht="12.75"/>
    <row r="25715" ht="12.75"/>
    <row r="25716" ht="12.75"/>
    <row r="25717" ht="12.75"/>
    <row r="25718" ht="12.75"/>
    <row r="25719" ht="12.75"/>
    <row r="25720" ht="12.75"/>
    <row r="25721" ht="12.75"/>
    <row r="25722" ht="12.75"/>
    <row r="25723" ht="12.75"/>
    <row r="25724" ht="12.75"/>
    <row r="25725" ht="12.75"/>
    <row r="25726" ht="12.75"/>
    <row r="25727" ht="12.75"/>
    <row r="25728" ht="12.75"/>
    <row r="25729" ht="12.75"/>
    <row r="25730" ht="12.75"/>
    <row r="25731" ht="12.75"/>
    <row r="25732" ht="12.75"/>
    <row r="25733" ht="12.75"/>
    <row r="25734" ht="12.75"/>
    <row r="25735" ht="12.75"/>
    <row r="25736" ht="12.75"/>
    <row r="25737" ht="12.75"/>
    <row r="25738" ht="12.75"/>
    <row r="25739" ht="12.75"/>
    <row r="25740" ht="12.75"/>
    <row r="25741" ht="12.75"/>
    <row r="25742" ht="12.75"/>
    <row r="25743" ht="12.75"/>
    <row r="25744" ht="12.75"/>
    <row r="25745" ht="12.75"/>
    <row r="25746" ht="12.75"/>
    <row r="25747" ht="12.75"/>
    <row r="25748" ht="12.75"/>
    <row r="25749" ht="12.75"/>
    <row r="25750" ht="12.75"/>
    <row r="25751" ht="12.75"/>
    <row r="25752" ht="12.75"/>
    <row r="25753" ht="12.75"/>
    <row r="25754" ht="12.75"/>
    <row r="25755" ht="12.75"/>
    <row r="25756" ht="12.75"/>
    <row r="25757" ht="12.75"/>
    <row r="25758" ht="12.75"/>
    <row r="25759" ht="12.75"/>
    <row r="25760" ht="12.75"/>
    <row r="25761" ht="12.75"/>
    <row r="25762" ht="12.75"/>
    <row r="25763" ht="12.75"/>
    <row r="25764" ht="12.75"/>
    <row r="25765" ht="12.75"/>
    <row r="25766" ht="12.75"/>
    <row r="25767" ht="12.75"/>
    <row r="25768" ht="12.75"/>
    <row r="25769" ht="12.75"/>
    <row r="25770" ht="12.75"/>
    <row r="25771" ht="12.75"/>
    <row r="25772" ht="12.75"/>
    <row r="25773" ht="12.75"/>
    <row r="25774" ht="12.75"/>
    <row r="25775" ht="12.75"/>
    <row r="25776" ht="12.75"/>
    <row r="25777" ht="12.75"/>
    <row r="25778" ht="12.75"/>
    <row r="25779" ht="12.75"/>
    <row r="25780" ht="12.75"/>
    <row r="25781" ht="12.75"/>
    <row r="25782" ht="12.75"/>
    <row r="25783" ht="12.75"/>
    <row r="25784" ht="12.75"/>
    <row r="25785" ht="12.75"/>
    <row r="25786" ht="12.75"/>
    <row r="25787" ht="12.75"/>
    <row r="25788" ht="12.75"/>
    <row r="25789" ht="12.75"/>
    <row r="25790" ht="12.75"/>
    <row r="25791" ht="12.75"/>
    <row r="25792" ht="12.75"/>
    <row r="25793" ht="12.75"/>
    <row r="25794" ht="12.75"/>
    <row r="25795" ht="12.75"/>
    <row r="25796" ht="12.75"/>
    <row r="25797" ht="12.75"/>
    <row r="25798" ht="12.75"/>
    <row r="25799" ht="12.75"/>
    <row r="25800" ht="12.75"/>
    <row r="25801" ht="12.75"/>
    <row r="25802" ht="12.75"/>
    <row r="25803" ht="12.75"/>
    <row r="25804" ht="12.75"/>
    <row r="25805" ht="12.75"/>
    <row r="25806" ht="12.75"/>
    <row r="25807" ht="12.75"/>
    <row r="25808" ht="12.75"/>
    <row r="25809" ht="12.75"/>
    <row r="25810" ht="12.75"/>
    <row r="25811" ht="12.75"/>
    <row r="25812" ht="12.75"/>
    <row r="25813" ht="12.75"/>
    <row r="25814" ht="12.75"/>
    <row r="25815" ht="12.75"/>
    <row r="25816" ht="12.75"/>
    <row r="25817" ht="12.75"/>
    <row r="25818" ht="12.75"/>
    <row r="25819" ht="12.75"/>
    <row r="25820" ht="12.75"/>
    <row r="25821" ht="12.75"/>
    <row r="25822" ht="12.75"/>
    <row r="25823" ht="12.75"/>
    <row r="25824" ht="12.75"/>
    <row r="25825" ht="12.75"/>
    <row r="25826" ht="12.75"/>
    <row r="25827" ht="12.75"/>
    <row r="25828" ht="12.75"/>
    <row r="25829" ht="12.75"/>
    <row r="25830" ht="12.75"/>
    <row r="25831" ht="12.75"/>
    <row r="25832" ht="12.75"/>
    <row r="25833" ht="12.75"/>
    <row r="25834" ht="12.75"/>
    <row r="25835" ht="12.75"/>
    <row r="25836" ht="12.75"/>
    <row r="25837" ht="12.75"/>
    <row r="25838" ht="12.75"/>
    <row r="25839" ht="12.75"/>
    <row r="25840" ht="12.75"/>
    <row r="25841" ht="12.75"/>
    <row r="25842" ht="12.75"/>
    <row r="25843" ht="12.75"/>
    <row r="25844" ht="12.75"/>
    <row r="25845" ht="12.75"/>
    <row r="25846" ht="12.75"/>
    <row r="25847" ht="12.75"/>
    <row r="25848" ht="12.75"/>
    <row r="25849" ht="12.75"/>
    <row r="25850" ht="12.75"/>
    <row r="25851" ht="12.75"/>
    <row r="25852" ht="12.75"/>
    <row r="25853" ht="12.75"/>
    <row r="25854" ht="12.75"/>
    <row r="25855" ht="12.75"/>
    <row r="25856" ht="12.75"/>
    <row r="25857" ht="12.75"/>
    <row r="25858" ht="12.75"/>
    <row r="25859" ht="12.75"/>
    <row r="25860" ht="12.75"/>
    <row r="25861" ht="12.75"/>
    <row r="25862" ht="12.75"/>
    <row r="25863" ht="12.75"/>
    <row r="25864" ht="12.75"/>
    <row r="25865" ht="12.75"/>
    <row r="25866" ht="12.75"/>
    <row r="25867" ht="12.75"/>
    <row r="25868" ht="12.75"/>
    <row r="25869" ht="12.75"/>
    <row r="25870" ht="12.75"/>
    <row r="25871" ht="12.75"/>
    <row r="25872" ht="12.75"/>
    <row r="25873" ht="12.75"/>
    <row r="25874" ht="12.75"/>
    <row r="25875" ht="12.75"/>
    <row r="25876" ht="12.75"/>
    <row r="25877" ht="12.75"/>
    <row r="25878" ht="12.75"/>
    <row r="25879" ht="12.75"/>
    <row r="25880" ht="12.75"/>
    <row r="25881" ht="12.75"/>
    <row r="25882" ht="12.75"/>
    <row r="25883" ht="12.75"/>
    <row r="25884" ht="12.75"/>
    <row r="25885" ht="12.75"/>
    <row r="25886" ht="12.75"/>
    <row r="25887" ht="12.75"/>
    <row r="25888" ht="12.75"/>
    <row r="25889" ht="12.75"/>
    <row r="25890" ht="12.75"/>
    <row r="25891" ht="12.75"/>
    <row r="25892" ht="12.75"/>
    <row r="25893" ht="12.75"/>
    <row r="25894" ht="12.75"/>
    <row r="25895" ht="12.75"/>
    <row r="25896" ht="12.75"/>
    <row r="25897" ht="12.75"/>
    <row r="25898" ht="12.75"/>
    <row r="25899" ht="12.75"/>
    <row r="25900" ht="12.75"/>
    <row r="25901" ht="12.75"/>
    <row r="25902" ht="12.75"/>
    <row r="25903" ht="12.75"/>
    <row r="25904" ht="12.75"/>
    <row r="25905" ht="12.75"/>
    <row r="25906" ht="12.75"/>
    <row r="25907" ht="12.75"/>
    <row r="25908" ht="12.75"/>
    <row r="25909" ht="12.75"/>
    <row r="25910" ht="12.75"/>
    <row r="25911" ht="12.75"/>
    <row r="25912" ht="12.75"/>
    <row r="25913" ht="12.75"/>
    <row r="25914" ht="12.75"/>
    <row r="25915" ht="12.75"/>
    <row r="25916" ht="12.75"/>
    <row r="25917" ht="12.75"/>
    <row r="25918" ht="12.75"/>
    <row r="25919" ht="12.75"/>
    <row r="25920" ht="12.75"/>
    <row r="25921" ht="12.75"/>
    <row r="25922" ht="12.75"/>
    <row r="25923" ht="12.75"/>
    <row r="25924" ht="12.75"/>
    <row r="25925" ht="12.75"/>
    <row r="25926" ht="12.75"/>
    <row r="25927" ht="12.75"/>
    <row r="25928" ht="12.75"/>
    <row r="25929" ht="12.75"/>
    <row r="25930" ht="12.75"/>
    <row r="25931" ht="12.75"/>
    <row r="25932" ht="12.75"/>
    <row r="25933" ht="12.75"/>
    <row r="25934" ht="12.75"/>
    <row r="25935" ht="12.75"/>
    <row r="25936" ht="12.75"/>
    <row r="25937" ht="12.75"/>
    <row r="25938" ht="12.75"/>
    <row r="25939" ht="12.75"/>
    <row r="25940" ht="12.75"/>
    <row r="25941" ht="12.75"/>
    <row r="25942" ht="12.75"/>
    <row r="25943" ht="12.75"/>
    <row r="25944" ht="12.75"/>
    <row r="25945" ht="12.75"/>
    <row r="25946" ht="12.75"/>
    <row r="25947" ht="12.75"/>
    <row r="25948" ht="12.75"/>
    <row r="25949" ht="12.75"/>
    <row r="25950" ht="12.75"/>
    <row r="25951" ht="12.75"/>
    <row r="25952" ht="12.75"/>
    <row r="25953" ht="12.75"/>
    <row r="25954" ht="12.75"/>
    <row r="25955" ht="12.75"/>
    <row r="25956" ht="12.75"/>
    <row r="25957" ht="12.75"/>
    <row r="25958" ht="12.75"/>
    <row r="25959" ht="12.75"/>
    <row r="25960" ht="12.75"/>
    <row r="25961" ht="12.75"/>
    <row r="25962" ht="12.75"/>
    <row r="25963" ht="12.75"/>
    <row r="25964" ht="12.75"/>
    <row r="25965" ht="12.75"/>
    <row r="25966" ht="12.75"/>
    <row r="25967" ht="12.75"/>
    <row r="25968" ht="12.75"/>
    <row r="25969" ht="12.75"/>
    <row r="25970" ht="12.75"/>
    <row r="25971" ht="12.75"/>
    <row r="25972" ht="12.75"/>
    <row r="25973" ht="12.75"/>
    <row r="25974" ht="12.75"/>
    <row r="25975" ht="12.75"/>
    <row r="25976" ht="12.75"/>
    <row r="25977" ht="12.75"/>
    <row r="25978" ht="12.75"/>
    <row r="25979" ht="12.75"/>
    <row r="25980" ht="12.75"/>
    <row r="25981" ht="12.75"/>
    <row r="25982" ht="12.75"/>
    <row r="25983" ht="12.75"/>
    <row r="25984" ht="12.75"/>
    <row r="25985" ht="12.75"/>
    <row r="25986" ht="12.75"/>
    <row r="25987" ht="12.75"/>
    <row r="25988" ht="12.75"/>
    <row r="25989" ht="12.75"/>
    <row r="25990" ht="12.75"/>
    <row r="25991" ht="12.75"/>
    <row r="25992" ht="12.75"/>
    <row r="25993" ht="12.75"/>
    <row r="25994" ht="12.75"/>
    <row r="25995" ht="12.75"/>
    <row r="25996" ht="12.75"/>
    <row r="25997" ht="12.75"/>
    <row r="25998" ht="12.75"/>
    <row r="25999" ht="12.75"/>
    <row r="26000" ht="12.75"/>
    <row r="26001" ht="12.75"/>
    <row r="26002" ht="12.75"/>
    <row r="26003" ht="12.75"/>
    <row r="26004" ht="12.75"/>
    <row r="26005" ht="12.75"/>
    <row r="26006" ht="12.75"/>
    <row r="26007" ht="12.75"/>
    <row r="26008" ht="12.75"/>
    <row r="26009" ht="12.75"/>
    <row r="26010" ht="12.75"/>
    <row r="26011" ht="12.75"/>
    <row r="26012" ht="12.75"/>
    <row r="26013" ht="12.75"/>
    <row r="26014" ht="12.75"/>
    <row r="26015" ht="12.75"/>
    <row r="26016" ht="12.75"/>
    <row r="26017" ht="12.75"/>
    <row r="26018" ht="12.75"/>
    <row r="26019" ht="12.75"/>
    <row r="26020" ht="12.75"/>
    <row r="26021" ht="12.75"/>
    <row r="26022" ht="12.75"/>
    <row r="26023" ht="12.75"/>
    <row r="26024" ht="12.75"/>
    <row r="26025" ht="12.75"/>
    <row r="26026" ht="12.75"/>
    <row r="26027" ht="12.75"/>
    <row r="26028" ht="12.75"/>
    <row r="26029" ht="12.75"/>
    <row r="26030" ht="12.75"/>
    <row r="26031" ht="12.75"/>
    <row r="26032" ht="12.75"/>
    <row r="26033" ht="12.75"/>
    <row r="26034" ht="12.75"/>
    <row r="26035" ht="12.75"/>
    <row r="26036" ht="12.75"/>
    <row r="26037" ht="12.75"/>
    <row r="26038" ht="12.75"/>
    <row r="26039" ht="12.75"/>
    <row r="26040" ht="12.75"/>
    <row r="26041" ht="12.75"/>
    <row r="26042" ht="12.75"/>
    <row r="26043" ht="12.75"/>
    <row r="26044" ht="12.75"/>
    <row r="26045" ht="12.75"/>
    <row r="26046" ht="12.75"/>
    <row r="26047" ht="12.75"/>
    <row r="26048" ht="12.75"/>
    <row r="26049" ht="12.75"/>
    <row r="26050" ht="12.75"/>
    <row r="26051" ht="12.75"/>
    <row r="26052" ht="12.75"/>
    <row r="26053" ht="12.75"/>
    <row r="26054" ht="12.75"/>
    <row r="26055" ht="12.75"/>
    <row r="26056" ht="12.75"/>
    <row r="26057" ht="12.75"/>
    <row r="26058" ht="12.75"/>
    <row r="26059" ht="12.75"/>
    <row r="26060" ht="12.75"/>
    <row r="26061" ht="12.75"/>
    <row r="26062" ht="12.75"/>
    <row r="26063" ht="12.75"/>
    <row r="26064" ht="12.75"/>
    <row r="26065" ht="12.75"/>
    <row r="26066" ht="12.75"/>
    <row r="26067" ht="12.75"/>
    <row r="26068" ht="12.75"/>
    <row r="26069" ht="12.75"/>
    <row r="26070" ht="12.75"/>
    <row r="26071" ht="12.75"/>
    <row r="26072" ht="12.75"/>
    <row r="26073" ht="12.75"/>
    <row r="26074" ht="12.75"/>
    <row r="26075" ht="12.75"/>
    <row r="26076" ht="12.75"/>
    <row r="26077" ht="12.75"/>
    <row r="26078" ht="12.75"/>
    <row r="26079" ht="12.75"/>
    <row r="26080" ht="12.75"/>
    <row r="26081" ht="12.75"/>
    <row r="26082" ht="12.75"/>
    <row r="26083" ht="12.75"/>
    <row r="26084" ht="12.75"/>
    <row r="26085" ht="12.75"/>
    <row r="26086" ht="12.75"/>
    <row r="26087" ht="12.75"/>
    <row r="26088" ht="12.75"/>
    <row r="26089" ht="12.75"/>
    <row r="26090" ht="12.75"/>
    <row r="26091" ht="12.75"/>
    <row r="26092" ht="12.75"/>
    <row r="26093" ht="12.75"/>
    <row r="26094" ht="12.75"/>
    <row r="26095" ht="12.75"/>
    <row r="26096" ht="12.75"/>
    <row r="26097" ht="12.75"/>
    <row r="26098" ht="12.75"/>
    <row r="26099" ht="12.75"/>
    <row r="26100" ht="12.75"/>
    <row r="26101" ht="12.75"/>
    <row r="26102" ht="12.75"/>
    <row r="26103" ht="12.75"/>
    <row r="26104" ht="12.75"/>
    <row r="26105" ht="12.75"/>
    <row r="26106" ht="12.75"/>
    <row r="26107" ht="12.75"/>
    <row r="26108" ht="12.75"/>
    <row r="26109" ht="12.75"/>
    <row r="26110" ht="12.75"/>
    <row r="26111" ht="12.75"/>
    <row r="26112" ht="12.75"/>
    <row r="26113" ht="12.75"/>
    <row r="26114" ht="12.75"/>
    <row r="26115" ht="12.75"/>
    <row r="26116" ht="12.75"/>
    <row r="26117" ht="12.75"/>
    <row r="26118" ht="12.75"/>
    <row r="26119" ht="12.75"/>
    <row r="26120" ht="12.75"/>
    <row r="26121" ht="12.75"/>
    <row r="26122" ht="12.75"/>
    <row r="26123" ht="12.75"/>
    <row r="26124" ht="12.75"/>
    <row r="26125" ht="12.75"/>
    <row r="26126" ht="12.75"/>
    <row r="26127" ht="12.75"/>
    <row r="26128" ht="12.75"/>
    <row r="26129" ht="12.75"/>
    <row r="26130" ht="12.75"/>
    <row r="26131" ht="12.75"/>
    <row r="26132" ht="12.75"/>
    <row r="26133" ht="12.75"/>
    <row r="26134" ht="12.75"/>
    <row r="26135" ht="12.75"/>
    <row r="26136" ht="12.75"/>
    <row r="26137" ht="12.75"/>
    <row r="26138" ht="12.75"/>
    <row r="26139" ht="12.75"/>
    <row r="26140" ht="12.75"/>
    <row r="26141" ht="12.75"/>
    <row r="26142" ht="12.75"/>
    <row r="26143" ht="12.75"/>
    <row r="26144" ht="12.75"/>
    <row r="26145" ht="12.75"/>
    <row r="26146" ht="12.75"/>
    <row r="26147" ht="12.75"/>
    <row r="26148" ht="12.75"/>
    <row r="26149" ht="12.75"/>
    <row r="26150" ht="12.75"/>
    <row r="26151" ht="12.75"/>
    <row r="26152" ht="12.75"/>
    <row r="26153" ht="12.75"/>
    <row r="26154" ht="12.75"/>
    <row r="26155" ht="12.75"/>
    <row r="26156" ht="12.75"/>
    <row r="26157" ht="12.75"/>
    <row r="26158" ht="12.75"/>
    <row r="26159" ht="12.75"/>
    <row r="26160" ht="12.75"/>
    <row r="26161" ht="12.75"/>
    <row r="26162" ht="12.75"/>
    <row r="26163" ht="12.75"/>
    <row r="26164" ht="12.75"/>
    <row r="26165" ht="12.75"/>
    <row r="26166" ht="12.75"/>
    <row r="26167" ht="12.75"/>
    <row r="26168" ht="12.75"/>
    <row r="26169" ht="12.75"/>
    <row r="26170" ht="12.75"/>
    <row r="26171" ht="12.75"/>
    <row r="26172" ht="12.75"/>
    <row r="26173" ht="12.75"/>
    <row r="26174" ht="12.75"/>
    <row r="26175" ht="12.75"/>
    <row r="26176" ht="12.75"/>
    <row r="26177" ht="12.75"/>
    <row r="26178" ht="12.75"/>
    <row r="26179" ht="12.75"/>
    <row r="26180" ht="12.75"/>
    <row r="26181" ht="12.75"/>
    <row r="26182" ht="12.75"/>
    <row r="26183" ht="12.75"/>
    <row r="26184" ht="12.75"/>
    <row r="26185" ht="12.75"/>
    <row r="26186" ht="12.75"/>
    <row r="26187" ht="12.75"/>
    <row r="26188" ht="12.75"/>
    <row r="26189" ht="12.75"/>
    <row r="26190" ht="12.75"/>
    <row r="26191" ht="12.75"/>
    <row r="26192" ht="12.75"/>
    <row r="26193" ht="12.75"/>
    <row r="26194" ht="12.75"/>
    <row r="26195" ht="12.75"/>
    <row r="26196" ht="12.75"/>
    <row r="26197" ht="12.75"/>
    <row r="26198" ht="12.75"/>
    <row r="26199" ht="12.75"/>
    <row r="26200" ht="12.75"/>
    <row r="26201" ht="12.75"/>
    <row r="26202" ht="12.75"/>
    <row r="26203" ht="12.75"/>
    <row r="26204" ht="12.75"/>
    <row r="26205" ht="12.75"/>
    <row r="26206" ht="12.75"/>
    <row r="26207" ht="12.75"/>
    <row r="26208" ht="12.75"/>
    <row r="26209" ht="12.75"/>
    <row r="26210" ht="12.75"/>
    <row r="26211" ht="12.75"/>
    <row r="26212" ht="12.75"/>
    <row r="26213" ht="12.75"/>
    <row r="26214" ht="12.75"/>
    <row r="26215" ht="12.75"/>
    <row r="26216" ht="12.75"/>
    <row r="26217" ht="12.75"/>
    <row r="26218" ht="12.75"/>
    <row r="26219" ht="12.75"/>
    <row r="26220" ht="12.75"/>
    <row r="26221" ht="12.75"/>
    <row r="26222" ht="12.75"/>
    <row r="26223" ht="12.75"/>
    <row r="26224" ht="12.75"/>
    <row r="26225" ht="12.75"/>
    <row r="26226" ht="12.75"/>
    <row r="26227" ht="12.75"/>
    <row r="26228" ht="12.75"/>
    <row r="26229" ht="12.75"/>
    <row r="26230" ht="12.75"/>
    <row r="26231" ht="12.75"/>
    <row r="26232" ht="12.75"/>
    <row r="26233" ht="12.75"/>
    <row r="26234" ht="12.75"/>
    <row r="26235" ht="12.75"/>
    <row r="26236" ht="12.75"/>
    <row r="26237" ht="12.75"/>
    <row r="26238" ht="12.75"/>
    <row r="26239" ht="12.75"/>
    <row r="26240" ht="12.75"/>
    <row r="26241" ht="12.75"/>
    <row r="26242" ht="12.75"/>
    <row r="26243" ht="12.75"/>
    <row r="26244" ht="12.75"/>
    <row r="26245" ht="12.75"/>
    <row r="26246" ht="12.75"/>
    <row r="26247" ht="12.75"/>
    <row r="26248" ht="12.75"/>
    <row r="26249" ht="12.75"/>
    <row r="26250" ht="12.75"/>
    <row r="26251" ht="12.75"/>
    <row r="26252" ht="12.75"/>
    <row r="26253" ht="12.75"/>
    <row r="26254" ht="12.75"/>
    <row r="26255" ht="12.75"/>
    <row r="26256" ht="12.75"/>
    <row r="26257" ht="12.75"/>
    <row r="26258" ht="12.75"/>
    <row r="26259" ht="12.75"/>
    <row r="26260" ht="12.75"/>
    <row r="26261" ht="12.75"/>
    <row r="26262" ht="12.75"/>
    <row r="26263" ht="12.75"/>
    <row r="26264" ht="12.75"/>
    <row r="26265" ht="12.75"/>
    <row r="26266" ht="12.75"/>
    <row r="26267" ht="12.75"/>
    <row r="26268" ht="12.75"/>
    <row r="26269" ht="12.75"/>
    <row r="26270" ht="12.75"/>
    <row r="26271" ht="12.75"/>
    <row r="26272" ht="12.75"/>
    <row r="26273" ht="12.75"/>
    <row r="26274" ht="12.75"/>
    <row r="26275" ht="12.75"/>
    <row r="26276" ht="12.75"/>
    <row r="26277" ht="12.75"/>
    <row r="26278" ht="12.75"/>
    <row r="26279" ht="12.75"/>
    <row r="26280" ht="12.75"/>
    <row r="26281" ht="12.75"/>
    <row r="26282" ht="12.75"/>
    <row r="26283" ht="12.75"/>
    <row r="26284" ht="12.75"/>
    <row r="26285" ht="12.75"/>
    <row r="26286" ht="12.75"/>
    <row r="26287" ht="12.75"/>
    <row r="26288" ht="12.75"/>
    <row r="26289" ht="12.75"/>
    <row r="26290" ht="12.75"/>
    <row r="26291" ht="12.75"/>
    <row r="26292" ht="12.75"/>
    <row r="26293" ht="12.75"/>
    <row r="26294" ht="12.75"/>
    <row r="26295" ht="12.75"/>
    <row r="26296" ht="12.75"/>
    <row r="26297" ht="12.75"/>
    <row r="26298" ht="12.75"/>
    <row r="26299" ht="12.75"/>
    <row r="26300" ht="12.75"/>
    <row r="26301" ht="12.75"/>
    <row r="26302" ht="12.75"/>
    <row r="26303" ht="12.75"/>
    <row r="26304" ht="12.75"/>
    <row r="26305" ht="12.75"/>
    <row r="26306" ht="12.75"/>
    <row r="26307" ht="12.75"/>
    <row r="26308" ht="12.75"/>
    <row r="26309" ht="12.75"/>
    <row r="26310" ht="12.75"/>
    <row r="26311" ht="12.75"/>
    <row r="26312" ht="12.75"/>
    <row r="26313" ht="12.75"/>
    <row r="26314" ht="12.75"/>
    <row r="26315" ht="12.75"/>
    <row r="26316" ht="12.75"/>
    <row r="26317" ht="12.75"/>
    <row r="26318" ht="12.75"/>
    <row r="26319" ht="12.75"/>
    <row r="26320" ht="12.75"/>
    <row r="26321" ht="12.75"/>
    <row r="26322" ht="12.75"/>
    <row r="26323" ht="12.75"/>
    <row r="26324" ht="12.75"/>
    <row r="26325" ht="12.75"/>
    <row r="26326" ht="12.75"/>
    <row r="26327" ht="12.75"/>
    <row r="26328" ht="12.75"/>
    <row r="26329" ht="12.75"/>
    <row r="26330" ht="12.75"/>
    <row r="26331" ht="12.75"/>
    <row r="26332" ht="12.75"/>
    <row r="26333" ht="12.75"/>
    <row r="26334" ht="12.75"/>
    <row r="26335" ht="12.75"/>
    <row r="26336" ht="12.75"/>
    <row r="26337" ht="12.75"/>
    <row r="26338" ht="12.75"/>
    <row r="26339" ht="12.75"/>
    <row r="26340" ht="12.75"/>
    <row r="26341" ht="12.75"/>
    <row r="26342" ht="12.75"/>
    <row r="26343" ht="12.75"/>
    <row r="26344" ht="12.75"/>
    <row r="26345" ht="12.75"/>
    <row r="26346" ht="12.75"/>
    <row r="26347" ht="12.75"/>
    <row r="26348" ht="12.75"/>
    <row r="26349" ht="12.75"/>
    <row r="26350" ht="12.75"/>
    <row r="26351" ht="12.75"/>
    <row r="26352" ht="12.75"/>
    <row r="26353" ht="12.75"/>
    <row r="26354" ht="12.75"/>
    <row r="26355" ht="12.75"/>
    <row r="26356" ht="12.75"/>
    <row r="26357" ht="12.75"/>
    <row r="26358" ht="12.75"/>
    <row r="26359" ht="12.75"/>
    <row r="26360" ht="12.75"/>
    <row r="26361" ht="12.75"/>
    <row r="26362" ht="12.75"/>
    <row r="26363" ht="12.75"/>
    <row r="26364" ht="12.75"/>
    <row r="26365" ht="12.75"/>
    <row r="26366" ht="12.75"/>
    <row r="26367" ht="12.75"/>
    <row r="26368" ht="12.75"/>
    <row r="26369" ht="12.75"/>
    <row r="26370" ht="12.75"/>
    <row r="26371" ht="12.75"/>
    <row r="26372" ht="12.75"/>
    <row r="26373" ht="12.75"/>
    <row r="26374" ht="12.75"/>
    <row r="26375" ht="12.75"/>
    <row r="26376" ht="12.75"/>
    <row r="26377" ht="12.75"/>
    <row r="26378" ht="12.75"/>
    <row r="26379" ht="12.75"/>
    <row r="26380" ht="12.75"/>
    <row r="26381" ht="12.75"/>
    <row r="26382" ht="12.75"/>
    <row r="26383" ht="12.75"/>
    <row r="26384" ht="12.75"/>
    <row r="26385" ht="12.75"/>
    <row r="26386" ht="12.75"/>
    <row r="26387" ht="12.75"/>
    <row r="26388" ht="12.75"/>
    <row r="26389" ht="12.75"/>
    <row r="26390" ht="12.75"/>
    <row r="26391" ht="12.75"/>
    <row r="26392" ht="12.75"/>
    <row r="26393" ht="12.75"/>
    <row r="26394" ht="12.75"/>
    <row r="26395" ht="12.75"/>
    <row r="26396" ht="12.75"/>
    <row r="26397" ht="12.75"/>
    <row r="26398" ht="12.75"/>
    <row r="26399" ht="12.75"/>
    <row r="26400" ht="12.75"/>
    <row r="26401" ht="12.75"/>
    <row r="26402" ht="12.75"/>
    <row r="26403" ht="12.75"/>
    <row r="26404" ht="12.75"/>
    <row r="26405" ht="12.75"/>
    <row r="26406" ht="12.75"/>
    <row r="26407" ht="12.75"/>
    <row r="26408" ht="12.75"/>
    <row r="26409" ht="12.75"/>
    <row r="26410" ht="12.75"/>
    <row r="26411" ht="12.75"/>
    <row r="26412" ht="12.75"/>
    <row r="26413" ht="12.75"/>
    <row r="26414" ht="12.75"/>
    <row r="26415" ht="12.75"/>
    <row r="26416" ht="12.75"/>
    <row r="26417" ht="12.75"/>
    <row r="26418" ht="12.75"/>
    <row r="26419" ht="12.75"/>
    <row r="26420" ht="12.75"/>
    <row r="26421" ht="12.75"/>
    <row r="26422" ht="12.75"/>
    <row r="26423" ht="12.75"/>
    <row r="26424" ht="12.75"/>
    <row r="26425" ht="12.75"/>
    <row r="26426" ht="12.75"/>
    <row r="26427" ht="12.75"/>
    <row r="26428" ht="12.75"/>
    <row r="26429" ht="12.75"/>
    <row r="26430" ht="12.75"/>
    <row r="26431" ht="12.75"/>
    <row r="26432" ht="12.75"/>
    <row r="26433" ht="12.75"/>
    <row r="26434" ht="12.75"/>
    <row r="26435" ht="12.75"/>
    <row r="26436" ht="12.75"/>
    <row r="26437" ht="12.75"/>
    <row r="26438" ht="12.75"/>
    <row r="26439" ht="12.75"/>
    <row r="26440" ht="12.75"/>
    <row r="26441" ht="12.75"/>
    <row r="26442" ht="12.75"/>
    <row r="26443" ht="12.75"/>
    <row r="26444" ht="12.75"/>
    <row r="26445" ht="12.75"/>
    <row r="26446" ht="12.75"/>
    <row r="26447" ht="12.75"/>
    <row r="26448" ht="12.75"/>
    <row r="26449" ht="12.75"/>
    <row r="26450" ht="12.75"/>
    <row r="26451" ht="12.75"/>
    <row r="26452" ht="12.75"/>
    <row r="26453" ht="12.75"/>
    <row r="26454" ht="12.75"/>
    <row r="26455" ht="12.75"/>
    <row r="26456" ht="12.75"/>
    <row r="26457" ht="12.75"/>
    <row r="26458" ht="12.75"/>
    <row r="26459" ht="12.75"/>
    <row r="26460" ht="12.75"/>
    <row r="26461" ht="12.75"/>
    <row r="26462" ht="12.75"/>
    <row r="26463" ht="12.75"/>
    <row r="26464" ht="12.75"/>
    <row r="26465" ht="12.75"/>
    <row r="26466" ht="12.75"/>
    <row r="26467" ht="12.75"/>
    <row r="26468" ht="12.75"/>
    <row r="26469" ht="12.75"/>
    <row r="26470" ht="12.75"/>
    <row r="26471" ht="12.75"/>
    <row r="26472" ht="12.75"/>
    <row r="26473" ht="12.75"/>
    <row r="26474" ht="12.75"/>
    <row r="26475" ht="12.75"/>
    <row r="26476" ht="12.75"/>
    <row r="26477" ht="12.75"/>
    <row r="26478" ht="12.75"/>
    <row r="26479" ht="12.75"/>
    <row r="26480" ht="12.75"/>
    <row r="26481" ht="12.75"/>
    <row r="26482" ht="12.75"/>
    <row r="26483" ht="12.75"/>
    <row r="26484" ht="12.75"/>
    <row r="26485" ht="12.75"/>
    <row r="26486" ht="12.75"/>
    <row r="26487" ht="12.75"/>
    <row r="26488" ht="12.75"/>
    <row r="26489" ht="12.75"/>
    <row r="26490" ht="12.75"/>
    <row r="26491" ht="12.75"/>
    <row r="26492" ht="12.75"/>
    <row r="26493" ht="12.75"/>
    <row r="26494" ht="12.75"/>
    <row r="26495" ht="12.75"/>
    <row r="26496" ht="12.75"/>
    <row r="26497" ht="12.75"/>
    <row r="26498" ht="12.75"/>
    <row r="26499" ht="12.75"/>
    <row r="26500" ht="12.75"/>
    <row r="26501" ht="12.75"/>
    <row r="26502" ht="12.75"/>
    <row r="26503" ht="12.75"/>
    <row r="26504" ht="12.75"/>
    <row r="26505" ht="12.75"/>
    <row r="26506" ht="12.75"/>
    <row r="26507" ht="12.75"/>
    <row r="26508" ht="12.75"/>
    <row r="26509" ht="12.75"/>
    <row r="26510" ht="12.75"/>
    <row r="26511" ht="12.75"/>
    <row r="26512" ht="12.75"/>
    <row r="26513" ht="12.75"/>
    <row r="26514" ht="12.75"/>
    <row r="26515" ht="12.75"/>
    <row r="26516" ht="12.75"/>
    <row r="26517" ht="12.75"/>
    <row r="26518" ht="12.75"/>
    <row r="26519" ht="12.75"/>
    <row r="26520" ht="12.75"/>
    <row r="26521" ht="12.75"/>
    <row r="26522" ht="12.75"/>
    <row r="26523" ht="12.75"/>
    <row r="26524" ht="12.75"/>
    <row r="26525" ht="12.75"/>
    <row r="26526" ht="12.75"/>
    <row r="26527" ht="12.75"/>
    <row r="26528" ht="12.75"/>
    <row r="26529" ht="12.75"/>
    <row r="26530" ht="12.75"/>
    <row r="26531" ht="12.75"/>
    <row r="26532" ht="12.75"/>
    <row r="26533" ht="12.75"/>
    <row r="26534" ht="12.75"/>
    <row r="26535" ht="12.75"/>
    <row r="26536" ht="12.75"/>
    <row r="26537" ht="12.75"/>
    <row r="26538" ht="12.75"/>
    <row r="26539" ht="12.75"/>
    <row r="26540" ht="12.75"/>
    <row r="26541" ht="12.75"/>
    <row r="26542" ht="12.75"/>
    <row r="26543" ht="12.75"/>
    <row r="26544" ht="12.75"/>
    <row r="26545" ht="12.75"/>
    <row r="26546" ht="12.75"/>
    <row r="26547" ht="12.75"/>
    <row r="26548" ht="12.75"/>
    <row r="26549" ht="12.75"/>
    <row r="26550" ht="12.75"/>
    <row r="26551" ht="12.75"/>
    <row r="26552" ht="12.75"/>
    <row r="26553" ht="12.75"/>
    <row r="26554" ht="12.75"/>
    <row r="26555" ht="12.75"/>
    <row r="26556" ht="12.75"/>
    <row r="26557" ht="12.75"/>
    <row r="26558" ht="12.75"/>
    <row r="26559" ht="12.75"/>
    <row r="26560" ht="12.75"/>
    <row r="26561" ht="12.75"/>
    <row r="26562" ht="12.75"/>
    <row r="26563" ht="12.75"/>
    <row r="26564" ht="12.75"/>
    <row r="26565" ht="12.75"/>
    <row r="26566" ht="12.75"/>
    <row r="26567" ht="12.75"/>
    <row r="26568" ht="12.75"/>
    <row r="26569" ht="12.75"/>
    <row r="26570" ht="12.75"/>
    <row r="26571" ht="12.75"/>
    <row r="26572" ht="12.75"/>
    <row r="26573" ht="12.75"/>
    <row r="26574" ht="12.75"/>
    <row r="26575" ht="12.75"/>
    <row r="26576" ht="12.75"/>
    <row r="26577" ht="12.75"/>
    <row r="26578" ht="12.75"/>
    <row r="26579" ht="12.75"/>
    <row r="26580" ht="12.75"/>
    <row r="26581" ht="12.75"/>
    <row r="26582" ht="12.75"/>
    <row r="26583" ht="12.75"/>
    <row r="26584" ht="12.75"/>
    <row r="26585" ht="12.75"/>
    <row r="26586" ht="12.75"/>
    <row r="26587" ht="12.75"/>
    <row r="26588" ht="12.75"/>
    <row r="26589" ht="12.75"/>
    <row r="26590" ht="12.75"/>
    <row r="26591" ht="12.75"/>
    <row r="26592" ht="12.75"/>
    <row r="26593" ht="12.75"/>
    <row r="26594" ht="12.75"/>
    <row r="26595" ht="12.75"/>
    <row r="26596" ht="12.75"/>
    <row r="26597" ht="12.75"/>
    <row r="26598" ht="12.75"/>
    <row r="26599" ht="12.75"/>
    <row r="26600" ht="12.75"/>
    <row r="26601" ht="12.75"/>
    <row r="26602" ht="12.75"/>
    <row r="26603" ht="12.75"/>
    <row r="26604" ht="12.75"/>
    <row r="26605" ht="12.75"/>
    <row r="26606" ht="12.75"/>
    <row r="26607" ht="12.75"/>
    <row r="26608" ht="12.75"/>
    <row r="26609" ht="12.75"/>
    <row r="26610" ht="12.75"/>
    <row r="26611" ht="12.75"/>
    <row r="26612" ht="12.75"/>
    <row r="26613" ht="12.75"/>
    <row r="26614" ht="12.75"/>
    <row r="26615" ht="12.75"/>
    <row r="26616" ht="12.75"/>
    <row r="26617" ht="12.75"/>
    <row r="26618" ht="12.75"/>
    <row r="26619" ht="12.75"/>
    <row r="26620" ht="12.75"/>
    <row r="26621" ht="12.75"/>
    <row r="26622" ht="12.75"/>
    <row r="26623" ht="12.75"/>
    <row r="26624" ht="12.75"/>
    <row r="26625" ht="12.75"/>
    <row r="26626" ht="12.75"/>
    <row r="26627" ht="12.75"/>
    <row r="26628" ht="12.75"/>
    <row r="26629" ht="12.75"/>
    <row r="26630" ht="12.75"/>
    <row r="26631" ht="12.75"/>
    <row r="26632" ht="12.75"/>
    <row r="26633" ht="12.75"/>
    <row r="26634" ht="12.75"/>
    <row r="26635" ht="12.75"/>
    <row r="26636" ht="12.75"/>
    <row r="26637" ht="12.75"/>
    <row r="26638" ht="12.75"/>
    <row r="26639" ht="12.75"/>
    <row r="26640" ht="12.75"/>
    <row r="26641" ht="12.75"/>
    <row r="26642" ht="12.75"/>
    <row r="26643" ht="12.75"/>
    <row r="26644" ht="12.75"/>
    <row r="26645" ht="12.75"/>
    <row r="26646" ht="12.75"/>
    <row r="26647" ht="12.75"/>
    <row r="26648" ht="12.75"/>
    <row r="26649" ht="12.75"/>
    <row r="26650" ht="12.75"/>
    <row r="26651" ht="12.75"/>
    <row r="26652" ht="12.75"/>
    <row r="26653" ht="12.75"/>
    <row r="26654" ht="12.75"/>
    <row r="26655" ht="12.75"/>
    <row r="26656" ht="12.75"/>
    <row r="26657" ht="12.75"/>
    <row r="26658" ht="12.75"/>
    <row r="26659" ht="12.75"/>
    <row r="26660" ht="12.75"/>
    <row r="26661" ht="12.75"/>
    <row r="26662" ht="12.75"/>
    <row r="26663" ht="12.75"/>
    <row r="26664" ht="12.75"/>
    <row r="26665" ht="12.75"/>
    <row r="26666" ht="12.75"/>
    <row r="26667" ht="12.75"/>
    <row r="26668" ht="12.75"/>
    <row r="26669" ht="12.75"/>
    <row r="26670" ht="12.75"/>
    <row r="26671" ht="12.75"/>
    <row r="26672" ht="12.75"/>
    <row r="26673" ht="12.75"/>
    <row r="26674" ht="12.75"/>
    <row r="26675" ht="12.75"/>
    <row r="26676" ht="12.75"/>
    <row r="26677" ht="12.75"/>
    <row r="26678" ht="12.75"/>
    <row r="26679" ht="12.75"/>
    <row r="26680" ht="12.75"/>
    <row r="26681" ht="12.75"/>
    <row r="26682" ht="12.75"/>
    <row r="26683" ht="12.75"/>
    <row r="26684" ht="12.75"/>
    <row r="26685" ht="12.75"/>
    <row r="26686" ht="12.75"/>
    <row r="26687" ht="12.75"/>
    <row r="26688" ht="12.75"/>
    <row r="26689" ht="12.75"/>
    <row r="26690" ht="12.75"/>
    <row r="26691" ht="12.75"/>
    <row r="26692" ht="12.75"/>
    <row r="26693" ht="12.75"/>
    <row r="26694" ht="12.75"/>
    <row r="26695" ht="12.75"/>
    <row r="26696" ht="12.75"/>
    <row r="26697" ht="12.75"/>
    <row r="26698" ht="12.75"/>
    <row r="26699" ht="12.75"/>
    <row r="26700" ht="12.75"/>
    <row r="26701" ht="12.75"/>
    <row r="26702" ht="12.75"/>
    <row r="26703" ht="12.75"/>
    <row r="26704" ht="12.75"/>
    <row r="26705" ht="12.75"/>
    <row r="26706" ht="12.75"/>
    <row r="26707" ht="12.75"/>
    <row r="26708" ht="12.75"/>
    <row r="26709" ht="12.75"/>
    <row r="26710" ht="12.75"/>
    <row r="26711" ht="12.75"/>
    <row r="26712" ht="12.75"/>
    <row r="26713" ht="12.75"/>
    <row r="26714" ht="12.75"/>
    <row r="26715" ht="12.75"/>
    <row r="26716" ht="12.75"/>
    <row r="26717" ht="12.75"/>
    <row r="26718" ht="12.75"/>
    <row r="26719" ht="12.75"/>
    <row r="26720" ht="12.75"/>
    <row r="26721" ht="12.75"/>
    <row r="26722" ht="12.75"/>
    <row r="26723" ht="12.75"/>
    <row r="26724" ht="12.75"/>
    <row r="26725" ht="12.75"/>
    <row r="26726" ht="12.75"/>
    <row r="26727" ht="12.75"/>
    <row r="26728" ht="12.75"/>
    <row r="26729" ht="12.75"/>
    <row r="26730" ht="12.75"/>
    <row r="26731" ht="12.75"/>
    <row r="26732" ht="12.75"/>
    <row r="26733" ht="12.75"/>
    <row r="26734" ht="12.75"/>
    <row r="26735" ht="12.75"/>
    <row r="26736" ht="12.75"/>
    <row r="26737" ht="12.75"/>
    <row r="26738" ht="12.75"/>
    <row r="26739" ht="12.75"/>
    <row r="26740" ht="12.75"/>
    <row r="26741" ht="12.75"/>
    <row r="26742" ht="12.75"/>
    <row r="26743" ht="12.75"/>
    <row r="26744" ht="12.75"/>
    <row r="26745" ht="12.75"/>
    <row r="26746" ht="12.75"/>
    <row r="26747" ht="12.75"/>
    <row r="26748" ht="12.75"/>
    <row r="26749" ht="12.75"/>
    <row r="26750" ht="12.75"/>
    <row r="26751" ht="12.75"/>
    <row r="26752" ht="12.75"/>
    <row r="26753" ht="12.75"/>
    <row r="26754" ht="12.75"/>
    <row r="26755" ht="12.75"/>
    <row r="26756" ht="12.75"/>
    <row r="26757" ht="12.75"/>
    <row r="26758" ht="12.75"/>
    <row r="26759" ht="12.75"/>
    <row r="26760" ht="12.75"/>
    <row r="26761" ht="12.75"/>
    <row r="26762" ht="12.75"/>
    <row r="26763" ht="12.75"/>
    <row r="26764" ht="12.75"/>
    <row r="26765" ht="12.75"/>
    <row r="26766" ht="12.75"/>
    <row r="26767" ht="12.75"/>
    <row r="26768" ht="12.75"/>
    <row r="26769" ht="12.75"/>
    <row r="26770" ht="12.75"/>
    <row r="26771" ht="12.75"/>
    <row r="26772" ht="12.75"/>
    <row r="26773" ht="12.75"/>
    <row r="26774" ht="12.75"/>
    <row r="26775" ht="12.75"/>
    <row r="26776" ht="12.75"/>
    <row r="26777" ht="12.75"/>
    <row r="26778" ht="12.75"/>
    <row r="26779" ht="12.75"/>
    <row r="26780" ht="12.75"/>
    <row r="26781" ht="12.75"/>
    <row r="26782" ht="12.75"/>
    <row r="26783" ht="12.75"/>
    <row r="26784" ht="12.75"/>
    <row r="26785" ht="12.75"/>
    <row r="26786" ht="12.75"/>
    <row r="26787" ht="12.75"/>
    <row r="26788" ht="12.75"/>
    <row r="26789" ht="12.75"/>
    <row r="26790" ht="12.75"/>
    <row r="26791" ht="12.75"/>
    <row r="26792" ht="12.75"/>
    <row r="26793" ht="12.75"/>
    <row r="26794" ht="12.75"/>
    <row r="26795" ht="12.75"/>
    <row r="26796" ht="12.75"/>
    <row r="26797" ht="12.75"/>
    <row r="26798" ht="12.75"/>
    <row r="26799" ht="12.75"/>
    <row r="26800" ht="12.75"/>
    <row r="26801" ht="12.75"/>
    <row r="26802" ht="12.75"/>
    <row r="26803" ht="12.75"/>
    <row r="26804" ht="12.75"/>
    <row r="26805" ht="12.75"/>
    <row r="26806" ht="12.75"/>
    <row r="26807" ht="12.75"/>
    <row r="26808" ht="12.75"/>
    <row r="26809" ht="12.75"/>
    <row r="26810" ht="12.75"/>
    <row r="26811" ht="12.75"/>
    <row r="26812" ht="12.75"/>
    <row r="26813" ht="12.75"/>
    <row r="26814" ht="12.75"/>
    <row r="26815" ht="12.75"/>
    <row r="26816" ht="12.75"/>
    <row r="26817" ht="12.75"/>
    <row r="26818" ht="12.75"/>
    <row r="26819" ht="12.75"/>
    <row r="26820" ht="12.75"/>
    <row r="26821" ht="12.75"/>
    <row r="26822" ht="12.75"/>
    <row r="26823" ht="12.75"/>
    <row r="26824" ht="12.75"/>
    <row r="26825" ht="12.75"/>
    <row r="26826" ht="12.75"/>
    <row r="26827" ht="12.75"/>
    <row r="26828" ht="12.75"/>
    <row r="26829" ht="12.75"/>
    <row r="26830" ht="12.75"/>
    <row r="26831" ht="12.75"/>
    <row r="26832" ht="12.75"/>
    <row r="26833" ht="12.75"/>
    <row r="26834" ht="12.75"/>
    <row r="26835" ht="12.75"/>
    <row r="26836" ht="12.75"/>
    <row r="26837" ht="12.75"/>
    <row r="26838" ht="12.75"/>
    <row r="26839" ht="12.75"/>
    <row r="26840" ht="12.75"/>
    <row r="26841" ht="12.75"/>
    <row r="26842" ht="12.75"/>
    <row r="26843" ht="12.75"/>
    <row r="26844" ht="12.75"/>
    <row r="26845" ht="12.75"/>
    <row r="26846" ht="12.75"/>
    <row r="26847" ht="12.75"/>
    <row r="26848" ht="12.75"/>
    <row r="26849" ht="12.75"/>
    <row r="26850" ht="12.75"/>
    <row r="26851" ht="12.75"/>
    <row r="26852" ht="12.75"/>
    <row r="26853" ht="12.75"/>
    <row r="26854" ht="12.75"/>
    <row r="26855" ht="12.75"/>
    <row r="26856" ht="12.75"/>
    <row r="26857" ht="12.75"/>
    <row r="26858" ht="12.75"/>
    <row r="26859" ht="12.75"/>
    <row r="26860" ht="12.75"/>
    <row r="26861" ht="12.75"/>
    <row r="26862" ht="12.75"/>
    <row r="26863" ht="12.75"/>
    <row r="26864" ht="12.75"/>
    <row r="26865" ht="12.75"/>
    <row r="26866" ht="12.75"/>
    <row r="26867" ht="12.75"/>
    <row r="26868" ht="12.75"/>
    <row r="26869" ht="12.75"/>
    <row r="26870" ht="12.75"/>
    <row r="26871" ht="12.75"/>
    <row r="26872" ht="12.75"/>
    <row r="26873" ht="12.75"/>
    <row r="26874" ht="12.75"/>
    <row r="26875" ht="12.75"/>
    <row r="26876" ht="12.75"/>
    <row r="26877" ht="12.75"/>
    <row r="26878" ht="12.75"/>
    <row r="26879" ht="12.75"/>
    <row r="26880" ht="12.75"/>
    <row r="26881" ht="12.75"/>
    <row r="26882" ht="12.75"/>
    <row r="26883" ht="12.75"/>
    <row r="26884" ht="12.75"/>
    <row r="26885" ht="12.75"/>
    <row r="26886" ht="12.75"/>
    <row r="26887" ht="12.75"/>
    <row r="26888" ht="12.75"/>
    <row r="26889" ht="12.75"/>
    <row r="26890" ht="12.75"/>
    <row r="26891" ht="12.75"/>
    <row r="26892" ht="12.75"/>
    <row r="26893" ht="12.75"/>
    <row r="26894" ht="12.75"/>
    <row r="26895" ht="12.75"/>
    <row r="26896" ht="12.75"/>
    <row r="26897" ht="12.75"/>
    <row r="26898" ht="12.75"/>
    <row r="26899" ht="12.75"/>
    <row r="26900" ht="12.75"/>
    <row r="26901" ht="12.75"/>
    <row r="26902" ht="12.75"/>
    <row r="26903" ht="12.75"/>
    <row r="26904" ht="12.75"/>
    <row r="26905" ht="12.75"/>
    <row r="26906" ht="12.75"/>
    <row r="26907" ht="12.75"/>
    <row r="26908" ht="12.75"/>
    <row r="26909" ht="12.75"/>
    <row r="26910" ht="12.75"/>
    <row r="26911" ht="12.75"/>
    <row r="26912" ht="12.75"/>
    <row r="26913" ht="12.75"/>
    <row r="26914" ht="12.75"/>
    <row r="26915" ht="12.75"/>
    <row r="26916" ht="12.75"/>
    <row r="26917" ht="12.75"/>
    <row r="26918" ht="12.75"/>
    <row r="26919" ht="12.75"/>
    <row r="26920" ht="12.75"/>
    <row r="26921" ht="12.75"/>
    <row r="26922" ht="12.75"/>
    <row r="26923" ht="12.75"/>
    <row r="26924" ht="12.75"/>
    <row r="26925" ht="12.75"/>
    <row r="26926" ht="12.75"/>
    <row r="26927" ht="12.75"/>
    <row r="26928" ht="12.75"/>
    <row r="26929" ht="12.75"/>
    <row r="26930" ht="12.75"/>
    <row r="26931" ht="12.75"/>
    <row r="26932" ht="12.75"/>
    <row r="26933" ht="12.75"/>
    <row r="26934" ht="12.75"/>
    <row r="26935" ht="12.75"/>
    <row r="26936" ht="12.75"/>
    <row r="26937" ht="12.75"/>
    <row r="26938" ht="12.75"/>
    <row r="26939" ht="12.75"/>
    <row r="26940" ht="12.75"/>
    <row r="26941" ht="12.75"/>
    <row r="26942" ht="12.75"/>
    <row r="26943" ht="12.75"/>
    <row r="26944" ht="12.75"/>
    <row r="26945" ht="12.75"/>
    <row r="26946" ht="12.75"/>
    <row r="26947" ht="12.75"/>
    <row r="26948" ht="12.75"/>
    <row r="26949" ht="12.75"/>
    <row r="26950" ht="12.75"/>
    <row r="26951" ht="12.75"/>
    <row r="26952" ht="12.75"/>
    <row r="26953" ht="12.75"/>
    <row r="26954" ht="12.75"/>
    <row r="26955" ht="12.75"/>
    <row r="26956" ht="12.75"/>
    <row r="26957" ht="12.75"/>
    <row r="26958" ht="12.75"/>
    <row r="26959" ht="12.75"/>
    <row r="26960" ht="12.75"/>
    <row r="26961" ht="12.75"/>
    <row r="26962" ht="12.75"/>
    <row r="26963" ht="12.75"/>
    <row r="26964" ht="12.75"/>
    <row r="26965" ht="12.75"/>
    <row r="26966" ht="12.75"/>
    <row r="26967" ht="12.75"/>
    <row r="26968" ht="12.75"/>
    <row r="26969" ht="12.75"/>
    <row r="26970" ht="12.75"/>
    <row r="26971" ht="12.75"/>
    <row r="26972" ht="12.75"/>
    <row r="26973" ht="12.75"/>
    <row r="26974" ht="12.75"/>
    <row r="26975" ht="12.75"/>
    <row r="26976" ht="12.75"/>
    <row r="26977" ht="12.75"/>
    <row r="26978" ht="12.75"/>
    <row r="26979" ht="12.75"/>
    <row r="26980" ht="12.75"/>
    <row r="26981" ht="12.75"/>
    <row r="26982" ht="12.75"/>
    <row r="26983" ht="12.75"/>
    <row r="26984" ht="12.75"/>
    <row r="26985" ht="12.75"/>
    <row r="26986" ht="12.75"/>
    <row r="26987" ht="12.75"/>
    <row r="26988" ht="12.75"/>
    <row r="26989" ht="12.75"/>
    <row r="26990" ht="12.75"/>
    <row r="26991" ht="12.75"/>
    <row r="26992" ht="12.75"/>
    <row r="26993" ht="12.75"/>
    <row r="26994" ht="12.75"/>
    <row r="26995" ht="12.75"/>
    <row r="26996" ht="12.75"/>
    <row r="26997" ht="12.75"/>
    <row r="26998" ht="12.75"/>
    <row r="26999" ht="12.75"/>
    <row r="27000" ht="12.75"/>
    <row r="27001" ht="12.75"/>
    <row r="27002" ht="12.75"/>
    <row r="27003" ht="12.75"/>
    <row r="27004" ht="12.75"/>
    <row r="27005" ht="12.75"/>
    <row r="27006" ht="12.75"/>
    <row r="27007" ht="12.75"/>
    <row r="27008" ht="12.75"/>
    <row r="27009" ht="12.75"/>
    <row r="27010" ht="12.75"/>
    <row r="27011" ht="12.75"/>
    <row r="27012" ht="12.75"/>
    <row r="27013" ht="12.75"/>
    <row r="27014" ht="12.75"/>
    <row r="27015" ht="12.75"/>
    <row r="27016" ht="12.75"/>
    <row r="27017" ht="12.75"/>
    <row r="27018" ht="12.75"/>
    <row r="27019" ht="12.75"/>
    <row r="27020" ht="12.75"/>
    <row r="27021" ht="12.75"/>
    <row r="27022" ht="12.75"/>
    <row r="27023" ht="12.75"/>
    <row r="27024" ht="12.75"/>
    <row r="27025" ht="12.75"/>
    <row r="27026" ht="12.75"/>
    <row r="27027" ht="12.75"/>
    <row r="27028" ht="12.75"/>
    <row r="27029" ht="12.75"/>
    <row r="27030" ht="12.75"/>
    <row r="27031" ht="12.75"/>
    <row r="27032" ht="12.75"/>
    <row r="27033" ht="12.75"/>
    <row r="27034" ht="12.75"/>
    <row r="27035" ht="12.75"/>
    <row r="27036" ht="12.75"/>
    <row r="27037" ht="12.75"/>
    <row r="27038" ht="12.75"/>
    <row r="27039" ht="12.75"/>
    <row r="27040" ht="12.75"/>
    <row r="27041" ht="12.75"/>
    <row r="27042" ht="12.75"/>
    <row r="27043" ht="12.75"/>
    <row r="27044" ht="12.75"/>
    <row r="27045" ht="12.75"/>
    <row r="27046" ht="12.75"/>
    <row r="27047" ht="12.75"/>
    <row r="27048" ht="12.75"/>
    <row r="27049" ht="12.75"/>
    <row r="27050" ht="12.75"/>
    <row r="27051" ht="12.75"/>
    <row r="27052" ht="12.75"/>
    <row r="27053" ht="12.75"/>
    <row r="27054" ht="12.75"/>
    <row r="27055" ht="12.75"/>
    <row r="27056" ht="12.75"/>
    <row r="27057" ht="12.75"/>
    <row r="27058" ht="12.75"/>
    <row r="27059" ht="12.75"/>
    <row r="27060" ht="12.75"/>
    <row r="27061" ht="12.75"/>
    <row r="27062" ht="12.75"/>
    <row r="27063" ht="12.75"/>
    <row r="27064" ht="12.75"/>
    <row r="27065" ht="12.75"/>
    <row r="27066" ht="12.75"/>
    <row r="27067" ht="12.75"/>
    <row r="27068" ht="12.75"/>
    <row r="27069" ht="12.75"/>
    <row r="27070" ht="12.75"/>
    <row r="27071" ht="12.75"/>
    <row r="27072" ht="12.75"/>
    <row r="27073" ht="12.75"/>
    <row r="27074" ht="12.75"/>
    <row r="27075" ht="12.75"/>
    <row r="27076" ht="12.75"/>
    <row r="27077" ht="12.75"/>
    <row r="27078" ht="12.75"/>
    <row r="27079" ht="12.75"/>
    <row r="27080" ht="12.75"/>
    <row r="27081" ht="12.75"/>
    <row r="27082" ht="12.75"/>
    <row r="27083" ht="12.75"/>
    <row r="27084" ht="12.75"/>
    <row r="27085" ht="12.75"/>
    <row r="27086" ht="12.75"/>
    <row r="27087" ht="12.75"/>
    <row r="27088" ht="12.75"/>
    <row r="27089" ht="12.75"/>
    <row r="27090" ht="12.75"/>
    <row r="27091" ht="12.75"/>
    <row r="27092" ht="12.75"/>
    <row r="27093" ht="12.75"/>
    <row r="27094" ht="12.75"/>
    <row r="27095" ht="12.75"/>
    <row r="27096" ht="12.75"/>
    <row r="27097" ht="12.75"/>
    <row r="27098" ht="12.75"/>
    <row r="27099" ht="12.75"/>
    <row r="27100" ht="12.75"/>
    <row r="27101" ht="12.75"/>
    <row r="27102" ht="12.75"/>
    <row r="27103" ht="12.75"/>
    <row r="27104" ht="12.75"/>
    <row r="27105" ht="12.75"/>
    <row r="27106" ht="12.75"/>
    <row r="27107" ht="12.75"/>
    <row r="27108" ht="12.75"/>
    <row r="27109" ht="12.75"/>
    <row r="27110" ht="12.75"/>
    <row r="27111" ht="12.75"/>
    <row r="27112" ht="12.75"/>
    <row r="27113" ht="12.75"/>
    <row r="27114" ht="12.75"/>
    <row r="27115" ht="12.75"/>
    <row r="27116" ht="12.75"/>
    <row r="27117" ht="12.75"/>
    <row r="27118" ht="12.75"/>
    <row r="27119" ht="12.75"/>
    <row r="27120" ht="12.75"/>
    <row r="27121" ht="12.75"/>
    <row r="27122" ht="12.75"/>
    <row r="27123" ht="12.75"/>
    <row r="27124" ht="12.75"/>
    <row r="27125" ht="12.75"/>
    <row r="27126" ht="12.75"/>
    <row r="27127" ht="12.75"/>
    <row r="27128" ht="12.75"/>
    <row r="27129" ht="12.75"/>
    <row r="27130" ht="12.75"/>
    <row r="27131" ht="12.75"/>
    <row r="27132" ht="12.75"/>
    <row r="27133" ht="12.75"/>
    <row r="27134" ht="12.75"/>
    <row r="27135" ht="12.75"/>
    <row r="27136" ht="12.75"/>
    <row r="27137" ht="12.75"/>
    <row r="27138" ht="12.75"/>
    <row r="27139" ht="12.75"/>
    <row r="27140" ht="12.75"/>
    <row r="27141" ht="12.75"/>
    <row r="27142" ht="12.75"/>
    <row r="27143" ht="12.75"/>
    <row r="27144" ht="12.75"/>
    <row r="27145" ht="12.75"/>
    <row r="27146" ht="12.75"/>
    <row r="27147" ht="12.75"/>
    <row r="27148" ht="12.75"/>
    <row r="27149" ht="12.75"/>
    <row r="27150" ht="12.75"/>
    <row r="27151" ht="12.75"/>
    <row r="27152" ht="12.75"/>
    <row r="27153" ht="12.75"/>
    <row r="27154" ht="12.75"/>
    <row r="27155" ht="12.75"/>
    <row r="27156" ht="12.75"/>
    <row r="27157" ht="12.75"/>
    <row r="27158" ht="12.75"/>
    <row r="27159" ht="12.75"/>
    <row r="27160" ht="12.75"/>
    <row r="27161" ht="12.75"/>
    <row r="27162" ht="12.75"/>
    <row r="27163" ht="12.75"/>
    <row r="27164" ht="12.75"/>
    <row r="27165" ht="12.75"/>
    <row r="27166" ht="12.75"/>
    <row r="27167" ht="12.75"/>
    <row r="27168" ht="12.75"/>
    <row r="27169" ht="12.75"/>
    <row r="27170" ht="12.75"/>
    <row r="27171" ht="12.75"/>
    <row r="27172" ht="12.75"/>
    <row r="27173" ht="12.75"/>
    <row r="27174" ht="12.75"/>
    <row r="27175" ht="12.75"/>
    <row r="27176" ht="12.75"/>
    <row r="27177" ht="12.75"/>
    <row r="27178" ht="12.75"/>
    <row r="27179" ht="12.75"/>
    <row r="27180" ht="12.75"/>
    <row r="27181" ht="12.75"/>
    <row r="27182" ht="12.75"/>
    <row r="27183" ht="12.75"/>
    <row r="27184" ht="12.75"/>
    <row r="27185" ht="12.75"/>
    <row r="27186" ht="12.75"/>
    <row r="27187" ht="12.75"/>
    <row r="27188" ht="12.75"/>
    <row r="27189" ht="12.75"/>
    <row r="27190" ht="12.75"/>
    <row r="27191" ht="12.75"/>
    <row r="27192" ht="12.75"/>
    <row r="27193" ht="12.75"/>
    <row r="27194" ht="12.75"/>
    <row r="27195" ht="12.75"/>
    <row r="27196" ht="12.75"/>
    <row r="27197" ht="12.75"/>
    <row r="27198" ht="12.75"/>
    <row r="27199" ht="12.75"/>
    <row r="27200" ht="12.75"/>
    <row r="27201" ht="12.75"/>
    <row r="27202" ht="12.75"/>
    <row r="27203" ht="12.75"/>
    <row r="27204" ht="12.75"/>
    <row r="27205" ht="12.75"/>
    <row r="27206" ht="12.75"/>
    <row r="27207" ht="12.75"/>
    <row r="27208" ht="12.75"/>
    <row r="27209" ht="12.75"/>
    <row r="27210" ht="12.75"/>
    <row r="27211" ht="12.75"/>
    <row r="27212" ht="12.75"/>
    <row r="27213" ht="12.75"/>
    <row r="27214" ht="12.75"/>
    <row r="27215" ht="12.75"/>
    <row r="27216" ht="12.75"/>
    <row r="27217" ht="12.75"/>
    <row r="27218" ht="12.75"/>
    <row r="27219" ht="12.75"/>
    <row r="27220" ht="12.75"/>
    <row r="27221" ht="12.75"/>
    <row r="27222" ht="12.75"/>
    <row r="27223" ht="12.75"/>
    <row r="27224" ht="12.75"/>
    <row r="27225" ht="12.75"/>
    <row r="27226" ht="12.75"/>
    <row r="27227" ht="12.75"/>
    <row r="27228" ht="12.75"/>
    <row r="27229" ht="12.75"/>
    <row r="27230" ht="12.75"/>
    <row r="27231" ht="12.75"/>
    <row r="27232" ht="12.75"/>
    <row r="27233" ht="12.75"/>
    <row r="27234" ht="12.75"/>
    <row r="27235" ht="12.75"/>
    <row r="27236" ht="12.75"/>
    <row r="27237" ht="12.75"/>
    <row r="27238" ht="12.75"/>
    <row r="27239" ht="12.75"/>
    <row r="27240" ht="12.75"/>
    <row r="27241" ht="12.75"/>
    <row r="27242" ht="12.75"/>
    <row r="27243" ht="12.75"/>
    <row r="27244" ht="12.75"/>
    <row r="27245" ht="12.75"/>
    <row r="27246" ht="12.75"/>
    <row r="27247" ht="12.75"/>
    <row r="27248" ht="12.75"/>
    <row r="27249" ht="12.75"/>
    <row r="27250" ht="12.75"/>
    <row r="27251" ht="12.75"/>
    <row r="27252" ht="12.75"/>
    <row r="27253" ht="12.75"/>
    <row r="27254" ht="12.75"/>
    <row r="27255" ht="12.75"/>
    <row r="27256" ht="12.75"/>
    <row r="27257" ht="12.75"/>
    <row r="27258" ht="12.75"/>
    <row r="27259" ht="12.75"/>
    <row r="27260" ht="12.75"/>
    <row r="27261" ht="12.75"/>
    <row r="27262" ht="12.75"/>
    <row r="27263" ht="12.75"/>
    <row r="27264" ht="12.75"/>
    <row r="27265" ht="12.75"/>
    <row r="27266" ht="12.75"/>
    <row r="27267" ht="12.75"/>
    <row r="27268" ht="12.75"/>
    <row r="27269" ht="12.75"/>
    <row r="27270" ht="12.75"/>
    <row r="27271" ht="12.75"/>
    <row r="27272" ht="12.75"/>
    <row r="27273" ht="12.75"/>
    <row r="27274" ht="12.75"/>
    <row r="27275" ht="12.75"/>
    <row r="27276" ht="12.75"/>
    <row r="27277" ht="12.75"/>
    <row r="27278" ht="12.75"/>
    <row r="27279" ht="12.75"/>
    <row r="27280" ht="12.75"/>
    <row r="27281" ht="12.75"/>
    <row r="27282" ht="12.75"/>
    <row r="27283" ht="12.75"/>
    <row r="27284" ht="12.75"/>
    <row r="27285" ht="12.75"/>
    <row r="27286" ht="12.75"/>
    <row r="27287" ht="12.75"/>
    <row r="27288" ht="12.75"/>
    <row r="27289" ht="12.75"/>
    <row r="27290" ht="12.75"/>
    <row r="27291" ht="12.75"/>
    <row r="27292" ht="12.75"/>
    <row r="27293" ht="12.75"/>
    <row r="27294" ht="12.75"/>
    <row r="27295" ht="12.75"/>
    <row r="27296" ht="12.75"/>
    <row r="27297" ht="12.75"/>
    <row r="27298" ht="12.75"/>
    <row r="27299" ht="12.75"/>
    <row r="27300" ht="12.75"/>
    <row r="27301" ht="12.75"/>
    <row r="27302" ht="12.75"/>
    <row r="27303" ht="12.75"/>
    <row r="27304" ht="12.75"/>
    <row r="27305" ht="12.75"/>
    <row r="27306" ht="12.75"/>
    <row r="27307" ht="12.75"/>
    <row r="27308" ht="12.75"/>
    <row r="27309" ht="12.75"/>
    <row r="27310" ht="12.75"/>
    <row r="27311" ht="12.75"/>
    <row r="27312" ht="12.75"/>
    <row r="27313" ht="12.75"/>
    <row r="27314" ht="12.75"/>
    <row r="27315" ht="12.75"/>
    <row r="27316" ht="12.75"/>
    <row r="27317" ht="12.75"/>
    <row r="27318" ht="12.75"/>
    <row r="27319" ht="12.75"/>
    <row r="27320" ht="12.75"/>
    <row r="27321" ht="12.75"/>
    <row r="27322" ht="12.75"/>
    <row r="27323" ht="12.75"/>
    <row r="27324" ht="12.75"/>
    <row r="27325" ht="12.75"/>
    <row r="27326" ht="12.75"/>
    <row r="27327" ht="12.75"/>
    <row r="27328" ht="12.75"/>
    <row r="27329" ht="12.75"/>
    <row r="27330" ht="12.75"/>
    <row r="27331" ht="12.75"/>
    <row r="27332" ht="12.75"/>
    <row r="27333" ht="12.75"/>
    <row r="27334" ht="12.75"/>
    <row r="27335" ht="12.75"/>
    <row r="27336" ht="12.75"/>
    <row r="27337" ht="12.75"/>
    <row r="27338" ht="12.75"/>
    <row r="27339" ht="12.75"/>
    <row r="27340" ht="12.75"/>
    <row r="27341" ht="12.75"/>
    <row r="27342" ht="12.75"/>
    <row r="27343" ht="12.75"/>
    <row r="27344" ht="12.75"/>
    <row r="27345" ht="12.75"/>
    <row r="27346" ht="12.75"/>
    <row r="27347" ht="12.75"/>
    <row r="27348" ht="12.75"/>
    <row r="27349" ht="12.75"/>
    <row r="27350" ht="12.75"/>
    <row r="27351" ht="12.75"/>
    <row r="27352" ht="12.75"/>
    <row r="27353" ht="12.75"/>
    <row r="27354" ht="12.75"/>
    <row r="27355" ht="12.75"/>
    <row r="27356" ht="12.75"/>
    <row r="27357" ht="12.75"/>
    <row r="27358" ht="12.75"/>
    <row r="27359" ht="12.75"/>
    <row r="27360" ht="12.75"/>
    <row r="27361" ht="12.75"/>
    <row r="27362" ht="12.75"/>
    <row r="27363" ht="12.75"/>
    <row r="27364" ht="12.75"/>
    <row r="27365" ht="12.75"/>
    <row r="27366" ht="12.75"/>
    <row r="27367" ht="12.75"/>
    <row r="27368" ht="12.75"/>
    <row r="27369" ht="12.75"/>
    <row r="27370" ht="12.75"/>
    <row r="27371" ht="12.75"/>
    <row r="27372" ht="12.75"/>
    <row r="27373" ht="12.75"/>
    <row r="27374" ht="12.75"/>
    <row r="27375" ht="12.75"/>
    <row r="27376" ht="12.75"/>
    <row r="27377" ht="12.75"/>
    <row r="27378" ht="12.75"/>
    <row r="27379" ht="12.75"/>
    <row r="27380" ht="12.75"/>
    <row r="27381" ht="12.75"/>
    <row r="27382" ht="12.75"/>
    <row r="27383" ht="12.75"/>
    <row r="27384" ht="12.75"/>
    <row r="27385" ht="12.75"/>
    <row r="27386" ht="12.75"/>
    <row r="27387" ht="12.75"/>
    <row r="27388" ht="12.75"/>
    <row r="27389" ht="12.75"/>
    <row r="27390" ht="12.75"/>
    <row r="27391" ht="12.75"/>
    <row r="27392" ht="12.75"/>
    <row r="27393" ht="12.75"/>
    <row r="27394" ht="12.75"/>
    <row r="27395" ht="12.75"/>
    <row r="27396" ht="12.75"/>
    <row r="27397" ht="12.75"/>
    <row r="27398" ht="12.75"/>
    <row r="27399" ht="12.75"/>
    <row r="27400" ht="12.75"/>
    <row r="27401" ht="12.75"/>
    <row r="27402" ht="12.75"/>
    <row r="27403" ht="12.75"/>
    <row r="27404" ht="12.75"/>
    <row r="27405" ht="12.75"/>
    <row r="27406" ht="12.75"/>
    <row r="27407" ht="12.75"/>
    <row r="27408" ht="12.75"/>
    <row r="27409" ht="12.75"/>
    <row r="27410" ht="12.75"/>
    <row r="27411" ht="12.75"/>
    <row r="27412" ht="12.75"/>
    <row r="27413" ht="12.75"/>
    <row r="27414" ht="12.75"/>
    <row r="27415" ht="12.75"/>
    <row r="27416" ht="12.75"/>
    <row r="27417" ht="12.75"/>
    <row r="27418" ht="12.75"/>
    <row r="27419" ht="12.75"/>
    <row r="27420" ht="12.75"/>
    <row r="27421" ht="12.75"/>
    <row r="27422" ht="12.75"/>
    <row r="27423" ht="12.75"/>
    <row r="27424" ht="12.75"/>
    <row r="27425" ht="12.75"/>
    <row r="27426" ht="12.75"/>
    <row r="27427" ht="12.75"/>
    <row r="27428" ht="12.75"/>
    <row r="27429" ht="12.75"/>
    <row r="27430" ht="12.75"/>
    <row r="27431" ht="12.75"/>
    <row r="27432" ht="12.75"/>
    <row r="27433" ht="12.75"/>
    <row r="27434" ht="12.75"/>
    <row r="27435" ht="12.75"/>
    <row r="27436" ht="12.75"/>
    <row r="27437" ht="12.75"/>
    <row r="27438" ht="12.75"/>
    <row r="27439" ht="12.75"/>
    <row r="27440" ht="12.75"/>
    <row r="27441" ht="12.75"/>
    <row r="27442" ht="12.75"/>
    <row r="27443" ht="12.75"/>
    <row r="27444" ht="12.75"/>
    <row r="27445" ht="12.75"/>
    <row r="27446" ht="12.75"/>
    <row r="27447" ht="12.75"/>
    <row r="27448" ht="12.75"/>
    <row r="27449" ht="12.75"/>
    <row r="27450" ht="12.75"/>
    <row r="27451" ht="12.75"/>
    <row r="27452" ht="12.75"/>
    <row r="27453" ht="12.75"/>
    <row r="27454" ht="12.75"/>
    <row r="27455" ht="12.75"/>
    <row r="27456" ht="12.75"/>
    <row r="27457" ht="12.75"/>
    <row r="27458" ht="12.75"/>
    <row r="27459" ht="12.75"/>
    <row r="27460" ht="12.75"/>
    <row r="27461" ht="12.75"/>
    <row r="27462" ht="12.75"/>
    <row r="27463" ht="12.75"/>
    <row r="27464" ht="12.75"/>
    <row r="27465" ht="12.75"/>
    <row r="27466" ht="12.75"/>
    <row r="27467" ht="12.75"/>
    <row r="27468" ht="12.75"/>
    <row r="27469" ht="12.75"/>
    <row r="27470" ht="12.75"/>
    <row r="27471" ht="12.75"/>
    <row r="27472" ht="12.75"/>
    <row r="27473" ht="12.75"/>
    <row r="27474" ht="12.75"/>
    <row r="27475" ht="12.75"/>
    <row r="27476" ht="12.75"/>
    <row r="27477" ht="12.75"/>
    <row r="27478" ht="12.75"/>
    <row r="27479" ht="12.75"/>
    <row r="27480" ht="12.75"/>
    <row r="27481" ht="12.75"/>
    <row r="27482" ht="12.75"/>
    <row r="27483" ht="12.75"/>
    <row r="27484" ht="12.75"/>
    <row r="27485" ht="12.75"/>
    <row r="27486" ht="12.75"/>
    <row r="27487" ht="12.75"/>
    <row r="27488" ht="12.75"/>
    <row r="27489" ht="12.75"/>
    <row r="27490" ht="12.75"/>
    <row r="27491" ht="12.75"/>
    <row r="27492" ht="12.75"/>
    <row r="27493" ht="12.75"/>
    <row r="27494" ht="12.75"/>
    <row r="27495" ht="12.75"/>
    <row r="27496" ht="12.75"/>
    <row r="27497" ht="12.75"/>
    <row r="27498" ht="12.75"/>
    <row r="27499" ht="12.75"/>
    <row r="27500" ht="12.75"/>
    <row r="27501" ht="12.75"/>
    <row r="27502" ht="12.75"/>
    <row r="27503" ht="12.75"/>
    <row r="27504" ht="12.75"/>
    <row r="27505" ht="12.75"/>
    <row r="27506" ht="12.75"/>
    <row r="27507" ht="12.75"/>
    <row r="27508" ht="12.75"/>
    <row r="27509" ht="12.75"/>
    <row r="27510" ht="12.75"/>
    <row r="27511" ht="12.75"/>
    <row r="27512" ht="12.75"/>
    <row r="27513" ht="12.75"/>
    <row r="27514" ht="12.75"/>
    <row r="27515" ht="12.75"/>
    <row r="27516" ht="12.75"/>
    <row r="27517" ht="12.75"/>
    <row r="27518" ht="12.75"/>
    <row r="27519" ht="12.75"/>
    <row r="27520" ht="12.75"/>
    <row r="27521" ht="12.75"/>
    <row r="27522" ht="12.75"/>
    <row r="27523" ht="12.75"/>
    <row r="27524" ht="12.75"/>
    <row r="27525" ht="12.75"/>
    <row r="27526" ht="12.75"/>
    <row r="27527" ht="12.75"/>
    <row r="27528" ht="12.75"/>
    <row r="27529" ht="12.75"/>
    <row r="27530" ht="12.75"/>
    <row r="27531" ht="12.75"/>
    <row r="27532" ht="12.75"/>
    <row r="27533" ht="12.75"/>
    <row r="27534" ht="12.75"/>
    <row r="27535" ht="12.75"/>
    <row r="27536" ht="12.75"/>
    <row r="27537" ht="12.75"/>
    <row r="27538" ht="12.75"/>
    <row r="27539" ht="12.75"/>
    <row r="27540" ht="12.75"/>
    <row r="27541" ht="12.75"/>
    <row r="27542" ht="12.75"/>
    <row r="27543" ht="12.75"/>
    <row r="27544" ht="12.75"/>
    <row r="27545" ht="12.75"/>
    <row r="27546" ht="12.75"/>
    <row r="27547" ht="12.75"/>
    <row r="27548" ht="12.75"/>
    <row r="27549" ht="12.75"/>
    <row r="27550" ht="12.75"/>
    <row r="27551" ht="12.75"/>
    <row r="27552" ht="12.75"/>
    <row r="27553" ht="12.75"/>
    <row r="27554" ht="12.75"/>
    <row r="27555" ht="12.75"/>
    <row r="27556" ht="12.75"/>
    <row r="27557" ht="12.75"/>
    <row r="27558" ht="12.75"/>
    <row r="27559" ht="12.75"/>
    <row r="27560" ht="12.75"/>
    <row r="27561" ht="12.75"/>
    <row r="27562" ht="12.75"/>
    <row r="27563" ht="12.75"/>
    <row r="27564" ht="12.75"/>
    <row r="27565" ht="12.75"/>
    <row r="27566" ht="12.75"/>
    <row r="27567" ht="12.75"/>
    <row r="27568" ht="12.75"/>
    <row r="27569" ht="12.75"/>
    <row r="27570" ht="12.75"/>
    <row r="27571" ht="12.75"/>
    <row r="27572" ht="12.75"/>
    <row r="27573" ht="12.75"/>
    <row r="27574" ht="12.75"/>
    <row r="27575" ht="12.75"/>
    <row r="27576" ht="12.75"/>
    <row r="27577" ht="12.75"/>
    <row r="27578" ht="12.75"/>
    <row r="27579" ht="12.75"/>
    <row r="27580" ht="12.75"/>
    <row r="27581" ht="12.75"/>
    <row r="27582" ht="12.75"/>
    <row r="27583" ht="12.75"/>
    <row r="27584" ht="12.75"/>
    <row r="27585" ht="12.75"/>
    <row r="27586" ht="12.75"/>
    <row r="27587" ht="12.75"/>
    <row r="27588" ht="12.75"/>
    <row r="27589" ht="12.75"/>
    <row r="27590" ht="12.75"/>
    <row r="27591" ht="12.75"/>
    <row r="27592" ht="12.75"/>
    <row r="27593" ht="12.75"/>
    <row r="27594" ht="12.75"/>
    <row r="27595" ht="12.75"/>
    <row r="27596" ht="12.75"/>
    <row r="27597" ht="12.75"/>
    <row r="27598" ht="12.75"/>
    <row r="27599" ht="12.75"/>
    <row r="27600" ht="12.75"/>
    <row r="27601" ht="12.75"/>
    <row r="27602" ht="12.75"/>
    <row r="27603" ht="12.75"/>
    <row r="27604" ht="12.75"/>
    <row r="27605" ht="12.75"/>
    <row r="27606" ht="12.75"/>
    <row r="27607" ht="12.75"/>
    <row r="27608" ht="12.75"/>
    <row r="27609" ht="12.75"/>
    <row r="27610" ht="12.75"/>
    <row r="27611" ht="12.75"/>
    <row r="27612" ht="12.75"/>
    <row r="27613" ht="12.75"/>
    <row r="27614" ht="12.75"/>
    <row r="27615" ht="12.75"/>
    <row r="27616" ht="12.75"/>
    <row r="27617" ht="12.75"/>
    <row r="27618" ht="12.75"/>
    <row r="27619" ht="12.75"/>
    <row r="27620" ht="12.75"/>
    <row r="27621" ht="12.75"/>
    <row r="27622" ht="12.75"/>
    <row r="27623" ht="12.75"/>
    <row r="27624" ht="12.75"/>
    <row r="27625" ht="12.75"/>
    <row r="27626" ht="12.75"/>
    <row r="27627" ht="12.75"/>
    <row r="27628" ht="12.75"/>
    <row r="27629" ht="12.75"/>
    <row r="27630" ht="12.75"/>
    <row r="27631" ht="12.75"/>
    <row r="27632" ht="12.75"/>
    <row r="27633" ht="12.75"/>
    <row r="27634" ht="12.75"/>
    <row r="27635" ht="12.75"/>
    <row r="27636" ht="12.75"/>
    <row r="27637" ht="12.75"/>
    <row r="27638" ht="12.75"/>
    <row r="27639" ht="12.75"/>
    <row r="27640" ht="12.75"/>
    <row r="27641" ht="12.75"/>
    <row r="27642" ht="12.75"/>
    <row r="27643" ht="12.75"/>
    <row r="27644" ht="12.75"/>
    <row r="27645" ht="12.75"/>
    <row r="27646" ht="12.75"/>
    <row r="27647" ht="12.75"/>
    <row r="27648" ht="12.75"/>
    <row r="27649" ht="12.75"/>
    <row r="27650" ht="12.75"/>
    <row r="27651" ht="12.75"/>
    <row r="27652" ht="12.75"/>
    <row r="27653" ht="12.75"/>
    <row r="27654" ht="12.75"/>
    <row r="27655" ht="12.75"/>
    <row r="27656" ht="12.75"/>
    <row r="27657" ht="12.75"/>
    <row r="27658" ht="12.75"/>
    <row r="27659" ht="12.75"/>
    <row r="27660" ht="12.75"/>
    <row r="27661" ht="12.75"/>
    <row r="27662" ht="12.75"/>
    <row r="27663" ht="12.75"/>
    <row r="27664" ht="12.75"/>
    <row r="27665" ht="12.75"/>
    <row r="27666" ht="12.75"/>
    <row r="27667" ht="12.75"/>
    <row r="27668" ht="12.75"/>
    <row r="27669" ht="12.75"/>
    <row r="27670" ht="12.75"/>
    <row r="27671" ht="12.75"/>
    <row r="27672" ht="12.75"/>
    <row r="27673" ht="12.75"/>
    <row r="27674" ht="12.75"/>
    <row r="27675" ht="12.75"/>
    <row r="27676" ht="12.75"/>
    <row r="27677" ht="12.75"/>
    <row r="27678" ht="12.75"/>
    <row r="27679" ht="12.75"/>
    <row r="27680" ht="12.75"/>
    <row r="27681" ht="12.75"/>
    <row r="27682" ht="12.75"/>
    <row r="27683" ht="12.75"/>
    <row r="27684" ht="12.75"/>
    <row r="27685" ht="12.75"/>
    <row r="27686" ht="12.75"/>
    <row r="27687" ht="12.75"/>
    <row r="27688" ht="12.75"/>
    <row r="27689" ht="12.75"/>
    <row r="27690" ht="12.75"/>
    <row r="27691" ht="12.75"/>
    <row r="27692" ht="12.75"/>
    <row r="27693" ht="12.75"/>
    <row r="27694" ht="12.75"/>
    <row r="27695" ht="12.75"/>
    <row r="27696" ht="12.75"/>
    <row r="27697" ht="12.75"/>
    <row r="27698" ht="12.75"/>
    <row r="27699" ht="12.75"/>
    <row r="27700" ht="12.75"/>
    <row r="27701" ht="12.75"/>
    <row r="27702" ht="12.75"/>
    <row r="27703" ht="12.75"/>
    <row r="27704" ht="12.75"/>
    <row r="27705" ht="12.75"/>
    <row r="27706" ht="12.75"/>
    <row r="27707" ht="12.75"/>
    <row r="27708" ht="12.75"/>
    <row r="27709" ht="12.75"/>
    <row r="27710" ht="12.75"/>
    <row r="27711" ht="12.75"/>
    <row r="27712" ht="12.75"/>
    <row r="27713" ht="12.75"/>
    <row r="27714" ht="12.75"/>
    <row r="27715" ht="12.75"/>
    <row r="27716" ht="12.75"/>
    <row r="27717" ht="12.75"/>
    <row r="27718" ht="12.75"/>
    <row r="27719" ht="12.75"/>
    <row r="27720" ht="12.75"/>
    <row r="27721" ht="12.75"/>
    <row r="27722" ht="12.75"/>
    <row r="27723" ht="12.75"/>
    <row r="27724" ht="12.75"/>
    <row r="27725" ht="12.75"/>
    <row r="27726" ht="12.75"/>
    <row r="27727" ht="12.75"/>
    <row r="27728" ht="12.75"/>
    <row r="27729" ht="12.75"/>
    <row r="27730" ht="12.75"/>
    <row r="27731" ht="12.75"/>
    <row r="27732" ht="12.75"/>
    <row r="27733" ht="12.75"/>
    <row r="27734" ht="12.75"/>
    <row r="27735" ht="12.75"/>
    <row r="27736" ht="12.75"/>
    <row r="27737" ht="12.75"/>
    <row r="27738" ht="12.75"/>
    <row r="27739" ht="12.75"/>
    <row r="27740" ht="12.75"/>
    <row r="27741" ht="12.75"/>
    <row r="27742" ht="12.75"/>
    <row r="27743" ht="12.75"/>
    <row r="27744" ht="12.75"/>
    <row r="27745" ht="12.75"/>
    <row r="27746" ht="12.75"/>
    <row r="27747" ht="12.75"/>
    <row r="27748" ht="12.75"/>
    <row r="27749" ht="12.75"/>
    <row r="27750" ht="12.75"/>
    <row r="27751" ht="12.75"/>
    <row r="27752" ht="12.75"/>
    <row r="27753" ht="12.75"/>
    <row r="27754" ht="12.75"/>
    <row r="27755" ht="12.75"/>
    <row r="27756" ht="12.75"/>
    <row r="27757" ht="12.75"/>
    <row r="27758" ht="12.75"/>
    <row r="27759" ht="12.75"/>
    <row r="27760" ht="12.75"/>
    <row r="27761" ht="12.75"/>
    <row r="27762" ht="12.75"/>
    <row r="27763" ht="12.75"/>
    <row r="27764" ht="12.75"/>
    <row r="27765" ht="12.75"/>
    <row r="27766" ht="12.75"/>
    <row r="27767" ht="12.75"/>
    <row r="27768" ht="12.75"/>
    <row r="27769" ht="12.75"/>
    <row r="27770" ht="12.75"/>
    <row r="27771" ht="12.75"/>
    <row r="27772" ht="12.75"/>
    <row r="27773" ht="12.75"/>
    <row r="27774" ht="12.75"/>
    <row r="27775" ht="12.75"/>
    <row r="27776" ht="12.75"/>
    <row r="27777" ht="12.75"/>
    <row r="27778" ht="12.75"/>
    <row r="27779" ht="12.75"/>
    <row r="27780" ht="12.75"/>
    <row r="27781" ht="12.75"/>
    <row r="27782" ht="12.75"/>
    <row r="27783" ht="12.75"/>
    <row r="27784" ht="12.75"/>
    <row r="27785" ht="12.75"/>
    <row r="27786" ht="12.75"/>
    <row r="27787" ht="12.75"/>
    <row r="27788" ht="12.75"/>
    <row r="27789" ht="12.75"/>
    <row r="27790" ht="12.75"/>
    <row r="27791" ht="12.75"/>
    <row r="27792" ht="12.75"/>
    <row r="27793" ht="12.75"/>
    <row r="27794" ht="12.75"/>
    <row r="27795" ht="12.75"/>
    <row r="27796" ht="12.75"/>
    <row r="27797" ht="12.75"/>
    <row r="27798" ht="12.75"/>
    <row r="27799" ht="12.75"/>
    <row r="27800" ht="12.75"/>
    <row r="27801" ht="12.75"/>
    <row r="27802" ht="12.75"/>
    <row r="27803" ht="12.75"/>
    <row r="27804" ht="12.75"/>
    <row r="27805" ht="12.75"/>
    <row r="27806" ht="12.75"/>
    <row r="27807" ht="12.75"/>
    <row r="27808" ht="12.75"/>
    <row r="27809" ht="12.75"/>
    <row r="27810" ht="12.75"/>
    <row r="27811" ht="12.75"/>
    <row r="27812" ht="12.75"/>
    <row r="27813" ht="12.75"/>
    <row r="27814" ht="12.75"/>
    <row r="27815" ht="12.75"/>
    <row r="27816" ht="12.75"/>
    <row r="27817" ht="12.75"/>
    <row r="27818" ht="12.75"/>
    <row r="27819" ht="12.75"/>
    <row r="27820" ht="12.75"/>
    <row r="27821" ht="12.75"/>
    <row r="27822" ht="12.75"/>
    <row r="27823" ht="12.75"/>
    <row r="27824" ht="12.75"/>
    <row r="27825" ht="12.75"/>
    <row r="27826" ht="12.75"/>
    <row r="27827" ht="12.75"/>
    <row r="27828" ht="12.75"/>
    <row r="27829" ht="12.75"/>
    <row r="27830" ht="12.75"/>
    <row r="27831" ht="12.75"/>
    <row r="27832" ht="12.75"/>
    <row r="27833" ht="12.75"/>
    <row r="27834" ht="12.75"/>
    <row r="27835" ht="12.75"/>
    <row r="27836" ht="12.75"/>
    <row r="27837" ht="12.75"/>
    <row r="27838" ht="12.75"/>
    <row r="27839" ht="12.75"/>
    <row r="27840" ht="12.75"/>
    <row r="27841" ht="12.75"/>
    <row r="27842" ht="12.75"/>
    <row r="27843" ht="12.75"/>
    <row r="27844" ht="12.75"/>
    <row r="27845" ht="12.75"/>
    <row r="27846" ht="12.75"/>
    <row r="27847" ht="12.75"/>
    <row r="27848" ht="12.75"/>
    <row r="27849" ht="12.75"/>
    <row r="27850" ht="12.75"/>
    <row r="27851" ht="12.75"/>
    <row r="27852" ht="12.75"/>
    <row r="27853" ht="12.75"/>
    <row r="27854" ht="12.75"/>
    <row r="27855" ht="12.75"/>
    <row r="27856" ht="12.75"/>
    <row r="27857" ht="12.75"/>
    <row r="27858" ht="12.75"/>
    <row r="27859" ht="12.75"/>
    <row r="27860" ht="12.75"/>
    <row r="27861" ht="12.75"/>
    <row r="27862" ht="12.75"/>
    <row r="27863" ht="12.75"/>
    <row r="27864" ht="12.75"/>
    <row r="27865" ht="12.75"/>
    <row r="27866" ht="12.75"/>
    <row r="27867" ht="12.75"/>
    <row r="27868" ht="12.75"/>
    <row r="27869" ht="12.75"/>
    <row r="27870" ht="12.75"/>
    <row r="27871" ht="12.75"/>
    <row r="27872" ht="12.75"/>
    <row r="27873" ht="12.75"/>
    <row r="27874" ht="12.75"/>
    <row r="27875" ht="12.75"/>
    <row r="27876" ht="12.75"/>
    <row r="27877" ht="12.75"/>
    <row r="27878" ht="12.75"/>
    <row r="27879" ht="12.75"/>
    <row r="27880" ht="12.75"/>
    <row r="27881" ht="12.75"/>
    <row r="27882" ht="12.75"/>
    <row r="27883" ht="12.75"/>
    <row r="27884" ht="12.75"/>
    <row r="27885" ht="12.75"/>
    <row r="27886" ht="12.75"/>
    <row r="27887" ht="12.75"/>
    <row r="27888" ht="12.75"/>
    <row r="27889" ht="12.75"/>
    <row r="27890" ht="12.75"/>
    <row r="27891" ht="12.75"/>
    <row r="27892" ht="12.75"/>
    <row r="27893" ht="12.75"/>
    <row r="27894" ht="12.75"/>
    <row r="27895" ht="12.75"/>
    <row r="27896" ht="12.75"/>
    <row r="27897" ht="12.75"/>
    <row r="27898" ht="12.75"/>
    <row r="27899" ht="12.75"/>
    <row r="27900" ht="12.75"/>
    <row r="27901" ht="12.75"/>
    <row r="27902" ht="12.75"/>
    <row r="27903" ht="12.75"/>
    <row r="27904" ht="12.75"/>
    <row r="27905" ht="12.75"/>
    <row r="27906" ht="12.75"/>
    <row r="27907" ht="12.75"/>
    <row r="27908" ht="12.75"/>
    <row r="27909" ht="12.75"/>
    <row r="27910" ht="12.75"/>
    <row r="27911" ht="12.75"/>
    <row r="27912" ht="12.75"/>
    <row r="27913" ht="12.75"/>
    <row r="27914" ht="12.75"/>
    <row r="27915" ht="12.75"/>
    <row r="27916" ht="12.75"/>
    <row r="27917" ht="12.75"/>
    <row r="27918" ht="12.75"/>
    <row r="27919" ht="12.75"/>
    <row r="27920" ht="12.75"/>
    <row r="27921" ht="12.75"/>
    <row r="27922" ht="12.75"/>
    <row r="27923" ht="12.75"/>
    <row r="27924" ht="12.75"/>
    <row r="27925" ht="12.75"/>
    <row r="27926" ht="12.75"/>
    <row r="27927" ht="12.75"/>
    <row r="27928" ht="12.75"/>
    <row r="27929" ht="12.75"/>
    <row r="27930" ht="12.75"/>
    <row r="27931" ht="12.75"/>
    <row r="27932" ht="12.75"/>
    <row r="27933" ht="12.75"/>
    <row r="27934" ht="12.75"/>
    <row r="27935" ht="12.75"/>
    <row r="27936" ht="12.75"/>
    <row r="27937" ht="12.75"/>
    <row r="27938" ht="12.75"/>
    <row r="27939" ht="12.75"/>
    <row r="27940" ht="12.75"/>
    <row r="27941" ht="12.75"/>
    <row r="27942" ht="12.75"/>
    <row r="27943" ht="12.75"/>
    <row r="27944" ht="12.75"/>
    <row r="27945" ht="12.75"/>
    <row r="27946" ht="12.75"/>
    <row r="27947" ht="12.75"/>
    <row r="27948" ht="12.75"/>
    <row r="27949" ht="12.75"/>
    <row r="27950" ht="12.75"/>
    <row r="27951" ht="12.75"/>
    <row r="27952" ht="12.75"/>
    <row r="27953" ht="12.75"/>
    <row r="27954" ht="12.75"/>
    <row r="27955" ht="12.75"/>
    <row r="27956" ht="12.75"/>
    <row r="27957" ht="12.75"/>
    <row r="27958" ht="12.75"/>
    <row r="27959" ht="12.75"/>
    <row r="27960" ht="12.75"/>
    <row r="27961" ht="12.75"/>
    <row r="27962" ht="12.75"/>
    <row r="27963" ht="12.75"/>
    <row r="27964" ht="12.75"/>
    <row r="27965" ht="12.75"/>
    <row r="27966" ht="12.75"/>
    <row r="27967" ht="12.75"/>
    <row r="27968" ht="12.75"/>
    <row r="27969" ht="12.75"/>
    <row r="27970" ht="12.75"/>
    <row r="27971" ht="12.75"/>
    <row r="27972" ht="12.75"/>
    <row r="27973" ht="12.75"/>
    <row r="27974" ht="12.75"/>
    <row r="27975" ht="12.75"/>
    <row r="27976" ht="12.75"/>
    <row r="27977" ht="12.75"/>
    <row r="27978" ht="12.75"/>
    <row r="27979" ht="12.75"/>
    <row r="27980" ht="12.75"/>
    <row r="27981" ht="12.75"/>
    <row r="27982" ht="12.75"/>
    <row r="27983" ht="12.75"/>
    <row r="27984" ht="12.75"/>
    <row r="27985" ht="12.75"/>
    <row r="27986" ht="12.75"/>
    <row r="27987" ht="12.75"/>
    <row r="27988" ht="12.75"/>
    <row r="27989" ht="12.75"/>
    <row r="27990" ht="12.75"/>
    <row r="27991" ht="12.75"/>
    <row r="27992" ht="12.75"/>
    <row r="27993" ht="12.75"/>
    <row r="27994" ht="12.75"/>
    <row r="27995" ht="12.75"/>
    <row r="27996" ht="12.75"/>
    <row r="27997" ht="12.75"/>
    <row r="27998" ht="12.75"/>
    <row r="27999" ht="12.75"/>
    <row r="28000" ht="12.75"/>
    <row r="28001" ht="12.75"/>
    <row r="28002" ht="12.75"/>
    <row r="28003" ht="12.75"/>
    <row r="28004" ht="12.75"/>
    <row r="28005" ht="12.75"/>
    <row r="28006" ht="12.75"/>
    <row r="28007" ht="12.75"/>
    <row r="28008" ht="12.75"/>
    <row r="28009" ht="12.75"/>
    <row r="28010" ht="12.75"/>
    <row r="28011" ht="12.75"/>
    <row r="28012" ht="12.75"/>
    <row r="28013" ht="12.75"/>
    <row r="28014" ht="12.75"/>
    <row r="28015" ht="12.75"/>
    <row r="28016" ht="12.75"/>
    <row r="28017" ht="12.75"/>
    <row r="28018" ht="12.75"/>
    <row r="28019" ht="12.75"/>
    <row r="28020" ht="12.75"/>
    <row r="28021" ht="12.75"/>
    <row r="28022" ht="12.75"/>
    <row r="28023" ht="12.75"/>
    <row r="28024" ht="12.75"/>
    <row r="28025" ht="12.75"/>
    <row r="28026" ht="12.75"/>
    <row r="28027" ht="12.75"/>
    <row r="28028" ht="12.75"/>
    <row r="28029" ht="12.75"/>
    <row r="28030" ht="12.75"/>
    <row r="28031" ht="12.75"/>
    <row r="28032" ht="12.75"/>
    <row r="28033" ht="12.75"/>
    <row r="28034" ht="12.75"/>
    <row r="28035" ht="12.75"/>
    <row r="28036" ht="12.75"/>
    <row r="28037" ht="12.75"/>
    <row r="28038" ht="12.75"/>
    <row r="28039" ht="12.75"/>
    <row r="28040" ht="12.75"/>
    <row r="28041" ht="12.75"/>
    <row r="28042" ht="12.75"/>
    <row r="28043" ht="12.75"/>
    <row r="28044" ht="12.75"/>
    <row r="28045" ht="12.75"/>
    <row r="28046" ht="12.75"/>
    <row r="28047" ht="12.75"/>
    <row r="28048" ht="12.75"/>
    <row r="28049" ht="12.75"/>
    <row r="28050" ht="12.75"/>
    <row r="28051" ht="12.75"/>
    <row r="28052" ht="12.75"/>
    <row r="28053" ht="12.75"/>
    <row r="28054" ht="12.75"/>
    <row r="28055" ht="12.75"/>
    <row r="28056" ht="12.75"/>
    <row r="28057" ht="12.75"/>
    <row r="28058" ht="12.75"/>
    <row r="28059" ht="12.75"/>
    <row r="28060" ht="12.75"/>
    <row r="28061" ht="12.75"/>
    <row r="28062" ht="12.75"/>
    <row r="28063" ht="12.75"/>
    <row r="28064" ht="12.75"/>
    <row r="28065" ht="12.75"/>
    <row r="28066" ht="12.75"/>
    <row r="28067" ht="12.75"/>
    <row r="28068" ht="12.75"/>
    <row r="28069" ht="12.75"/>
    <row r="28070" ht="12.75"/>
    <row r="28071" ht="12.75"/>
    <row r="28072" ht="12.75"/>
    <row r="28073" ht="12.75"/>
    <row r="28074" ht="12.75"/>
    <row r="28075" ht="12.75"/>
    <row r="28076" ht="12.75"/>
    <row r="28077" ht="12.75"/>
    <row r="28078" ht="12.75"/>
    <row r="28079" ht="12.75"/>
    <row r="28080" ht="12.75"/>
    <row r="28081" ht="12.75"/>
    <row r="28082" ht="12.75"/>
    <row r="28083" ht="12.75"/>
    <row r="28084" ht="12.75"/>
    <row r="28085" ht="12.75"/>
    <row r="28086" ht="12.75"/>
    <row r="28087" ht="12.75"/>
    <row r="28088" ht="12.75"/>
    <row r="28089" ht="12.75"/>
    <row r="28090" ht="12.75"/>
    <row r="28091" ht="12.75"/>
    <row r="28092" ht="12.75"/>
    <row r="28093" ht="12.75"/>
    <row r="28094" ht="12.75"/>
    <row r="28095" ht="12.75"/>
    <row r="28096" ht="12.75"/>
    <row r="28097" ht="12.75"/>
    <row r="28098" ht="12.75"/>
    <row r="28099" ht="12.75"/>
    <row r="28100" ht="12.75"/>
    <row r="28101" ht="12.75"/>
    <row r="28102" ht="12.75"/>
    <row r="28103" ht="12.75"/>
    <row r="28104" ht="12.75"/>
    <row r="28105" ht="12.75"/>
    <row r="28106" ht="12.75"/>
    <row r="28107" ht="12.75"/>
    <row r="28108" ht="12.75"/>
    <row r="28109" ht="12.75"/>
    <row r="28110" ht="12.75"/>
    <row r="28111" ht="12.75"/>
    <row r="28112" ht="12.75"/>
    <row r="28113" ht="12.75"/>
    <row r="28114" ht="12.75"/>
    <row r="28115" ht="12.75"/>
    <row r="28116" ht="12.75"/>
    <row r="28117" ht="12.75"/>
    <row r="28118" ht="12.75"/>
    <row r="28119" ht="12.75"/>
    <row r="28120" ht="12.75"/>
    <row r="28121" ht="12.75"/>
    <row r="28122" ht="12.75"/>
    <row r="28123" ht="12.75"/>
    <row r="28124" ht="12.75"/>
    <row r="28125" ht="12.75"/>
    <row r="28126" ht="12.75"/>
    <row r="28127" ht="12.75"/>
    <row r="28128" ht="12.75"/>
    <row r="28129" ht="12.75"/>
    <row r="28130" ht="12.75"/>
    <row r="28131" ht="12.75"/>
    <row r="28132" ht="12.75"/>
    <row r="28133" ht="12.75"/>
    <row r="28134" ht="12.75"/>
    <row r="28135" ht="12.75"/>
    <row r="28136" ht="12.75"/>
    <row r="28137" ht="12.75"/>
    <row r="28138" ht="12.75"/>
    <row r="28139" ht="12.75"/>
    <row r="28140" ht="12.75"/>
    <row r="28141" ht="12.75"/>
    <row r="28142" ht="12.75"/>
    <row r="28143" ht="12.75"/>
    <row r="28144" ht="12.75"/>
    <row r="28145" ht="12.75"/>
    <row r="28146" ht="12.75"/>
    <row r="28147" ht="12.75"/>
    <row r="28148" ht="12.75"/>
    <row r="28149" ht="12.75"/>
    <row r="28150" ht="12.75"/>
    <row r="28151" ht="12.75"/>
    <row r="28152" ht="12.75"/>
    <row r="28153" ht="12.75"/>
    <row r="28154" ht="12.75"/>
    <row r="28155" ht="12.75"/>
    <row r="28156" ht="12.75"/>
    <row r="28157" ht="12.75"/>
    <row r="28158" ht="12.75"/>
    <row r="28159" ht="12.75"/>
    <row r="28160" ht="12.75"/>
    <row r="28161" ht="12.75"/>
    <row r="28162" ht="12.75"/>
    <row r="28163" ht="12.75"/>
    <row r="28164" ht="12.75"/>
    <row r="28165" ht="12.75"/>
    <row r="28166" ht="12.75"/>
    <row r="28167" ht="12.75"/>
    <row r="28168" ht="12.75"/>
    <row r="28169" ht="12.75"/>
    <row r="28170" ht="12.75"/>
    <row r="28171" ht="12.75"/>
    <row r="28172" ht="12.75"/>
    <row r="28173" ht="12.75"/>
    <row r="28174" ht="12.75"/>
    <row r="28175" ht="12.75"/>
    <row r="28176" ht="12.75"/>
    <row r="28177" ht="12.75"/>
    <row r="28178" ht="12.75"/>
    <row r="28179" ht="12.75"/>
    <row r="28180" ht="12.75"/>
    <row r="28181" ht="12.75"/>
    <row r="28182" ht="12.75"/>
    <row r="28183" ht="12.75"/>
    <row r="28184" ht="12.75"/>
    <row r="28185" ht="12.75"/>
    <row r="28186" ht="12.75"/>
    <row r="28187" ht="12.75"/>
    <row r="28188" ht="12.75"/>
    <row r="28189" ht="12.75"/>
    <row r="28190" ht="12.75"/>
    <row r="28191" ht="12.75"/>
    <row r="28192" ht="12.75"/>
    <row r="28193" ht="12.75"/>
    <row r="28194" ht="12.75"/>
    <row r="28195" ht="12.75"/>
    <row r="28196" ht="12.75"/>
    <row r="28197" ht="12.75"/>
    <row r="28198" ht="12.75"/>
    <row r="28199" ht="12.75"/>
    <row r="28200" ht="12.75"/>
    <row r="28201" ht="12.75"/>
    <row r="28202" ht="12.75"/>
    <row r="28203" ht="12.75"/>
    <row r="28204" ht="12.75"/>
    <row r="28205" ht="12.75"/>
    <row r="28206" ht="12.75"/>
    <row r="28207" ht="12.75"/>
    <row r="28208" ht="12.75"/>
    <row r="28209" ht="12.75"/>
    <row r="28210" ht="12.75"/>
    <row r="28211" ht="12.75"/>
    <row r="28212" ht="12.75"/>
    <row r="28213" ht="12.75"/>
    <row r="28214" ht="12.75"/>
    <row r="28215" ht="12.75"/>
    <row r="28216" ht="12.75"/>
    <row r="28217" ht="12.75"/>
    <row r="28218" ht="12.75"/>
    <row r="28219" ht="12.75"/>
    <row r="28220" ht="12.75"/>
    <row r="28221" ht="12.75"/>
    <row r="28222" ht="12.75"/>
    <row r="28223" ht="12.75"/>
    <row r="28224" ht="12.75"/>
    <row r="28225" ht="12.75"/>
    <row r="28226" ht="12.75"/>
    <row r="28227" ht="12.75"/>
    <row r="28228" ht="12.75"/>
    <row r="28229" ht="12.75"/>
    <row r="28230" ht="12.75"/>
    <row r="28231" ht="12.75"/>
    <row r="28232" ht="12.75"/>
    <row r="28233" ht="12.75"/>
    <row r="28234" ht="12.75"/>
    <row r="28235" ht="12.75"/>
    <row r="28236" ht="12.75"/>
    <row r="28237" ht="12.75"/>
    <row r="28238" ht="12.75"/>
    <row r="28239" ht="12.75"/>
    <row r="28240" ht="12.75"/>
    <row r="28241" ht="12.75"/>
    <row r="28242" ht="12.75"/>
    <row r="28243" ht="12.75"/>
    <row r="28244" ht="12.75"/>
    <row r="28245" ht="12.75"/>
    <row r="28246" ht="12.75"/>
    <row r="28247" ht="12.75"/>
    <row r="28248" ht="12.75"/>
    <row r="28249" ht="12.75"/>
    <row r="28250" ht="12.75"/>
    <row r="28251" ht="12.75"/>
    <row r="28252" ht="12.75"/>
    <row r="28253" ht="12.75"/>
    <row r="28254" ht="12.75"/>
    <row r="28255" ht="12.75"/>
    <row r="28256" ht="12.75"/>
    <row r="28257" ht="12.75"/>
    <row r="28258" ht="12.75"/>
    <row r="28259" ht="12.75"/>
    <row r="28260" ht="12.75"/>
    <row r="28261" ht="12.75"/>
    <row r="28262" ht="12.75"/>
    <row r="28263" ht="12.75"/>
    <row r="28264" ht="12.75"/>
    <row r="28265" ht="12.75"/>
    <row r="28266" ht="12.75"/>
    <row r="28267" ht="12.75"/>
    <row r="28268" ht="12.75"/>
    <row r="28269" ht="12.75"/>
    <row r="28270" ht="12.75"/>
    <row r="28271" ht="12.75"/>
    <row r="28272" ht="12.75"/>
    <row r="28273" ht="12.75"/>
    <row r="28274" ht="12.75"/>
    <row r="28275" ht="12.75"/>
    <row r="28276" ht="12.75"/>
    <row r="28277" ht="12.75"/>
    <row r="28278" ht="12.75"/>
    <row r="28279" ht="12.75"/>
    <row r="28280" ht="12.75"/>
    <row r="28281" ht="12.75"/>
    <row r="28282" ht="12.75"/>
    <row r="28283" ht="12.75"/>
    <row r="28284" ht="12.75"/>
    <row r="28285" ht="12.75"/>
    <row r="28286" ht="12.75"/>
    <row r="28287" ht="12.75"/>
    <row r="28288" ht="12.75"/>
    <row r="28289" ht="12.75"/>
    <row r="28290" ht="12.75"/>
    <row r="28291" ht="12.75"/>
    <row r="28292" ht="12.75"/>
    <row r="28293" ht="12.75"/>
    <row r="28294" ht="12.75"/>
    <row r="28295" ht="12.75"/>
    <row r="28296" ht="12.75"/>
    <row r="28297" ht="12.75"/>
    <row r="28298" ht="12.75"/>
    <row r="28299" ht="12.75"/>
    <row r="28300" ht="12.75"/>
    <row r="28301" ht="12.75"/>
    <row r="28302" ht="12.75"/>
    <row r="28303" ht="12.75"/>
    <row r="28304" ht="12.75"/>
    <row r="28305" ht="12.75"/>
    <row r="28306" ht="12.75"/>
    <row r="28307" ht="12.75"/>
    <row r="28308" ht="12.75"/>
    <row r="28309" ht="12.75"/>
    <row r="28310" ht="12.75"/>
    <row r="28311" ht="12.75"/>
    <row r="28312" ht="12.75"/>
    <row r="28313" ht="12.75"/>
    <row r="28314" ht="12.75"/>
    <row r="28315" ht="12.75"/>
    <row r="28316" ht="12.75"/>
    <row r="28317" ht="12.75"/>
    <row r="28318" ht="12.75"/>
    <row r="28319" ht="12.75"/>
    <row r="28320" ht="12.75"/>
    <row r="28321" ht="12.75"/>
    <row r="28322" ht="12.75"/>
    <row r="28323" ht="12.75"/>
    <row r="28324" ht="12.75"/>
    <row r="28325" ht="12.75"/>
    <row r="28326" ht="12.75"/>
    <row r="28327" ht="12.75"/>
    <row r="28328" ht="12.75"/>
    <row r="28329" ht="12.75"/>
    <row r="28330" ht="12.75"/>
    <row r="28331" ht="12.75"/>
    <row r="28332" ht="12.75"/>
    <row r="28333" ht="12.75"/>
    <row r="28334" ht="12.75"/>
    <row r="28335" ht="12.75"/>
    <row r="28336" ht="12.75"/>
    <row r="28337" ht="12.75"/>
    <row r="28338" ht="12.75"/>
    <row r="28339" ht="12.75"/>
    <row r="28340" ht="12.75"/>
    <row r="28341" ht="12.75"/>
    <row r="28342" ht="12.75"/>
    <row r="28343" ht="12.75"/>
    <row r="28344" ht="12.75"/>
    <row r="28345" ht="12.75"/>
    <row r="28346" ht="12.75"/>
    <row r="28347" ht="12.75"/>
    <row r="28348" ht="12.75"/>
    <row r="28349" ht="12.75"/>
    <row r="28350" ht="12.75"/>
    <row r="28351" ht="12.75"/>
    <row r="28352" ht="12.75"/>
    <row r="28353" ht="12.75"/>
    <row r="28354" ht="12.75"/>
    <row r="28355" ht="12.75"/>
    <row r="28356" ht="12.75"/>
    <row r="28357" ht="12.75"/>
    <row r="28358" ht="12.75"/>
    <row r="28359" ht="12.75"/>
    <row r="28360" ht="12.75"/>
    <row r="28361" ht="12.75"/>
    <row r="28362" ht="12.75"/>
    <row r="28363" ht="12.75"/>
    <row r="28364" ht="12.75"/>
    <row r="28365" ht="12.75"/>
    <row r="28366" ht="12.75"/>
    <row r="28367" ht="12.75"/>
    <row r="28368" ht="12.75"/>
    <row r="28369" ht="12.75"/>
    <row r="28370" ht="12.75"/>
    <row r="28371" ht="12.75"/>
    <row r="28372" ht="12.75"/>
    <row r="28373" ht="12.75"/>
    <row r="28374" ht="12.75"/>
    <row r="28375" ht="12.75"/>
    <row r="28376" ht="12.75"/>
    <row r="28377" ht="12.75"/>
    <row r="28378" ht="12.75"/>
    <row r="28379" ht="12.75"/>
    <row r="28380" ht="12.75"/>
    <row r="28381" ht="12.75"/>
    <row r="28382" ht="12.75"/>
    <row r="28383" ht="12.75"/>
    <row r="28384" ht="12.75"/>
    <row r="28385" ht="12.75"/>
    <row r="28386" ht="12.75"/>
    <row r="28387" ht="12.75"/>
    <row r="28388" ht="12.75"/>
    <row r="28389" ht="12.75"/>
    <row r="28390" ht="12.75"/>
    <row r="28391" ht="12.75"/>
    <row r="28392" ht="12.75"/>
    <row r="28393" ht="12.75"/>
    <row r="28394" ht="12.75"/>
    <row r="28395" ht="12.75"/>
    <row r="28396" ht="12.75"/>
    <row r="28397" ht="12.75"/>
    <row r="28398" ht="12.75"/>
    <row r="28399" ht="12.75"/>
    <row r="28400" ht="12.75"/>
    <row r="28401" ht="12.75"/>
    <row r="28402" ht="12.75"/>
    <row r="28403" ht="12.75"/>
    <row r="28404" ht="12.75"/>
    <row r="28405" ht="12.75"/>
    <row r="28406" ht="12.75"/>
    <row r="28407" ht="12.75"/>
    <row r="28408" ht="12.75"/>
    <row r="28409" ht="12.75"/>
    <row r="28410" ht="12.75"/>
    <row r="28411" ht="12.75"/>
    <row r="28412" ht="12.75"/>
    <row r="28413" ht="12.75"/>
    <row r="28414" ht="12.75"/>
    <row r="28415" ht="12.75"/>
    <row r="28416" ht="12.75"/>
    <row r="28417" ht="12.75"/>
    <row r="28418" ht="12.75"/>
    <row r="28419" ht="12.75"/>
    <row r="28420" ht="12.75"/>
    <row r="28421" ht="12.75"/>
    <row r="28422" ht="12.75"/>
    <row r="28423" ht="12.75"/>
    <row r="28424" ht="12.75"/>
    <row r="28425" ht="12.75"/>
    <row r="28426" ht="12.75"/>
    <row r="28427" ht="12.75"/>
    <row r="28428" ht="12.75"/>
    <row r="28429" ht="12.75"/>
    <row r="28430" ht="12.75"/>
    <row r="28431" ht="12.75"/>
    <row r="28432" ht="12.75"/>
    <row r="28433" ht="12.75"/>
    <row r="28434" ht="12.75"/>
    <row r="28435" ht="12.75"/>
    <row r="28436" ht="12.75"/>
    <row r="28437" ht="12.75"/>
    <row r="28438" ht="12.75"/>
    <row r="28439" ht="12.75"/>
    <row r="28440" ht="12.75"/>
    <row r="28441" ht="12.75"/>
    <row r="28442" ht="12.75"/>
    <row r="28443" ht="12.75"/>
    <row r="28444" ht="12.75"/>
    <row r="28445" ht="12.75"/>
    <row r="28446" ht="12.75"/>
    <row r="28447" ht="12.75"/>
    <row r="28448" ht="12.75"/>
    <row r="28449" ht="12.75"/>
    <row r="28450" ht="12.75"/>
    <row r="28451" ht="12.75"/>
    <row r="28452" ht="12.75"/>
    <row r="28453" ht="12.75"/>
    <row r="28454" ht="12.75"/>
    <row r="28455" ht="12.75"/>
    <row r="28456" ht="12.75"/>
    <row r="28457" ht="12.75"/>
    <row r="28458" ht="12.75"/>
    <row r="28459" ht="12.75"/>
    <row r="28460" ht="12.75"/>
    <row r="28461" ht="12.75"/>
    <row r="28462" ht="12.75"/>
    <row r="28463" ht="12.75"/>
    <row r="28464" ht="12.75"/>
    <row r="28465" ht="12.75"/>
    <row r="28466" ht="12.75"/>
    <row r="28467" ht="12.75"/>
    <row r="28468" ht="12.75"/>
    <row r="28469" ht="12.75"/>
    <row r="28470" ht="12.75"/>
    <row r="28471" ht="12.75"/>
    <row r="28472" ht="12.75"/>
    <row r="28473" ht="12.75"/>
    <row r="28474" ht="12.75"/>
    <row r="28475" ht="12.75"/>
    <row r="28476" ht="12.75"/>
    <row r="28477" ht="12.75"/>
    <row r="28478" ht="12.75"/>
    <row r="28479" ht="12.75"/>
    <row r="28480" ht="12.75"/>
    <row r="28481" ht="12.75"/>
    <row r="28482" ht="12.75"/>
    <row r="28483" ht="12.75"/>
    <row r="28484" ht="12.75"/>
    <row r="28485" ht="12.75"/>
    <row r="28486" ht="12.75"/>
    <row r="28487" ht="12.75"/>
    <row r="28488" ht="12.75"/>
    <row r="28489" ht="12.75"/>
    <row r="28490" ht="12.75"/>
    <row r="28491" ht="12.75"/>
    <row r="28492" ht="12.75"/>
    <row r="28493" ht="12.75"/>
    <row r="28494" ht="12.75"/>
    <row r="28495" ht="12.75"/>
    <row r="28496" ht="12.75"/>
    <row r="28497" ht="12.75"/>
    <row r="28498" ht="12.75"/>
    <row r="28499" ht="12.75"/>
    <row r="28500" ht="12.75"/>
    <row r="28501" ht="12.75"/>
    <row r="28502" ht="12.75"/>
    <row r="28503" ht="12.75"/>
    <row r="28504" ht="12.75"/>
    <row r="28505" ht="12.75"/>
    <row r="28506" ht="12.75"/>
    <row r="28507" ht="12.75"/>
    <row r="28508" ht="12.75"/>
    <row r="28509" ht="12.75"/>
    <row r="28510" ht="12.75"/>
    <row r="28511" ht="12.75"/>
    <row r="28512" ht="12.75"/>
    <row r="28513" ht="12.75"/>
    <row r="28514" ht="12.75"/>
    <row r="28515" ht="12.75"/>
    <row r="28516" ht="12.75"/>
    <row r="28517" ht="12.75"/>
    <row r="28518" ht="12.75"/>
    <row r="28519" ht="12.75"/>
    <row r="28520" ht="12.75"/>
    <row r="28521" ht="12.75"/>
    <row r="28522" ht="12.75"/>
    <row r="28523" ht="12.75"/>
    <row r="28524" ht="12.75"/>
    <row r="28525" ht="12.75"/>
    <row r="28526" ht="12.75"/>
    <row r="28527" ht="12.75"/>
    <row r="28528" ht="12.75"/>
    <row r="28529" ht="12.75"/>
    <row r="28530" ht="12.75"/>
    <row r="28531" ht="12.75"/>
    <row r="28532" ht="12.75"/>
    <row r="28533" ht="12.75"/>
    <row r="28534" ht="12.75"/>
    <row r="28535" ht="12.75"/>
    <row r="28536" ht="12.75"/>
    <row r="28537" ht="12.75"/>
    <row r="28538" ht="12.75"/>
    <row r="28539" ht="12.75"/>
    <row r="28540" ht="12.75"/>
    <row r="28541" ht="12.75"/>
    <row r="28542" ht="12.75"/>
    <row r="28543" ht="12.75"/>
    <row r="28544" ht="12.75"/>
    <row r="28545" ht="12.75"/>
    <row r="28546" ht="12.75"/>
    <row r="28547" ht="12.75"/>
    <row r="28548" ht="12.75"/>
    <row r="28549" ht="12.75"/>
    <row r="28550" ht="12.75"/>
    <row r="28551" ht="12.75"/>
    <row r="28552" ht="12.75"/>
    <row r="28553" ht="12.75"/>
    <row r="28554" ht="12.75"/>
    <row r="28555" ht="12.75"/>
    <row r="28556" ht="12.75"/>
    <row r="28557" ht="12.75"/>
    <row r="28558" ht="12.75"/>
    <row r="28559" ht="12.75"/>
    <row r="28560" ht="12.75"/>
    <row r="28561" ht="12.75"/>
    <row r="28562" ht="12.75"/>
    <row r="28563" ht="12.75"/>
    <row r="28564" ht="12.75"/>
    <row r="28565" ht="12.75"/>
    <row r="28566" ht="12.75"/>
    <row r="28567" ht="12.75"/>
    <row r="28568" ht="12.75"/>
    <row r="28569" ht="12.75"/>
    <row r="28570" ht="12.75"/>
    <row r="28571" ht="12.75"/>
    <row r="28572" ht="12.75"/>
    <row r="28573" ht="12.75"/>
    <row r="28574" ht="12.75"/>
    <row r="28575" ht="12.75"/>
    <row r="28576" ht="12.75"/>
    <row r="28577" ht="12.75"/>
    <row r="28578" ht="12.75"/>
    <row r="28579" ht="12.75"/>
    <row r="28580" ht="12.75"/>
    <row r="28581" ht="12.75"/>
    <row r="28582" ht="12.75"/>
    <row r="28583" ht="12.75"/>
    <row r="28584" ht="12.75"/>
    <row r="28585" ht="12.75"/>
    <row r="28586" ht="12.75"/>
    <row r="28587" ht="12.75"/>
    <row r="28588" ht="12.75"/>
    <row r="28589" ht="12.75"/>
    <row r="28590" ht="12.75"/>
    <row r="28591" ht="12.75"/>
    <row r="28592" ht="12.75"/>
    <row r="28593" ht="12.75"/>
    <row r="28594" ht="12.75"/>
    <row r="28595" ht="12.75"/>
    <row r="28596" ht="12.75"/>
    <row r="28597" ht="12.75"/>
    <row r="28598" ht="12.75"/>
    <row r="28599" ht="12.75"/>
    <row r="28600" ht="12.75"/>
    <row r="28601" ht="12.75"/>
    <row r="28602" ht="12.75"/>
    <row r="28603" ht="12.75"/>
    <row r="28604" ht="12.75"/>
    <row r="28605" ht="12.75"/>
    <row r="28606" ht="12.75"/>
    <row r="28607" ht="12.75"/>
    <row r="28608" ht="12.75"/>
    <row r="28609" ht="12.75"/>
    <row r="28610" ht="12.75"/>
    <row r="28611" ht="12.75"/>
    <row r="28612" ht="12.75"/>
    <row r="28613" ht="12.75"/>
    <row r="28614" ht="12.75"/>
    <row r="28615" ht="12.75"/>
    <row r="28616" ht="12.75"/>
    <row r="28617" ht="12.75"/>
    <row r="28618" ht="12.75"/>
    <row r="28619" ht="12.75"/>
    <row r="28620" ht="12.75"/>
    <row r="28621" ht="12.75"/>
    <row r="28622" ht="12.75"/>
    <row r="28623" ht="12.75"/>
    <row r="28624" ht="12.75"/>
    <row r="28625" ht="12.75"/>
    <row r="28626" ht="12.75"/>
    <row r="28627" ht="12.75"/>
    <row r="28628" ht="12.75"/>
    <row r="28629" ht="12.75"/>
    <row r="28630" ht="12.75"/>
    <row r="28631" ht="12.75"/>
    <row r="28632" ht="12.75"/>
    <row r="28633" ht="12.75"/>
    <row r="28634" ht="12.75"/>
    <row r="28635" ht="12.75"/>
    <row r="28636" ht="12.75"/>
    <row r="28637" ht="12.75"/>
    <row r="28638" ht="12.75"/>
    <row r="28639" ht="12.75"/>
    <row r="28640" ht="12.75"/>
    <row r="28641" ht="12.75"/>
    <row r="28642" ht="12.75"/>
    <row r="28643" ht="12.75"/>
    <row r="28644" ht="12.75"/>
    <row r="28645" ht="12.75"/>
    <row r="28646" ht="12.75"/>
    <row r="28647" ht="12.75"/>
    <row r="28648" ht="12.75"/>
    <row r="28649" ht="12.75"/>
    <row r="28650" ht="12.75"/>
    <row r="28651" ht="12.75"/>
    <row r="28652" ht="12.75"/>
    <row r="28653" ht="12.75"/>
    <row r="28654" ht="12.75"/>
    <row r="28655" ht="12.75"/>
    <row r="28656" ht="12.75"/>
    <row r="28657" ht="12.75"/>
    <row r="28658" ht="12.75"/>
    <row r="28659" ht="12.75"/>
    <row r="28660" ht="12.75"/>
    <row r="28661" ht="12.75"/>
    <row r="28662" ht="12.75"/>
    <row r="28663" ht="12.75"/>
    <row r="28664" ht="12.75"/>
    <row r="28665" ht="12.75"/>
    <row r="28666" ht="12.75"/>
    <row r="28667" ht="12.75"/>
    <row r="28668" ht="12.75"/>
    <row r="28669" ht="12.75"/>
    <row r="28670" ht="12.75"/>
    <row r="28671" ht="12.75"/>
    <row r="28672" ht="12.75"/>
    <row r="28673" ht="12.75"/>
    <row r="28674" ht="12.75"/>
    <row r="28675" ht="12.75"/>
    <row r="28676" ht="12.75"/>
    <row r="28677" ht="12.75"/>
    <row r="28678" ht="12.75"/>
    <row r="28679" ht="12.75"/>
    <row r="28680" ht="12.75"/>
    <row r="28681" ht="12.75"/>
    <row r="28682" ht="12.75"/>
    <row r="28683" ht="12.75"/>
    <row r="28684" ht="12.75"/>
    <row r="28685" ht="12.75"/>
    <row r="28686" ht="12.75"/>
    <row r="28687" ht="12.75"/>
    <row r="28688" ht="12.75"/>
    <row r="28689" ht="12.75"/>
    <row r="28690" ht="12.75"/>
    <row r="28691" ht="12.75"/>
    <row r="28692" ht="12.75"/>
    <row r="28693" ht="12.75"/>
    <row r="28694" ht="12.75"/>
    <row r="28695" ht="12.75"/>
    <row r="28696" ht="12.75"/>
    <row r="28697" ht="12.75"/>
    <row r="28698" ht="12.75"/>
    <row r="28699" ht="12.75"/>
    <row r="28700" ht="12.75"/>
    <row r="28701" ht="12.75"/>
    <row r="28702" ht="12.75"/>
    <row r="28703" ht="12.75"/>
    <row r="28704" ht="12.75"/>
    <row r="28705" ht="12.75"/>
    <row r="28706" ht="12.75"/>
    <row r="28707" ht="12.75"/>
    <row r="28708" ht="12.75"/>
    <row r="28709" ht="12.75"/>
    <row r="28710" ht="12.75"/>
    <row r="28711" ht="12.75"/>
    <row r="28712" ht="12.75"/>
    <row r="28713" ht="12.75"/>
    <row r="28714" ht="12.75"/>
    <row r="28715" ht="12.75"/>
    <row r="28716" ht="12.75"/>
    <row r="28717" ht="12.75"/>
    <row r="28718" ht="12.75"/>
    <row r="28719" ht="12.75"/>
    <row r="28720" ht="12.75"/>
    <row r="28721" ht="12.75"/>
    <row r="28722" ht="12.75"/>
    <row r="28723" ht="12.75"/>
    <row r="28724" ht="12.75"/>
    <row r="28725" ht="12.75"/>
    <row r="28726" ht="12.75"/>
    <row r="28727" ht="12.75"/>
    <row r="28728" ht="12.75"/>
    <row r="28729" ht="12.75"/>
    <row r="28730" ht="12.75"/>
    <row r="28731" ht="12.75"/>
    <row r="28732" ht="12.75"/>
    <row r="28733" ht="12.75"/>
    <row r="28734" ht="12.75"/>
    <row r="28735" ht="12.75"/>
    <row r="28736" ht="12.75"/>
    <row r="28737" ht="12.75"/>
    <row r="28738" ht="12.75"/>
    <row r="28739" ht="12.75"/>
    <row r="28740" ht="12.75"/>
    <row r="28741" ht="12.75"/>
    <row r="28742" ht="12.75"/>
    <row r="28743" ht="12.75"/>
    <row r="28744" ht="12.75"/>
    <row r="28745" ht="12.75"/>
    <row r="28746" ht="12.75"/>
    <row r="28747" ht="12.75"/>
    <row r="28748" ht="12.75"/>
    <row r="28749" ht="12.75"/>
    <row r="28750" ht="12.75"/>
    <row r="28751" ht="12.75"/>
    <row r="28752" ht="12.75"/>
    <row r="28753" ht="12.75"/>
    <row r="28754" ht="12.75"/>
    <row r="28755" ht="12.75"/>
    <row r="28756" ht="12.75"/>
    <row r="28757" ht="12.75"/>
    <row r="28758" ht="12.75"/>
    <row r="28759" ht="12.75"/>
    <row r="28760" ht="12.75"/>
    <row r="28761" ht="12.75"/>
    <row r="28762" ht="12.75"/>
    <row r="28763" ht="12.75"/>
    <row r="28764" ht="12.75"/>
    <row r="28765" ht="12.75"/>
    <row r="28766" ht="12.75"/>
    <row r="28767" ht="12.75"/>
    <row r="28768" ht="12.75"/>
    <row r="28769" ht="12.75"/>
    <row r="28770" ht="12.75"/>
    <row r="28771" ht="12.75"/>
    <row r="28772" ht="12.75"/>
    <row r="28773" ht="12.75"/>
    <row r="28774" ht="12.75"/>
    <row r="28775" ht="12.75"/>
    <row r="28776" ht="12.75"/>
    <row r="28777" ht="12.75"/>
    <row r="28778" ht="12.75"/>
    <row r="28779" ht="12.75"/>
    <row r="28780" ht="12.75"/>
    <row r="28781" ht="12.75"/>
    <row r="28782" ht="12.75"/>
    <row r="28783" ht="12.75"/>
    <row r="28784" ht="12.75"/>
    <row r="28785" ht="12.75"/>
    <row r="28786" ht="12.75"/>
    <row r="28787" ht="12.75"/>
    <row r="28788" ht="12.75"/>
    <row r="28789" ht="12.75"/>
    <row r="28790" ht="12.75"/>
    <row r="28791" ht="12.75"/>
    <row r="28792" ht="12.75"/>
    <row r="28793" ht="12.75"/>
    <row r="28794" ht="12.75"/>
    <row r="28795" ht="12.75"/>
    <row r="28796" ht="12.75"/>
    <row r="28797" ht="12.75"/>
    <row r="28798" ht="12.75"/>
    <row r="28799" ht="12.75"/>
    <row r="28800" ht="12.75"/>
    <row r="28801" ht="12.75"/>
    <row r="28802" ht="12.75"/>
    <row r="28803" ht="12.75"/>
    <row r="28804" ht="12.75"/>
    <row r="28805" ht="12.75"/>
    <row r="28806" ht="12.75"/>
    <row r="28807" ht="12.75"/>
    <row r="28808" ht="12.75"/>
    <row r="28809" ht="12.75"/>
    <row r="28810" ht="12.75"/>
    <row r="28811" ht="12.75"/>
    <row r="28812" ht="12.75"/>
    <row r="28813" ht="12.75"/>
    <row r="28814" ht="12.75"/>
    <row r="28815" ht="12.75"/>
    <row r="28816" ht="12.75"/>
    <row r="28817" ht="12.75"/>
    <row r="28818" ht="12.75"/>
    <row r="28819" ht="12.75"/>
    <row r="28820" ht="12.75"/>
    <row r="28821" ht="12.75"/>
    <row r="28822" ht="12.75"/>
    <row r="28823" ht="12.75"/>
    <row r="28824" ht="12.75"/>
    <row r="28825" ht="12.75"/>
    <row r="28826" ht="12.75"/>
    <row r="28827" ht="12.75"/>
    <row r="28828" ht="12.75"/>
    <row r="28829" ht="12.75"/>
    <row r="28830" ht="12.75"/>
    <row r="28831" ht="12.75"/>
    <row r="28832" ht="12.75"/>
    <row r="28833" ht="12.75"/>
    <row r="28834" ht="12.75"/>
    <row r="28835" ht="12.75"/>
    <row r="28836" ht="12.75"/>
    <row r="28837" ht="12.75"/>
    <row r="28838" ht="12.75"/>
    <row r="28839" ht="12.75"/>
    <row r="28840" ht="12.75"/>
    <row r="28841" ht="12.75"/>
    <row r="28842" ht="12.75"/>
    <row r="28843" ht="12.75"/>
    <row r="28844" ht="12.75"/>
    <row r="28845" ht="12.75"/>
    <row r="28846" ht="12.75"/>
    <row r="28847" ht="12.75"/>
    <row r="28848" ht="12.75"/>
    <row r="28849" ht="12.75"/>
    <row r="28850" ht="12.75"/>
    <row r="28851" ht="12.75"/>
    <row r="28852" ht="12.75"/>
    <row r="28853" ht="12.75"/>
    <row r="28854" ht="12.75"/>
    <row r="28855" ht="12.75"/>
    <row r="28856" ht="12.75"/>
    <row r="28857" ht="12.75"/>
    <row r="28858" ht="12.75"/>
    <row r="28859" ht="12.75"/>
    <row r="28860" ht="12.75"/>
    <row r="28861" ht="12.75"/>
    <row r="28862" ht="12.75"/>
    <row r="28863" ht="12.75"/>
    <row r="28864" ht="12.75"/>
    <row r="28865" ht="12.75"/>
    <row r="28866" ht="12.75"/>
    <row r="28867" ht="12.75"/>
    <row r="28868" ht="12.75"/>
    <row r="28869" ht="12.75"/>
    <row r="28870" ht="12.75"/>
    <row r="28871" ht="12.75"/>
    <row r="28872" ht="12.75"/>
    <row r="28873" ht="12.75"/>
    <row r="28874" ht="12.75"/>
    <row r="28875" ht="12.75"/>
    <row r="28876" ht="12.75"/>
    <row r="28877" ht="12.75"/>
    <row r="28878" ht="12.75"/>
    <row r="28879" ht="12.75"/>
    <row r="28880" ht="12.75"/>
    <row r="28881" ht="12.75"/>
    <row r="28882" ht="12.75"/>
    <row r="28883" ht="12.75"/>
    <row r="28884" ht="12.75"/>
    <row r="28885" ht="12.75"/>
    <row r="28886" ht="12.75"/>
    <row r="28887" ht="12.75"/>
    <row r="28888" ht="12.75"/>
    <row r="28889" ht="12.75"/>
    <row r="28890" ht="12.75"/>
    <row r="28891" ht="12.75"/>
    <row r="28892" ht="12.75"/>
    <row r="28893" ht="12.75"/>
    <row r="28894" ht="12.75"/>
    <row r="28895" ht="12.75"/>
    <row r="28896" ht="12.75"/>
    <row r="28897" ht="12.75"/>
    <row r="28898" ht="12.75"/>
    <row r="28899" ht="12.75"/>
    <row r="28900" ht="12.75"/>
    <row r="28901" ht="12.75"/>
    <row r="28902" ht="12.75"/>
    <row r="28903" ht="12.75"/>
    <row r="28904" ht="12.75"/>
    <row r="28905" ht="12.75"/>
    <row r="28906" ht="12.75"/>
    <row r="28907" ht="12.75"/>
    <row r="28908" ht="12.75"/>
    <row r="28909" ht="12.75"/>
    <row r="28910" ht="12.75"/>
    <row r="28911" ht="12.75"/>
    <row r="28912" ht="12.75"/>
    <row r="28913" ht="12.75"/>
    <row r="28914" ht="12.75"/>
    <row r="28915" ht="12.75"/>
    <row r="28916" ht="12.75"/>
    <row r="28917" ht="12.75"/>
    <row r="28918" ht="12.75"/>
    <row r="28919" ht="12.75"/>
    <row r="28920" ht="12.75"/>
    <row r="28921" ht="12.75"/>
    <row r="28922" ht="12.75"/>
    <row r="28923" ht="12.75"/>
    <row r="28924" ht="12.75"/>
    <row r="28925" ht="12.75"/>
    <row r="28926" ht="12.75"/>
    <row r="28927" ht="12.75"/>
    <row r="28928" ht="12.75"/>
    <row r="28929" ht="12.75"/>
    <row r="28930" ht="12.75"/>
    <row r="28931" ht="12.75"/>
    <row r="28932" ht="12.75"/>
    <row r="28933" ht="12.75"/>
    <row r="28934" ht="12.75"/>
    <row r="28935" ht="12.75"/>
    <row r="28936" ht="12.75"/>
    <row r="28937" ht="12.75"/>
    <row r="28938" ht="12.75"/>
    <row r="28939" ht="12.75"/>
    <row r="28940" ht="12.75"/>
    <row r="28941" ht="12.75"/>
    <row r="28942" ht="12.75"/>
    <row r="28943" ht="12.75"/>
    <row r="28944" ht="12.75"/>
    <row r="28945" ht="12.75"/>
    <row r="28946" ht="12.75"/>
    <row r="28947" ht="12.75"/>
    <row r="28948" ht="12.75"/>
    <row r="28949" ht="12.75"/>
    <row r="28950" ht="12.75"/>
    <row r="28951" ht="12.75"/>
    <row r="28952" ht="12.75"/>
    <row r="28953" ht="12.75"/>
    <row r="28954" ht="12.75"/>
    <row r="28955" ht="12.75"/>
    <row r="28956" ht="12.75"/>
    <row r="28957" ht="12.75"/>
    <row r="28958" ht="12.75"/>
    <row r="28959" ht="12.75"/>
    <row r="28960" ht="12.75"/>
    <row r="28961" ht="12.75"/>
    <row r="28962" ht="12.75"/>
    <row r="28963" ht="12.75"/>
    <row r="28964" ht="12.75"/>
    <row r="28965" ht="12.75"/>
    <row r="28966" ht="12.75"/>
    <row r="28967" ht="12.75"/>
    <row r="28968" ht="12.75"/>
    <row r="28969" ht="12.75"/>
    <row r="28970" ht="12.75"/>
    <row r="28971" ht="12.75"/>
    <row r="28972" ht="12.75"/>
    <row r="28973" ht="12.75"/>
    <row r="28974" ht="12.75"/>
    <row r="28975" ht="12.75"/>
    <row r="28976" ht="12.75"/>
    <row r="28977" ht="12.75"/>
    <row r="28978" ht="12.75"/>
    <row r="28979" ht="12.75"/>
    <row r="28980" ht="12.75"/>
    <row r="28981" ht="12.75"/>
    <row r="28982" ht="12.75"/>
    <row r="28983" ht="12.75"/>
    <row r="28984" ht="12.75"/>
    <row r="28985" ht="12.75"/>
    <row r="28986" ht="12.75"/>
    <row r="28987" ht="12.75"/>
    <row r="28988" ht="12.75"/>
    <row r="28989" ht="12.75"/>
    <row r="28990" ht="12.75"/>
    <row r="28991" ht="12.75"/>
    <row r="28992" ht="12.75"/>
    <row r="28993" ht="12.75"/>
    <row r="28994" ht="12.75"/>
    <row r="28995" ht="12.75"/>
    <row r="28996" ht="12.75"/>
    <row r="28997" ht="12.75"/>
    <row r="28998" ht="12.75"/>
    <row r="28999" ht="12.75"/>
    <row r="29000" ht="12.75"/>
    <row r="29001" ht="12.75"/>
    <row r="29002" ht="12.75"/>
    <row r="29003" ht="12.75"/>
    <row r="29004" ht="12.75"/>
    <row r="29005" ht="12.75"/>
    <row r="29006" ht="12.75"/>
    <row r="29007" ht="12.75"/>
    <row r="29008" ht="12.75"/>
    <row r="29009" ht="12.75"/>
    <row r="29010" ht="12.75"/>
    <row r="29011" ht="12.75"/>
    <row r="29012" ht="12.75"/>
    <row r="29013" ht="12.75"/>
    <row r="29014" ht="12.75"/>
    <row r="29015" ht="12.75"/>
    <row r="29016" ht="12.75"/>
    <row r="29017" ht="12.75"/>
    <row r="29018" ht="12.75"/>
    <row r="29019" ht="12.75"/>
    <row r="29020" ht="12.75"/>
    <row r="29021" ht="12.75"/>
    <row r="29022" ht="12.75"/>
    <row r="29023" ht="12.75"/>
    <row r="29024" ht="12.75"/>
    <row r="29025" ht="12.75"/>
    <row r="29026" ht="12.75"/>
    <row r="29027" ht="12.75"/>
    <row r="29028" ht="12.75"/>
    <row r="29029" ht="12.75"/>
    <row r="29030" ht="12.75"/>
    <row r="29031" ht="12.75"/>
    <row r="29032" ht="12.75"/>
    <row r="29033" ht="12.75"/>
    <row r="29034" ht="12.75"/>
    <row r="29035" ht="12.75"/>
    <row r="29036" ht="12.75"/>
    <row r="29037" ht="12.75"/>
    <row r="29038" ht="12.75"/>
    <row r="29039" ht="12.75"/>
    <row r="29040" ht="12.75"/>
    <row r="29041" ht="12.75"/>
    <row r="29042" ht="12.75"/>
    <row r="29043" ht="12.75"/>
    <row r="29044" ht="12.75"/>
    <row r="29045" ht="12.75"/>
    <row r="29046" ht="12.75"/>
    <row r="29047" ht="12.75"/>
    <row r="29048" ht="12.75"/>
    <row r="29049" ht="12.75"/>
    <row r="29050" ht="12.75"/>
    <row r="29051" ht="12.75"/>
    <row r="29052" ht="12.75"/>
    <row r="29053" ht="12.75"/>
    <row r="29054" ht="12.75"/>
    <row r="29055" ht="12.75"/>
    <row r="29056" ht="12.75"/>
    <row r="29057" ht="12.75"/>
    <row r="29058" ht="12.75"/>
    <row r="29059" ht="12.75"/>
    <row r="29060" ht="12.75"/>
    <row r="29061" ht="12.75"/>
    <row r="29062" ht="12.75"/>
    <row r="29063" ht="12.75"/>
    <row r="29064" ht="12.75"/>
    <row r="29065" ht="12.75"/>
    <row r="29066" ht="12.75"/>
    <row r="29067" ht="12.75"/>
    <row r="29068" ht="12.75"/>
    <row r="29069" ht="12.75"/>
    <row r="29070" ht="12.75"/>
    <row r="29071" ht="12.75"/>
    <row r="29072" ht="12.75"/>
    <row r="29073" ht="12.75"/>
    <row r="29074" ht="12.75"/>
    <row r="29075" ht="12.75"/>
    <row r="29076" ht="12.75"/>
    <row r="29077" ht="12.75"/>
    <row r="29078" ht="12.75"/>
    <row r="29079" ht="12.75"/>
    <row r="29080" ht="12.75"/>
    <row r="29081" ht="12.75"/>
    <row r="29082" ht="12.75"/>
    <row r="29083" ht="12.75"/>
    <row r="29084" ht="12.75"/>
    <row r="29085" ht="12.75"/>
    <row r="29086" ht="12.75"/>
    <row r="29087" ht="12.75"/>
    <row r="29088" ht="12.75"/>
    <row r="29089" ht="12.75"/>
    <row r="29090" ht="12.75"/>
    <row r="29091" ht="12.75"/>
    <row r="29092" ht="12.75"/>
    <row r="29093" ht="12.75"/>
    <row r="29094" ht="12.75"/>
    <row r="29095" ht="12.75"/>
    <row r="29096" ht="12.75"/>
    <row r="29097" ht="12.75"/>
    <row r="29098" ht="12.75"/>
    <row r="29099" ht="12.75"/>
    <row r="29100" ht="12.75"/>
    <row r="29101" ht="12.75"/>
    <row r="29102" ht="12.75"/>
    <row r="29103" ht="12.75"/>
    <row r="29104" ht="12.75"/>
    <row r="29105" ht="12.75"/>
    <row r="29106" ht="12.75"/>
    <row r="29107" ht="12.75"/>
    <row r="29108" ht="12.75"/>
    <row r="29109" ht="12.75"/>
    <row r="29110" ht="12.75"/>
    <row r="29111" ht="12.75"/>
    <row r="29112" ht="12.75"/>
    <row r="29113" ht="12.75"/>
    <row r="29114" ht="12.75"/>
    <row r="29115" ht="12.75"/>
    <row r="29116" ht="12.75"/>
    <row r="29117" ht="12.75"/>
    <row r="29118" ht="12.75"/>
    <row r="29119" ht="12.75"/>
    <row r="29120" ht="12.75"/>
    <row r="29121" ht="12.75"/>
    <row r="29122" ht="12.75"/>
    <row r="29123" ht="12.75"/>
    <row r="29124" ht="12.75"/>
    <row r="29125" ht="12.75"/>
    <row r="29126" ht="12.75"/>
    <row r="29127" ht="12.75"/>
    <row r="29128" ht="12.75"/>
    <row r="29129" ht="12.75"/>
    <row r="29130" ht="12.75"/>
    <row r="29131" ht="12.75"/>
    <row r="29132" ht="12.75"/>
    <row r="29133" ht="12.75"/>
    <row r="29134" ht="12.75"/>
    <row r="29135" ht="12.75"/>
    <row r="29136" ht="12.75"/>
    <row r="29137" ht="12.75"/>
    <row r="29138" ht="12.75"/>
    <row r="29139" ht="12.75"/>
    <row r="29140" ht="12.75"/>
    <row r="29141" ht="12.75"/>
    <row r="29142" ht="12.75"/>
    <row r="29143" ht="12.75"/>
    <row r="29144" ht="12.75"/>
    <row r="29145" ht="12.75"/>
    <row r="29146" ht="12.75"/>
    <row r="29147" ht="12.75"/>
    <row r="29148" ht="12.75"/>
    <row r="29149" ht="12.75"/>
    <row r="29150" ht="12.75"/>
    <row r="29151" ht="12.75"/>
    <row r="29152" ht="12.75"/>
    <row r="29153" ht="12.75"/>
    <row r="29154" ht="12.75"/>
    <row r="29155" ht="12.75"/>
    <row r="29156" ht="12.75"/>
    <row r="29157" ht="12.75"/>
    <row r="29158" ht="12.75"/>
    <row r="29159" ht="12.75"/>
    <row r="29160" ht="12.75"/>
    <row r="29161" ht="12.75"/>
    <row r="29162" ht="12.75"/>
    <row r="29163" ht="12.75"/>
    <row r="29164" ht="12.75"/>
    <row r="29165" ht="12.75"/>
    <row r="29166" ht="12.75"/>
    <row r="29167" ht="12.75"/>
    <row r="29168" ht="12.75"/>
    <row r="29169" ht="12.75"/>
    <row r="29170" ht="12.75"/>
    <row r="29171" ht="12.75"/>
    <row r="29172" ht="12.75"/>
    <row r="29173" ht="12.75"/>
    <row r="29174" ht="12.75"/>
    <row r="29175" ht="12.75"/>
    <row r="29176" ht="12.75"/>
    <row r="29177" ht="12.75"/>
    <row r="29178" ht="12.75"/>
    <row r="29179" ht="12.75"/>
    <row r="29180" ht="12.75"/>
    <row r="29181" ht="12.75"/>
    <row r="29182" ht="12.75"/>
    <row r="29183" ht="12.75"/>
    <row r="29184" ht="12.75"/>
    <row r="29185" ht="12.75"/>
    <row r="29186" ht="12.75"/>
    <row r="29187" ht="12.75"/>
    <row r="29188" ht="12.75"/>
    <row r="29189" ht="12.75"/>
    <row r="29190" ht="12.75"/>
    <row r="29191" ht="12.75"/>
    <row r="29192" ht="12.75"/>
    <row r="29193" ht="12.75"/>
    <row r="29194" ht="12.75"/>
    <row r="29195" ht="12.75"/>
    <row r="29196" ht="12.75"/>
    <row r="29197" ht="12.75"/>
    <row r="29198" ht="12.75"/>
    <row r="29199" ht="12.75"/>
    <row r="29200" ht="12.75"/>
    <row r="29201" ht="12.75"/>
    <row r="29202" ht="12.75"/>
    <row r="29203" ht="12.75"/>
    <row r="29204" ht="12.75"/>
    <row r="29205" ht="12.75"/>
    <row r="29206" ht="12.75"/>
    <row r="29207" ht="12.75"/>
    <row r="29208" ht="12.75"/>
    <row r="29209" ht="12.75"/>
    <row r="29210" ht="12.75"/>
    <row r="29211" ht="12.75"/>
    <row r="29212" ht="12.75"/>
    <row r="29213" ht="12.75"/>
    <row r="29214" ht="12.75"/>
    <row r="29215" ht="12.75"/>
    <row r="29216" ht="12.75"/>
    <row r="29217" ht="12.75"/>
    <row r="29218" ht="12.75"/>
    <row r="29219" ht="12.75"/>
    <row r="29220" ht="12.75"/>
    <row r="29221" ht="12.75"/>
    <row r="29222" ht="12.75"/>
    <row r="29223" ht="12.75"/>
    <row r="29224" ht="12.75"/>
    <row r="29225" ht="12.75"/>
    <row r="29226" ht="12.75"/>
    <row r="29227" ht="12.75"/>
    <row r="29228" ht="12.75"/>
    <row r="29229" ht="12.75"/>
    <row r="29230" ht="12.75"/>
    <row r="29231" ht="12.75"/>
    <row r="29232" ht="12.75"/>
    <row r="29233" ht="12.75"/>
    <row r="29234" ht="12.75"/>
    <row r="29235" ht="12.75"/>
    <row r="29236" ht="12.75"/>
    <row r="29237" ht="12.75"/>
    <row r="29238" ht="12.75"/>
    <row r="29239" ht="12.75"/>
    <row r="29240" ht="12.75"/>
    <row r="29241" ht="12.75"/>
    <row r="29242" ht="12.75"/>
    <row r="29243" ht="12.75"/>
    <row r="29244" ht="12.75"/>
    <row r="29245" ht="12.75"/>
    <row r="29246" ht="12.75"/>
    <row r="29247" ht="12.75"/>
    <row r="29248" ht="12.75"/>
    <row r="29249" ht="12.75"/>
    <row r="29250" ht="12.75"/>
    <row r="29251" ht="12.75"/>
    <row r="29252" ht="12.75"/>
    <row r="29253" ht="12.75"/>
    <row r="29254" ht="12.75"/>
    <row r="29255" ht="12.75"/>
    <row r="29256" ht="12.75"/>
    <row r="29257" ht="12.75"/>
    <row r="29258" ht="12.75"/>
    <row r="29259" ht="12.75"/>
    <row r="29260" ht="12.75"/>
    <row r="29261" ht="12.75"/>
    <row r="29262" ht="12.75"/>
    <row r="29263" ht="12.75"/>
    <row r="29264" ht="12.75"/>
    <row r="29265" ht="12.75"/>
    <row r="29266" ht="12.75"/>
    <row r="29267" ht="12.75"/>
    <row r="29268" ht="12.75"/>
    <row r="29269" ht="12.75"/>
    <row r="29270" ht="12.75"/>
    <row r="29271" ht="12.75"/>
    <row r="29272" ht="12.75"/>
    <row r="29273" ht="12.75"/>
    <row r="29274" ht="12.75"/>
    <row r="29275" ht="12.75"/>
    <row r="29276" ht="12.75"/>
    <row r="29277" ht="12.75"/>
    <row r="29278" ht="12.75"/>
    <row r="29279" ht="12.75"/>
    <row r="29280" ht="12.75"/>
    <row r="29281" ht="12.75"/>
    <row r="29282" ht="12.75"/>
    <row r="29283" ht="12.75"/>
    <row r="29284" ht="12.75"/>
    <row r="29285" ht="12.75"/>
    <row r="29286" ht="12.75"/>
    <row r="29287" ht="12.75"/>
    <row r="29288" ht="12.75"/>
    <row r="29289" ht="12.75"/>
    <row r="29290" ht="12.75"/>
    <row r="29291" ht="12.75"/>
    <row r="29292" ht="12.75"/>
    <row r="29293" ht="12.75"/>
    <row r="29294" ht="12.75"/>
    <row r="29295" ht="12.75"/>
    <row r="29296" ht="12.75"/>
    <row r="29297" ht="12.75"/>
    <row r="29298" ht="12.75"/>
    <row r="29299" ht="12.75"/>
    <row r="29300" ht="12.75"/>
    <row r="29301" ht="12.75"/>
    <row r="29302" ht="12.75"/>
    <row r="29303" ht="12.75"/>
    <row r="29304" ht="12.75"/>
    <row r="29305" ht="12.75"/>
    <row r="29306" ht="12.75"/>
    <row r="29307" ht="12.75"/>
    <row r="29308" ht="12.75"/>
    <row r="29309" ht="12.75"/>
    <row r="29310" ht="12.75"/>
    <row r="29311" ht="12.75"/>
    <row r="29312" ht="12.75"/>
    <row r="29313" ht="12.75"/>
    <row r="29314" ht="12.75"/>
    <row r="29315" ht="12.75"/>
    <row r="29316" ht="12.75"/>
    <row r="29317" ht="12.75"/>
    <row r="29318" ht="12.75"/>
    <row r="29319" ht="12.75"/>
    <row r="29320" ht="12.75"/>
    <row r="29321" ht="12.75"/>
    <row r="29322" ht="12.75"/>
    <row r="29323" ht="12.75"/>
    <row r="29324" ht="12.75"/>
    <row r="29325" ht="12.75"/>
    <row r="29326" ht="12.75"/>
    <row r="29327" ht="12.75"/>
    <row r="29328" ht="12.75"/>
    <row r="29329" ht="12.75"/>
    <row r="29330" ht="12.75"/>
    <row r="29331" ht="12.75"/>
    <row r="29332" ht="12.75"/>
    <row r="29333" ht="12.75"/>
    <row r="29334" ht="12.75"/>
    <row r="29335" ht="12.75"/>
    <row r="29336" ht="12.75"/>
    <row r="29337" ht="12.75"/>
    <row r="29338" ht="12.75"/>
    <row r="29339" ht="12.75"/>
    <row r="29340" ht="12.75"/>
    <row r="29341" ht="12.75"/>
    <row r="29342" ht="12.75"/>
    <row r="29343" ht="12.75"/>
    <row r="29344" ht="12.75"/>
    <row r="29345" ht="12.75"/>
    <row r="29346" ht="12.75"/>
    <row r="29347" ht="12.75"/>
    <row r="29348" ht="12.75"/>
    <row r="29349" ht="12.75"/>
    <row r="29350" ht="12.75"/>
    <row r="29351" ht="12.75"/>
    <row r="29352" ht="12.75"/>
    <row r="29353" ht="12.75"/>
    <row r="29354" ht="12.75"/>
    <row r="29355" ht="12.75"/>
    <row r="29356" ht="12.75"/>
    <row r="29357" ht="12.75"/>
    <row r="29358" ht="12.75"/>
    <row r="29359" ht="12.75"/>
    <row r="29360" ht="12.75"/>
    <row r="29361" ht="12.75"/>
    <row r="29362" ht="12.75"/>
    <row r="29363" ht="12.75"/>
    <row r="29364" ht="12.75"/>
    <row r="29365" ht="12.75"/>
    <row r="29366" ht="12.75"/>
    <row r="29367" ht="12.75"/>
    <row r="29368" ht="12.75"/>
    <row r="29369" ht="12.75"/>
    <row r="29370" ht="12.75"/>
    <row r="29371" ht="12.75"/>
    <row r="29372" ht="12.75"/>
    <row r="29373" ht="12.75"/>
    <row r="29374" ht="12.75"/>
    <row r="29375" ht="12.75"/>
    <row r="29376" ht="12.75"/>
    <row r="29377" ht="12.75"/>
    <row r="29378" ht="12.75"/>
    <row r="29379" ht="12.75"/>
    <row r="29380" ht="12.75"/>
    <row r="29381" ht="12.75"/>
    <row r="29382" ht="12.75"/>
    <row r="29383" ht="12.75"/>
    <row r="29384" ht="12.75"/>
    <row r="29385" ht="12.75"/>
    <row r="29386" ht="12.75"/>
    <row r="29387" ht="12.75"/>
    <row r="29388" ht="12.75"/>
    <row r="29389" ht="12.75"/>
    <row r="29390" ht="12.75"/>
    <row r="29391" ht="12.75"/>
    <row r="29392" ht="12.75"/>
    <row r="29393" ht="12.75"/>
    <row r="29394" ht="12.75"/>
    <row r="29395" ht="12.75"/>
    <row r="29396" ht="12.75"/>
    <row r="29397" ht="12.75"/>
    <row r="29398" ht="12.75"/>
    <row r="29399" ht="12.75"/>
    <row r="29400" ht="12.75"/>
    <row r="29401" ht="12.75"/>
    <row r="29402" ht="12.75"/>
    <row r="29403" ht="12.75"/>
    <row r="29404" ht="12.75"/>
    <row r="29405" ht="12.75"/>
    <row r="29406" ht="12.75"/>
    <row r="29407" ht="12.75"/>
    <row r="29408" ht="12.75"/>
    <row r="29409" ht="12.75"/>
    <row r="29410" ht="12.75"/>
    <row r="29411" ht="12.75"/>
    <row r="29412" ht="12.75"/>
    <row r="29413" ht="12.75"/>
    <row r="29414" ht="12.75"/>
    <row r="29415" ht="12.75"/>
    <row r="29416" ht="12.75"/>
    <row r="29417" ht="12.75"/>
    <row r="29418" ht="12.75"/>
    <row r="29419" ht="12.75"/>
    <row r="29420" ht="12.75"/>
    <row r="29421" ht="12.75"/>
    <row r="29422" ht="12.75"/>
    <row r="29423" ht="12.75"/>
    <row r="29424" ht="12.75"/>
    <row r="29425" ht="12.75"/>
    <row r="29426" ht="12.75"/>
    <row r="29427" ht="12.75"/>
    <row r="29428" ht="12.75"/>
    <row r="29429" ht="12.75"/>
    <row r="29430" ht="12.75"/>
    <row r="29431" ht="12.75"/>
    <row r="29432" ht="12.75"/>
    <row r="29433" ht="12.75"/>
    <row r="29434" ht="12.75"/>
    <row r="29435" ht="12.75"/>
    <row r="29436" ht="12.75"/>
    <row r="29437" ht="12.75"/>
    <row r="29438" ht="12.75"/>
    <row r="29439" ht="12.75"/>
    <row r="29440" ht="12.75"/>
    <row r="29441" ht="12.75"/>
    <row r="29442" ht="12.75"/>
    <row r="29443" ht="12.75"/>
    <row r="29444" ht="12.75"/>
    <row r="29445" ht="12.75"/>
    <row r="29446" ht="12.75"/>
    <row r="29447" ht="12.75"/>
    <row r="29448" ht="12.75"/>
    <row r="29449" ht="12.75"/>
    <row r="29450" ht="12.75"/>
    <row r="29451" ht="12.75"/>
    <row r="29452" ht="12.75"/>
    <row r="29453" ht="12.75"/>
    <row r="29454" ht="12.75"/>
    <row r="29455" ht="12.75"/>
    <row r="29456" ht="12.75"/>
    <row r="29457" ht="12.75"/>
    <row r="29458" ht="12.75"/>
    <row r="29459" ht="12.75"/>
    <row r="29460" ht="12.75"/>
    <row r="29461" ht="12.75"/>
    <row r="29462" ht="12.75"/>
    <row r="29463" ht="12.75"/>
    <row r="29464" ht="12.75"/>
    <row r="29465" ht="12.75"/>
    <row r="29466" ht="12.75"/>
    <row r="29467" ht="12.75"/>
    <row r="29468" ht="12.75"/>
    <row r="29469" ht="12.75"/>
    <row r="29470" ht="12.75"/>
    <row r="29471" ht="12.75"/>
    <row r="29472" ht="12.75"/>
    <row r="29473" ht="12.75"/>
    <row r="29474" ht="12.75"/>
    <row r="29475" ht="12.75"/>
    <row r="29476" ht="12.75"/>
    <row r="29477" ht="12.75"/>
    <row r="29478" ht="12.75"/>
    <row r="29479" ht="12.75"/>
    <row r="29480" ht="12.75"/>
    <row r="29481" ht="12.75"/>
    <row r="29482" ht="12.75"/>
    <row r="29483" ht="12.75"/>
    <row r="29484" ht="12.75"/>
    <row r="29485" ht="12.75"/>
    <row r="29486" ht="12.75"/>
    <row r="29487" ht="12.75"/>
    <row r="29488" ht="12.75"/>
    <row r="29489" ht="12.75"/>
    <row r="29490" ht="12.75"/>
    <row r="29491" ht="12.75"/>
    <row r="29492" ht="12.75"/>
    <row r="29493" ht="12.75"/>
    <row r="29494" ht="12.75"/>
    <row r="29495" ht="12.75"/>
    <row r="29496" ht="12.75"/>
    <row r="29497" ht="12.75"/>
    <row r="29498" ht="12.75"/>
    <row r="29499" ht="12.75"/>
    <row r="29500" ht="12.75"/>
    <row r="29501" ht="12.75"/>
    <row r="29502" ht="12.75"/>
    <row r="29503" ht="12.75"/>
    <row r="29504" ht="12.75"/>
    <row r="29505" ht="12.75"/>
    <row r="29506" ht="12.75"/>
    <row r="29507" ht="12.75"/>
    <row r="29508" ht="12.75"/>
    <row r="29509" ht="12.75"/>
    <row r="29510" ht="12.75"/>
    <row r="29511" ht="12.75"/>
    <row r="29512" ht="12.75"/>
    <row r="29513" ht="12.75"/>
    <row r="29514" ht="12.75"/>
    <row r="29515" ht="12.75"/>
    <row r="29516" ht="12.75"/>
    <row r="29517" ht="12.75"/>
    <row r="29518" ht="12.75"/>
    <row r="29519" ht="12.75"/>
    <row r="29520" ht="12.75"/>
    <row r="29521" ht="12.75"/>
    <row r="29522" ht="12.75"/>
    <row r="29523" ht="12.75"/>
    <row r="29524" ht="12.75"/>
    <row r="29525" ht="12.75"/>
    <row r="29526" ht="12.75"/>
    <row r="29527" ht="12.75"/>
    <row r="29528" ht="12.75"/>
    <row r="29529" ht="12.75"/>
    <row r="29530" ht="12.75"/>
    <row r="29531" ht="12.75"/>
    <row r="29532" ht="12.75"/>
    <row r="29533" ht="12.75"/>
    <row r="29534" ht="12.75"/>
    <row r="29535" ht="12.75"/>
    <row r="29536" ht="12.75"/>
    <row r="29537" ht="12.75"/>
    <row r="29538" ht="12.75"/>
    <row r="29539" ht="12.75"/>
    <row r="29540" ht="12.75"/>
    <row r="29541" ht="12.75"/>
    <row r="29542" ht="12.75"/>
    <row r="29543" ht="12.75"/>
    <row r="29544" ht="12.75"/>
    <row r="29545" ht="12.75"/>
    <row r="29546" ht="12.75"/>
    <row r="29547" ht="12.75"/>
    <row r="29548" ht="12.75"/>
    <row r="29549" ht="12.75"/>
    <row r="29550" ht="12.75"/>
    <row r="29551" ht="12.75"/>
    <row r="29552" ht="12.75"/>
    <row r="29553" ht="12.75"/>
    <row r="29554" ht="12.75"/>
    <row r="29555" ht="12.75"/>
    <row r="29556" ht="12.75"/>
    <row r="29557" ht="12.75"/>
    <row r="29558" ht="12.75"/>
    <row r="29559" ht="12.75"/>
    <row r="29560" ht="12.75"/>
    <row r="29561" ht="12.75"/>
    <row r="29562" ht="12.75"/>
    <row r="29563" ht="12.75"/>
    <row r="29564" ht="12.75"/>
    <row r="29565" ht="12.75"/>
    <row r="29566" ht="12.75"/>
    <row r="29567" ht="12.75"/>
    <row r="29568" ht="12.75"/>
    <row r="29569" ht="12.75"/>
    <row r="29570" ht="12.75"/>
    <row r="29571" ht="12.75"/>
    <row r="29572" ht="12.75"/>
    <row r="29573" ht="12.75"/>
    <row r="29574" ht="12.75"/>
    <row r="29575" ht="12.75"/>
    <row r="29576" ht="12.75"/>
    <row r="29577" ht="12.75"/>
    <row r="29578" ht="12.75"/>
    <row r="29579" ht="12.75"/>
    <row r="29580" ht="12.75"/>
    <row r="29581" ht="12.75"/>
    <row r="29582" ht="12.75"/>
    <row r="29583" ht="12.75"/>
    <row r="29584" ht="12.75"/>
    <row r="29585" ht="12.75"/>
    <row r="29586" ht="12.75"/>
    <row r="29587" ht="12.75"/>
    <row r="29588" ht="12.75"/>
    <row r="29589" ht="12.75"/>
    <row r="29590" ht="12.75"/>
    <row r="29591" ht="12.75"/>
    <row r="29592" ht="12.75"/>
    <row r="29593" ht="12.75"/>
    <row r="29594" ht="12.75"/>
    <row r="29595" ht="12.75"/>
    <row r="29596" ht="12.75"/>
    <row r="29597" ht="12.75"/>
    <row r="29598" ht="12.75"/>
    <row r="29599" ht="12.75"/>
    <row r="29600" ht="12.75"/>
    <row r="29601" ht="12.75"/>
    <row r="29602" ht="12.75"/>
    <row r="29603" ht="12.75"/>
    <row r="29604" ht="12.75"/>
    <row r="29605" ht="12.75"/>
    <row r="29606" ht="12.75"/>
    <row r="29607" ht="12.75"/>
    <row r="29608" ht="12.75"/>
    <row r="29609" ht="12.75"/>
    <row r="29610" ht="12.75"/>
    <row r="29611" ht="12.75"/>
    <row r="29612" ht="12.75"/>
    <row r="29613" ht="12.75"/>
    <row r="29614" ht="12.75"/>
    <row r="29615" ht="12.75"/>
    <row r="29616" ht="12.75"/>
    <row r="29617" ht="12.75"/>
    <row r="29618" ht="12.75"/>
    <row r="29619" ht="12.75"/>
    <row r="29620" ht="12.75"/>
    <row r="29621" ht="12.75"/>
    <row r="29622" ht="12.75"/>
    <row r="29623" ht="12.75"/>
    <row r="29624" ht="12.75"/>
    <row r="29625" ht="12.75"/>
    <row r="29626" ht="12.75"/>
    <row r="29627" ht="12.75"/>
    <row r="29628" ht="12.75"/>
    <row r="29629" ht="12.75"/>
    <row r="29630" ht="12.75"/>
    <row r="29631" ht="12.75"/>
    <row r="29632" ht="12.75"/>
    <row r="29633" ht="12.75"/>
    <row r="29634" ht="12.75"/>
    <row r="29635" ht="12.75"/>
    <row r="29636" ht="12.75"/>
    <row r="29637" ht="12.75"/>
    <row r="29638" ht="12.75"/>
    <row r="29639" ht="12.75"/>
    <row r="29640" ht="12.75"/>
    <row r="29641" ht="12.75"/>
    <row r="29642" ht="12.75"/>
    <row r="29643" ht="12.75"/>
    <row r="29644" ht="12.75"/>
    <row r="29645" ht="12.75"/>
    <row r="29646" ht="12.75"/>
    <row r="29647" ht="12.75"/>
    <row r="29648" ht="12.75"/>
    <row r="29649" ht="12.75"/>
    <row r="29650" ht="12.75"/>
    <row r="29651" ht="12.75"/>
    <row r="29652" ht="12.75"/>
    <row r="29653" ht="12.75"/>
    <row r="29654" ht="12.75"/>
    <row r="29655" ht="12.75"/>
    <row r="29656" ht="12.75"/>
    <row r="29657" ht="12.75"/>
    <row r="29658" ht="12.75"/>
    <row r="29659" ht="12.75"/>
    <row r="29660" ht="12.75"/>
    <row r="29661" ht="12.75"/>
    <row r="29662" ht="12.75"/>
    <row r="29663" ht="12.75"/>
    <row r="29664" ht="12.75"/>
    <row r="29665" ht="12.75"/>
    <row r="29666" ht="12.75"/>
    <row r="29667" ht="12.75"/>
    <row r="29668" ht="12.75"/>
    <row r="29669" ht="12.75"/>
    <row r="29670" ht="12.75"/>
    <row r="29671" ht="12.75"/>
    <row r="29672" ht="12.75"/>
    <row r="29673" ht="12.75"/>
    <row r="29674" ht="12.75"/>
    <row r="29675" ht="12.75"/>
    <row r="29676" ht="12.75"/>
    <row r="29677" ht="12.75"/>
    <row r="29678" ht="12.75"/>
    <row r="29679" ht="12.75"/>
    <row r="29680" ht="12.75"/>
    <row r="29681" ht="12.75"/>
    <row r="29682" ht="12.75"/>
    <row r="29683" ht="12.75"/>
    <row r="29684" ht="12.75"/>
    <row r="29685" ht="12.75"/>
    <row r="29686" ht="12.75"/>
    <row r="29687" ht="12.75"/>
    <row r="29688" ht="12.75"/>
    <row r="29689" ht="12.75"/>
    <row r="29690" ht="12.75"/>
    <row r="29691" ht="12.75"/>
    <row r="29692" ht="12.75"/>
    <row r="29693" ht="12.75"/>
    <row r="29694" ht="12.75"/>
    <row r="29695" ht="12.75"/>
    <row r="29696" ht="12.75"/>
    <row r="29697" ht="12.75"/>
    <row r="29698" ht="12.75"/>
    <row r="29699" ht="12.75"/>
    <row r="29700" ht="12.75"/>
    <row r="29701" ht="12.75"/>
    <row r="29702" ht="12.75"/>
    <row r="29703" ht="12.75"/>
    <row r="29704" ht="12.75"/>
    <row r="29705" ht="12.75"/>
    <row r="29706" ht="12.75"/>
    <row r="29707" ht="12.75"/>
    <row r="29708" ht="12.75"/>
    <row r="29709" ht="12.75"/>
    <row r="29710" ht="12.75"/>
    <row r="29711" ht="12.75"/>
    <row r="29712" ht="12.75"/>
    <row r="29713" ht="12.75"/>
    <row r="29714" ht="12.75"/>
    <row r="29715" ht="12.75"/>
    <row r="29716" ht="12.75"/>
    <row r="29717" ht="12.75"/>
    <row r="29718" ht="12.75"/>
    <row r="29719" ht="12.75"/>
    <row r="29720" ht="12.75"/>
    <row r="29721" ht="12.75"/>
    <row r="29722" ht="12.75"/>
    <row r="29723" ht="12.75"/>
    <row r="29724" ht="12.75"/>
    <row r="29725" ht="12.75"/>
    <row r="29726" ht="12.75"/>
    <row r="29727" ht="12.75"/>
    <row r="29728" ht="12.75"/>
    <row r="29729" ht="12.75"/>
    <row r="29730" ht="12.75"/>
    <row r="29731" ht="12.75"/>
    <row r="29732" ht="12.75"/>
    <row r="29733" ht="12.75"/>
    <row r="29734" ht="12.75"/>
    <row r="29735" ht="12.75"/>
    <row r="29736" ht="12.75"/>
    <row r="29737" ht="12.75"/>
    <row r="29738" ht="12.75"/>
    <row r="29739" ht="12.75"/>
    <row r="29740" ht="12.75"/>
    <row r="29741" ht="12.75"/>
    <row r="29742" ht="12.75"/>
    <row r="29743" ht="12.75"/>
    <row r="29744" ht="12.75"/>
    <row r="29745" ht="12.75"/>
    <row r="29746" ht="12.75"/>
    <row r="29747" ht="12.75"/>
    <row r="29748" ht="12.75"/>
    <row r="29749" ht="12.75"/>
    <row r="29750" ht="12.75"/>
    <row r="29751" ht="12.75"/>
    <row r="29752" ht="12.75"/>
    <row r="29753" ht="12.75"/>
    <row r="29754" ht="12.75"/>
    <row r="29755" ht="12.75"/>
    <row r="29756" ht="12.75"/>
    <row r="29757" ht="12.75"/>
    <row r="29758" ht="12.75"/>
    <row r="29759" ht="12.75"/>
    <row r="29760" ht="12.75"/>
    <row r="29761" ht="12.75"/>
    <row r="29762" ht="12.75"/>
    <row r="29763" ht="12.75"/>
    <row r="29764" ht="12.75"/>
    <row r="29765" ht="12.75"/>
    <row r="29766" ht="12.75"/>
    <row r="29767" ht="12.75"/>
    <row r="29768" ht="12.75"/>
    <row r="29769" ht="12.75"/>
    <row r="29770" ht="12.75"/>
    <row r="29771" ht="12.75"/>
    <row r="29772" ht="12.75"/>
    <row r="29773" ht="12.75"/>
    <row r="29774" ht="12.75"/>
    <row r="29775" ht="12.75"/>
    <row r="29776" ht="12.75"/>
    <row r="29777" ht="12.75"/>
    <row r="29778" ht="12.75"/>
    <row r="29779" ht="12.75"/>
    <row r="29780" ht="12.75"/>
    <row r="29781" ht="12.75"/>
    <row r="29782" ht="12.75"/>
    <row r="29783" ht="12.75"/>
    <row r="29784" ht="12.75"/>
    <row r="29785" ht="12.75"/>
    <row r="29786" ht="12.75"/>
    <row r="29787" ht="12.75"/>
    <row r="29788" ht="12.75"/>
    <row r="29789" ht="12.75"/>
    <row r="29790" ht="12.75"/>
    <row r="29791" ht="12.75"/>
    <row r="29792" ht="12.75"/>
    <row r="29793" ht="12.75"/>
    <row r="29794" ht="12.75"/>
    <row r="29795" ht="12.75"/>
    <row r="29796" ht="12.75"/>
    <row r="29797" ht="12.75"/>
    <row r="29798" ht="12.75"/>
    <row r="29799" ht="12.75"/>
    <row r="29800" ht="12.75"/>
    <row r="29801" ht="12.75"/>
    <row r="29802" ht="12.75"/>
    <row r="29803" ht="12.75"/>
    <row r="29804" ht="12.75"/>
    <row r="29805" ht="12.75"/>
    <row r="29806" ht="12.75"/>
    <row r="29807" ht="12.75"/>
    <row r="29808" ht="12.75"/>
    <row r="29809" ht="12.75"/>
    <row r="29810" ht="12.75"/>
    <row r="29811" ht="12.75"/>
    <row r="29812" ht="12.75"/>
    <row r="29813" ht="12.75"/>
    <row r="29814" ht="12.75"/>
    <row r="29815" ht="12.75"/>
    <row r="29816" ht="12.75"/>
    <row r="29817" ht="12.75"/>
    <row r="29818" ht="12.75"/>
    <row r="29819" ht="12.75"/>
    <row r="29820" ht="12.75"/>
    <row r="29821" ht="12.75"/>
    <row r="29822" ht="12.75"/>
    <row r="29823" ht="12.75"/>
    <row r="29824" ht="12.75"/>
    <row r="29825" ht="12.75"/>
    <row r="29826" ht="12.75"/>
    <row r="29827" ht="12.75"/>
    <row r="29828" ht="12.75"/>
    <row r="29829" ht="12.75"/>
    <row r="29830" ht="12.75"/>
    <row r="29831" ht="12.75"/>
    <row r="29832" ht="12.75"/>
    <row r="29833" ht="12.75"/>
    <row r="29834" ht="12.75"/>
    <row r="29835" ht="12.75"/>
    <row r="29836" ht="12.75"/>
    <row r="29837" ht="12.75"/>
    <row r="29838" ht="12.75"/>
    <row r="29839" ht="12.75"/>
    <row r="29840" ht="12.75"/>
    <row r="29841" ht="12.75"/>
    <row r="29842" ht="12.75"/>
    <row r="29843" ht="12.75"/>
    <row r="29844" ht="12.75"/>
    <row r="29845" ht="12.75"/>
    <row r="29846" ht="12.75"/>
    <row r="29847" ht="12.75"/>
    <row r="29848" ht="12.75"/>
    <row r="29849" ht="12.75"/>
    <row r="29850" ht="12.75"/>
    <row r="29851" ht="12.75"/>
    <row r="29852" ht="12.75"/>
    <row r="29853" ht="12.75"/>
    <row r="29854" ht="12.75"/>
    <row r="29855" ht="12.75"/>
    <row r="29856" ht="12.75"/>
    <row r="29857" ht="12.75"/>
    <row r="29858" ht="12.75"/>
    <row r="29859" ht="12.75"/>
    <row r="29860" ht="12.75"/>
    <row r="29861" ht="12.75"/>
    <row r="29862" ht="12.75"/>
    <row r="29863" ht="12.75"/>
    <row r="29864" ht="12.75"/>
    <row r="29865" ht="12.75"/>
    <row r="29866" ht="12.75"/>
    <row r="29867" ht="12.75"/>
    <row r="29868" ht="12.75"/>
    <row r="29869" ht="12.75"/>
    <row r="29870" ht="12.75"/>
    <row r="29871" ht="12.75"/>
    <row r="29872" ht="12.75"/>
    <row r="29873" ht="12.75"/>
    <row r="29874" ht="12.75"/>
    <row r="29875" ht="12.75"/>
    <row r="29876" ht="12.75"/>
    <row r="29877" ht="12.75"/>
    <row r="29878" ht="12.75"/>
    <row r="29879" ht="12.75"/>
    <row r="29880" ht="12.75"/>
    <row r="29881" ht="12.75"/>
    <row r="29882" ht="12.75"/>
    <row r="29883" ht="12.75"/>
    <row r="29884" ht="12.75"/>
    <row r="29885" ht="12.75"/>
    <row r="29886" ht="12.75"/>
    <row r="29887" ht="12.75"/>
    <row r="29888" ht="12.75"/>
    <row r="29889" ht="12.75"/>
    <row r="29890" ht="12.75"/>
    <row r="29891" ht="12.75"/>
    <row r="29892" ht="12.75"/>
    <row r="29893" ht="12.75"/>
    <row r="29894" ht="12.75"/>
    <row r="29895" ht="12.75"/>
    <row r="29896" ht="12.75"/>
    <row r="29897" ht="12.75"/>
    <row r="29898" ht="12.75"/>
    <row r="29899" ht="12.75"/>
    <row r="29900" ht="12.75"/>
    <row r="29901" ht="12.75"/>
    <row r="29902" ht="12.75"/>
    <row r="29903" ht="12.75"/>
    <row r="29904" ht="12.75"/>
    <row r="29905" ht="12.75"/>
    <row r="29906" ht="12.75"/>
    <row r="29907" ht="12.75"/>
    <row r="29908" ht="12.75"/>
    <row r="29909" ht="12.75"/>
    <row r="29910" ht="12.75"/>
    <row r="29911" ht="12.75"/>
    <row r="29912" ht="12.75"/>
    <row r="29913" ht="12.75"/>
    <row r="29914" ht="12.75"/>
    <row r="29915" ht="12.75"/>
    <row r="29916" ht="12.75"/>
    <row r="29917" ht="12.75"/>
    <row r="29918" ht="12.75"/>
    <row r="29919" ht="12.75"/>
    <row r="29920" ht="12.75"/>
    <row r="29921" ht="12.75"/>
    <row r="29922" ht="12.75"/>
    <row r="29923" ht="12.75"/>
    <row r="29924" ht="12.75"/>
    <row r="29925" ht="12.75"/>
    <row r="29926" ht="12.75"/>
    <row r="29927" ht="12.75"/>
    <row r="29928" ht="12.75"/>
    <row r="29929" ht="12.75"/>
    <row r="29930" ht="12.75"/>
    <row r="29931" ht="12.75"/>
    <row r="29932" ht="12.75"/>
    <row r="29933" ht="12.75"/>
    <row r="29934" ht="12.75"/>
    <row r="29935" ht="12.75"/>
    <row r="29936" ht="12.75"/>
    <row r="29937" ht="12.75"/>
    <row r="29938" ht="12.75"/>
    <row r="29939" ht="12.75"/>
    <row r="29940" ht="12.75"/>
    <row r="29941" ht="12.75"/>
    <row r="29942" ht="12.75"/>
    <row r="29943" ht="12.75"/>
    <row r="29944" ht="12.75"/>
    <row r="29945" ht="12.75"/>
    <row r="29946" ht="12.75"/>
    <row r="29947" ht="12.75"/>
    <row r="29948" ht="12.75"/>
    <row r="29949" ht="12.75"/>
    <row r="29950" ht="12.75"/>
    <row r="29951" ht="12.75"/>
    <row r="29952" ht="12.75"/>
    <row r="29953" ht="12.75"/>
    <row r="29954" ht="12.75"/>
    <row r="29955" ht="12.75"/>
    <row r="29956" ht="12.75"/>
    <row r="29957" ht="12.75"/>
    <row r="29958" ht="12.75"/>
    <row r="29959" ht="12.75"/>
    <row r="29960" ht="12.75"/>
    <row r="29961" ht="12.75"/>
    <row r="29962" ht="12.75"/>
    <row r="29963" ht="12.75"/>
    <row r="29964" ht="12.75"/>
    <row r="29965" ht="12.75"/>
    <row r="29966" ht="12.75"/>
    <row r="29967" ht="12.75"/>
    <row r="29968" ht="12.75"/>
    <row r="29969" ht="12.75"/>
    <row r="29970" ht="12.75"/>
    <row r="29971" ht="12.75"/>
    <row r="29972" ht="12.75"/>
    <row r="29973" ht="12.75"/>
    <row r="29974" ht="12.75"/>
    <row r="29975" ht="12.75"/>
    <row r="29976" ht="12.75"/>
    <row r="29977" ht="12.75"/>
    <row r="29978" ht="12.75"/>
    <row r="29979" ht="12.75"/>
    <row r="29980" ht="12.75"/>
    <row r="29981" ht="12.75"/>
    <row r="29982" ht="12.75"/>
    <row r="29983" ht="12.75"/>
    <row r="29984" ht="12.75"/>
    <row r="29985" ht="12.75"/>
    <row r="29986" ht="12.75"/>
    <row r="29987" ht="12.75"/>
    <row r="29988" ht="12.75"/>
    <row r="29989" ht="12.75"/>
    <row r="29990" ht="12.75"/>
    <row r="29991" ht="12.75"/>
    <row r="29992" ht="12.75"/>
    <row r="29993" ht="12.75"/>
    <row r="29994" ht="12.75"/>
    <row r="29995" ht="12.75"/>
    <row r="29996" ht="12.75"/>
    <row r="29997" ht="12.75"/>
    <row r="29998" ht="12.75"/>
    <row r="29999" ht="12.75"/>
    <row r="30000" ht="12.75"/>
    <row r="30001" ht="12.75"/>
    <row r="30002" ht="12.75"/>
    <row r="30003" ht="12.75"/>
    <row r="30004" ht="12.75"/>
    <row r="30005" ht="12.75"/>
    <row r="30006" ht="12.75"/>
    <row r="30007" ht="12.75"/>
    <row r="30008" ht="12.75"/>
    <row r="30009" ht="12.75"/>
    <row r="30010" ht="12.75"/>
    <row r="30011" ht="12.75"/>
    <row r="30012" ht="12.75"/>
    <row r="30013" ht="12.75"/>
    <row r="30014" ht="12.75"/>
    <row r="30015" ht="12.75"/>
    <row r="30016" ht="12.75"/>
    <row r="30017" ht="12.75"/>
    <row r="30018" ht="12.75"/>
    <row r="30019" ht="12.75"/>
    <row r="30020" ht="12.75"/>
    <row r="30021" ht="12.75"/>
    <row r="30022" ht="12.75"/>
    <row r="30023" ht="12.75"/>
    <row r="30024" ht="12.75"/>
    <row r="30025" ht="12.75"/>
    <row r="30026" ht="12.75"/>
    <row r="30027" ht="12.75"/>
    <row r="30028" ht="12.75"/>
    <row r="30029" ht="12.75"/>
    <row r="30030" ht="12.75"/>
    <row r="30031" ht="12.75"/>
    <row r="30032" ht="12.75"/>
    <row r="30033" ht="12.75"/>
    <row r="30034" ht="12.75"/>
    <row r="30035" ht="12.75"/>
    <row r="30036" ht="12.75"/>
    <row r="30037" ht="12.75"/>
    <row r="30038" ht="12.75"/>
    <row r="30039" ht="12.75"/>
    <row r="30040" ht="12.75"/>
    <row r="30041" ht="12.75"/>
    <row r="30042" ht="12.75"/>
    <row r="30043" ht="12.75"/>
    <row r="30044" ht="12.75"/>
    <row r="30045" ht="12.75"/>
    <row r="30046" ht="12.75"/>
    <row r="30047" ht="12.75"/>
    <row r="30048" ht="12.75"/>
    <row r="30049" ht="12.75"/>
    <row r="30050" ht="12.75"/>
    <row r="30051" ht="12.75"/>
    <row r="30052" ht="12.75"/>
    <row r="30053" ht="12.75"/>
    <row r="30054" ht="12.75"/>
    <row r="30055" ht="12.75"/>
    <row r="30056" ht="12.75"/>
    <row r="30057" ht="12.75"/>
    <row r="30058" ht="12.75"/>
    <row r="30059" ht="12.75"/>
    <row r="30060" ht="12.75"/>
    <row r="30061" ht="12.75"/>
    <row r="30062" ht="12.75"/>
    <row r="30063" ht="12.75"/>
    <row r="30064" ht="12.75"/>
    <row r="30065" ht="12.75"/>
    <row r="30066" ht="12.75"/>
    <row r="30067" ht="12.75"/>
    <row r="30068" ht="12.75"/>
    <row r="30069" ht="12.75"/>
    <row r="30070" ht="12.75"/>
    <row r="30071" ht="12.75"/>
    <row r="30072" ht="12.75"/>
    <row r="30073" ht="12.75"/>
    <row r="30074" ht="12.75"/>
    <row r="30075" ht="12.75"/>
    <row r="30076" ht="12.75"/>
    <row r="30077" ht="12.75"/>
    <row r="30078" ht="12.75"/>
    <row r="30079" ht="12.75"/>
    <row r="30080" ht="12.75"/>
    <row r="30081" ht="12.75"/>
    <row r="30082" ht="12.75"/>
    <row r="30083" ht="12.75"/>
    <row r="30084" ht="12.75"/>
    <row r="30085" ht="12.75"/>
    <row r="30086" ht="12.75"/>
    <row r="30087" ht="12.75"/>
    <row r="30088" ht="12.75"/>
    <row r="30089" ht="12.75"/>
    <row r="30090" ht="12.75"/>
    <row r="30091" ht="12.75"/>
    <row r="30092" ht="12.75"/>
    <row r="30093" ht="12.75"/>
    <row r="30094" ht="12.75"/>
    <row r="30095" ht="12.75"/>
    <row r="30096" ht="12.75"/>
    <row r="30097" ht="12.75"/>
    <row r="30098" ht="12.75"/>
    <row r="30099" ht="12.75"/>
    <row r="30100" ht="12.75"/>
    <row r="30101" ht="12.75"/>
    <row r="30102" ht="12.75"/>
    <row r="30103" ht="12.75"/>
    <row r="30104" ht="12.75"/>
    <row r="30105" ht="12.75"/>
    <row r="30106" ht="12.75"/>
    <row r="30107" ht="12.75"/>
    <row r="30108" ht="12.75"/>
    <row r="30109" ht="12.75"/>
    <row r="30110" ht="12.75"/>
    <row r="30111" ht="12.75"/>
    <row r="30112" ht="12.75"/>
    <row r="30113" ht="12.75"/>
    <row r="30114" ht="12.75"/>
    <row r="30115" ht="12.75"/>
    <row r="30116" ht="12.75"/>
    <row r="30117" ht="12.75"/>
    <row r="30118" ht="12.75"/>
    <row r="30119" ht="12.75"/>
    <row r="30120" ht="12.75"/>
    <row r="30121" ht="12.75"/>
    <row r="30122" ht="12.75"/>
    <row r="30123" ht="12.75"/>
    <row r="30124" ht="12.75"/>
    <row r="30125" ht="12.75"/>
    <row r="30126" ht="12.75"/>
    <row r="30127" ht="12.75"/>
    <row r="30128" ht="12.75"/>
    <row r="30129" ht="12.75"/>
    <row r="30130" ht="12.75"/>
    <row r="30131" ht="12.75"/>
    <row r="30132" ht="12.75"/>
    <row r="30133" ht="12.75"/>
    <row r="30134" ht="12.75"/>
    <row r="30135" ht="12.75"/>
    <row r="30136" ht="12.75"/>
    <row r="30137" ht="12.75"/>
    <row r="30138" ht="12.75"/>
    <row r="30139" ht="12.75"/>
    <row r="30140" ht="12.75"/>
    <row r="30141" ht="12.75"/>
    <row r="30142" ht="12.75"/>
    <row r="30143" ht="12.75"/>
    <row r="30144" ht="12.75"/>
    <row r="30145" ht="12.75"/>
    <row r="30146" ht="12.75"/>
    <row r="30147" ht="12.75"/>
    <row r="30148" ht="12.75"/>
    <row r="30149" ht="12.75"/>
    <row r="30150" ht="12.75"/>
    <row r="30151" ht="12.75"/>
    <row r="30152" ht="12.75"/>
    <row r="30153" ht="12.75"/>
    <row r="30154" ht="12.75"/>
    <row r="30155" ht="12.75"/>
    <row r="30156" ht="12.75"/>
    <row r="30157" ht="12.75"/>
    <row r="30158" ht="12.75"/>
    <row r="30159" ht="12.75"/>
    <row r="30160" ht="12.75"/>
    <row r="30161" ht="12.75"/>
    <row r="30162" ht="12.75"/>
    <row r="30163" ht="12.75"/>
    <row r="30164" ht="12.75"/>
    <row r="30165" ht="12.75"/>
    <row r="30166" ht="12.75"/>
    <row r="30167" ht="12.75"/>
    <row r="30168" ht="12.75"/>
    <row r="30169" ht="12.75"/>
    <row r="30170" ht="12.75"/>
    <row r="30171" ht="12.75"/>
    <row r="30172" ht="12.75"/>
    <row r="30173" ht="12.75"/>
    <row r="30174" ht="12.75"/>
    <row r="30175" ht="12.75"/>
    <row r="30176" ht="12.75"/>
    <row r="30177" ht="12.75"/>
    <row r="30178" ht="12.75"/>
    <row r="30179" ht="12.75"/>
    <row r="30180" ht="12.75"/>
    <row r="30181" ht="12.75"/>
    <row r="30182" ht="12.75"/>
    <row r="30183" ht="12.75"/>
    <row r="30184" ht="12.75"/>
    <row r="30185" ht="12.75"/>
    <row r="30186" ht="12.75"/>
    <row r="30187" ht="12.75"/>
    <row r="30188" ht="12.75"/>
    <row r="30189" ht="12.75"/>
    <row r="30190" ht="12.75"/>
    <row r="30191" ht="12.75"/>
    <row r="30192" ht="12.75"/>
    <row r="30193" ht="12.75"/>
    <row r="30194" ht="12.75"/>
    <row r="30195" ht="12.75"/>
    <row r="30196" ht="12.75"/>
    <row r="30197" ht="12.75"/>
    <row r="30198" ht="12.75"/>
    <row r="30199" ht="12.75"/>
    <row r="30200" ht="12.75"/>
    <row r="30201" ht="12.75"/>
    <row r="30202" ht="12.75"/>
    <row r="30203" ht="12.75"/>
    <row r="30204" ht="12.75"/>
    <row r="30205" ht="12.75"/>
    <row r="30206" ht="12.75"/>
    <row r="30207" ht="12.75"/>
    <row r="30208" ht="12.75"/>
    <row r="30209" ht="12.75"/>
    <row r="30210" ht="12.75"/>
    <row r="30211" ht="12.75"/>
    <row r="30212" ht="12.75"/>
    <row r="30213" ht="12.75"/>
    <row r="30214" ht="12.75"/>
    <row r="30215" ht="12.75"/>
    <row r="30216" ht="12.75"/>
    <row r="30217" ht="12.75"/>
    <row r="30218" ht="12.75"/>
    <row r="30219" ht="12.75"/>
    <row r="30220" ht="12.75"/>
    <row r="30221" ht="12.75"/>
    <row r="30222" ht="12.75"/>
    <row r="30223" ht="12.75"/>
    <row r="30224" ht="12.75"/>
    <row r="30225" ht="12.75"/>
    <row r="30226" ht="12.75"/>
    <row r="30227" ht="12.75"/>
    <row r="30228" ht="12.75"/>
    <row r="30229" ht="12.75"/>
    <row r="30230" ht="12.75"/>
    <row r="30231" ht="12.75"/>
    <row r="30232" ht="12.75"/>
    <row r="30233" ht="12.75"/>
    <row r="30234" ht="12.75"/>
    <row r="30235" ht="12.75"/>
    <row r="30236" ht="12.75"/>
    <row r="30237" ht="12.75"/>
    <row r="30238" ht="12.75"/>
    <row r="30239" ht="12.75"/>
    <row r="30240" ht="12.75"/>
    <row r="30241" ht="12.75"/>
    <row r="30242" ht="12.75"/>
    <row r="30243" ht="12.75"/>
    <row r="30244" ht="12.75"/>
    <row r="30245" ht="12.75"/>
    <row r="30246" ht="12.75"/>
    <row r="30247" ht="12.75"/>
    <row r="30248" ht="12.75"/>
    <row r="30249" ht="12.75"/>
    <row r="30250" ht="12.75"/>
    <row r="30251" ht="12.75"/>
    <row r="30252" ht="12.75"/>
    <row r="30253" ht="12.75"/>
    <row r="30254" ht="12.75"/>
    <row r="30255" ht="12.75"/>
    <row r="30256" ht="12.75"/>
    <row r="30257" ht="12.75"/>
    <row r="30258" ht="12.75"/>
    <row r="30259" ht="12.75"/>
    <row r="30260" ht="12.75"/>
    <row r="30261" ht="12.75"/>
    <row r="30262" ht="12.75"/>
    <row r="30263" ht="12.75"/>
    <row r="30264" ht="12.75"/>
    <row r="30265" ht="12.75"/>
    <row r="30266" ht="12.75"/>
    <row r="30267" ht="12.75"/>
    <row r="30268" ht="12.75"/>
    <row r="30269" ht="12.75"/>
    <row r="30270" ht="12.75"/>
    <row r="30271" ht="12.75"/>
    <row r="30272" ht="12.75"/>
    <row r="30273" ht="12.75"/>
    <row r="30274" ht="12.75"/>
    <row r="30275" ht="12.75"/>
    <row r="30276" ht="12.75"/>
    <row r="30277" ht="12.75"/>
    <row r="30278" ht="12.75"/>
    <row r="30279" ht="12.75"/>
    <row r="30280" ht="12.75"/>
    <row r="30281" ht="12.75"/>
    <row r="30282" ht="12.75"/>
    <row r="30283" ht="12.75"/>
    <row r="30284" ht="12.75"/>
    <row r="30285" ht="12.75"/>
    <row r="30286" ht="12.75"/>
    <row r="30287" ht="12.75"/>
    <row r="30288" ht="12.75"/>
    <row r="30289" ht="12.75"/>
    <row r="30290" ht="12.75"/>
    <row r="30291" ht="12.75"/>
    <row r="30292" ht="12.75"/>
    <row r="30293" ht="12.75"/>
    <row r="30294" ht="12.75"/>
    <row r="30295" ht="12.75"/>
    <row r="30296" ht="12.75"/>
    <row r="30297" ht="12.75"/>
    <row r="30298" ht="12.75"/>
    <row r="30299" ht="12.75"/>
    <row r="30300" ht="12.75"/>
    <row r="30301" ht="12.75"/>
    <row r="30302" ht="12.75"/>
    <row r="30303" ht="12.75"/>
    <row r="30304" ht="12.75"/>
    <row r="30305" ht="12.75"/>
    <row r="30306" ht="12.75"/>
    <row r="30307" ht="12.75"/>
    <row r="30308" ht="12.75"/>
    <row r="30309" ht="12.75"/>
    <row r="30310" ht="12.75"/>
    <row r="30311" ht="12.75"/>
    <row r="30312" ht="12.75"/>
    <row r="30313" ht="12.75"/>
    <row r="30314" ht="12.75"/>
    <row r="30315" ht="12.75"/>
    <row r="30316" ht="12.75"/>
    <row r="30317" ht="12.75"/>
    <row r="30318" ht="12.75"/>
    <row r="30319" ht="12.75"/>
    <row r="30320" ht="12.75"/>
    <row r="30321" ht="12.75"/>
    <row r="30322" ht="12.75"/>
    <row r="30323" ht="12.75"/>
    <row r="30324" ht="12.75"/>
    <row r="30325" ht="12.75"/>
    <row r="30326" ht="12.75"/>
    <row r="30327" ht="12.75"/>
    <row r="30328" ht="12.75"/>
    <row r="30329" ht="12.75"/>
    <row r="30330" ht="12.75"/>
    <row r="30331" ht="12.75"/>
    <row r="30332" ht="12.75"/>
    <row r="30333" ht="12.75"/>
    <row r="30334" ht="12.75"/>
    <row r="30335" ht="12.75"/>
    <row r="30336" ht="12.75"/>
    <row r="30337" ht="12.75"/>
    <row r="30338" ht="12.75"/>
    <row r="30339" ht="12.75"/>
    <row r="30340" ht="12.75"/>
    <row r="30341" ht="12.75"/>
    <row r="30342" ht="12.75"/>
    <row r="30343" ht="12.75"/>
    <row r="30344" ht="12.75"/>
    <row r="30345" ht="12.75"/>
    <row r="30346" ht="12.75"/>
    <row r="30347" ht="12.75"/>
    <row r="30348" ht="12.75"/>
    <row r="30349" ht="12.75"/>
    <row r="30350" ht="12.75"/>
    <row r="30351" ht="12.75"/>
    <row r="30352" ht="12.75"/>
    <row r="30353" ht="12.75"/>
    <row r="30354" ht="12.75"/>
    <row r="30355" ht="12.75"/>
    <row r="30356" ht="12.75"/>
    <row r="30357" ht="12.75"/>
    <row r="30358" ht="12.75"/>
    <row r="30359" ht="12.75"/>
    <row r="30360" ht="12.75"/>
    <row r="30361" ht="12.75"/>
    <row r="30362" ht="12.75"/>
    <row r="30363" ht="12.75"/>
    <row r="30364" ht="12.75"/>
    <row r="30365" ht="12.75"/>
    <row r="30366" ht="12.75"/>
    <row r="30367" ht="12.75"/>
    <row r="30368" ht="12.75"/>
    <row r="30369" ht="12.75"/>
    <row r="30370" ht="12.75"/>
    <row r="30371" ht="12.75"/>
    <row r="30372" ht="12.75"/>
    <row r="30373" ht="12.75"/>
    <row r="30374" ht="12.75"/>
    <row r="30375" ht="12.75"/>
    <row r="30376" ht="12.75"/>
    <row r="30377" ht="12.75"/>
    <row r="30378" ht="12.75"/>
    <row r="30379" ht="12.75"/>
    <row r="30380" ht="12.75"/>
    <row r="30381" ht="12.75"/>
    <row r="30382" ht="12.75"/>
    <row r="30383" ht="12.75"/>
    <row r="30384" ht="12.75"/>
    <row r="30385" ht="12.75"/>
    <row r="30386" ht="12.75"/>
    <row r="30387" ht="12.75"/>
    <row r="30388" ht="12.75"/>
    <row r="30389" ht="12.75"/>
    <row r="30390" ht="12.75"/>
    <row r="30391" ht="12.75"/>
    <row r="30392" ht="12.75"/>
    <row r="30393" ht="12.75"/>
    <row r="30394" ht="12.75"/>
    <row r="30395" ht="12.75"/>
    <row r="30396" ht="12.75"/>
    <row r="30397" ht="12.75"/>
    <row r="30398" ht="12.75"/>
    <row r="30399" ht="12.75"/>
    <row r="30400" ht="12.75"/>
    <row r="30401" ht="12.75"/>
    <row r="30402" ht="12.75"/>
    <row r="30403" ht="12.75"/>
    <row r="30404" ht="12.75"/>
    <row r="30405" ht="12.75"/>
    <row r="30406" ht="12.75"/>
    <row r="30407" ht="12.75"/>
    <row r="30408" ht="12.75"/>
    <row r="30409" ht="12.75"/>
    <row r="30410" ht="12.75"/>
    <row r="30411" ht="12.75"/>
    <row r="30412" ht="12.75"/>
    <row r="30413" ht="12.75"/>
    <row r="30414" ht="12.75"/>
    <row r="30415" ht="12.75"/>
    <row r="30416" ht="12.75"/>
    <row r="30417" ht="12.75"/>
    <row r="30418" ht="12.75"/>
    <row r="30419" ht="12.75"/>
    <row r="30420" ht="12.75"/>
    <row r="30421" ht="12.75"/>
    <row r="30422" ht="12.75"/>
    <row r="30423" ht="12.75"/>
    <row r="30424" ht="12.75"/>
    <row r="30425" ht="12.75"/>
    <row r="30426" ht="12.75"/>
    <row r="30427" ht="12.75"/>
    <row r="30428" ht="12.75"/>
    <row r="30429" ht="12.75"/>
    <row r="30430" ht="12.75"/>
    <row r="30431" ht="12.75"/>
    <row r="30432" ht="12.75"/>
    <row r="30433" ht="12.75"/>
    <row r="30434" ht="12.75"/>
    <row r="30435" ht="12.75"/>
    <row r="30436" ht="12.75"/>
    <row r="30437" ht="12.75"/>
    <row r="30438" ht="12.75"/>
    <row r="30439" ht="12.75"/>
    <row r="30440" ht="12.75"/>
    <row r="30441" ht="12.75"/>
    <row r="30442" ht="12.75"/>
    <row r="30443" ht="12.75"/>
    <row r="30444" ht="12.75"/>
    <row r="30445" ht="12.75"/>
    <row r="30446" ht="12.75"/>
    <row r="30447" ht="12.75"/>
    <row r="30448" ht="12.75"/>
    <row r="30449" ht="12.75"/>
    <row r="30450" ht="12.75"/>
    <row r="30451" ht="12.75"/>
    <row r="30452" ht="12.75"/>
    <row r="30453" ht="12.75"/>
    <row r="30454" ht="12.75"/>
    <row r="30455" ht="12.75"/>
    <row r="30456" ht="12.75"/>
    <row r="30457" ht="12.75"/>
    <row r="30458" ht="12.75"/>
    <row r="30459" ht="12.75"/>
    <row r="30460" ht="12.75"/>
    <row r="30461" ht="12.75"/>
    <row r="30462" ht="12.75"/>
    <row r="30463" ht="12.75"/>
    <row r="30464" ht="12.75"/>
    <row r="30465" ht="12.75"/>
    <row r="30466" ht="12.75"/>
    <row r="30467" ht="12.75"/>
    <row r="30468" ht="12.75"/>
    <row r="30469" ht="12.75"/>
    <row r="30470" ht="12.75"/>
    <row r="30471" ht="12.75"/>
    <row r="30472" ht="12.75"/>
    <row r="30473" ht="12.75"/>
    <row r="30474" ht="12.75"/>
    <row r="30475" ht="12.75"/>
    <row r="30476" ht="12.75"/>
    <row r="30477" ht="12.75"/>
    <row r="30478" ht="12.75"/>
    <row r="30479" ht="12.75"/>
    <row r="30480" ht="12.75"/>
    <row r="30481" ht="12.75"/>
    <row r="30482" ht="12.75"/>
    <row r="30483" ht="12.75"/>
    <row r="30484" ht="12.75"/>
    <row r="30485" ht="12.75"/>
    <row r="30486" ht="12.75"/>
    <row r="30487" ht="12.75"/>
    <row r="30488" ht="12.75"/>
    <row r="30489" ht="12.75"/>
    <row r="30490" ht="12.75"/>
    <row r="30491" ht="12.75"/>
    <row r="30492" ht="12.75"/>
    <row r="30493" ht="12.75"/>
    <row r="30494" ht="12.75"/>
    <row r="30495" ht="12.75"/>
    <row r="30496" ht="12.75"/>
    <row r="30497" ht="12.75"/>
    <row r="30498" ht="12.75"/>
    <row r="30499" ht="12.75"/>
    <row r="30500" ht="12.75"/>
    <row r="30501" ht="12.75"/>
    <row r="30502" ht="12.75"/>
    <row r="30503" ht="12.75"/>
    <row r="30504" ht="12.75"/>
    <row r="30505" ht="12.75"/>
    <row r="30506" ht="12.75"/>
    <row r="30507" ht="12.75"/>
    <row r="30508" ht="12.75"/>
    <row r="30509" ht="12.75"/>
    <row r="30510" ht="12.75"/>
    <row r="30511" ht="12.75"/>
    <row r="30512" ht="12.75"/>
    <row r="30513" ht="12.75"/>
    <row r="30514" ht="12.75"/>
    <row r="30515" ht="12.75"/>
    <row r="30516" ht="12.75"/>
    <row r="30517" ht="12.75"/>
    <row r="30518" ht="12.75"/>
    <row r="30519" ht="12.75"/>
    <row r="30520" ht="12.75"/>
    <row r="30521" ht="12.75"/>
    <row r="30522" ht="12.75"/>
    <row r="30523" ht="12.75"/>
    <row r="30524" ht="12.75"/>
    <row r="30525" ht="12.75"/>
    <row r="30526" ht="12.75"/>
    <row r="30527" ht="12.75"/>
    <row r="30528" ht="12.75"/>
    <row r="30529" ht="12.75"/>
    <row r="30530" ht="12.75"/>
    <row r="30531" ht="12.75"/>
    <row r="30532" ht="12.75"/>
    <row r="30533" ht="12.75"/>
    <row r="30534" ht="12.75"/>
    <row r="30535" ht="12.75"/>
    <row r="30536" ht="12.75"/>
    <row r="30537" ht="12.75"/>
    <row r="30538" ht="12.75"/>
    <row r="30539" ht="12.75"/>
    <row r="30540" ht="12.75"/>
    <row r="30541" ht="12.75"/>
    <row r="30542" ht="12.75"/>
    <row r="30543" ht="12.75"/>
    <row r="30544" ht="12.75"/>
    <row r="30545" ht="12.75"/>
    <row r="30546" ht="12.75"/>
    <row r="30547" ht="12.75"/>
    <row r="30548" ht="12.75"/>
    <row r="30549" ht="12.75"/>
    <row r="30550" ht="12.75"/>
    <row r="30551" ht="12.75"/>
    <row r="30552" ht="12.75"/>
    <row r="30553" ht="12.75"/>
    <row r="30554" ht="12.75"/>
    <row r="30555" ht="12.75"/>
    <row r="30556" ht="12.75"/>
    <row r="30557" ht="12.75"/>
    <row r="30558" ht="12.75"/>
    <row r="30559" ht="12.75"/>
    <row r="30560" ht="12.75"/>
    <row r="30561" ht="12.75"/>
    <row r="30562" ht="12.75"/>
    <row r="30563" ht="12.75"/>
    <row r="30564" ht="12.75"/>
    <row r="30565" ht="12.75"/>
    <row r="30566" ht="12.75"/>
    <row r="30567" ht="12.75"/>
    <row r="30568" ht="12.75"/>
    <row r="30569" ht="12.75"/>
    <row r="30570" ht="12.75"/>
    <row r="30571" ht="12.75"/>
    <row r="30572" ht="12.75"/>
    <row r="30573" ht="12.75"/>
    <row r="30574" ht="12.75"/>
    <row r="30575" ht="12.75"/>
    <row r="30576" ht="12.75"/>
    <row r="30577" ht="12.75"/>
    <row r="30578" ht="12.75"/>
    <row r="30579" ht="12.75"/>
    <row r="30580" ht="12.75"/>
    <row r="30581" ht="12.75"/>
    <row r="30582" ht="12.75"/>
    <row r="30583" ht="12.75"/>
    <row r="30584" ht="12.75"/>
    <row r="30585" ht="12.75"/>
    <row r="30586" ht="12.75"/>
    <row r="30587" ht="12.75"/>
    <row r="30588" ht="12.75"/>
    <row r="30589" ht="12.75"/>
    <row r="30590" ht="12.75"/>
    <row r="30591" ht="12.75"/>
    <row r="30592" ht="12.75"/>
    <row r="30593" ht="12.75"/>
    <row r="30594" ht="12.75"/>
    <row r="30595" ht="12.75"/>
    <row r="30596" ht="12.75"/>
    <row r="30597" ht="12.75"/>
    <row r="30598" ht="12.75"/>
    <row r="30599" ht="12.75"/>
    <row r="30600" ht="12.75"/>
    <row r="30601" ht="12.75"/>
    <row r="30602" ht="12.75"/>
    <row r="30603" ht="12.75"/>
    <row r="30604" ht="12.75"/>
    <row r="30605" ht="12.75"/>
    <row r="30606" ht="12.75"/>
    <row r="30607" ht="12.75"/>
    <row r="30608" ht="12.75"/>
    <row r="30609" ht="12.75"/>
    <row r="30610" ht="12.75"/>
    <row r="30611" ht="12.75"/>
    <row r="30612" ht="12.75"/>
    <row r="30613" ht="12.75"/>
    <row r="30614" ht="12.75"/>
    <row r="30615" ht="12.75"/>
    <row r="30616" ht="12.75"/>
    <row r="30617" ht="12.75"/>
    <row r="30618" ht="12.75"/>
    <row r="30619" ht="12.75"/>
    <row r="30620" ht="12.75"/>
    <row r="30621" ht="12.75"/>
    <row r="30622" ht="12.75"/>
    <row r="30623" ht="12.75"/>
    <row r="30624" ht="12.75"/>
    <row r="30625" ht="12.75"/>
    <row r="30626" ht="12.75"/>
    <row r="30627" ht="12.75"/>
    <row r="30628" ht="12.75"/>
    <row r="30629" ht="12.75"/>
    <row r="30630" ht="12.75"/>
    <row r="30631" ht="12.75"/>
    <row r="30632" ht="12.75"/>
    <row r="30633" ht="12.75"/>
    <row r="30634" ht="12.75"/>
    <row r="30635" ht="12.75"/>
    <row r="30636" ht="12.75"/>
    <row r="30637" ht="12.75"/>
    <row r="30638" ht="12.75"/>
    <row r="30639" ht="12.75"/>
    <row r="30640" ht="12.75"/>
    <row r="30641" ht="12.75"/>
    <row r="30642" ht="12.75"/>
    <row r="30643" ht="12.75"/>
    <row r="30644" ht="12.75"/>
    <row r="30645" ht="12.75"/>
    <row r="30646" ht="12.75"/>
    <row r="30647" ht="12.75"/>
    <row r="30648" ht="12.75"/>
    <row r="30649" ht="12.75"/>
    <row r="30650" ht="12.75"/>
    <row r="30651" ht="12.75"/>
    <row r="30652" ht="12.75"/>
    <row r="30653" ht="12.75"/>
    <row r="30654" ht="12.75"/>
    <row r="30655" ht="12.75"/>
    <row r="30656" ht="12.75"/>
    <row r="30657" ht="12.75"/>
    <row r="30658" ht="12.75"/>
    <row r="30659" ht="12.75"/>
    <row r="30660" ht="12.75"/>
    <row r="30661" ht="12.75"/>
    <row r="30662" ht="12.75"/>
    <row r="30663" ht="12.75"/>
    <row r="30664" ht="12.75"/>
    <row r="30665" ht="12.75"/>
    <row r="30666" ht="12.75"/>
    <row r="30667" ht="12.75"/>
    <row r="30668" ht="12.75"/>
    <row r="30669" ht="12.75"/>
    <row r="30670" ht="12.75"/>
    <row r="30671" ht="12.75"/>
    <row r="30672" ht="12.75"/>
    <row r="30673" ht="12.75"/>
    <row r="30674" ht="12.75"/>
    <row r="30675" ht="12.75"/>
    <row r="30676" ht="12.75"/>
    <row r="30677" ht="12.75"/>
    <row r="30678" ht="12.75"/>
    <row r="30679" ht="12.75"/>
    <row r="30680" ht="12.75"/>
    <row r="30681" ht="12.75"/>
    <row r="30682" ht="12.75"/>
    <row r="30683" ht="12.75"/>
    <row r="30684" ht="12.75"/>
    <row r="30685" ht="12.75"/>
    <row r="30686" ht="12.75"/>
    <row r="30687" ht="12.75"/>
    <row r="30688" ht="12.75"/>
    <row r="30689" ht="12.75"/>
    <row r="30690" ht="12.75"/>
    <row r="30691" ht="12.75"/>
    <row r="30692" ht="12.75"/>
    <row r="30693" ht="12.75"/>
    <row r="30694" ht="12.75"/>
    <row r="30695" ht="12.75"/>
    <row r="30696" ht="12.75"/>
    <row r="30697" ht="12.75"/>
    <row r="30698" ht="12.75"/>
    <row r="30699" ht="12.75"/>
    <row r="30700" ht="12.75"/>
    <row r="30701" ht="12.75"/>
    <row r="30702" ht="12.75"/>
    <row r="30703" ht="12.75"/>
    <row r="30704" ht="12.75"/>
    <row r="30705" ht="12.75"/>
    <row r="30706" ht="12.75"/>
    <row r="30707" ht="12.75"/>
    <row r="30708" ht="12.75"/>
    <row r="30709" ht="12.75"/>
    <row r="30710" ht="12.75"/>
    <row r="30711" ht="12.75"/>
    <row r="30712" ht="12.75"/>
    <row r="30713" ht="12.75"/>
    <row r="30714" ht="12.75"/>
    <row r="30715" ht="12.75"/>
    <row r="30716" ht="12.75"/>
    <row r="30717" ht="12.75"/>
    <row r="30718" ht="12.75"/>
    <row r="30719" ht="12.75"/>
    <row r="30720" ht="12.75"/>
    <row r="30721" ht="12.75"/>
    <row r="30722" ht="12.75"/>
    <row r="30723" ht="12.75"/>
    <row r="30724" ht="12.75"/>
    <row r="30725" ht="12.75"/>
    <row r="30726" ht="12.75"/>
    <row r="30727" ht="12.75"/>
    <row r="30728" ht="12.75"/>
    <row r="30729" ht="12.75"/>
    <row r="30730" ht="12.75"/>
    <row r="30731" ht="12.75"/>
    <row r="30732" ht="12.75"/>
    <row r="30733" ht="12.75"/>
    <row r="30734" ht="12.75"/>
    <row r="30735" ht="12.75"/>
    <row r="30736" ht="12.75"/>
    <row r="30737" ht="12.75"/>
    <row r="30738" ht="12.75"/>
    <row r="30739" ht="12.75"/>
    <row r="30740" ht="12.75"/>
    <row r="30741" ht="12.75"/>
    <row r="30742" ht="12.75"/>
    <row r="30743" ht="12.75"/>
    <row r="30744" ht="12.75"/>
    <row r="30745" ht="12.75"/>
    <row r="30746" ht="12.75"/>
    <row r="30747" ht="12.75"/>
    <row r="30748" ht="12.75"/>
    <row r="30749" ht="12.75"/>
    <row r="30750" ht="12.75"/>
    <row r="30751" ht="12.75"/>
    <row r="30752" ht="12.75"/>
    <row r="30753" ht="12.75"/>
    <row r="30754" ht="12.75"/>
    <row r="30755" ht="12.75"/>
    <row r="30756" ht="12.75"/>
    <row r="30757" ht="12.75"/>
    <row r="30758" ht="12.75"/>
    <row r="30759" ht="12.75"/>
    <row r="30760" ht="12.75"/>
    <row r="30761" ht="12.75"/>
    <row r="30762" ht="12.75"/>
    <row r="30763" ht="12.75"/>
    <row r="30764" ht="12.75"/>
    <row r="30765" ht="12.75"/>
    <row r="30766" ht="12.75"/>
    <row r="30767" ht="12.75"/>
    <row r="30768" ht="12.75"/>
    <row r="30769" ht="12.75"/>
    <row r="30770" ht="12.75"/>
    <row r="30771" ht="12.75"/>
    <row r="30772" ht="12.75"/>
    <row r="30773" ht="12.75"/>
    <row r="30774" ht="12.75"/>
    <row r="30775" ht="12.75"/>
    <row r="30776" ht="12.75"/>
    <row r="30777" ht="12.75"/>
    <row r="30778" ht="12.75"/>
    <row r="30779" ht="12.75"/>
    <row r="30780" ht="12.75"/>
    <row r="30781" ht="12.75"/>
    <row r="30782" ht="12.75"/>
    <row r="30783" ht="12.75"/>
    <row r="30784" ht="12.75"/>
    <row r="30785" ht="12.75"/>
    <row r="30786" ht="12.75"/>
    <row r="30787" ht="12.75"/>
    <row r="30788" ht="12.75"/>
    <row r="30789" ht="12.75"/>
    <row r="30790" ht="12.75"/>
    <row r="30791" ht="12.75"/>
    <row r="30792" ht="12.75"/>
    <row r="30793" ht="12.75"/>
    <row r="30794" ht="12.75"/>
    <row r="30795" ht="12.75"/>
    <row r="30796" ht="12.75"/>
    <row r="30797" ht="12.75"/>
    <row r="30798" ht="12.75"/>
    <row r="30799" ht="12.75"/>
    <row r="30800" ht="12.75"/>
    <row r="30801" ht="12.75"/>
    <row r="30802" ht="12.75"/>
    <row r="30803" ht="12.75"/>
    <row r="30804" ht="12.75"/>
    <row r="30805" ht="12.75"/>
    <row r="30806" ht="12.75"/>
    <row r="30807" ht="12.75"/>
    <row r="30808" ht="12.75"/>
    <row r="30809" ht="12.75"/>
    <row r="30810" ht="12.75"/>
    <row r="30811" ht="12.75"/>
    <row r="30812" ht="12.75"/>
    <row r="30813" ht="12.75"/>
    <row r="30814" ht="12.75"/>
    <row r="30815" ht="12.75"/>
    <row r="30816" ht="12.75"/>
    <row r="30817" ht="12.75"/>
    <row r="30818" ht="12.75"/>
    <row r="30819" ht="12.75"/>
    <row r="30820" ht="12.75"/>
    <row r="30821" ht="12.75"/>
    <row r="30822" ht="12.75"/>
    <row r="30823" ht="12.75"/>
    <row r="30824" ht="12.75"/>
    <row r="30825" ht="12.75"/>
    <row r="30826" ht="12.75"/>
    <row r="30827" ht="12.75"/>
    <row r="30828" ht="12.75"/>
    <row r="30829" ht="12.75"/>
    <row r="30830" ht="12.75"/>
    <row r="30831" ht="12.75"/>
    <row r="30832" ht="12.75"/>
    <row r="30833" ht="12.75"/>
    <row r="30834" ht="12.75"/>
    <row r="30835" ht="12.75"/>
    <row r="30836" ht="12.75"/>
    <row r="30837" ht="12.75"/>
    <row r="30838" ht="12.75"/>
    <row r="30839" ht="12.75"/>
    <row r="30840" ht="12.75"/>
    <row r="30841" ht="12.75"/>
    <row r="30842" ht="12.75"/>
    <row r="30843" ht="12.75"/>
    <row r="30844" ht="12.75"/>
    <row r="30845" ht="12.75"/>
    <row r="30846" ht="12.75"/>
    <row r="30847" ht="12.75"/>
    <row r="30848" ht="12.75"/>
    <row r="30849" ht="12.75"/>
    <row r="30850" ht="12.75"/>
    <row r="30851" ht="12.75"/>
    <row r="30852" ht="12.75"/>
    <row r="30853" ht="12.75"/>
    <row r="30854" ht="12.75"/>
    <row r="30855" ht="12.75"/>
    <row r="30856" ht="12.75"/>
    <row r="30857" ht="12.75"/>
    <row r="30858" ht="12.75"/>
    <row r="30859" ht="12.75"/>
    <row r="30860" ht="12.75"/>
    <row r="30861" ht="12.75"/>
    <row r="30862" ht="12.75"/>
    <row r="30863" ht="12.75"/>
    <row r="30864" ht="12.75"/>
    <row r="30865" ht="12.75"/>
    <row r="30866" ht="12.75"/>
    <row r="30867" ht="12.75"/>
    <row r="30868" ht="12.75"/>
    <row r="30869" ht="12.75"/>
    <row r="30870" ht="12.75"/>
    <row r="30871" ht="12.75"/>
    <row r="30872" ht="12.75"/>
    <row r="30873" ht="12.75"/>
    <row r="30874" ht="12.75"/>
    <row r="30875" ht="12.75"/>
    <row r="30876" ht="12.75"/>
    <row r="30877" ht="12.75"/>
    <row r="30878" ht="12.75"/>
    <row r="30879" ht="12.75"/>
    <row r="30880" ht="12.75"/>
    <row r="30881" ht="12.75"/>
    <row r="30882" ht="12.75"/>
    <row r="30883" ht="12.75"/>
    <row r="30884" ht="12.75"/>
    <row r="30885" ht="12.75"/>
    <row r="30886" ht="12.75"/>
    <row r="30887" ht="12.75"/>
    <row r="30888" ht="12.75"/>
    <row r="30889" ht="12.75"/>
    <row r="30890" ht="12.75"/>
    <row r="30891" ht="12.75"/>
    <row r="30892" ht="12.75"/>
    <row r="30893" ht="12.75"/>
    <row r="30894" ht="12.75"/>
    <row r="30895" ht="12.75"/>
    <row r="30896" ht="12.75"/>
    <row r="30897" ht="12.75"/>
    <row r="30898" ht="12.75"/>
    <row r="30899" ht="12.75"/>
    <row r="30900" ht="12.75"/>
    <row r="30901" ht="12.75"/>
    <row r="30902" ht="12.75"/>
    <row r="30903" ht="12.75"/>
    <row r="30904" ht="12.75"/>
    <row r="30905" ht="12.75"/>
    <row r="30906" ht="12.75"/>
    <row r="30907" ht="12.75"/>
    <row r="30908" ht="12.75"/>
    <row r="30909" ht="12.75"/>
    <row r="30910" ht="12.75"/>
    <row r="30911" ht="12.75"/>
    <row r="30912" ht="12.75"/>
    <row r="30913" ht="12.75"/>
    <row r="30914" ht="12.75"/>
    <row r="30915" ht="12.75"/>
    <row r="30916" ht="12.75"/>
    <row r="30917" ht="12.75"/>
    <row r="30918" ht="12.75"/>
    <row r="30919" ht="12.75"/>
    <row r="30920" ht="12.75"/>
    <row r="30921" ht="12.75"/>
    <row r="30922" ht="12.75"/>
    <row r="30923" ht="12.75"/>
    <row r="30924" ht="12.75"/>
    <row r="30925" ht="12.75"/>
    <row r="30926" ht="12.75"/>
    <row r="30927" ht="12.75"/>
    <row r="30928" ht="12.75"/>
    <row r="30929" ht="12.75"/>
    <row r="30930" ht="12.75"/>
    <row r="30931" ht="12.75"/>
    <row r="30932" ht="12.75"/>
    <row r="30933" ht="12.75"/>
    <row r="30934" ht="12.75"/>
    <row r="30935" ht="12.75"/>
    <row r="30936" ht="12.75"/>
    <row r="30937" ht="12.75"/>
    <row r="30938" ht="12.75"/>
    <row r="30939" ht="12.75"/>
    <row r="30940" ht="12.75"/>
    <row r="30941" ht="12.75"/>
    <row r="30942" ht="12.75"/>
    <row r="30943" ht="12.75"/>
    <row r="30944" ht="12.75"/>
    <row r="30945" ht="12.75"/>
    <row r="30946" ht="12.75"/>
    <row r="30947" ht="12.75"/>
    <row r="30948" ht="12.75"/>
    <row r="30949" ht="12.75"/>
    <row r="30950" ht="12.75"/>
    <row r="30951" ht="12.75"/>
    <row r="30952" ht="12.75"/>
    <row r="30953" ht="12.75"/>
    <row r="30954" ht="12.75"/>
    <row r="30955" ht="12.75"/>
    <row r="30956" ht="12.75"/>
    <row r="30957" ht="12.75"/>
    <row r="30958" ht="12.75"/>
    <row r="30959" ht="12.75"/>
    <row r="30960" ht="12.75"/>
    <row r="30961" ht="12.75"/>
    <row r="30962" ht="12.75"/>
    <row r="30963" ht="12.75"/>
    <row r="30964" ht="12.75"/>
    <row r="30965" ht="12.75"/>
    <row r="30966" ht="12.75"/>
    <row r="30967" ht="12.75"/>
    <row r="30968" ht="12.75"/>
    <row r="30969" ht="12.75"/>
    <row r="30970" ht="12.75"/>
    <row r="30971" ht="12.75"/>
    <row r="30972" ht="12.75"/>
    <row r="30973" ht="12.75"/>
    <row r="30974" ht="12.75"/>
    <row r="30975" ht="12.75"/>
    <row r="30976" ht="12.75"/>
    <row r="30977" ht="12.75"/>
    <row r="30978" ht="12.75"/>
    <row r="30979" ht="12.75"/>
    <row r="30980" ht="12.75"/>
    <row r="30981" ht="12.75"/>
    <row r="30982" ht="12.75"/>
    <row r="30983" ht="12.75"/>
    <row r="30984" ht="12.75"/>
    <row r="30985" ht="12.75"/>
    <row r="30986" ht="12.75"/>
    <row r="30987" ht="12.75"/>
    <row r="30988" ht="12.75"/>
    <row r="30989" ht="12.75"/>
    <row r="30990" ht="12.75"/>
    <row r="30991" ht="12.75"/>
    <row r="30992" ht="12.75"/>
    <row r="30993" ht="12.75"/>
    <row r="30994" ht="12.75"/>
    <row r="30995" ht="12.75"/>
    <row r="30996" ht="12.75"/>
    <row r="30997" ht="12.75"/>
    <row r="30998" ht="12.75"/>
    <row r="30999" ht="12.75"/>
    <row r="31000" ht="12.75"/>
    <row r="31001" ht="12.75"/>
    <row r="31002" ht="12.75"/>
    <row r="31003" ht="12.75"/>
    <row r="31004" ht="12.75"/>
    <row r="31005" ht="12.75"/>
    <row r="31006" ht="12.75"/>
    <row r="31007" ht="12.75"/>
    <row r="31008" ht="12.75"/>
    <row r="31009" ht="12.75"/>
    <row r="31010" ht="12.75"/>
    <row r="31011" ht="12.75"/>
    <row r="31012" ht="12.75"/>
    <row r="31013" ht="12.75"/>
    <row r="31014" ht="12.75"/>
    <row r="31015" ht="12.75"/>
    <row r="31016" ht="12.75"/>
    <row r="31017" ht="12.75"/>
    <row r="31018" ht="12.75"/>
    <row r="31019" ht="12.75"/>
    <row r="31020" ht="12.75"/>
    <row r="31021" ht="12.75"/>
    <row r="31022" ht="12.75"/>
    <row r="31023" ht="12.75"/>
    <row r="31024" ht="12.75"/>
    <row r="31025" ht="12.75"/>
    <row r="31026" ht="12.75"/>
    <row r="31027" ht="12.75"/>
    <row r="31028" ht="12.75"/>
    <row r="31029" ht="12.75"/>
    <row r="31030" ht="12.75"/>
    <row r="31031" ht="12.75"/>
    <row r="31032" ht="12.75"/>
    <row r="31033" ht="12.75"/>
    <row r="31034" ht="12.75"/>
    <row r="31035" ht="12.75"/>
    <row r="31036" ht="12.75"/>
    <row r="31037" ht="12.75"/>
    <row r="31038" ht="12.75"/>
    <row r="31039" ht="12.75"/>
    <row r="31040" ht="12.75"/>
    <row r="31041" ht="12.75"/>
    <row r="31042" ht="12.75"/>
    <row r="31043" ht="12.75"/>
    <row r="31044" ht="12.75"/>
    <row r="31045" ht="12.75"/>
    <row r="31046" ht="12.75"/>
    <row r="31047" ht="12.75"/>
    <row r="31048" ht="12.75"/>
    <row r="31049" ht="12.75"/>
    <row r="31050" ht="12.75"/>
    <row r="31051" ht="12.75"/>
    <row r="31052" ht="12.75"/>
    <row r="31053" ht="12.75"/>
    <row r="31054" ht="12.75"/>
    <row r="31055" ht="12.75"/>
    <row r="31056" ht="12.75"/>
    <row r="31057" ht="12.75"/>
    <row r="31058" ht="12.75"/>
    <row r="31059" ht="12.75"/>
    <row r="31060" ht="12.75"/>
    <row r="31061" ht="12.75"/>
    <row r="31062" ht="12.75"/>
    <row r="31063" ht="12.75"/>
    <row r="31064" ht="12.75"/>
    <row r="31065" ht="12.75"/>
    <row r="31066" ht="12.75"/>
    <row r="31067" ht="12.75"/>
    <row r="31068" ht="12.75"/>
    <row r="31069" ht="12.75"/>
    <row r="31070" ht="12.75"/>
    <row r="31071" ht="12.75"/>
    <row r="31072" ht="12.75"/>
    <row r="31073" ht="12.75"/>
    <row r="31074" ht="12.75"/>
    <row r="31075" ht="12.75"/>
    <row r="31076" ht="12.75"/>
    <row r="31077" ht="12.75"/>
    <row r="31078" ht="12.75"/>
    <row r="31079" ht="12.75"/>
    <row r="31080" ht="12.75"/>
    <row r="31081" ht="12.75"/>
    <row r="31082" ht="12.75"/>
    <row r="31083" ht="12.75"/>
    <row r="31084" ht="12.75"/>
    <row r="31085" ht="12.75"/>
    <row r="31086" ht="12.75"/>
    <row r="31087" ht="12.75"/>
    <row r="31088" ht="12.75"/>
    <row r="31089" ht="12.75"/>
    <row r="31090" ht="12.75"/>
    <row r="31091" ht="12.75"/>
    <row r="31092" ht="12.75"/>
    <row r="31093" ht="12.75"/>
    <row r="31094" ht="12.75"/>
    <row r="31095" ht="12.75"/>
    <row r="31096" ht="12.75"/>
    <row r="31097" ht="12.75"/>
    <row r="31098" ht="12.75"/>
    <row r="31099" ht="12.75"/>
    <row r="31100" ht="12.75"/>
    <row r="31101" ht="12.75"/>
    <row r="31102" ht="12.75"/>
    <row r="31103" ht="12.75"/>
    <row r="31104" ht="12.75"/>
    <row r="31105" ht="12.75"/>
    <row r="31106" ht="12.75"/>
    <row r="31107" ht="12.75"/>
    <row r="31108" ht="12.75"/>
    <row r="31109" ht="12.75"/>
    <row r="31110" ht="12.75"/>
    <row r="31111" ht="12.75"/>
    <row r="31112" ht="12.75"/>
    <row r="31113" ht="12.75"/>
    <row r="31114" ht="12.75"/>
    <row r="31115" ht="12.75"/>
    <row r="31116" ht="12.75"/>
    <row r="31117" ht="12.75"/>
    <row r="31118" ht="12.75"/>
    <row r="31119" ht="12.75"/>
    <row r="31120" ht="12.75"/>
    <row r="31121" ht="12.75"/>
    <row r="31122" ht="12.75"/>
    <row r="31123" ht="12.75"/>
    <row r="31124" ht="12.75"/>
    <row r="31125" ht="12.75"/>
    <row r="31126" ht="12.75"/>
    <row r="31127" ht="12.75"/>
    <row r="31128" ht="12.75"/>
    <row r="31129" ht="12.75"/>
    <row r="31130" ht="12.75"/>
    <row r="31131" ht="12.75"/>
    <row r="31132" ht="12.75"/>
    <row r="31133" ht="12.75"/>
    <row r="31134" ht="12.75"/>
    <row r="31135" ht="12.75"/>
    <row r="31136" ht="12.75"/>
    <row r="31137" ht="12.75"/>
    <row r="31138" ht="12.75"/>
    <row r="31139" ht="12.75"/>
    <row r="31140" ht="12.75"/>
    <row r="31141" ht="12.75"/>
    <row r="31142" ht="12.75"/>
    <row r="31143" ht="12.75"/>
    <row r="31144" ht="12.75"/>
    <row r="31145" ht="12.75"/>
    <row r="31146" ht="12.75"/>
    <row r="31147" ht="12.75"/>
    <row r="31148" ht="12.75"/>
    <row r="31149" ht="12.75"/>
    <row r="31150" ht="12.75"/>
    <row r="31151" ht="12.75"/>
    <row r="31152" ht="12.75"/>
    <row r="31153" ht="12.75"/>
    <row r="31154" ht="12.75"/>
    <row r="31155" ht="12.75"/>
    <row r="31156" ht="12.75"/>
    <row r="31157" ht="12.75"/>
    <row r="31158" ht="12.75"/>
    <row r="31159" ht="12.75"/>
    <row r="31160" ht="12.75"/>
    <row r="31161" ht="12.75"/>
    <row r="31162" ht="12.75"/>
    <row r="31163" ht="12.75"/>
    <row r="31164" ht="12.75"/>
    <row r="31165" ht="12.75"/>
    <row r="31166" ht="12.75"/>
    <row r="31167" ht="12.75"/>
    <row r="31168" ht="12.75"/>
    <row r="31169" ht="12.75"/>
    <row r="31170" ht="12.75"/>
    <row r="31171" ht="12.75"/>
    <row r="31172" ht="12.75"/>
    <row r="31173" ht="12.75"/>
    <row r="31174" ht="12.75"/>
    <row r="31175" ht="12.75"/>
    <row r="31176" ht="12.75"/>
    <row r="31177" ht="12.75"/>
    <row r="31178" ht="12.75"/>
    <row r="31179" ht="12.75"/>
    <row r="31180" ht="12.75"/>
    <row r="31181" ht="12.75"/>
    <row r="31182" ht="12.75"/>
    <row r="31183" ht="12.75"/>
    <row r="31184" ht="12.75"/>
    <row r="31185" ht="12.75"/>
    <row r="31186" ht="12.75"/>
    <row r="31187" ht="12.75"/>
    <row r="31188" ht="12.75"/>
    <row r="31189" ht="12.75"/>
    <row r="31190" ht="12.75"/>
    <row r="31191" ht="12.75"/>
    <row r="31192" ht="12.75"/>
    <row r="31193" ht="12.75"/>
    <row r="31194" ht="12.75"/>
    <row r="31195" ht="12.75"/>
    <row r="31196" ht="12.75"/>
    <row r="31197" ht="12.75"/>
    <row r="31198" ht="12.75"/>
    <row r="31199" ht="12.75"/>
    <row r="31200" ht="12.75"/>
    <row r="31201" ht="12.75"/>
    <row r="31202" ht="12.75"/>
    <row r="31203" ht="12.75"/>
    <row r="31204" ht="12.75"/>
    <row r="31205" ht="12.75"/>
    <row r="31206" ht="12.75"/>
    <row r="31207" ht="12.75"/>
    <row r="31208" ht="12.75"/>
    <row r="31209" ht="12.75"/>
    <row r="31210" ht="12.75"/>
    <row r="31211" ht="12.75"/>
    <row r="31212" ht="12.75"/>
    <row r="31213" ht="12.75"/>
    <row r="31214" ht="12.75"/>
    <row r="31215" ht="12.75"/>
    <row r="31216" ht="12.75"/>
    <row r="31217" ht="12.75"/>
    <row r="31218" ht="12.75"/>
    <row r="31219" ht="12.75"/>
    <row r="31220" ht="12.75"/>
    <row r="31221" ht="12.75"/>
    <row r="31222" ht="12.75"/>
    <row r="31223" ht="12.75"/>
    <row r="31224" ht="12.75"/>
    <row r="31225" ht="12.75"/>
    <row r="31226" ht="12.75"/>
    <row r="31227" ht="12.75"/>
    <row r="31228" ht="12.75"/>
    <row r="31229" ht="12.75"/>
    <row r="31230" ht="12.75"/>
    <row r="31231" ht="12.75"/>
    <row r="31232" ht="12.75"/>
    <row r="31233" ht="12.75"/>
    <row r="31234" ht="12.75"/>
    <row r="31235" ht="12.75"/>
    <row r="31236" ht="12.75"/>
    <row r="31237" ht="12.75"/>
    <row r="31238" ht="12.75"/>
    <row r="31239" ht="12.75"/>
    <row r="31240" ht="12.75"/>
    <row r="31241" ht="12.75"/>
    <row r="31242" ht="12.75"/>
    <row r="31243" ht="12.75"/>
    <row r="31244" ht="12.75"/>
    <row r="31245" ht="12.75"/>
    <row r="31246" ht="12.75"/>
    <row r="31247" ht="12.75"/>
    <row r="31248" ht="12.75"/>
    <row r="31249" ht="12.75"/>
    <row r="31250" ht="12.75"/>
    <row r="31251" ht="12.75"/>
    <row r="31252" ht="12.75"/>
    <row r="31253" ht="12.75"/>
    <row r="31254" ht="12.75"/>
    <row r="31255" ht="12.75"/>
    <row r="31256" ht="12.75"/>
    <row r="31257" ht="12.75"/>
    <row r="31258" ht="12.75"/>
    <row r="31259" ht="12.75"/>
    <row r="31260" ht="12.75"/>
    <row r="31261" ht="12.75"/>
    <row r="31262" ht="12.75"/>
    <row r="31263" ht="12.75"/>
    <row r="31264" ht="12.75"/>
    <row r="31265" ht="12.75"/>
    <row r="31266" ht="12.75"/>
    <row r="31267" ht="12.75"/>
    <row r="31268" ht="12.75"/>
    <row r="31269" ht="12.75"/>
    <row r="31270" ht="12.75"/>
    <row r="31271" ht="12.75"/>
    <row r="31272" ht="12.75"/>
    <row r="31273" ht="12.75"/>
    <row r="31274" ht="12.75"/>
    <row r="31275" ht="12.75"/>
    <row r="31276" ht="12.75"/>
    <row r="31277" ht="12.75"/>
    <row r="31278" ht="12.75"/>
    <row r="31279" ht="12.75"/>
    <row r="31280" ht="12.75"/>
    <row r="31281" ht="12.75"/>
    <row r="31282" ht="12.75"/>
    <row r="31283" ht="12.75"/>
    <row r="31284" ht="12.75"/>
    <row r="31285" ht="12.75"/>
    <row r="31286" ht="12.75"/>
    <row r="31287" ht="12.75"/>
    <row r="31288" ht="12.75"/>
    <row r="31289" ht="12.75"/>
    <row r="31290" ht="12.75"/>
    <row r="31291" ht="12.75"/>
    <row r="31292" ht="12.75"/>
    <row r="31293" ht="12.75"/>
    <row r="31294" ht="12.75"/>
    <row r="31295" ht="12.75"/>
    <row r="31296" ht="12.75"/>
    <row r="31297" ht="12.75"/>
    <row r="31298" ht="12.75"/>
    <row r="31299" ht="12.75"/>
    <row r="31300" ht="12.75"/>
    <row r="31301" ht="12.75"/>
    <row r="31302" ht="12.75"/>
    <row r="31303" ht="12.75"/>
    <row r="31304" ht="12.75"/>
    <row r="31305" ht="12.75"/>
    <row r="31306" ht="12.75"/>
    <row r="31307" ht="12.75"/>
    <row r="31308" ht="12.75"/>
    <row r="31309" ht="12.75"/>
    <row r="31310" ht="12.75"/>
    <row r="31311" ht="12.75"/>
    <row r="31312" ht="12.75"/>
    <row r="31313" ht="12.75"/>
    <row r="31314" ht="12.75"/>
    <row r="31315" ht="12.75"/>
    <row r="31316" ht="12.75"/>
    <row r="31317" ht="12.75"/>
    <row r="31318" ht="12.75"/>
    <row r="31319" ht="12.75"/>
    <row r="31320" ht="12.75"/>
    <row r="31321" ht="12.75"/>
    <row r="31322" ht="12.75"/>
    <row r="31323" ht="12.75"/>
    <row r="31324" ht="12.75"/>
    <row r="31325" ht="12.75"/>
    <row r="31326" ht="12.75"/>
    <row r="31327" ht="12.75"/>
    <row r="31328" ht="12.75"/>
    <row r="31329" ht="12.75"/>
    <row r="31330" ht="12.75"/>
    <row r="31331" ht="12.75"/>
    <row r="31332" ht="12.75"/>
    <row r="31333" ht="12.75"/>
    <row r="31334" ht="12.75"/>
    <row r="31335" ht="12.75"/>
    <row r="31336" ht="12.75"/>
    <row r="31337" ht="12.75"/>
    <row r="31338" ht="12.75"/>
    <row r="31339" ht="12.75"/>
    <row r="31340" ht="12.75"/>
    <row r="31341" ht="12.75"/>
    <row r="31342" ht="12.75"/>
    <row r="31343" ht="12.75"/>
    <row r="31344" ht="12.75"/>
    <row r="31345" ht="12.75"/>
    <row r="31346" ht="12.75"/>
    <row r="31347" ht="12.75"/>
    <row r="31348" ht="12.75"/>
    <row r="31349" ht="12.75"/>
    <row r="31350" ht="12.75"/>
    <row r="31351" ht="12.75"/>
    <row r="31352" ht="12.75"/>
    <row r="31353" ht="12.75"/>
    <row r="31354" ht="12.75"/>
    <row r="31355" ht="12.75"/>
    <row r="31356" ht="12.75"/>
    <row r="31357" ht="12.75"/>
    <row r="31358" ht="12.75"/>
    <row r="31359" ht="12.75"/>
    <row r="31360" ht="12.75"/>
    <row r="31361" ht="12.75"/>
    <row r="31362" ht="12.75"/>
    <row r="31363" ht="12.75"/>
    <row r="31364" ht="12.75"/>
    <row r="31365" ht="12.75"/>
    <row r="31366" ht="12.75"/>
    <row r="31367" ht="12.75"/>
    <row r="31368" ht="12.75"/>
    <row r="31369" ht="12.75"/>
    <row r="31370" ht="12.75"/>
    <row r="31371" ht="12.75"/>
    <row r="31372" ht="12.75"/>
    <row r="31373" ht="12.75"/>
    <row r="31374" ht="12.75"/>
    <row r="31375" ht="12.75"/>
    <row r="31376" ht="12.75"/>
    <row r="31377" ht="12.75"/>
    <row r="31378" ht="12.75"/>
    <row r="31379" ht="12.75"/>
    <row r="31380" ht="12.75"/>
    <row r="31381" ht="12.75"/>
    <row r="31382" ht="12.75"/>
    <row r="31383" ht="12.75"/>
    <row r="31384" ht="12.75"/>
    <row r="31385" ht="12.75"/>
    <row r="31386" ht="12.75"/>
    <row r="31387" ht="12.75"/>
    <row r="31388" ht="12.75"/>
    <row r="31389" ht="12.75"/>
    <row r="31390" ht="12.75"/>
    <row r="31391" ht="12.75"/>
    <row r="31392" ht="12.75"/>
    <row r="31393" ht="12.75"/>
    <row r="31394" ht="12.75"/>
    <row r="31395" ht="12.75"/>
    <row r="31396" ht="12.75"/>
    <row r="31397" ht="12.75"/>
    <row r="31398" ht="12.75"/>
    <row r="31399" ht="12.75"/>
    <row r="31400" ht="12.75"/>
    <row r="31401" ht="12.75"/>
    <row r="31402" ht="12.75"/>
    <row r="31403" ht="12.75"/>
    <row r="31404" ht="12.75"/>
    <row r="31405" ht="12.75"/>
    <row r="31406" ht="12.75"/>
    <row r="31407" ht="12.75"/>
    <row r="31408" ht="12.75"/>
    <row r="31409" ht="12.75"/>
    <row r="31410" ht="12.75"/>
    <row r="31411" ht="12.75"/>
    <row r="31412" ht="12.75"/>
    <row r="31413" ht="12.75"/>
    <row r="31414" ht="12.75"/>
    <row r="31415" ht="12.75"/>
    <row r="31416" ht="12.75"/>
    <row r="31417" ht="12.75"/>
    <row r="31418" ht="12.75"/>
    <row r="31419" ht="12.75"/>
    <row r="31420" ht="12.75"/>
    <row r="31421" ht="12.75"/>
    <row r="31422" ht="12.75"/>
    <row r="31423" ht="12.75"/>
    <row r="31424" ht="12.75"/>
    <row r="31425" ht="12.75"/>
    <row r="31426" ht="12.75"/>
    <row r="31427" ht="12.75"/>
    <row r="31428" ht="12.75"/>
    <row r="31429" ht="12.75"/>
    <row r="31430" ht="12.75"/>
    <row r="31431" ht="12.75"/>
    <row r="31432" ht="12.75"/>
    <row r="31433" ht="12.75"/>
    <row r="31434" ht="12.75"/>
    <row r="31435" ht="12.75"/>
    <row r="31436" ht="12.75"/>
    <row r="31437" ht="12.75"/>
    <row r="31438" ht="12.75"/>
    <row r="31439" ht="12.75"/>
    <row r="31440" ht="12.75"/>
    <row r="31441" ht="12.75"/>
    <row r="31442" ht="12.75"/>
    <row r="31443" ht="12.75"/>
    <row r="31444" ht="12.75"/>
    <row r="31445" ht="12.75"/>
    <row r="31446" ht="12.75"/>
    <row r="31447" ht="12.75"/>
    <row r="31448" ht="12.75"/>
    <row r="31449" ht="12.75"/>
    <row r="31450" ht="12.75"/>
    <row r="31451" ht="12.75"/>
    <row r="31452" ht="12.75"/>
    <row r="31453" ht="12.75"/>
    <row r="31454" ht="12.75"/>
    <row r="31455" ht="12.75"/>
    <row r="31456" ht="12.75"/>
    <row r="31457" ht="12.75"/>
    <row r="31458" ht="12.75"/>
    <row r="31459" ht="12.75"/>
    <row r="31460" ht="12.75"/>
    <row r="31461" ht="12.75"/>
    <row r="31462" ht="12.75"/>
    <row r="31463" ht="12.75"/>
    <row r="31464" ht="12.75"/>
    <row r="31465" ht="12.75"/>
    <row r="31466" ht="12.75"/>
    <row r="31467" ht="12.75"/>
    <row r="31468" ht="12.75"/>
    <row r="31469" ht="12.75"/>
    <row r="31470" ht="12.75"/>
    <row r="31471" ht="12.75"/>
    <row r="31472" ht="12.75"/>
    <row r="31473" ht="12.75"/>
    <row r="31474" ht="12.75"/>
    <row r="31475" ht="12.75"/>
    <row r="31476" ht="12.75"/>
    <row r="31477" ht="12.75"/>
    <row r="31478" ht="12.75"/>
    <row r="31479" ht="12.75"/>
    <row r="31480" ht="12.75"/>
    <row r="31481" ht="12.75"/>
    <row r="31482" ht="12.75"/>
    <row r="31483" ht="12.75"/>
    <row r="31484" ht="12.75"/>
    <row r="31485" ht="12.75"/>
    <row r="31486" ht="12.75"/>
    <row r="31487" ht="12.75"/>
    <row r="31488" ht="12.75"/>
    <row r="31489" ht="12.75"/>
    <row r="31490" ht="12.75"/>
    <row r="31491" ht="12.75"/>
    <row r="31492" ht="12.75"/>
    <row r="31493" ht="12.75"/>
    <row r="31494" ht="12.75"/>
    <row r="31495" ht="12.75"/>
    <row r="31496" ht="12.75"/>
    <row r="31497" ht="12.75"/>
    <row r="31498" ht="12.75"/>
    <row r="31499" ht="12.75"/>
    <row r="31500" ht="12.75"/>
    <row r="31501" ht="12.75"/>
    <row r="31502" ht="12.75"/>
    <row r="31503" ht="12.75"/>
    <row r="31504" ht="12.75"/>
    <row r="31505" ht="12.75"/>
    <row r="31506" ht="12.75"/>
    <row r="31507" ht="12.75"/>
    <row r="31508" ht="12.75"/>
    <row r="31509" ht="12.75"/>
    <row r="31510" ht="12.75"/>
    <row r="31511" ht="12.75"/>
    <row r="31512" ht="12.75"/>
    <row r="31513" ht="12.75"/>
    <row r="31514" ht="12.75"/>
    <row r="31515" ht="12.75"/>
    <row r="31516" ht="12.75"/>
    <row r="31517" ht="12.75"/>
    <row r="31518" ht="12.75"/>
    <row r="31519" ht="12.75"/>
    <row r="31520" ht="12.75"/>
    <row r="31521" ht="12.75"/>
    <row r="31522" ht="12.75"/>
    <row r="31523" ht="12.75"/>
    <row r="31524" ht="12.75"/>
    <row r="31525" ht="12.75"/>
    <row r="31526" ht="12.75"/>
    <row r="31527" ht="12.75"/>
    <row r="31528" ht="12.75"/>
    <row r="31529" ht="12.75"/>
    <row r="31530" ht="12.75"/>
    <row r="31531" ht="12.75"/>
    <row r="31532" ht="12.75"/>
    <row r="31533" ht="12.75"/>
    <row r="31534" ht="12.75"/>
    <row r="31535" ht="12.75"/>
    <row r="31536" ht="12.75"/>
    <row r="31537" ht="12.75"/>
    <row r="31538" ht="12.75"/>
    <row r="31539" ht="12.75"/>
    <row r="31540" ht="12.75"/>
    <row r="31541" ht="12.75"/>
    <row r="31542" ht="12.75"/>
    <row r="31543" ht="12.75"/>
    <row r="31544" ht="12.75"/>
    <row r="31545" ht="12.75"/>
    <row r="31546" ht="12.75"/>
    <row r="31547" ht="12.75"/>
    <row r="31548" ht="12.75"/>
    <row r="31549" ht="12.75"/>
    <row r="31550" ht="12.75"/>
    <row r="31551" ht="12.75"/>
    <row r="31552" ht="12.75"/>
    <row r="31553" ht="12.75"/>
    <row r="31554" ht="12.75"/>
    <row r="31555" ht="12.75"/>
    <row r="31556" ht="12.75"/>
    <row r="31557" ht="12.75"/>
    <row r="31558" ht="12.75"/>
    <row r="31559" ht="12.75"/>
    <row r="31560" ht="12.75"/>
    <row r="31561" ht="12.75"/>
    <row r="31562" ht="12.75"/>
    <row r="31563" ht="12.75"/>
    <row r="31564" ht="12.75"/>
    <row r="31565" ht="12.75"/>
    <row r="31566" ht="12.75"/>
    <row r="31567" ht="12.75"/>
    <row r="31568" ht="12.75"/>
    <row r="31569" ht="12.75"/>
    <row r="31570" ht="12.75"/>
    <row r="31571" ht="12.75"/>
    <row r="31572" ht="12.75"/>
    <row r="31573" ht="12.75"/>
    <row r="31574" ht="12.75"/>
    <row r="31575" ht="12.75"/>
    <row r="31576" ht="12.75"/>
    <row r="31577" ht="12.75"/>
    <row r="31578" ht="12.75"/>
    <row r="31579" ht="12.75"/>
    <row r="31580" ht="12.75"/>
    <row r="31581" ht="12.75"/>
    <row r="31582" ht="12.75"/>
    <row r="31583" ht="12.75"/>
    <row r="31584" ht="12.75"/>
    <row r="31585" ht="12.75"/>
    <row r="31586" ht="12.75"/>
    <row r="31587" ht="12.75"/>
    <row r="31588" ht="12.75"/>
    <row r="31589" ht="12.75"/>
    <row r="31590" ht="12.75"/>
    <row r="31591" ht="12.75"/>
    <row r="31592" ht="12.75"/>
    <row r="31593" ht="12.75"/>
    <row r="31594" ht="12.75"/>
    <row r="31595" ht="12.75"/>
    <row r="31596" ht="12.75"/>
    <row r="31597" ht="12.75"/>
    <row r="31598" ht="12.75"/>
    <row r="31599" ht="12.75"/>
    <row r="31600" ht="12.75"/>
    <row r="31601" ht="12.75"/>
    <row r="31602" ht="12.75"/>
    <row r="31603" ht="12.75"/>
    <row r="31604" ht="12.75"/>
    <row r="31605" ht="12.75"/>
    <row r="31606" ht="12.75"/>
    <row r="31607" ht="12.75"/>
    <row r="31608" ht="12.75"/>
    <row r="31609" ht="12.75"/>
    <row r="31610" ht="12.75"/>
    <row r="31611" ht="12.75"/>
    <row r="31612" ht="12.75"/>
    <row r="31613" ht="12.75"/>
    <row r="31614" ht="12.75"/>
    <row r="31615" ht="12.75"/>
    <row r="31616" ht="12.75"/>
    <row r="31617" ht="12.75"/>
    <row r="31618" ht="12.75"/>
    <row r="31619" ht="12.75"/>
    <row r="31620" ht="12.75"/>
    <row r="31621" ht="12.75"/>
    <row r="31622" ht="12.75"/>
    <row r="31623" ht="12.75"/>
    <row r="31624" ht="12.75"/>
    <row r="31625" ht="12.75"/>
    <row r="31626" ht="12.75"/>
    <row r="31627" ht="12.75"/>
    <row r="31628" ht="12.75"/>
    <row r="31629" ht="12.75"/>
    <row r="31630" ht="12.75"/>
    <row r="31631" ht="12.75"/>
    <row r="31632" ht="12.75"/>
    <row r="31633" ht="12.75"/>
    <row r="31634" ht="12.75"/>
    <row r="31635" ht="12.75"/>
    <row r="31636" ht="12.75"/>
    <row r="31637" ht="12.75"/>
    <row r="31638" ht="12.75"/>
    <row r="31639" ht="12.75"/>
    <row r="31640" ht="12.75"/>
    <row r="31641" ht="12.75"/>
    <row r="31642" ht="12.75"/>
    <row r="31643" ht="12.75"/>
    <row r="31644" ht="12.75"/>
    <row r="31645" ht="12.75"/>
    <row r="31646" ht="12.75"/>
    <row r="31647" ht="12.75"/>
    <row r="31648" ht="12.75"/>
    <row r="31649" ht="12.75"/>
    <row r="31650" ht="12.75"/>
    <row r="31651" ht="12.75"/>
    <row r="31652" ht="12.75"/>
    <row r="31653" ht="12.75"/>
    <row r="31654" ht="12.75"/>
    <row r="31655" ht="12.75"/>
    <row r="31656" ht="12.75"/>
    <row r="31657" ht="12.75"/>
    <row r="31658" ht="12.75"/>
    <row r="31659" ht="12.75"/>
    <row r="31660" ht="12.75"/>
    <row r="31661" ht="12.75"/>
    <row r="31662" ht="12.75"/>
    <row r="31663" ht="12.75"/>
    <row r="31664" ht="12.75"/>
    <row r="31665" ht="12.75"/>
    <row r="31666" ht="12.75"/>
    <row r="31667" ht="12.75"/>
    <row r="31668" ht="12.75"/>
    <row r="31669" ht="12.75"/>
    <row r="31670" ht="12.75"/>
    <row r="31671" ht="12.75"/>
    <row r="31672" ht="12.75"/>
    <row r="31673" ht="12.75"/>
    <row r="31674" ht="12.75"/>
    <row r="31675" ht="12.75"/>
    <row r="31676" ht="12.75"/>
    <row r="31677" ht="12.75"/>
    <row r="31678" ht="12.75"/>
    <row r="31679" ht="12.75"/>
    <row r="31680" ht="12.75"/>
    <row r="31681" ht="12.75"/>
    <row r="31682" ht="12.75"/>
    <row r="31683" ht="12.75"/>
    <row r="31684" ht="12.75"/>
    <row r="31685" ht="12.75"/>
    <row r="31686" ht="12.75"/>
    <row r="31687" ht="12.75"/>
    <row r="31688" ht="12.75"/>
    <row r="31689" ht="12.75"/>
    <row r="31690" ht="12.75"/>
    <row r="31691" ht="12.75"/>
    <row r="31692" ht="12.75"/>
    <row r="31693" ht="12.75"/>
    <row r="31694" ht="12.75"/>
    <row r="31695" ht="12.75"/>
    <row r="31696" ht="12.75"/>
    <row r="31697" ht="12.75"/>
    <row r="31698" ht="12.75"/>
    <row r="31699" ht="12.75"/>
    <row r="31700" ht="12.75"/>
    <row r="31701" ht="12.75"/>
    <row r="31702" ht="12.75"/>
    <row r="31703" ht="12.75"/>
    <row r="31704" ht="12.75"/>
    <row r="31705" ht="12.75"/>
    <row r="31706" ht="12.75"/>
    <row r="31707" ht="12.75"/>
    <row r="31708" ht="12.75"/>
    <row r="31709" ht="12.75"/>
    <row r="31710" ht="12.75"/>
    <row r="31711" ht="12.75"/>
    <row r="31712" ht="12.75"/>
    <row r="31713" ht="12.75"/>
    <row r="31714" ht="12.75"/>
    <row r="31715" ht="12.75"/>
    <row r="31716" ht="12.75"/>
    <row r="31717" ht="12.75"/>
    <row r="31718" ht="12.75"/>
    <row r="31719" ht="12.75"/>
    <row r="31720" ht="12.75"/>
    <row r="31721" ht="12.75"/>
    <row r="31722" ht="12.75"/>
    <row r="31723" ht="12.75"/>
    <row r="31724" ht="12.75"/>
    <row r="31725" ht="12.75"/>
    <row r="31726" ht="12.75"/>
    <row r="31727" ht="12.75"/>
    <row r="31728" ht="12.75"/>
    <row r="31729" ht="12.75"/>
    <row r="31730" ht="12.75"/>
    <row r="31731" ht="12.75"/>
    <row r="31732" ht="12.75"/>
    <row r="31733" ht="12.75"/>
    <row r="31734" ht="12.75"/>
    <row r="31735" ht="12.75"/>
    <row r="31736" ht="12.75"/>
    <row r="31737" ht="12.75"/>
    <row r="31738" ht="12.75"/>
    <row r="31739" ht="12.75"/>
    <row r="31740" ht="12.75"/>
    <row r="31741" ht="12.75"/>
    <row r="31742" ht="12.75"/>
    <row r="31743" ht="12.75"/>
    <row r="31744" ht="12.75"/>
    <row r="31745" ht="12.75"/>
    <row r="31746" ht="12.75"/>
    <row r="31747" ht="12.75"/>
    <row r="31748" ht="12.75"/>
    <row r="31749" ht="12.75"/>
    <row r="31750" ht="12.75"/>
    <row r="31751" ht="12.75"/>
    <row r="31752" ht="12.75"/>
    <row r="31753" ht="12.75"/>
    <row r="31754" ht="12.75"/>
    <row r="31755" ht="12.75"/>
    <row r="31756" ht="12.75"/>
    <row r="31757" ht="12.75"/>
    <row r="31758" ht="12.75"/>
    <row r="31759" ht="12.75"/>
    <row r="31760" ht="12.75"/>
    <row r="31761" ht="12.75"/>
    <row r="31762" ht="12.75"/>
    <row r="31763" ht="12.75"/>
    <row r="31764" ht="12.75"/>
    <row r="31765" ht="12.75"/>
    <row r="31766" ht="12.75"/>
    <row r="31767" ht="12.75"/>
    <row r="31768" ht="12.75"/>
    <row r="31769" ht="12.75"/>
    <row r="31770" ht="12.75"/>
    <row r="31771" ht="12.75"/>
    <row r="31772" ht="12.75"/>
    <row r="31773" ht="12.75"/>
    <row r="31774" ht="12.75"/>
    <row r="31775" ht="12.75"/>
    <row r="31776" ht="12.75"/>
    <row r="31777" ht="12.75"/>
    <row r="31778" ht="12.75"/>
    <row r="31779" ht="12.75"/>
    <row r="31780" ht="12.75"/>
    <row r="31781" ht="12.75"/>
    <row r="31782" ht="12.75"/>
    <row r="31783" ht="12.75"/>
    <row r="31784" ht="12.75"/>
    <row r="31785" ht="12.75"/>
    <row r="31786" ht="12.75"/>
    <row r="31787" ht="12.75"/>
    <row r="31788" ht="12.75"/>
    <row r="31789" ht="12.75"/>
    <row r="31790" ht="12.75"/>
    <row r="31791" ht="12.75"/>
    <row r="31792" ht="12.75"/>
    <row r="31793" ht="12.75"/>
    <row r="31794" ht="12.75"/>
    <row r="31795" ht="12.75"/>
    <row r="31796" ht="12.75"/>
    <row r="31797" ht="12.75"/>
    <row r="31798" ht="12.75"/>
    <row r="31799" ht="12.75"/>
    <row r="31800" ht="12.75"/>
    <row r="31801" ht="12.75"/>
    <row r="31802" ht="12.75"/>
    <row r="31803" ht="12.75"/>
    <row r="31804" ht="12.75"/>
    <row r="31805" ht="12.75"/>
    <row r="31806" ht="12.75"/>
    <row r="31807" ht="12.75"/>
    <row r="31808" ht="12.75"/>
    <row r="31809" ht="12.75"/>
    <row r="31810" ht="12.75"/>
    <row r="31811" ht="12.75"/>
    <row r="31812" ht="12.75"/>
    <row r="31813" ht="12.75"/>
    <row r="31814" ht="12.75"/>
    <row r="31815" ht="12.75"/>
    <row r="31816" ht="12.75"/>
    <row r="31817" ht="12.75"/>
    <row r="31818" ht="12.75"/>
    <row r="31819" ht="12.75"/>
    <row r="31820" ht="12.75"/>
    <row r="31821" ht="12.75"/>
    <row r="31822" ht="12.75"/>
    <row r="31823" ht="12.75"/>
    <row r="31824" ht="12.75"/>
    <row r="31825" ht="12.75"/>
    <row r="31826" ht="12.75"/>
    <row r="31827" ht="12.75"/>
    <row r="31828" ht="12.75"/>
    <row r="31829" ht="12.75"/>
    <row r="31830" ht="12.75"/>
    <row r="31831" ht="12.75"/>
    <row r="31832" ht="12.75"/>
    <row r="31833" ht="12.75"/>
    <row r="31834" ht="12.75"/>
    <row r="31835" ht="12.75"/>
    <row r="31836" ht="12.75"/>
    <row r="31837" ht="12.75"/>
    <row r="31838" ht="12.75"/>
    <row r="31839" ht="12.75"/>
    <row r="31840" ht="12.75"/>
    <row r="31841" ht="12.75"/>
    <row r="31842" ht="12.75"/>
    <row r="31843" ht="12.75"/>
    <row r="31844" ht="12.75"/>
    <row r="31845" ht="12.75"/>
    <row r="31846" ht="12.75"/>
    <row r="31847" ht="12.75"/>
    <row r="31848" ht="12.75"/>
    <row r="31849" ht="12.75"/>
    <row r="31850" ht="12.75"/>
    <row r="31851" ht="12.75"/>
    <row r="31852" ht="12.75"/>
    <row r="31853" ht="12.75"/>
    <row r="31854" ht="12.75"/>
    <row r="31855" ht="12.75"/>
    <row r="31856" ht="12.75"/>
    <row r="31857" ht="12.75"/>
    <row r="31858" ht="12.75"/>
    <row r="31859" ht="12.75"/>
    <row r="31860" ht="12.75"/>
    <row r="31861" ht="12.75"/>
    <row r="31862" ht="12.75"/>
    <row r="31863" ht="12.75"/>
    <row r="31864" ht="12.75"/>
    <row r="31865" ht="12.75"/>
    <row r="31866" ht="12.75"/>
    <row r="31867" ht="12.75"/>
    <row r="31868" ht="12.75"/>
    <row r="31869" ht="12.75"/>
    <row r="31870" ht="12.75"/>
    <row r="31871" ht="12.75"/>
    <row r="31872" ht="12.75"/>
    <row r="31873" ht="12.75"/>
    <row r="31874" ht="12.75"/>
    <row r="31875" ht="12.75"/>
    <row r="31876" ht="12.75"/>
    <row r="31877" ht="12.75"/>
    <row r="31878" ht="12.75"/>
    <row r="31879" ht="12.75"/>
    <row r="31880" ht="12.75"/>
    <row r="31881" ht="12.75"/>
    <row r="31882" ht="12.75"/>
    <row r="31883" ht="12.75"/>
    <row r="31884" ht="12.75"/>
    <row r="31885" ht="12.75"/>
    <row r="31886" ht="12.75"/>
    <row r="31887" ht="12.75"/>
    <row r="31888" ht="12.75"/>
    <row r="31889" ht="12.75"/>
    <row r="31890" ht="12.75"/>
    <row r="31891" ht="12.75"/>
    <row r="31892" ht="12.75"/>
    <row r="31893" ht="12.75"/>
    <row r="31894" ht="12.75"/>
    <row r="31895" ht="12.75"/>
    <row r="31896" ht="12.75"/>
    <row r="31897" ht="12.75"/>
    <row r="31898" ht="12.75"/>
    <row r="31899" ht="12.75"/>
    <row r="31900" ht="12.75"/>
    <row r="31901" ht="12.75"/>
    <row r="31902" ht="12.75"/>
    <row r="31903" ht="12.75"/>
    <row r="31904" ht="12.75"/>
    <row r="31905" ht="12.75"/>
    <row r="31906" ht="12.75"/>
    <row r="31907" ht="12.75"/>
    <row r="31908" ht="12.75"/>
    <row r="31909" ht="12.75"/>
    <row r="31910" ht="12.75"/>
    <row r="31911" ht="12.75"/>
    <row r="31912" ht="12.75"/>
    <row r="31913" ht="12.75"/>
    <row r="31914" ht="12.75"/>
    <row r="31915" ht="12.75"/>
    <row r="31916" ht="12.75"/>
    <row r="31917" ht="12.75"/>
    <row r="31918" ht="12.75"/>
    <row r="31919" ht="12.75"/>
    <row r="31920" ht="12.75"/>
    <row r="31921" ht="12.75"/>
    <row r="31922" ht="12.75"/>
    <row r="31923" ht="12.75"/>
    <row r="31924" ht="12.75"/>
    <row r="31925" ht="12.75"/>
    <row r="31926" ht="12.75"/>
    <row r="31927" ht="12.75"/>
    <row r="31928" ht="12.75"/>
    <row r="31929" ht="12.75"/>
    <row r="31930" ht="12.75"/>
    <row r="31931" ht="12.75"/>
    <row r="31932" ht="12.75"/>
    <row r="31933" ht="12.75"/>
    <row r="31934" ht="12.75"/>
    <row r="31935" ht="12.75"/>
    <row r="31936" ht="12.75"/>
    <row r="31937" ht="12.75"/>
    <row r="31938" ht="12.75"/>
    <row r="31939" ht="12.75"/>
    <row r="31940" ht="12.75"/>
    <row r="31941" ht="12.75"/>
    <row r="31942" ht="12.75"/>
    <row r="31943" ht="12.75"/>
    <row r="31944" ht="12.75"/>
    <row r="31945" ht="12.75"/>
    <row r="31946" ht="12.75"/>
    <row r="31947" ht="12.75"/>
    <row r="31948" ht="12.75"/>
    <row r="31949" ht="12.75"/>
    <row r="31950" ht="12.75"/>
    <row r="31951" ht="12.75"/>
    <row r="31952" ht="12.75"/>
    <row r="31953" ht="12.75"/>
    <row r="31954" ht="12.75"/>
    <row r="31955" ht="12.75"/>
    <row r="31956" ht="12.75"/>
    <row r="31957" ht="12.75"/>
    <row r="31958" ht="12.75"/>
    <row r="31959" ht="12.75"/>
    <row r="31960" ht="12.75"/>
    <row r="31961" ht="12.75"/>
    <row r="31962" ht="12.75"/>
    <row r="31963" ht="12.75"/>
    <row r="31964" ht="12.75"/>
    <row r="31965" ht="12.75"/>
    <row r="31966" ht="12.75"/>
    <row r="31967" ht="12.75"/>
    <row r="31968" ht="12.75"/>
    <row r="31969" ht="12.75"/>
    <row r="31970" ht="12.75"/>
    <row r="31971" ht="12.75"/>
    <row r="31972" ht="12.75"/>
    <row r="31973" ht="12.75"/>
    <row r="31974" ht="12.75"/>
    <row r="31975" ht="12.75"/>
    <row r="31976" ht="12.75"/>
    <row r="31977" ht="12.75"/>
    <row r="31978" ht="12.75"/>
    <row r="31979" ht="12.75"/>
    <row r="31980" ht="12.75"/>
    <row r="31981" ht="12.75"/>
    <row r="31982" ht="12.75"/>
    <row r="31983" ht="12.75"/>
    <row r="31984" ht="12.75"/>
    <row r="31985" ht="12.75"/>
    <row r="31986" ht="12.75"/>
    <row r="31987" ht="12.75"/>
    <row r="31988" ht="12.75"/>
    <row r="31989" ht="12.75"/>
    <row r="31990" ht="12.75"/>
    <row r="31991" ht="12.75"/>
    <row r="31992" ht="12.75"/>
    <row r="31993" ht="12.75"/>
    <row r="31994" ht="12.75"/>
    <row r="31995" ht="12.75"/>
    <row r="31996" ht="12.75"/>
    <row r="31997" ht="12.75"/>
    <row r="31998" ht="12.75"/>
    <row r="31999" ht="12.75"/>
    <row r="32000" ht="12.75"/>
    <row r="32001" ht="12.75"/>
    <row r="32002" ht="12.75"/>
    <row r="32003" ht="12.75"/>
    <row r="32004" ht="12.75"/>
    <row r="32005" ht="12.75"/>
    <row r="32006" ht="12.75"/>
    <row r="32007" ht="12.75"/>
    <row r="32008" ht="12.75"/>
    <row r="32009" ht="12.75"/>
    <row r="32010" ht="12.75"/>
    <row r="32011" ht="12.75"/>
    <row r="32012" ht="12.75"/>
    <row r="32013" ht="12.75"/>
    <row r="32014" ht="12.75"/>
    <row r="32015" ht="12.75"/>
    <row r="32016" ht="12.75"/>
    <row r="32017" ht="12.75"/>
    <row r="32018" ht="12.75"/>
    <row r="32019" ht="12.75"/>
    <row r="32020" ht="12.75"/>
    <row r="32021" ht="12.75"/>
    <row r="32022" ht="12.75"/>
    <row r="32023" ht="12.75"/>
    <row r="32024" ht="12.75"/>
    <row r="32025" ht="12.75"/>
    <row r="32026" ht="12.75"/>
    <row r="32027" ht="12.75"/>
    <row r="32028" ht="12.75"/>
    <row r="32029" ht="12.75"/>
    <row r="32030" ht="12.75"/>
    <row r="32031" ht="12.75"/>
    <row r="32032" ht="12.75"/>
    <row r="32033" ht="12.75"/>
    <row r="32034" ht="12.75"/>
    <row r="32035" ht="12.75"/>
    <row r="32036" ht="12.75"/>
    <row r="32037" ht="12.75"/>
    <row r="32038" ht="12.75"/>
    <row r="32039" ht="12.75"/>
    <row r="32040" ht="12.75"/>
    <row r="32041" ht="12.75"/>
    <row r="32042" ht="12.75"/>
    <row r="32043" ht="12.75"/>
    <row r="32044" ht="12.75"/>
    <row r="32045" ht="12.75"/>
    <row r="32046" ht="12.75"/>
    <row r="32047" ht="12.75"/>
    <row r="32048" ht="12.75"/>
    <row r="32049" ht="12.75"/>
    <row r="32050" ht="12.75"/>
    <row r="32051" ht="12.75"/>
    <row r="32052" ht="12.75"/>
    <row r="32053" ht="12.75"/>
    <row r="32054" ht="12.75"/>
    <row r="32055" ht="12.75"/>
    <row r="32056" ht="12.75"/>
    <row r="32057" ht="12.75"/>
    <row r="32058" ht="12.75"/>
    <row r="32059" ht="12.75"/>
    <row r="32060" ht="12.75"/>
    <row r="32061" ht="12.75"/>
    <row r="32062" ht="12.75"/>
    <row r="32063" ht="12.75"/>
    <row r="32064" ht="12.75"/>
    <row r="32065" ht="12.75"/>
    <row r="32066" ht="12.75"/>
    <row r="32067" ht="12.75"/>
    <row r="32068" ht="12.75"/>
    <row r="32069" ht="12.75"/>
    <row r="32070" ht="12.75"/>
    <row r="32071" ht="12.75"/>
    <row r="32072" ht="12.75"/>
    <row r="32073" ht="12.75"/>
    <row r="32074" ht="12.75"/>
    <row r="32075" ht="12.75"/>
    <row r="32076" ht="12.75"/>
    <row r="32077" ht="12.75"/>
    <row r="32078" ht="12.75"/>
    <row r="32079" ht="12.75"/>
    <row r="32080" ht="12.75"/>
    <row r="32081" ht="12.75"/>
    <row r="32082" ht="12.75"/>
    <row r="32083" ht="12.75"/>
    <row r="32084" ht="12.75"/>
    <row r="32085" ht="12.75"/>
    <row r="32086" ht="12.75"/>
    <row r="32087" ht="12.75"/>
    <row r="32088" ht="12.75"/>
    <row r="32089" ht="12.75"/>
    <row r="32090" ht="12.75"/>
    <row r="32091" ht="12.75"/>
    <row r="32092" ht="12.75"/>
    <row r="32093" ht="12.75"/>
    <row r="32094" ht="12.75"/>
    <row r="32095" ht="12.75"/>
    <row r="32096" ht="12.75"/>
    <row r="32097" ht="12.75"/>
    <row r="32098" ht="12.75"/>
    <row r="32099" ht="12.75"/>
    <row r="32100" ht="12.75"/>
    <row r="32101" ht="12.75"/>
    <row r="32102" ht="12.75"/>
    <row r="32103" ht="12.75"/>
    <row r="32104" ht="12.75"/>
    <row r="32105" ht="12.75"/>
    <row r="32106" ht="12.75"/>
    <row r="32107" ht="12.75"/>
    <row r="32108" ht="12.75"/>
    <row r="32109" ht="12.75"/>
    <row r="32110" ht="12.75"/>
    <row r="32111" ht="12.75"/>
    <row r="32112" ht="12.75"/>
    <row r="32113" ht="12.75"/>
    <row r="32114" ht="12.75"/>
    <row r="32115" ht="12.75"/>
    <row r="32116" ht="12.75"/>
    <row r="32117" ht="12.75"/>
    <row r="32118" ht="12.75"/>
    <row r="32119" ht="12.75"/>
    <row r="32120" ht="12.75"/>
    <row r="32121" ht="12.75"/>
    <row r="32122" ht="12.75"/>
    <row r="32123" ht="12.75"/>
    <row r="32124" ht="12.75"/>
    <row r="32125" ht="12.75"/>
    <row r="32126" ht="12.75"/>
    <row r="32127" ht="12.75"/>
    <row r="32128" ht="12.75"/>
    <row r="32129" ht="12.75"/>
    <row r="32130" ht="12.75"/>
    <row r="32131" ht="12.75"/>
    <row r="32132" ht="12.75"/>
    <row r="32133" ht="12.75"/>
    <row r="32134" ht="12.75"/>
    <row r="32135" ht="12.75"/>
    <row r="32136" ht="12.75"/>
    <row r="32137" ht="12.75"/>
    <row r="32138" ht="12.75"/>
    <row r="32139" ht="12.75"/>
    <row r="32140" ht="12.75"/>
    <row r="32141" ht="12.75"/>
    <row r="32142" ht="12.75"/>
    <row r="32143" ht="12.75"/>
    <row r="32144" ht="12.75"/>
    <row r="32145" ht="12.75"/>
    <row r="32146" ht="12.75"/>
    <row r="32147" ht="12.75"/>
    <row r="32148" ht="12.75"/>
    <row r="32149" ht="12.75"/>
    <row r="32150" ht="12.75"/>
    <row r="32151" ht="12.75"/>
    <row r="32152" ht="12.75"/>
    <row r="32153" ht="12.75"/>
    <row r="32154" ht="12.75"/>
    <row r="32155" ht="12.75"/>
    <row r="32156" ht="12.75"/>
    <row r="32157" ht="12.75"/>
    <row r="32158" ht="12.75"/>
    <row r="32159" ht="12.75"/>
    <row r="32160" ht="12.75"/>
    <row r="32161" ht="12.75"/>
    <row r="32162" ht="12.75"/>
    <row r="32163" ht="12.75"/>
    <row r="32164" ht="12.75"/>
    <row r="32165" ht="12.75"/>
    <row r="32166" ht="12.75"/>
    <row r="32167" ht="12.75"/>
    <row r="32168" ht="12.75"/>
    <row r="32169" ht="12.75"/>
    <row r="32170" ht="12.75"/>
    <row r="32171" ht="12.75"/>
    <row r="32172" ht="12.75"/>
    <row r="32173" ht="12.75"/>
    <row r="32174" ht="12.75"/>
    <row r="32175" ht="12.75"/>
    <row r="32176" ht="12.75"/>
    <row r="32177" ht="12.75"/>
    <row r="32178" ht="12.75"/>
    <row r="32179" ht="12.75"/>
    <row r="32180" ht="12.75"/>
    <row r="32181" ht="12.75"/>
    <row r="32182" ht="12.75"/>
    <row r="32183" ht="12.75"/>
    <row r="32184" ht="12.75"/>
    <row r="32185" ht="12.75"/>
    <row r="32186" ht="12.75"/>
    <row r="32187" ht="12.75"/>
    <row r="32188" ht="12.75"/>
    <row r="32189" ht="12.75"/>
    <row r="32190" ht="12.75"/>
    <row r="32191" ht="12.75"/>
    <row r="32192" ht="12.75"/>
    <row r="32193" ht="12.75"/>
    <row r="32194" ht="12.75"/>
    <row r="32195" ht="12.75"/>
    <row r="32196" ht="12.75"/>
    <row r="32197" ht="12.75"/>
    <row r="32198" ht="12.75"/>
    <row r="32199" ht="12.75"/>
    <row r="32200" ht="12.75"/>
    <row r="32201" ht="12.75"/>
    <row r="32202" ht="12.75"/>
    <row r="32203" ht="12.75"/>
    <row r="32204" ht="12.75"/>
    <row r="32205" ht="12.75"/>
    <row r="32206" ht="12.75"/>
    <row r="32207" ht="12.75"/>
    <row r="32208" ht="12.75"/>
    <row r="32209" ht="12.75"/>
    <row r="32210" ht="12.75"/>
    <row r="32211" ht="12.75"/>
    <row r="32212" ht="12.75"/>
    <row r="32213" ht="12.75"/>
    <row r="32214" ht="12.75"/>
    <row r="32215" ht="12.75"/>
    <row r="32216" ht="12.75"/>
    <row r="32217" ht="12.75"/>
    <row r="32218" ht="12.75"/>
    <row r="32219" ht="12.75"/>
    <row r="32220" ht="12.75"/>
    <row r="32221" ht="12.75"/>
    <row r="32222" ht="12.75"/>
    <row r="32223" ht="12.75"/>
    <row r="32224" ht="12.75"/>
    <row r="32225" ht="12.75"/>
    <row r="32226" ht="12.75"/>
    <row r="32227" ht="12.75"/>
    <row r="32228" ht="12.75"/>
    <row r="32229" ht="12.75"/>
    <row r="32230" ht="12.75"/>
    <row r="32231" ht="12.75"/>
    <row r="32232" ht="12.75"/>
    <row r="32233" ht="12.75"/>
    <row r="32234" ht="12.75"/>
    <row r="32235" ht="12.75"/>
    <row r="32236" ht="12.75"/>
    <row r="32237" ht="12.75"/>
    <row r="32238" ht="12.75"/>
    <row r="32239" ht="12.75"/>
    <row r="32240" ht="12.75"/>
    <row r="32241" ht="12.75"/>
    <row r="32242" ht="12.75"/>
    <row r="32243" ht="12.75"/>
    <row r="32244" ht="12.75"/>
    <row r="32245" ht="12.75"/>
    <row r="32246" ht="12.75"/>
    <row r="32247" ht="12.75"/>
    <row r="32248" ht="12.75"/>
    <row r="32249" ht="12.75"/>
    <row r="32250" ht="12.75"/>
    <row r="32251" ht="12.75"/>
    <row r="32252" ht="12.75"/>
    <row r="32253" ht="12.75"/>
    <row r="32254" ht="12.75"/>
    <row r="32255" ht="12.75"/>
    <row r="32256" ht="12.75"/>
    <row r="32257" ht="12.75"/>
    <row r="32258" ht="12.75"/>
    <row r="32259" ht="12.75"/>
    <row r="32260" ht="12.75"/>
    <row r="32261" ht="12.75"/>
    <row r="32262" ht="12.75"/>
    <row r="32263" ht="12.75"/>
    <row r="32264" ht="12.75"/>
    <row r="32265" ht="12.75"/>
    <row r="32266" ht="12.75"/>
    <row r="32267" ht="12.75"/>
    <row r="32268" ht="12.75"/>
    <row r="32269" ht="12.75"/>
    <row r="32270" ht="12.75"/>
    <row r="32271" ht="12.75"/>
    <row r="32272" ht="12.75"/>
    <row r="32273" ht="12.75"/>
    <row r="32274" ht="12.75"/>
    <row r="32275" ht="12.75"/>
    <row r="32276" ht="12.75"/>
    <row r="32277" ht="12.75"/>
    <row r="32278" ht="12.75"/>
    <row r="32279" ht="12.75"/>
    <row r="32280" ht="12.75"/>
    <row r="32281" ht="12.75"/>
    <row r="32282" ht="12.75"/>
    <row r="32283" ht="12.75"/>
    <row r="32284" ht="12.75"/>
    <row r="32285" ht="12.75"/>
    <row r="32286" ht="12.75"/>
    <row r="32287" ht="12.75"/>
    <row r="32288" ht="12.75"/>
    <row r="32289" ht="12.75"/>
    <row r="32290" ht="12.75"/>
    <row r="32291" ht="12.75"/>
    <row r="32292" ht="12.75"/>
    <row r="32293" ht="12.75"/>
    <row r="32294" ht="12.75"/>
    <row r="32295" ht="12.75"/>
    <row r="32296" ht="12.75"/>
    <row r="32297" ht="12.75"/>
    <row r="32298" ht="12.75"/>
    <row r="32299" ht="12.75"/>
    <row r="32300" ht="12.75"/>
    <row r="32301" ht="12.75"/>
    <row r="32302" ht="12.75"/>
    <row r="32303" ht="12.75"/>
    <row r="32304" ht="12.75"/>
    <row r="32305" ht="12.75"/>
    <row r="32306" ht="12.75"/>
    <row r="32307" ht="12.75"/>
    <row r="32308" ht="12.75"/>
    <row r="32309" ht="12.75"/>
    <row r="32310" ht="12.75"/>
    <row r="32311" ht="12.75"/>
    <row r="32312" ht="12.75"/>
    <row r="32313" ht="12.75"/>
    <row r="32314" ht="12.75"/>
    <row r="32315" ht="12.75"/>
    <row r="32316" ht="12.75"/>
    <row r="32317" ht="12.75"/>
    <row r="32318" ht="12.75"/>
    <row r="32319" ht="12.75"/>
    <row r="32320" ht="12.75"/>
    <row r="32321" ht="12.75"/>
    <row r="32322" ht="12.75"/>
    <row r="32323" ht="12.75"/>
    <row r="32324" ht="12.75"/>
    <row r="32325" ht="12.75"/>
    <row r="32326" ht="12.75"/>
    <row r="32327" ht="12.75"/>
    <row r="32328" ht="12.75"/>
    <row r="32329" ht="12.75"/>
    <row r="32330" ht="12.75"/>
    <row r="32331" ht="12.75"/>
    <row r="32332" ht="12.75"/>
    <row r="32333" ht="12.75"/>
    <row r="32334" ht="12.75"/>
    <row r="32335" ht="12.75"/>
    <row r="32336" ht="12.75"/>
    <row r="32337" ht="12.75"/>
    <row r="32338" ht="12.75"/>
    <row r="32339" ht="12.75"/>
    <row r="32340" ht="12.75"/>
    <row r="32341" ht="12.75"/>
    <row r="32342" ht="12.75"/>
    <row r="32343" ht="12.75"/>
    <row r="32344" ht="12.75"/>
    <row r="32345" ht="12.75"/>
    <row r="32346" ht="12.75"/>
    <row r="32347" ht="12.75"/>
    <row r="32348" ht="12.75"/>
    <row r="32349" ht="12.75"/>
    <row r="32350" ht="12.75"/>
    <row r="32351" ht="12.75"/>
    <row r="32352" ht="12.75"/>
    <row r="32353" ht="12.75"/>
    <row r="32354" ht="12.75"/>
    <row r="32355" ht="12.75"/>
    <row r="32356" ht="12.75"/>
    <row r="32357" ht="12.75"/>
    <row r="32358" ht="12.75"/>
    <row r="32359" ht="12.75"/>
    <row r="32360" ht="12.75"/>
    <row r="32361" ht="12.75"/>
    <row r="32362" ht="12.75"/>
    <row r="32363" ht="12.75"/>
    <row r="32364" ht="12.75"/>
    <row r="32365" ht="12.75"/>
    <row r="32366" ht="12.75"/>
    <row r="32367" ht="12.75"/>
    <row r="32368" ht="12.75"/>
    <row r="32369" ht="12.75"/>
    <row r="32370" ht="12.75"/>
    <row r="32371" ht="12.75"/>
    <row r="32372" ht="12.75"/>
    <row r="32373" ht="12.75"/>
    <row r="32374" ht="12.75"/>
    <row r="32375" ht="12.75"/>
    <row r="32376" ht="12.75"/>
    <row r="32377" ht="12.75"/>
    <row r="32378" ht="12.75"/>
    <row r="32379" ht="12.75"/>
    <row r="32380" ht="12.75"/>
    <row r="32381" ht="12.75"/>
    <row r="32382" ht="12.75"/>
    <row r="32383" ht="12.75"/>
    <row r="32384" ht="12.75"/>
    <row r="32385" ht="12.75"/>
    <row r="32386" ht="12.75"/>
    <row r="32387" ht="12.75"/>
    <row r="32388" ht="12.75"/>
    <row r="32389" ht="12.75"/>
    <row r="32390" ht="12.75"/>
    <row r="32391" ht="12.75"/>
    <row r="32392" ht="12.75"/>
    <row r="32393" ht="12.75"/>
    <row r="32394" ht="12.75"/>
    <row r="32395" ht="12.75"/>
    <row r="32396" ht="12.75"/>
    <row r="32397" ht="12.75"/>
    <row r="32398" ht="12.75"/>
    <row r="32399" ht="12.75"/>
    <row r="32400" ht="12.75"/>
    <row r="32401" ht="12.75"/>
    <row r="32402" ht="12.75"/>
    <row r="32403" ht="12.75"/>
    <row r="32404" ht="12.75"/>
    <row r="32405" ht="12.75"/>
    <row r="32406" ht="12.75"/>
    <row r="32407" ht="12.75"/>
    <row r="32408" ht="12.75"/>
    <row r="32409" ht="12.75"/>
    <row r="32410" ht="12.75"/>
    <row r="32411" ht="12.75"/>
    <row r="32412" ht="12.75"/>
    <row r="32413" ht="12.75"/>
    <row r="32414" ht="12.75"/>
    <row r="32415" ht="12.75"/>
    <row r="32416" ht="12.75"/>
    <row r="32417" ht="12.75"/>
    <row r="32418" ht="12.75"/>
    <row r="32419" ht="12.75"/>
    <row r="32420" ht="12.75"/>
    <row r="32421" ht="12.75"/>
    <row r="32422" ht="12.75"/>
    <row r="32423" ht="12.75"/>
    <row r="32424" ht="12.75"/>
    <row r="32425" ht="12.75"/>
    <row r="32426" ht="12.75"/>
    <row r="32427" ht="12.75"/>
    <row r="32428" ht="12.75"/>
    <row r="32429" ht="12.75"/>
    <row r="32430" ht="12.75"/>
    <row r="32431" ht="12.75"/>
    <row r="32432" ht="12.75"/>
    <row r="32433" ht="12.75"/>
    <row r="32434" ht="12.75"/>
    <row r="32435" ht="12.75"/>
    <row r="32436" ht="12.75"/>
    <row r="32437" ht="12.75"/>
    <row r="32438" ht="12.75"/>
    <row r="32439" ht="12.75"/>
    <row r="32440" ht="12.75"/>
    <row r="32441" ht="12.75"/>
    <row r="32442" ht="12.75"/>
    <row r="32443" ht="12.75"/>
    <row r="32444" ht="12.75"/>
    <row r="32445" ht="12.75"/>
    <row r="32446" ht="12.75"/>
    <row r="32447" ht="12.75"/>
    <row r="32448" ht="12.75"/>
    <row r="32449" ht="12.75"/>
    <row r="32450" ht="12.75"/>
    <row r="32451" ht="12.75"/>
    <row r="32452" ht="12.75"/>
    <row r="32453" ht="12.75"/>
    <row r="32454" ht="12.75"/>
    <row r="32455" ht="12.75"/>
    <row r="32456" ht="12.75"/>
    <row r="32457" ht="12.75"/>
    <row r="32458" ht="12.75"/>
    <row r="32459" ht="12.75"/>
    <row r="32460" ht="12.75"/>
    <row r="32461" ht="12.75"/>
    <row r="32462" ht="12.75"/>
    <row r="32463" ht="12.75"/>
    <row r="32464" ht="12.75"/>
    <row r="32465" ht="12.75"/>
    <row r="32466" ht="12.75"/>
    <row r="32467" ht="12.75"/>
    <row r="32468" ht="12.75"/>
    <row r="32469" ht="12.75"/>
    <row r="32470" ht="12.75"/>
    <row r="32471" ht="12.75"/>
    <row r="32472" ht="12.75"/>
    <row r="32473" ht="12.75"/>
    <row r="32474" ht="12.75"/>
    <row r="32475" ht="12.75"/>
    <row r="32476" ht="12.75"/>
    <row r="32477" ht="12.75"/>
    <row r="32478" ht="12.75"/>
    <row r="32479" ht="12.75"/>
    <row r="32480" ht="12.75"/>
    <row r="32481" ht="12.75"/>
    <row r="32482" ht="12.75"/>
    <row r="32483" ht="12.75"/>
    <row r="32484" ht="12.75"/>
    <row r="32485" ht="12.75"/>
    <row r="32486" ht="12.75"/>
    <row r="32487" ht="12.75"/>
    <row r="32488" ht="12.75"/>
    <row r="32489" ht="12.75"/>
    <row r="32490" ht="12.75"/>
    <row r="32491" ht="12.75"/>
    <row r="32492" ht="12.75"/>
    <row r="32493" ht="12.75"/>
    <row r="32494" ht="12.75"/>
    <row r="32495" ht="12.75"/>
    <row r="32496" ht="12.75"/>
    <row r="32497" ht="12.75"/>
    <row r="32498" ht="12.75"/>
    <row r="32499" ht="12.75"/>
    <row r="32500" ht="12.75"/>
    <row r="32501" ht="12.75"/>
    <row r="32502" ht="12.75"/>
    <row r="32503" ht="12.75"/>
    <row r="32504" ht="12.75"/>
    <row r="32505" ht="12.75"/>
    <row r="32506" ht="12.75"/>
    <row r="32507" ht="12.75"/>
    <row r="32508" ht="12.75"/>
    <row r="32509" ht="12.75"/>
    <row r="32510" ht="12.75"/>
    <row r="32511" ht="12.75"/>
    <row r="32512" ht="12.75"/>
    <row r="32513" ht="12.75"/>
    <row r="32514" ht="12.75"/>
    <row r="32515" ht="12.75"/>
    <row r="32516" ht="12.75"/>
    <row r="32517" ht="12.75"/>
    <row r="32518" ht="12.75"/>
    <row r="32519" ht="12.75"/>
    <row r="32520" ht="12.75"/>
    <row r="32521" ht="12.75"/>
    <row r="32522" ht="12.75"/>
    <row r="32523" ht="12.75"/>
    <row r="32524" ht="12.75"/>
    <row r="32525" ht="12.75"/>
    <row r="32526" ht="12.75"/>
    <row r="32527" ht="12.75"/>
    <row r="32528" ht="12.75"/>
    <row r="32529" ht="12.75"/>
    <row r="32530" ht="12.75"/>
    <row r="32531" ht="12.75"/>
    <row r="32532" ht="12.75"/>
    <row r="32533" ht="12.75"/>
    <row r="32534" ht="12.75"/>
    <row r="32535" ht="12.75"/>
    <row r="32536" ht="12.75"/>
    <row r="32537" ht="12.75"/>
    <row r="32538" ht="12.75"/>
    <row r="32539" ht="12.75"/>
    <row r="32540" ht="12.75"/>
    <row r="32541" ht="12.75"/>
    <row r="32542" ht="12.75"/>
    <row r="32543" ht="12.75"/>
    <row r="32544" ht="12.75"/>
    <row r="32545" ht="12.75"/>
    <row r="32546" ht="12.75"/>
    <row r="32547" ht="12.75"/>
    <row r="32548" ht="12.75"/>
    <row r="32549" ht="12.75"/>
    <row r="32550" ht="12.75"/>
    <row r="32551" ht="12.75"/>
    <row r="32552" ht="12.75"/>
    <row r="32553" ht="12.75"/>
    <row r="32554" ht="12.75"/>
    <row r="32555" ht="12.75"/>
    <row r="32556" ht="12.75"/>
    <row r="32557" ht="12.75"/>
    <row r="32558" ht="12.75"/>
    <row r="32559" ht="12.75"/>
    <row r="32560" ht="12.75"/>
    <row r="32561" ht="12.75"/>
    <row r="32562" ht="12.75"/>
    <row r="32563" ht="12.75"/>
    <row r="32564" ht="12.75"/>
    <row r="32565" ht="12.75"/>
    <row r="32566" ht="12.75"/>
    <row r="32567" ht="12.75"/>
    <row r="32568" ht="12.75"/>
    <row r="32569" ht="12.75"/>
    <row r="32570" ht="12.75"/>
    <row r="32571" ht="12.75"/>
    <row r="32572" ht="12.75"/>
    <row r="32573" ht="12.75"/>
    <row r="32574" ht="12.75"/>
    <row r="32575" ht="12.75"/>
    <row r="32576" ht="12.75"/>
    <row r="32577" ht="12.75"/>
    <row r="32578" ht="12.75"/>
    <row r="32579" ht="12.75"/>
    <row r="32580" ht="12.75"/>
    <row r="32581" ht="12.75"/>
    <row r="32582" ht="12.75"/>
    <row r="32583" ht="12.75"/>
    <row r="32584" ht="12.75"/>
    <row r="32585" ht="12.75"/>
    <row r="32586" ht="12.75"/>
    <row r="32587" ht="12.75"/>
    <row r="32588" ht="12.75"/>
    <row r="32589" ht="12.75"/>
    <row r="32590" ht="12.75"/>
    <row r="32591" ht="12.75"/>
    <row r="32592" ht="12.75"/>
    <row r="32593" ht="12.75"/>
    <row r="32594" ht="12.75"/>
    <row r="32595" ht="12.75"/>
    <row r="32596" ht="12.75"/>
    <row r="32597" ht="12.75"/>
    <row r="32598" ht="12.75"/>
    <row r="32599" ht="12.75"/>
    <row r="32600" ht="12.75"/>
    <row r="32601" ht="12.75"/>
    <row r="32602" ht="12.75"/>
    <row r="32603" ht="12.75"/>
    <row r="32604" ht="12.75"/>
    <row r="32605" ht="12.75"/>
    <row r="32606" ht="12.75"/>
    <row r="32607" ht="12.75"/>
    <row r="32608" ht="12.75"/>
    <row r="32609" ht="12.75"/>
    <row r="32610" ht="12.75"/>
    <row r="32611" ht="12.75"/>
    <row r="32612" ht="12.75"/>
    <row r="32613" ht="12.75"/>
    <row r="32614" ht="12.75"/>
    <row r="32615" ht="12.75"/>
    <row r="32616" ht="12.75"/>
    <row r="32617" ht="12.75"/>
    <row r="32618" ht="12.75"/>
    <row r="32619" ht="12.75"/>
    <row r="32620" ht="12.75"/>
    <row r="32621" ht="12.75"/>
    <row r="32622" ht="12.75"/>
    <row r="32623" ht="12.75"/>
    <row r="32624" ht="12.75"/>
    <row r="32625" ht="12.75"/>
    <row r="32626" ht="12.75"/>
    <row r="32627" ht="12.75"/>
    <row r="32628" ht="12.75"/>
    <row r="32629" ht="12.75"/>
    <row r="32630" ht="12.75"/>
    <row r="32631" ht="12.75"/>
    <row r="32632" ht="12.75"/>
    <row r="32633" ht="12.75"/>
    <row r="32634" ht="12.75"/>
    <row r="32635" ht="12.75"/>
    <row r="32636" ht="12.75"/>
    <row r="32637" ht="12.75"/>
    <row r="32638" ht="12.75"/>
    <row r="32639" ht="12.75"/>
    <row r="32640" ht="12.75"/>
    <row r="32641" ht="12.75"/>
    <row r="32642" ht="12.75"/>
    <row r="32643" ht="12.75"/>
    <row r="32644" ht="12.75"/>
    <row r="32645" ht="12.75"/>
    <row r="32646" ht="12.75"/>
    <row r="32647" ht="12.75"/>
    <row r="32648" ht="12.75"/>
    <row r="32649" ht="12.75"/>
    <row r="32650" ht="12.75"/>
    <row r="32651" ht="12.75"/>
    <row r="32652" ht="12.75"/>
    <row r="32653" ht="12.75"/>
    <row r="32654" ht="12.75"/>
    <row r="32655" ht="12.75"/>
    <row r="32656" ht="12.75"/>
    <row r="32657" ht="12.75"/>
    <row r="32658" ht="12.75"/>
    <row r="32659" ht="12.75"/>
    <row r="32660" ht="12.75"/>
    <row r="32661" ht="12.75"/>
    <row r="32662" ht="12.75"/>
    <row r="32663" ht="12.75"/>
    <row r="32664" ht="12.75"/>
    <row r="32665" ht="12.75"/>
    <row r="32666" ht="12.75"/>
    <row r="32667" ht="12.75"/>
    <row r="32668" ht="12.75"/>
    <row r="32669" ht="12.75"/>
    <row r="32670" ht="12.75"/>
    <row r="32671" ht="12.75"/>
    <row r="32672" ht="12.75"/>
    <row r="32673" ht="12.75"/>
    <row r="32674" ht="12.75"/>
    <row r="32675" ht="12.75"/>
    <row r="32676" ht="12.75"/>
    <row r="32677" ht="12.75"/>
    <row r="32678" ht="12.75"/>
    <row r="32679" ht="12.75"/>
    <row r="32680" ht="12.75"/>
    <row r="32681" ht="12.75"/>
    <row r="32682" ht="12.75"/>
    <row r="32683" ht="12.75"/>
    <row r="32684" ht="12.75"/>
    <row r="32685" ht="12.75"/>
    <row r="32686" ht="12.75"/>
    <row r="32687" ht="12.75"/>
    <row r="32688" ht="12.75"/>
    <row r="32689" ht="12.75"/>
    <row r="32690" ht="12.75"/>
    <row r="32691" ht="12.75"/>
    <row r="32692" ht="12.75"/>
    <row r="32693" ht="12.75"/>
    <row r="32694" ht="12.75"/>
    <row r="32695" ht="12.75"/>
    <row r="32696" ht="12.75"/>
    <row r="32697" ht="12.75"/>
    <row r="32698" ht="12.75"/>
    <row r="32699" ht="12.75"/>
    <row r="32700" ht="12.75"/>
    <row r="32701" ht="12.75"/>
    <row r="32702" ht="12.75"/>
    <row r="32703" ht="12.75"/>
    <row r="32704" ht="12.75"/>
    <row r="32705" ht="12.75"/>
    <row r="32706" ht="12.75"/>
    <row r="32707" ht="12.75"/>
    <row r="32708" ht="12.75"/>
    <row r="32709" ht="12.75"/>
    <row r="32710" ht="12.75"/>
    <row r="32711" ht="12.75"/>
    <row r="32712" ht="12.75"/>
    <row r="32713" ht="12.75"/>
    <row r="32714" ht="12.75"/>
    <row r="32715" ht="12.75"/>
    <row r="32716" ht="12.75"/>
    <row r="32717" ht="12.75"/>
    <row r="32718" ht="12.75"/>
    <row r="32719" ht="12.75"/>
    <row r="32720" ht="12.75"/>
    <row r="32721" ht="12.75"/>
    <row r="32722" ht="12.75"/>
    <row r="32723" ht="12.75"/>
    <row r="32724" ht="12.75"/>
    <row r="32725" ht="12.75"/>
    <row r="32726" ht="12.75"/>
    <row r="32727" ht="12.75"/>
    <row r="32728" ht="12.75"/>
    <row r="32729" ht="12.75"/>
    <row r="32730" ht="12.75"/>
    <row r="32731" ht="12.75"/>
    <row r="32732" ht="12.75"/>
    <row r="32733" ht="12.75"/>
    <row r="32734" ht="12.75"/>
    <row r="32735" ht="12.75"/>
    <row r="32736" ht="12.75"/>
    <row r="32737" ht="12.75"/>
    <row r="32738" ht="12.75"/>
    <row r="32739" ht="12.75"/>
    <row r="32740" ht="12.75"/>
    <row r="32741" ht="12.75"/>
    <row r="32742" ht="12.75"/>
    <row r="32743" ht="12.75"/>
    <row r="32744" ht="12.75"/>
    <row r="32745" ht="12.75"/>
    <row r="32746" ht="12.75"/>
    <row r="32747" ht="12.75"/>
    <row r="32748" ht="12.75"/>
    <row r="32749" ht="12.75"/>
    <row r="32750" ht="12.75"/>
    <row r="32751" ht="12.75"/>
    <row r="32752" ht="12.75"/>
    <row r="32753" ht="12.75"/>
    <row r="32754" ht="12.75"/>
    <row r="32755" ht="12.75"/>
    <row r="32756" ht="12.75"/>
    <row r="32757" ht="12.75"/>
    <row r="32758" ht="12.75"/>
    <row r="32759" ht="12.75"/>
    <row r="32760" ht="12.75"/>
    <row r="32761" ht="12.75"/>
    <row r="32762" ht="12.75"/>
    <row r="32763" ht="12.75"/>
    <row r="32764" ht="12.75"/>
    <row r="32765" ht="12.75"/>
    <row r="32766" ht="12.75"/>
    <row r="32767" ht="12.75"/>
    <row r="32768" ht="12.75"/>
    <row r="32769" ht="12.75"/>
    <row r="32770" ht="12.75"/>
    <row r="32771" ht="12.75"/>
    <row r="32772" ht="12.75"/>
    <row r="32773" ht="12.75"/>
    <row r="32774" ht="12.75"/>
    <row r="32775" ht="12.75"/>
    <row r="32776" ht="12.75"/>
    <row r="32777" ht="12.75"/>
    <row r="32778" ht="12.75"/>
    <row r="32779" ht="12.75"/>
    <row r="32780" ht="12.75"/>
    <row r="32781" ht="12.75"/>
    <row r="32782" ht="12.75"/>
    <row r="32783" ht="12.75"/>
    <row r="32784" ht="12.75"/>
    <row r="32785" ht="12.75"/>
    <row r="32786" ht="12.75"/>
    <row r="32787" ht="12.75"/>
    <row r="32788" ht="12.75"/>
    <row r="32789" ht="12.75"/>
    <row r="32790" ht="12.75"/>
    <row r="32791" ht="12.75"/>
    <row r="32792" ht="12.75"/>
    <row r="32793" ht="12.75"/>
    <row r="32794" ht="12.75"/>
    <row r="32795" ht="12.75"/>
    <row r="32796" ht="12.75"/>
    <row r="32797" ht="12.75"/>
    <row r="32798" ht="12.75"/>
    <row r="32799" ht="12.75"/>
    <row r="32800" ht="12.75"/>
    <row r="32801" ht="12.75"/>
    <row r="32802" ht="12.75"/>
    <row r="32803" ht="12.75"/>
    <row r="32804" ht="12.75"/>
    <row r="32805" ht="12.75"/>
    <row r="32806" ht="12.75"/>
    <row r="32807" ht="12.75"/>
    <row r="32808" ht="12.75"/>
    <row r="32809" ht="12.75"/>
    <row r="32810" ht="12.75"/>
    <row r="32811" ht="12.75"/>
    <row r="32812" ht="12.75"/>
    <row r="32813" ht="12.75"/>
    <row r="32814" ht="12.75"/>
    <row r="32815" ht="12.75"/>
    <row r="32816" ht="12.75"/>
    <row r="32817" ht="12.75"/>
    <row r="32818" ht="12.75"/>
    <row r="32819" ht="12.75"/>
    <row r="32820" ht="12.75"/>
    <row r="32821" ht="12.75"/>
    <row r="32822" ht="12.75"/>
    <row r="32823" ht="12.75"/>
    <row r="32824" ht="12.75"/>
    <row r="32825" ht="12.75"/>
    <row r="32826" ht="12.75"/>
    <row r="32827" ht="12.75"/>
    <row r="32828" ht="12.75"/>
    <row r="32829" ht="12.75"/>
    <row r="32830" ht="12.75"/>
    <row r="32831" ht="12.75"/>
    <row r="32832" ht="12.75"/>
    <row r="32833" ht="12.75"/>
    <row r="32834" ht="12.75"/>
    <row r="32835" ht="12.75"/>
    <row r="32836" ht="12.75"/>
    <row r="32837" ht="12.75"/>
    <row r="32838" ht="12.75"/>
    <row r="32839" ht="12.75"/>
    <row r="32840" ht="12.75"/>
    <row r="32841" ht="12.75"/>
    <row r="32842" ht="12.75"/>
    <row r="32843" ht="12.75"/>
    <row r="32844" ht="12.75"/>
    <row r="32845" ht="12.75"/>
    <row r="32846" ht="12.75"/>
    <row r="32847" ht="12.75"/>
    <row r="32848" ht="12.75"/>
    <row r="32849" ht="12.75"/>
    <row r="32850" ht="12.75"/>
    <row r="32851" ht="12.75"/>
    <row r="32852" ht="12.75"/>
    <row r="32853" ht="12.75"/>
    <row r="32854" ht="12.75"/>
    <row r="32855" ht="12.75"/>
    <row r="32856" ht="12.75"/>
    <row r="32857" ht="12.75"/>
    <row r="32858" ht="12.75"/>
    <row r="32859" ht="12.75"/>
    <row r="32860" ht="12.75"/>
    <row r="32861" ht="12.75"/>
    <row r="32862" ht="12.75"/>
    <row r="32863" ht="12.75"/>
    <row r="32864" ht="12.75"/>
    <row r="32865" ht="12.75"/>
    <row r="32866" ht="12.75"/>
    <row r="32867" ht="12.75"/>
    <row r="32868" ht="12.75"/>
    <row r="32869" ht="12.75"/>
    <row r="32870" ht="12.75"/>
    <row r="32871" ht="12.75"/>
    <row r="32872" ht="12.75"/>
    <row r="32873" ht="12.75"/>
    <row r="32874" ht="12.75"/>
    <row r="32875" ht="12.75"/>
    <row r="32876" ht="12.75"/>
    <row r="32877" ht="12.75"/>
    <row r="32878" ht="12.75"/>
    <row r="32879" ht="12.75"/>
    <row r="32880" ht="12.75"/>
    <row r="32881" ht="12.75"/>
    <row r="32882" ht="12.75"/>
    <row r="32883" ht="12.75"/>
    <row r="32884" ht="12.75"/>
    <row r="32885" ht="12.75"/>
    <row r="32886" ht="12.75"/>
    <row r="32887" ht="12.75"/>
    <row r="32888" ht="12.75"/>
    <row r="32889" ht="12.75"/>
    <row r="32890" ht="12.75"/>
    <row r="32891" ht="12.75"/>
    <row r="32892" ht="12.75"/>
    <row r="32893" ht="12.75"/>
    <row r="32894" ht="12.75"/>
    <row r="32895" ht="12.75"/>
    <row r="32896" ht="12.75"/>
    <row r="32897" ht="12.75"/>
    <row r="32898" ht="12.75"/>
    <row r="32899" ht="12.75"/>
    <row r="32900" ht="12.75"/>
    <row r="32901" ht="12.75"/>
    <row r="32902" ht="12.75"/>
    <row r="32903" ht="12.75"/>
    <row r="32904" ht="12.75"/>
    <row r="32905" ht="12.75"/>
    <row r="32906" ht="12.75"/>
    <row r="32907" ht="12.75"/>
    <row r="32908" ht="12.75"/>
    <row r="32909" ht="12.75"/>
    <row r="32910" ht="12.75"/>
    <row r="32911" ht="12.75"/>
    <row r="32912" ht="12.75"/>
    <row r="32913" ht="12.75"/>
    <row r="32914" ht="12.75"/>
    <row r="32915" ht="12.75"/>
    <row r="32916" ht="12.75"/>
    <row r="32917" ht="12.75"/>
    <row r="32918" ht="12.75"/>
    <row r="32919" ht="12.75"/>
    <row r="32920" ht="12.75"/>
    <row r="32921" ht="12.75"/>
    <row r="32922" ht="12.75"/>
    <row r="32923" ht="12.75"/>
    <row r="32924" ht="12.75"/>
    <row r="32925" ht="12.75"/>
    <row r="32926" ht="12.75"/>
    <row r="32927" ht="12.75"/>
    <row r="32928" ht="12.75"/>
    <row r="32929" ht="12.75"/>
    <row r="32930" ht="12.75"/>
    <row r="32931" ht="12.75"/>
    <row r="32932" ht="12.75"/>
    <row r="32933" ht="12.75"/>
    <row r="32934" ht="12.75"/>
    <row r="32935" ht="12.75"/>
    <row r="32936" ht="12.75"/>
    <row r="32937" ht="12.75"/>
    <row r="32938" ht="12.75"/>
    <row r="32939" ht="12.75"/>
    <row r="32940" ht="12.75"/>
    <row r="32941" ht="12.75"/>
    <row r="32942" ht="12.75"/>
    <row r="32943" ht="12.75"/>
    <row r="32944" ht="12.75"/>
    <row r="32945" ht="12.75"/>
    <row r="32946" ht="12.75"/>
    <row r="32947" ht="12.75"/>
    <row r="32948" ht="12.75"/>
    <row r="32949" ht="12.75"/>
    <row r="32950" ht="12.75"/>
    <row r="32951" ht="12.75"/>
    <row r="32952" ht="12.75"/>
    <row r="32953" ht="12.75"/>
    <row r="32954" ht="12.75"/>
    <row r="32955" ht="12.75"/>
    <row r="32956" ht="12.75"/>
    <row r="32957" ht="12.75"/>
    <row r="32958" ht="12.75"/>
    <row r="32959" ht="12.75"/>
    <row r="32960" ht="12.75"/>
    <row r="32961" ht="12.75"/>
    <row r="32962" ht="12.75"/>
    <row r="32963" ht="12.75"/>
    <row r="32964" ht="12.75"/>
    <row r="32965" ht="12.75"/>
    <row r="32966" ht="12.75"/>
    <row r="32967" ht="12.75"/>
    <row r="32968" ht="12.75"/>
    <row r="32969" ht="12.75"/>
    <row r="32970" ht="12.75"/>
    <row r="32971" ht="12.75"/>
    <row r="32972" ht="12.75"/>
    <row r="32973" ht="12.75"/>
    <row r="32974" ht="12.75"/>
    <row r="32975" ht="12.75"/>
    <row r="32976" ht="12.75"/>
    <row r="32977" ht="12.75"/>
    <row r="32978" ht="12.75"/>
    <row r="32979" ht="12.75"/>
    <row r="32980" ht="12.75"/>
    <row r="32981" ht="12.75"/>
    <row r="32982" ht="12.75"/>
    <row r="32983" ht="12.75"/>
    <row r="32984" ht="12.75"/>
    <row r="32985" ht="12.75"/>
    <row r="32986" ht="12.75"/>
    <row r="32987" ht="12.75"/>
    <row r="32988" ht="12.75"/>
    <row r="32989" ht="12.75"/>
    <row r="32990" ht="12.75"/>
    <row r="32991" ht="12.75"/>
    <row r="32992" ht="12.75"/>
    <row r="32993" ht="12.75"/>
    <row r="32994" ht="12.75"/>
    <row r="32995" ht="12.75"/>
    <row r="32996" ht="12.75"/>
    <row r="32997" ht="12.75"/>
    <row r="32998" ht="12.75"/>
    <row r="32999" ht="12.75"/>
    <row r="33000" ht="12.75"/>
    <row r="33001" ht="12.75"/>
    <row r="33002" ht="12.75"/>
    <row r="33003" ht="12.75"/>
    <row r="33004" ht="12.75"/>
    <row r="33005" ht="12.75"/>
    <row r="33006" ht="12.75"/>
    <row r="33007" ht="12.75"/>
    <row r="33008" ht="12.75"/>
    <row r="33009" ht="12.75"/>
    <row r="33010" ht="12.75"/>
    <row r="33011" ht="12.75"/>
    <row r="33012" ht="12.75"/>
    <row r="33013" ht="12.75"/>
    <row r="33014" ht="12.75"/>
    <row r="33015" ht="12.75"/>
    <row r="33016" ht="12.75"/>
    <row r="33017" ht="12.75"/>
    <row r="33018" ht="12.75"/>
    <row r="33019" ht="12.75"/>
    <row r="33020" ht="12.75"/>
    <row r="33021" ht="12.75"/>
    <row r="33022" ht="12.75"/>
    <row r="33023" ht="12.75"/>
    <row r="33024" ht="12.75"/>
    <row r="33025" ht="12.75"/>
    <row r="33026" ht="12.75"/>
    <row r="33027" ht="12.75"/>
    <row r="33028" ht="12.75"/>
    <row r="33029" ht="12.75"/>
    <row r="33030" ht="12.75"/>
    <row r="33031" ht="12.75"/>
    <row r="33032" ht="12.75"/>
    <row r="33033" ht="12.75"/>
    <row r="33034" ht="12.75"/>
    <row r="33035" ht="12.75"/>
    <row r="33036" ht="12.75"/>
    <row r="33037" ht="12.75"/>
    <row r="33038" ht="12.75"/>
    <row r="33039" ht="12.75"/>
    <row r="33040" ht="12.75"/>
    <row r="33041" ht="12.75"/>
    <row r="33042" ht="12.75"/>
    <row r="33043" ht="12.75"/>
    <row r="33044" ht="12.75"/>
    <row r="33045" ht="12.75"/>
    <row r="33046" ht="12.75"/>
    <row r="33047" ht="12.75"/>
    <row r="33048" ht="12.75"/>
    <row r="33049" ht="12.75"/>
    <row r="33050" ht="12.75"/>
    <row r="33051" ht="12.75"/>
    <row r="33052" ht="12.75"/>
    <row r="33053" ht="12.75"/>
    <row r="33054" ht="12.75"/>
    <row r="33055" ht="12.75"/>
    <row r="33056" ht="12.75"/>
    <row r="33057" ht="12.75"/>
    <row r="33058" ht="12.75"/>
    <row r="33059" ht="12.75"/>
    <row r="33060" ht="12.75"/>
    <row r="33061" ht="12.75"/>
    <row r="33062" ht="12.75"/>
    <row r="33063" ht="12.75"/>
    <row r="33064" ht="12.75"/>
    <row r="33065" ht="12.75"/>
    <row r="33066" ht="12.75"/>
    <row r="33067" ht="12.75"/>
    <row r="33068" ht="12.75"/>
    <row r="33069" ht="12.75"/>
    <row r="33070" ht="12.75"/>
    <row r="33071" ht="12.75"/>
    <row r="33072" ht="12.75"/>
    <row r="33073" ht="12.75"/>
    <row r="33074" ht="12.75"/>
    <row r="33075" ht="12.75"/>
    <row r="33076" ht="12.75"/>
    <row r="33077" ht="12.75"/>
    <row r="33078" ht="12.75"/>
    <row r="33079" ht="12.75"/>
    <row r="33080" ht="12.75"/>
    <row r="33081" ht="12.75"/>
    <row r="33082" ht="12.75"/>
    <row r="33083" ht="12.75"/>
    <row r="33084" ht="12.75"/>
    <row r="33085" ht="12.75"/>
    <row r="33086" ht="12.75"/>
    <row r="33087" ht="12.75"/>
    <row r="33088" ht="12.75"/>
    <row r="33089" ht="12.75"/>
    <row r="33090" ht="12.75"/>
    <row r="33091" ht="12.75"/>
    <row r="33092" ht="12.75"/>
    <row r="33093" ht="12.75"/>
    <row r="33094" ht="12.75"/>
    <row r="33095" ht="12.75"/>
    <row r="33096" ht="12.75"/>
    <row r="33097" ht="12.75"/>
    <row r="33098" ht="12.75"/>
    <row r="33099" ht="12.75"/>
    <row r="33100" ht="12.75"/>
    <row r="33101" ht="12.75"/>
    <row r="33102" ht="12.75"/>
    <row r="33103" ht="12.75"/>
    <row r="33104" ht="12.75"/>
    <row r="33105" ht="12.75"/>
    <row r="33106" ht="12.75"/>
    <row r="33107" ht="12.75"/>
    <row r="33108" ht="12.75"/>
    <row r="33109" ht="12.75"/>
    <row r="33110" ht="12.75"/>
    <row r="33111" ht="12.75"/>
    <row r="33112" ht="12.75"/>
    <row r="33113" ht="12.75"/>
    <row r="33114" ht="12.75"/>
    <row r="33115" ht="12.75"/>
    <row r="33116" ht="12.75"/>
    <row r="33117" ht="12.75"/>
    <row r="33118" ht="12.75"/>
    <row r="33119" ht="12.75"/>
    <row r="33120" ht="12.75"/>
    <row r="33121" ht="12.75"/>
    <row r="33122" ht="12.75"/>
    <row r="33123" ht="12.75"/>
    <row r="33124" ht="12.75"/>
    <row r="33125" ht="12.75"/>
    <row r="33126" ht="12.75"/>
    <row r="33127" ht="12.75"/>
    <row r="33128" ht="12.75"/>
    <row r="33129" ht="12.75"/>
    <row r="33130" ht="12.75"/>
    <row r="33131" ht="12.75"/>
    <row r="33132" ht="12.75"/>
    <row r="33133" ht="12.75"/>
    <row r="33134" ht="12.75"/>
    <row r="33135" ht="12.75"/>
    <row r="33136" ht="12.75"/>
    <row r="33137" ht="12.75"/>
    <row r="33138" ht="12.75"/>
    <row r="33139" ht="12.75"/>
    <row r="33140" ht="12.75"/>
    <row r="33141" ht="12.75"/>
    <row r="33142" ht="12.75"/>
    <row r="33143" ht="12.75"/>
    <row r="33144" ht="12.75"/>
    <row r="33145" ht="12.75"/>
    <row r="33146" ht="12.75"/>
    <row r="33147" ht="12.75"/>
    <row r="33148" ht="12.75"/>
    <row r="33149" ht="12.75"/>
    <row r="33150" ht="12.75"/>
    <row r="33151" ht="12.75"/>
    <row r="33152" ht="12.75"/>
    <row r="33153" ht="12.75"/>
    <row r="33154" ht="12.75"/>
    <row r="33155" ht="12.75"/>
    <row r="33156" ht="12.75"/>
    <row r="33157" ht="12.75"/>
    <row r="33158" ht="12.75"/>
    <row r="33159" ht="12.75"/>
    <row r="33160" ht="12.75"/>
    <row r="33161" ht="12.75"/>
    <row r="33162" ht="12.75"/>
    <row r="33163" ht="12.75"/>
    <row r="33164" ht="12.75"/>
    <row r="33165" ht="12.75"/>
    <row r="33166" ht="12.75"/>
    <row r="33167" ht="12.75"/>
    <row r="33168" ht="12.75"/>
    <row r="33169" ht="12.75"/>
    <row r="33170" ht="12.75"/>
    <row r="33171" ht="12.75"/>
    <row r="33172" ht="12.75"/>
    <row r="33173" ht="12.75"/>
    <row r="33174" ht="12.75"/>
    <row r="33175" ht="12.75"/>
    <row r="33176" ht="12.75"/>
    <row r="33177" ht="12.75"/>
    <row r="33178" ht="12.75"/>
    <row r="33179" ht="12.75"/>
    <row r="33180" ht="12.75"/>
    <row r="33181" ht="12.75"/>
    <row r="33182" ht="12.75"/>
    <row r="33183" ht="12.75"/>
    <row r="33184" ht="12.75"/>
    <row r="33185" ht="12.75"/>
    <row r="33186" ht="12.75"/>
    <row r="33187" ht="12.75"/>
    <row r="33188" ht="12.75"/>
    <row r="33189" ht="12.75"/>
    <row r="33190" ht="12.75"/>
    <row r="33191" ht="12.75"/>
    <row r="33192" ht="12.75"/>
    <row r="33193" ht="12.75"/>
    <row r="33194" ht="12.75"/>
    <row r="33195" ht="12.75"/>
    <row r="33196" ht="12.75"/>
    <row r="33197" ht="12.75"/>
    <row r="33198" ht="12.75"/>
    <row r="33199" ht="12.75"/>
    <row r="33200" ht="12.75"/>
    <row r="33201" ht="12.75"/>
    <row r="33202" ht="12.75"/>
    <row r="33203" ht="12.75"/>
    <row r="33204" ht="12.75"/>
    <row r="33205" ht="12.75"/>
    <row r="33206" ht="12.75"/>
    <row r="33207" ht="12.75"/>
    <row r="33208" ht="12.75"/>
    <row r="33209" ht="12.75"/>
    <row r="33210" ht="12.75"/>
    <row r="33211" ht="12.75"/>
    <row r="33212" ht="12.75"/>
    <row r="33213" ht="12.75"/>
    <row r="33214" ht="12.75"/>
    <row r="33215" ht="12.75"/>
    <row r="33216" ht="12.75"/>
    <row r="33217" ht="12.75"/>
    <row r="33218" ht="12.75"/>
    <row r="33219" ht="12.75"/>
    <row r="33220" ht="12.75"/>
    <row r="33221" ht="12.75"/>
    <row r="33222" ht="12.75"/>
    <row r="33223" ht="12.75"/>
    <row r="33224" ht="12.75"/>
    <row r="33225" ht="12.75"/>
    <row r="33226" ht="12.75"/>
    <row r="33227" ht="12.75"/>
    <row r="33228" ht="12.75"/>
    <row r="33229" ht="12.75"/>
    <row r="33230" ht="12.75"/>
    <row r="33231" ht="12.75"/>
    <row r="33232" ht="12.75"/>
    <row r="33233" ht="12.75"/>
    <row r="33234" ht="12.75"/>
    <row r="33235" ht="12.75"/>
    <row r="33236" ht="12.75"/>
    <row r="33237" ht="12.75"/>
    <row r="33238" ht="12.75"/>
    <row r="33239" ht="12.75"/>
    <row r="33240" ht="12.75"/>
    <row r="33241" ht="12.75"/>
    <row r="33242" ht="12.75"/>
    <row r="33243" ht="12.75"/>
    <row r="33244" ht="12.75"/>
    <row r="33245" ht="12.75"/>
    <row r="33246" ht="12.75"/>
    <row r="33247" ht="12.75"/>
    <row r="33248" ht="12.75"/>
    <row r="33249" ht="12.75"/>
    <row r="33250" ht="12.75"/>
    <row r="33251" ht="12.75"/>
    <row r="33252" ht="12.75"/>
    <row r="33253" ht="12.75"/>
    <row r="33254" ht="12.75"/>
    <row r="33255" ht="12.75"/>
    <row r="33256" ht="12.75"/>
    <row r="33257" ht="12.75"/>
    <row r="33258" ht="12.75"/>
    <row r="33259" ht="12.75"/>
    <row r="33260" ht="12.75"/>
    <row r="33261" ht="12.75"/>
    <row r="33262" ht="12.75"/>
    <row r="33263" ht="12.75"/>
    <row r="33264" ht="12.75"/>
    <row r="33265" ht="12.75"/>
    <row r="33266" ht="12.75"/>
    <row r="33267" ht="12.75"/>
    <row r="33268" ht="12.75"/>
    <row r="33269" ht="12.75"/>
    <row r="33270" ht="12.75"/>
    <row r="33271" ht="12.75"/>
    <row r="33272" ht="12.75"/>
    <row r="33273" ht="12.75"/>
    <row r="33274" ht="12.75"/>
    <row r="33275" ht="12.75"/>
    <row r="33276" ht="12.75"/>
    <row r="33277" ht="12.75"/>
    <row r="33278" ht="12.75"/>
    <row r="33279" ht="12.75"/>
    <row r="33280" ht="12.75"/>
    <row r="33281" ht="12.75"/>
    <row r="33282" ht="12.75"/>
    <row r="33283" ht="12.75"/>
    <row r="33284" ht="12.75"/>
    <row r="33285" ht="12.75"/>
    <row r="33286" ht="12.75"/>
    <row r="33287" ht="12.75"/>
    <row r="33288" ht="12.75"/>
    <row r="33289" ht="12.75"/>
    <row r="33290" ht="12.75"/>
    <row r="33291" ht="12.75"/>
    <row r="33292" ht="12.75"/>
    <row r="33293" ht="12.75"/>
    <row r="33294" ht="12.75"/>
    <row r="33295" ht="12.75"/>
    <row r="33296" ht="12.75"/>
    <row r="33297" ht="12.75"/>
    <row r="33298" ht="12.75"/>
    <row r="33299" ht="12.75"/>
    <row r="33300" ht="12.75"/>
    <row r="33301" ht="12.75"/>
    <row r="33302" ht="12.75"/>
    <row r="33303" ht="12.75"/>
    <row r="33304" ht="12.75"/>
    <row r="33305" ht="12.75"/>
    <row r="33306" ht="12.75"/>
    <row r="33307" ht="12.75"/>
    <row r="33308" ht="12.75"/>
    <row r="33309" ht="12.75"/>
    <row r="33310" ht="12.75"/>
    <row r="33311" ht="12.75"/>
    <row r="33312" ht="12.75"/>
    <row r="33313" ht="12.75"/>
    <row r="33314" ht="12.75"/>
    <row r="33315" ht="12.75"/>
    <row r="33316" ht="12.75"/>
    <row r="33317" ht="12.75"/>
    <row r="33318" ht="12.75"/>
    <row r="33319" ht="12.75"/>
    <row r="33320" ht="12.75"/>
    <row r="33321" ht="12.75"/>
    <row r="33322" ht="12.75"/>
    <row r="33323" ht="12.75"/>
    <row r="33324" ht="12.75"/>
    <row r="33325" ht="12.75"/>
    <row r="33326" ht="12.75"/>
    <row r="33327" ht="12.75"/>
    <row r="33328" ht="12.75"/>
    <row r="33329" ht="12.75"/>
    <row r="33330" ht="12.75"/>
    <row r="33331" ht="12.75"/>
    <row r="33332" ht="12.75"/>
    <row r="33333" ht="12.75"/>
    <row r="33334" ht="12.75"/>
    <row r="33335" ht="12.75"/>
    <row r="33336" ht="12.75"/>
    <row r="33337" ht="12.75"/>
    <row r="33338" ht="12.75"/>
    <row r="33339" ht="12.75"/>
    <row r="33340" ht="12.75"/>
    <row r="33341" ht="12.75"/>
    <row r="33342" ht="12.75"/>
    <row r="33343" ht="12.75"/>
    <row r="33344" ht="12.75"/>
    <row r="33345" ht="12.75"/>
    <row r="33346" ht="12.75"/>
    <row r="33347" ht="12.75"/>
    <row r="33348" ht="12.75"/>
    <row r="33349" ht="12.75"/>
    <row r="33350" ht="12.75"/>
    <row r="33351" ht="12.75"/>
    <row r="33352" ht="12.75"/>
    <row r="33353" ht="12.75"/>
    <row r="33354" ht="12.75"/>
    <row r="33355" ht="12.75"/>
    <row r="33356" ht="12.75"/>
    <row r="33357" ht="12.75"/>
    <row r="33358" ht="12.75"/>
    <row r="33359" ht="12.75"/>
    <row r="33360" ht="12.75"/>
    <row r="33361" ht="12.75"/>
    <row r="33362" ht="12.75"/>
    <row r="33363" ht="12.75"/>
    <row r="33364" ht="12.75"/>
    <row r="33365" ht="12.75"/>
    <row r="33366" ht="12.75"/>
    <row r="33367" ht="12.75"/>
    <row r="33368" ht="12.75"/>
    <row r="33369" ht="12.75"/>
    <row r="33370" ht="12.75"/>
    <row r="33371" ht="12.75"/>
    <row r="33372" ht="12.75"/>
    <row r="33373" ht="12.75"/>
    <row r="33374" ht="12.75"/>
    <row r="33375" ht="12.75"/>
    <row r="33376" ht="12.75"/>
    <row r="33377" ht="12.75"/>
    <row r="33378" ht="12.75"/>
    <row r="33379" ht="12.75"/>
    <row r="33380" ht="12.75"/>
    <row r="33381" ht="12.75"/>
    <row r="33382" ht="12.75"/>
    <row r="33383" ht="12.75"/>
    <row r="33384" ht="12.75"/>
    <row r="33385" ht="12.75"/>
    <row r="33386" ht="12.75"/>
    <row r="33387" ht="12.75"/>
    <row r="33388" ht="12.75"/>
    <row r="33389" ht="12.75"/>
    <row r="33390" ht="12.75"/>
    <row r="33391" ht="12.75"/>
    <row r="33392" ht="12.75"/>
    <row r="33393" ht="12.75"/>
    <row r="33394" ht="12.75"/>
    <row r="33395" ht="12.75"/>
    <row r="33396" ht="12.75"/>
    <row r="33397" ht="12.75"/>
    <row r="33398" ht="12.75"/>
    <row r="33399" ht="12.75"/>
    <row r="33400" ht="12.75"/>
    <row r="33401" ht="12.75"/>
    <row r="33402" ht="12.75"/>
    <row r="33403" ht="12.75"/>
    <row r="33404" ht="12.75"/>
    <row r="33405" ht="12.75"/>
    <row r="33406" ht="12.75"/>
    <row r="33407" ht="12.75"/>
    <row r="33408" ht="12.75"/>
    <row r="33409" ht="12.75"/>
    <row r="33410" ht="12.75"/>
    <row r="33411" ht="12.75"/>
    <row r="33412" ht="12.75"/>
    <row r="33413" ht="12.75"/>
    <row r="33414" ht="12.75"/>
    <row r="33415" ht="12.75"/>
    <row r="33416" ht="12.75"/>
    <row r="33417" ht="12.75"/>
    <row r="33418" ht="12.75"/>
    <row r="33419" ht="12.75"/>
    <row r="33420" ht="12.75"/>
    <row r="33421" ht="12.75"/>
    <row r="33422" ht="12.75"/>
    <row r="33423" ht="12.75"/>
    <row r="33424" ht="12.75"/>
    <row r="33425" ht="12.75"/>
    <row r="33426" ht="12.75"/>
    <row r="33427" ht="12.75"/>
    <row r="33428" ht="12.75"/>
    <row r="33429" ht="12.75"/>
    <row r="33430" ht="12.75"/>
    <row r="33431" ht="12.75"/>
    <row r="33432" ht="12.75"/>
    <row r="33433" ht="12.75"/>
    <row r="33434" ht="12.75"/>
    <row r="33435" ht="12.75"/>
    <row r="33436" ht="12.75"/>
    <row r="33437" ht="12.75"/>
    <row r="33438" ht="12.75"/>
    <row r="33439" ht="12.75"/>
    <row r="33440" ht="12.75"/>
    <row r="33441" ht="12.75"/>
    <row r="33442" ht="12.75"/>
    <row r="33443" ht="12.75"/>
    <row r="33444" ht="12.75"/>
    <row r="33445" ht="12.75"/>
    <row r="33446" ht="12.75"/>
    <row r="33447" ht="12.75"/>
    <row r="33448" ht="12.75"/>
    <row r="33449" ht="12.75"/>
    <row r="33450" ht="12.75"/>
    <row r="33451" ht="12.75"/>
    <row r="33452" ht="12.75"/>
    <row r="33453" ht="12.75"/>
    <row r="33454" ht="12.75"/>
    <row r="33455" ht="12.75"/>
    <row r="33456" ht="12.75"/>
    <row r="33457" ht="12.75"/>
    <row r="33458" ht="12.75"/>
    <row r="33459" ht="12.75"/>
    <row r="33460" ht="12.75"/>
    <row r="33461" ht="12.75"/>
    <row r="33462" ht="12.75"/>
    <row r="33463" ht="12.75"/>
    <row r="33464" ht="12.75"/>
    <row r="33465" ht="12.75"/>
    <row r="33466" ht="12.75"/>
    <row r="33467" ht="12.75"/>
    <row r="33468" ht="12.75"/>
    <row r="33469" ht="12.75"/>
    <row r="33470" ht="12.75"/>
    <row r="33471" ht="12.75"/>
    <row r="33472" ht="12.75"/>
    <row r="33473" ht="12.75"/>
    <row r="33474" ht="12.75"/>
    <row r="33475" ht="12.75"/>
    <row r="33476" ht="12.75"/>
    <row r="33477" ht="12.75"/>
    <row r="33478" ht="12.75"/>
    <row r="33479" ht="12.75"/>
    <row r="33480" ht="12.75"/>
    <row r="33481" ht="12.75"/>
    <row r="33482" ht="12.75"/>
    <row r="33483" ht="12.75"/>
    <row r="33484" ht="12.75"/>
    <row r="33485" ht="12.75"/>
    <row r="33486" ht="12.75"/>
    <row r="33487" ht="12.75"/>
    <row r="33488" ht="12.75"/>
    <row r="33489" ht="12.75"/>
    <row r="33490" ht="12.75"/>
    <row r="33491" ht="12.75"/>
    <row r="33492" ht="12.75"/>
    <row r="33493" ht="12.75"/>
    <row r="33494" ht="12.75"/>
    <row r="33495" ht="12.75"/>
    <row r="33496" ht="12.75"/>
    <row r="33497" ht="12.75"/>
    <row r="33498" ht="12.75"/>
    <row r="33499" ht="12.75"/>
    <row r="33500" ht="12.75"/>
    <row r="33501" ht="12.75"/>
    <row r="33502" ht="12.75"/>
    <row r="33503" ht="12.75"/>
    <row r="33504" ht="12.75"/>
    <row r="33505" ht="12.75"/>
    <row r="33506" ht="12.75"/>
    <row r="33507" ht="12.75"/>
    <row r="33508" ht="12.75"/>
    <row r="33509" ht="12.75"/>
    <row r="33510" ht="12.75"/>
    <row r="33511" ht="12.75"/>
    <row r="33512" ht="12.75"/>
    <row r="33513" ht="12.75"/>
    <row r="33514" ht="12.75"/>
    <row r="33515" ht="12.75"/>
    <row r="33516" ht="12.75"/>
    <row r="33517" ht="12.75"/>
    <row r="33518" ht="12.75"/>
    <row r="33519" ht="12.75"/>
    <row r="33520" ht="12.75"/>
    <row r="33521" ht="12.75"/>
    <row r="33522" ht="12.75"/>
    <row r="33523" ht="12.75"/>
    <row r="33524" ht="12.75"/>
    <row r="33525" ht="12.75"/>
    <row r="33526" ht="12.75"/>
    <row r="33527" ht="12.75"/>
    <row r="33528" ht="12.75"/>
    <row r="33529" ht="12.75"/>
    <row r="33530" ht="12.75"/>
    <row r="33531" ht="12.75"/>
    <row r="33532" ht="12.75"/>
    <row r="33533" ht="12.75"/>
    <row r="33534" ht="12.75"/>
    <row r="33535" ht="12.75"/>
    <row r="33536" ht="12.75"/>
    <row r="33537" ht="12.75"/>
    <row r="33538" ht="12.75"/>
    <row r="33539" ht="12.75"/>
    <row r="33540" ht="12.75"/>
    <row r="33541" ht="12.75"/>
    <row r="33542" ht="12.75"/>
    <row r="33543" ht="12.75"/>
    <row r="33544" ht="12.75"/>
    <row r="33545" ht="12.75"/>
    <row r="33546" ht="12.75"/>
    <row r="33547" ht="12.75"/>
    <row r="33548" ht="12.75"/>
    <row r="33549" ht="12.75"/>
    <row r="33550" ht="12.75"/>
    <row r="33551" ht="12.75"/>
    <row r="33552" ht="12.75"/>
    <row r="33553" ht="12.75"/>
    <row r="33554" ht="12.75"/>
    <row r="33555" ht="12.75"/>
    <row r="33556" ht="12.75"/>
    <row r="33557" ht="12.75"/>
    <row r="33558" ht="12.75"/>
    <row r="33559" ht="12.75"/>
    <row r="33560" ht="12.75"/>
    <row r="33561" ht="12.75"/>
    <row r="33562" ht="12.75"/>
    <row r="33563" ht="12.75"/>
    <row r="33564" ht="12.75"/>
    <row r="33565" ht="12.75"/>
    <row r="33566" ht="12.75"/>
    <row r="33567" ht="12.75"/>
    <row r="33568" ht="12.75"/>
    <row r="33569" ht="12.75"/>
    <row r="33570" ht="12.75"/>
    <row r="33571" ht="12.75"/>
    <row r="33572" ht="12.75"/>
    <row r="33573" ht="12.75"/>
    <row r="33574" ht="12.75"/>
    <row r="33575" ht="12.75"/>
    <row r="33576" ht="12.75"/>
    <row r="33577" ht="12.75"/>
    <row r="33578" ht="12.75"/>
    <row r="33579" ht="12.75"/>
    <row r="33580" ht="12.75"/>
    <row r="33581" ht="12.75"/>
    <row r="33582" ht="12.75"/>
    <row r="33583" ht="12.75"/>
    <row r="33584" ht="12.75"/>
    <row r="33585" ht="12.75"/>
    <row r="33586" ht="12.75"/>
    <row r="33587" ht="12.75"/>
    <row r="33588" ht="12.75"/>
    <row r="33589" ht="12.75"/>
    <row r="33590" ht="12.75"/>
    <row r="33591" ht="12.75"/>
    <row r="33592" ht="12.75"/>
    <row r="33593" ht="12.75"/>
    <row r="33594" ht="12.75"/>
    <row r="33595" ht="12.75"/>
    <row r="33596" ht="12.75"/>
    <row r="33597" ht="12.75"/>
    <row r="33598" ht="12.75"/>
    <row r="33599" ht="12.75"/>
    <row r="33600" ht="12.75"/>
    <row r="33601" ht="12.75"/>
    <row r="33602" ht="12.75"/>
    <row r="33603" ht="12.75"/>
    <row r="33604" ht="12.75"/>
    <row r="33605" ht="12.75"/>
    <row r="33606" ht="12.75"/>
    <row r="33607" ht="12.75"/>
    <row r="33608" ht="12.75"/>
    <row r="33609" ht="12.75"/>
    <row r="33610" ht="12.75"/>
    <row r="33611" ht="12.75"/>
    <row r="33612" ht="12.75"/>
    <row r="33613" ht="12.75"/>
    <row r="33614" ht="12.75"/>
    <row r="33615" ht="12.75"/>
    <row r="33616" ht="12.75"/>
    <row r="33617" ht="12.75"/>
    <row r="33618" ht="12.75"/>
    <row r="33619" ht="12.75"/>
    <row r="33620" ht="12.75"/>
    <row r="33621" ht="12.75"/>
    <row r="33622" ht="12.75"/>
    <row r="33623" ht="12.75"/>
    <row r="33624" ht="12.75"/>
    <row r="33625" ht="12.75"/>
    <row r="33626" ht="12.75"/>
    <row r="33627" ht="12.75"/>
    <row r="33628" ht="12.75"/>
    <row r="33629" ht="12.75"/>
    <row r="33630" ht="12.75"/>
    <row r="33631" ht="12.75"/>
    <row r="33632" ht="12.75"/>
    <row r="33633" ht="12.75"/>
    <row r="33634" ht="12.75"/>
    <row r="33635" ht="12.75"/>
    <row r="33636" ht="12.75"/>
    <row r="33637" ht="12.75"/>
    <row r="33638" ht="12.75"/>
    <row r="33639" ht="12.75"/>
    <row r="33640" ht="12.75"/>
    <row r="33641" ht="12.75"/>
    <row r="33642" ht="12.75"/>
    <row r="33643" ht="12.75"/>
    <row r="33644" ht="12.75"/>
    <row r="33645" ht="12.75"/>
    <row r="33646" ht="12.75"/>
    <row r="33647" ht="12.75"/>
    <row r="33648" ht="12.75"/>
    <row r="33649" ht="12.75"/>
    <row r="33650" ht="12.75"/>
    <row r="33651" ht="12.75"/>
    <row r="33652" ht="12.75"/>
    <row r="33653" ht="12.75"/>
    <row r="33654" ht="12.75"/>
    <row r="33655" ht="12.75"/>
    <row r="33656" ht="12.75"/>
    <row r="33657" ht="12.75"/>
    <row r="33658" ht="12.75"/>
    <row r="33659" ht="12.75"/>
    <row r="33660" ht="12.75"/>
    <row r="33661" ht="12.75"/>
    <row r="33662" ht="12.75"/>
    <row r="33663" ht="12.75"/>
    <row r="33664" ht="12.75"/>
    <row r="33665" ht="12.75"/>
    <row r="33666" ht="12.75"/>
    <row r="33667" ht="12.75"/>
    <row r="33668" ht="12.75"/>
    <row r="33669" ht="12.75"/>
    <row r="33670" ht="12.75"/>
    <row r="33671" ht="12.75"/>
    <row r="33672" ht="12.75"/>
    <row r="33673" ht="12.75"/>
    <row r="33674" ht="12.75"/>
    <row r="33675" ht="12.75"/>
    <row r="33676" ht="12.75"/>
    <row r="33677" ht="12.75"/>
    <row r="33678" ht="12.75"/>
    <row r="33679" ht="12.75"/>
    <row r="33680" ht="12.75"/>
    <row r="33681" ht="12.75"/>
    <row r="33682" ht="12.75"/>
    <row r="33683" ht="12.75"/>
    <row r="33684" ht="12.75"/>
    <row r="33685" ht="12.75"/>
    <row r="33686" ht="12.75"/>
    <row r="33687" ht="12.75"/>
    <row r="33688" ht="12.75"/>
    <row r="33689" ht="12.75"/>
    <row r="33690" ht="12.75"/>
    <row r="33691" ht="12.75"/>
    <row r="33692" ht="12.75"/>
    <row r="33693" ht="12.75"/>
    <row r="33694" ht="12.75"/>
    <row r="33695" ht="12.75"/>
    <row r="33696" ht="12.75"/>
    <row r="33697" ht="12.75"/>
    <row r="33698" ht="12.75"/>
    <row r="33699" ht="12.75"/>
    <row r="33700" ht="12.75"/>
    <row r="33701" ht="12.75"/>
    <row r="33702" ht="12.75"/>
    <row r="33703" ht="12.75"/>
    <row r="33704" ht="12.75"/>
    <row r="33705" ht="12.75"/>
    <row r="33706" ht="12.75"/>
    <row r="33707" ht="12.75"/>
    <row r="33708" ht="12.75"/>
    <row r="33709" ht="12.75"/>
    <row r="33710" ht="12.75"/>
    <row r="33711" ht="12.75"/>
    <row r="33712" ht="12.75"/>
    <row r="33713" ht="12.75"/>
    <row r="33714" ht="12.75"/>
    <row r="33715" ht="12.75"/>
    <row r="33716" ht="12.75"/>
    <row r="33717" ht="12.75"/>
    <row r="33718" ht="12.75"/>
    <row r="33719" ht="12.75"/>
    <row r="33720" ht="12.75"/>
    <row r="33721" ht="12.75"/>
    <row r="33722" ht="12.75"/>
    <row r="33723" ht="12.75"/>
    <row r="33724" ht="12.75"/>
    <row r="33725" ht="12.75"/>
    <row r="33726" ht="12.75"/>
    <row r="33727" ht="12.75"/>
    <row r="33728" ht="12.75"/>
    <row r="33729" ht="12.75"/>
    <row r="33730" ht="12.75"/>
    <row r="33731" ht="12.75"/>
    <row r="33732" ht="12.75"/>
    <row r="33733" ht="12.75"/>
    <row r="33734" ht="12.75"/>
    <row r="33735" ht="12.75"/>
    <row r="33736" ht="12.75"/>
    <row r="33737" ht="12.75"/>
    <row r="33738" ht="12.75"/>
    <row r="33739" ht="12.75"/>
    <row r="33740" ht="12.75"/>
    <row r="33741" ht="12.75"/>
    <row r="33742" ht="12.75"/>
    <row r="33743" ht="12.75"/>
    <row r="33744" ht="12.75"/>
    <row r="33745" ht="12.75"/>
    <row r="33746" ht="12.75"/>
    <row r="33747" ht="12.75"/>
    <row r="33748" ht="12.75"/>
    <row r="33749" ht="12.75"/>
    <row r="33750" ht="12.75"/>
    <row r="33751" ht="12.75"/>
    <row r="33752" ht="12.75"/>
    <row r="33753" ht="12.75"/>
    <row r="33754" ht="12.75"/>
    <row r="33755" ht="12.75"/>
    <row r="33756" ht="12.75"/>
    <row r="33757" ht="12.75"/>
    <row r="33758" ht="12.75"/>
    <row r="33759" ht="12.75"/>
    <row r="33760" ht="12.75"/>
    <row r="33761" ht="12.75"/>
    <row r="33762" ht="12.75"/>
    <row r="33763" ht="12.75"/>
    <row r="33764" ht="12.75"/>
    <row r="33765" ht="12.75"/>
    <row r="33766" ht="12.75"/>
    <row r="33767" ht="12.75"/>
    <row r="33768" ht="12.75"/>
    <row r="33769" ht="12.75"/>
    <row r="33770" ht="12.75"/>
    <row r="33771" ht="12.75"/>
    <row r="33772" ht="12.75"/>
    <row r="33773" ht="12.75"/>
    <row r="33774" ht="12.75"/>
    <row r="33775" ht="12.75"/>
    <row r="33776" ht="12.75"/>
    <row r="33777" ht="12.75"/>
    <row r="33778" ht="12.75"/>
    <row r="33779" ht="12.75"/>
    <row r="33780" ht="12.75"/>
    <row r="33781" ht="12.75"/>
    <row r="33782" ht="12.75"/>
    <row r="33783" ht="12.75"/>
    <row r="33784" ht="12.75"/>
    <row r="33785" ht="12.75"/>
    <row r="33786" ht="12.75"/>
    <row r="33787" ht="12.75"/>
    <row r="33788" ht="12.75"/>
    <row r="33789" ht="12.75"/>
    <row r="33790" ht="12.75"/>
    <row r="33791" ht="12.75"/>
    <row r="33792" ht="12.75"/>
    <row r="33793" ht="12.75"/>
    <row r="33794" ht="12.75"/>
    <row r="33795" ht="12.75"/>
    <row r="33796" ht="12.75"/>
    <row r="33797" ht="12.75"/>
    <row r="33798" ht="12.75"/>
    <row r="33799" ht="12.75"/>
    <row r="33800" ht="12.75"/>
    <row r="33801" ht="12.75"/>
    <row r="33802" ht="12.75"/>
    <row r="33803" ht="12.75"/>
    <row r="33804" ht="12.75"/>
    <row r="33805" ht="12.75"/>
    <row r="33806" ht="12.75"/>
    <row r="33807" ht="12.75"/>
    <row r="33808" ht="12.75"/>
    <row r="33809" ht="12.75"/>
    <row r="33810" ht="12.75"/>
    <row r="33811" ht="12.75"/>
    <row r="33812" ht="12.75"/>
    <row r="33813" ht="12.75"/>
    <row r="33814" ht="12.75"/>
    <row r="33815" ht="12.75"/>
    <row r="33816" ht="12.75"/>
    <row r="33817" ht="12.75"/>
    <row r="33818" ht="12.75"/>
    <row r="33819" ht="12.75"/>
    <row r="33820" ht="12.75"/>
    <row r="33821" ht="12.75"/>
    <row r="33822" ht="12.75"/>
    <row r="33823" ht="12.75"/>
    <row r="33824" ht="12.75"/>
    <row r="33825" ht="12.75"/>
    <row r="33826" ht="12.75"/>
    <row r="33827" ht="12.75"/>
    <row r="33828" ht="12.75"/>
    <row r="33829" ht="12.75"/>
    <row r="33830" ht="12.75"/>
    <row r="33831" ht="12.75"/>
    <row r="33832" ht="12.75"/>
    <row r="33833" ht="12.75"/>
    <row r="33834" ht="12.75"/>
    <row r="33835" ht="12.75"/>
    <row r="33836" ht="12.75"/>
    <row r="33837" ht="12.75"/>
    <row r="33838" ht="12.75"/>
    <row r="33839" ht="12.75"/>
    <row r="33840" ht="12.75"/>
    <row r="33841" ht="12.75"/>
    <row r="33842" ht="12.75"/>
    <row r="33843" ht="12.75"/>
    <row r="33844" ht="12.75"/>
    <row r="33845" ht="12.75"/>
    <row r="33846" ht="12.75"/>
    <row r="33847" ht="12.75"/>
    <row r="33848" ht="12.75"/>
    <row r="33849" ht="12.75"/>
    <row r="33850" ht="12.75"/>
    <row r="33851" ht="12.75"/>
    <row r="33852" ht="12.75"/>
    <row r="33853" ht="12.75"/>
    <row r="33854" ht="12.75"/>
    <row r="33855" ht="12.75"/>
    <row r="33856" ht="12.75"/>
    <row r="33857" ht="12.75"/>
    <row r="33858" ht="12.75"/>
    <row r="33859" ht="12.75"/>
    <row r="33860" ht="12.75"/>
    <row r="33861" ht="12.75"/>
    <row r="33862" ht="12.75"/>
    <row r="33863" ht="12.75"/>
    <row r="33864" ht="12.75"/>
    <row r="33865" ht="12.75"/>
    <row r="33866" ht="12.75"/>
    <row r="33867" ht="12.75"/>
    <row r="33868" ht="12.75"/>
    <row r="33869" ht="12.75"/>
    <row r="33870" ht="12.75"/>
    <row r="33871" ht="12.75"/>
    <row r="33872" ht="12.75"/>
    <row r="33873" ht="12.75"/>
    <row r="33874" ht="12.75"/>
    <row r="33875" ht="12.75"/>
    <row r="33876" ht="12.75"/>
    <row r="33877" ht="12.75"/>
    <row r="33878" ht="12.75"/>
    <row r="33879" ht="12.75"/>
    <row r="33880" ht="12.75"/>
    <row r="33881" ht="12.75"/>
    <row r="33882" ht="12.75"/>
    <row r="33883" ht="12.75"/>
    <row r="33884" ht="12.75"/>
    <row r="33885" ht="12.75"/>
    <row r="33886" ht="12.75"/>
    <row r="33887" ht="12.75"/>
    <row r="33888" ht="12.75"/>
    <row r="33889" ht="12.75"/>
    <row r="33890" ht="12.75"/>
    <row r="33891" ht="12.75"/>
    <row r="33892" ht="12.75"/>
    <row r="33893" ht="12.75"/>
    <row r="33894" ht="12.75"/>
    <row r="33895" ht="12.75"/>
    <row r="33896" ht="12.75"/>
    <row r="33897" ht="12.75"/>
    <row r="33898" ht="12.75"/>
    <row r="33899" ht="12.75"/>
    <row r="33900" ht="12.75"/>
    <row r="33901" ht="12.75"/>
    <row r="33902" ht="12.75"/>
    <row r="33903" ht="12.75"/>
    <row r="33904" ht="12.75"/>
    <row r="33905" ht="12.75"/>
    <row r="33906" ht="12.75"/>
    <row r="33907" ht="12.75"/>
    <row r="33908" ht="12.75"/>
    <row r="33909" ht="12.75"/>
    <row r="33910" ht="12.75"/>
    <row r="33911" ht="12.75"/>
    <row r="33912" ht="12.75"/>
    <row r="33913" ht="12.75"/>
    <row r="33914" ht="12.75"/>
    <row r="33915" ht="12.75"/>
    <row r="33916" ht="12.75"/>
    <row r="33917" ht="12.75"/>
    <row r="33918" ht="12.75"/>
    <row r="33919" ht="12.75"/>
    <row r="33920" ht="12.75"/>
    <row r="33921" ht="12.75"/>
    <row r="33922" ht="12.75"/>
    <row r="33923" ht="12.75"/>
    <row r="33924" ht="12.75"/>
    <row r="33925" ht="12.75"/>
    <row r="33926" ht="12.75"/>
    <row r="33927" ht="12.75"/>
    <row r="33928" ht="12.75"/>
    <row r="33929" ht="12.75"/>
    <row r="33930" ht="12.75"/>
    <row r="33931" ht="12.75"/>
    <row r="33932" ht="12.75"/>
    <row r="33933" ht="12.75"/>
    <row r="33934" ht="12.75"/>
    <row r="33935" ht="12.75"/>
    <row r="33936" ht="12.75"/>
    <row r="33937" ht="12.75"/>
    <row r="33938" ht="12.75"/>
    <row r="33939" ht="12.75"/>
    <row r="33940" ht="12.75"/>
    <row r="33941" ht="12.75"/>
    <row r="33942" ht="12.75"/>
    <row r="33943" ht="12.75"/>
    <row r="33944" ht="12.75"/>
    <row r="33945" ht="12.75"/>
    <row r="33946" ht="12.75"/>
    <row r="33947" ht="12.75"/>
    <row r="33948" ht="12.75"/>
    <row r="33949" ht="12.75"/>
    <row r="33950" ht="12.75"/>
    <row r="33951" ht="12.75"/>
    <row r="33952" ht="12.75"/>
    <row r="33953" ht="12.75"/>
    <row r="33954" ht="12.75"/>
    <row r="33955" ht="12.75"/>
    <row r="33956" ht="12.75"/>
    <row r="33957" ht="12.75"/>
    <row r="33958" ht="12.75"/>
    <row r="33959" ht="12.75"/>
    <row r="33960" ht="12.75"/>
    <row r="33961" ht="12.75"/>
    <row r="33962" ht="12.75"/>
    <row r="33963" ht="12.75"/>
    <row r="33964" ht="12.75"/>
    <row r="33965" ht="12.75"/>
    <row r="33966" ht="12.75"/>
    <row r="33967" ht="12.75"/>
    <row r="33968" ht="12.75"/>
    <row r="33969" ht="12.75"/>
    <row r="33970" ht="12.75"/>
    <row r="33971" ht="12.75"/>
    <row r="33972" ht="12.75"/>
    <row r="33973" ht="12.75"/>
    <row r="33974" ht="12.75"/>
    <row r="33975" ht="12.75"/>
    <row r="33976" ht="12.75"/>
    <row r="33977" ht="12.75"/>
    <row r="33978" ht="12.75"/>
    <row r="33979" ht="12.75"/>
    <row r="33980" ht="12.75"/>
    <row r="33981" ht="12.75"/>
    <row r="33982" ht="12.75"/>
    <row r="33983" ht="12.75"/>
    <row r="33984" ht="12.75"/>
    <row r="33985" ht="12.75"/>
    <row r="33986" ht="12.75"/>
    <row r="33987" ht="12.75"/>
    <row r="33988" ht="12.75"/>
    <row r="33989" ht="12.75"/>
    <row r="33990" ht="12.75"/>
    <row r="33991" ht="12.75"/>
    <row r="33992" ht="12.75"/>
    <row r="33993" ht="12.75"/>
    <row r="33994" ht="12.75"/>
    <row r="33995" ht="12.75"/>
    <row r="33996" ht="12.75"/>
    <row r="33997" ht="12.75"/>
    <row r="33998" ht="12.75"/>
    <row r="33999" ht="12.75"/>
    <row r="34000" ht="12.75"/>
    <row r="34001" ht="12.75"/>
    <row r="34002" ht="12.75"/>
    <row r="34003" ht="12.75"/>
    <row r="34004" ht="12.75"/>
    <row r="34005" ht="12.75"/>
    <row r="34006" ht="12.75"/>
    <row r="34007" ht="12.75"/>
    <row r="34008" ht="12.75"/>
    <row r="34009" ht="12.75"/>
    <row r="34010" ht="12.75"/>
    <row r="34011" ht="12.75"/>
    <row r="34012" ht="12.75"/>
    <row r="34013" ht="12.75"/>
    <row r="34014" ht="12.75"/>
    <row r="34015" ht="12.75"/>
    <row r="34016" ht="12.75"/>
    <row r="34017" ht="12.75"/>
    <row r="34018" ht="12.75"/>
    <row r="34019" ht="12.75"/>
    <row r="34020" ht="12.75"/>
    <row r="34021" ht="12.75"/>
    <row r="34022" ht="12.75"/>
    <row r="34023" ht="12.75"/>
    <row r="34024" ht="12.75"/>
    <row r="34025" ht="12.75"/>
    <row r="34026" ht="12.75"/>
    <row r="34027" ht="12.75"/>
    <row r="34028" ht="12.75"/>
    <row r="34029" ht="12.75"/>
    <row r="34030" ht="12.75"/>
    <row r="34031" ht="12.75"/>
    <row r="34032" ht="12.75"/>
    <row r="34033" ht="12.75"/>
    <row r="34034" ht="12.75"/>
    <row r="34035" ht="12.75"/>
    <row r="34036" ht="12.75"/>
    <row r="34037" ht="12.75"/>
    <row r="34038" ht="12.75"/>
    <row r="34039" ht="12.75"/>
    <row r="34040" ht="12.75"/>
    <row r="34041" ht="12.75"/>
    <row r="34042" ht="12.75"/>
    <row r="34043" ht="12.75"/>
    <row r="34044" ht="12.75"/>
    <row r="34045" ht="12.75"/>
    <row r="34046" ht="12.75"/>
    <row r="34047" ht="12.75"/>
    <row r="34048" ht="12.75"/>
    <row r="34049" ht="12.75"/>
    <row r="34050" ht="12.75"/>
    <row r="34051" ht="12.75"/>
    <row r="34052" ht="12.75"/>
    <row r="34053" ht="12.75"/>
    <row r="34054" ht="12.75"/>
    <row r="34055" ht="12.75"/>
    <row r="34056" ht="12.75"/>
    <row r="34057" ht="12.75"/>
    <row r="34058" ht="12.75"/>
    <row r="34059" ht="12.75"/>
    <row r="34060" ht="12.75"/>
    <row r="34061" ht="12.75"/>
    <row r="34062" ht="12.75"/>
    <row r="34063" ht="12.75"/>
    <row r="34064" ht="12.75"/>
    <row r="34065" ht="12.75"/>
    <row r="34066" ht="12.75"/>
    <row r="34067" ht="12.75"/>
    <row r="34068" ht="12.75"/>
    <row r="34069" ht="12.75"/>
    <row r="34070" ht="12.75"/>
    <row r="34071" ht="12.75"/>
    <row r="34072" ht="12.75"/>
    <row r="34073" ht="12.75"/>
    <row r="34074" ht="12.75"/>
    <row r="34075" ht="12.75"/>
    <row r="34076" ht="12.75"/>
    <row r="34077" ht="12.75"/>
    <row r="34078" ht="12.75"/>
    <row r="34079" ht="12.75"/>
    <row r="34080" ht="12.75"/>
    <row r="34081" ht="12.75"/>
    <row r="34082" ht="12.75"/>
    <row r="34083" ht="12.75"/>
    <row r="34084" ht="12.75"/>
    <row r="34085" ht="12.75"/>
    <row r="34086" ht="12.75"/>
    <row r="34087" ht="12.75"/>
    <row r="34088" ht="12.75"/>
    <row r="34089" ht="12.75"/>
    <row r="34090" ht="12.75"/>
    <row r="34091" ht="12.75"/>
    <row r="34092" ht="12.75"/>
    <row r="34093" ht="12.75"/>
    <row r="34094" ht="12.75"/>
    <row r="34095" ht="12.75"/>
    <row r="34096" ht="12.75"/>
    <row r="34097" ht="12.75"/>
    <row r="34098" ht="12.75"/>
    <row r="34099" ht="12.75"/>
    <row r="34100" ht="12.75"/>
    <row r="34101" ht="12.75"/>
    <row r="34102" ht="12.75"/>
    <row r="34103" ht="12.75"/>
    <row r="34104" ht="12.75"/>
    <row r="34105" ht="12.75"/>
    <row r="34106" ht="12.75"/>
    <row r="34107" ht="12.75"/>
    <row r="34108" ht="12.75"/>
    <row r="34109" ht="12.75"/>
    <row r="34110" ht="12.75"/>
    <row r="34111" ht="12.75"/>
    <row r="34112" ht="12.75"/>
    <row r="34113" ht="12.75"/>
    <row r="34114" ht="12.75"/>
    <row r="34115" ht="12.75"/>
    <row r="34116" ht="12.75"/>
    <row r="34117" ht="12.75"/>
    <row r="34118" ht="12.75"/>
    <row r="34119" ht="12.75"/>
    <row r="34120" ht="12.75"/>
    <row r="34121" ht="12.75"/>
    <row r="34122" ht="12.75"/>
    <row r="34123" ht="12.75"/>
    <row r="34124" ht="12.75"/>
    <row r="34125" ht="12.75"/>
    <row r="34126" ht="12.75"/>
    <row r="34127" ht="12.75"/>
    <row r="34128" ht="12.75"/>
    <row r="34129" ht="12.75"/>
    <row r="34130" ht="12.75"/>
    <row r="34131" ht="12.75"/>
    <row r="34132" ht="12.75"/>
    <row r="34133" ht="12.75"/>
    <row r="34134" ht="12.75"/>
    <row r="34135" ht="12.75"/>
    <row r="34136" ht="12.75"/>
    <row r="34137" ht="12.75"/>
    <row r="34138" ht="12.75"/>
    <row r="34139" ht="12.75"/>
    <row r="34140" ht="12.75"/>
    <row r="34141" ht="12.75"/>
    <row r="34142" ht="12.75"/>
    <row r="34143" ht="12.75"/>
    <row r="34144" ht="12.75"/>
    <row r="34145" ht="12.75"/>
    <row r="34146" ht="12.75"/>
    <row r="34147" ht="12.75"/>
    <row r="34148" ht="12.75"/>
    <row r="34149" ht="12.75"/>
    <row r="34150" ht="12.75"/>
    <row r="34151" ht="12.75"/>
    <row r="34152" ht="12.75"/>
    <row r="34153" ht="12.75"/>
    <row r="34154" ht="12.75"/>
    <row r="34155" ht="12.75"/>
    <row r="34156" ht="12.75"/>
    <row r="34157" ht="12.75"/>
    <row r="34158" ht="12.75"/>
    <row r="34159" ht="12.75"/>
    <row r="34160" ht="12.75"/>
    <row r="34161" ht="12.75"/>
    <row r="34162" ht="12.75"/>
    <row r="34163" ht="12.75"/>
    <row r="34164" ht="12.75"/>
    <row r="34165" ht="12.75"/>
    <row r="34166" ht="12.75"/>
    <row r="34167" ht="12.75"/>
    <row r="34168" ht="12.75"/>
    <row r="34169" ht="12.75"/>
    <row r="34170" ht="12.75"/>
    <row r="34171" ht="12.75"/>
    <row r="34172" ht="12.75"/>
    <row r="34173" ht="12.75"/>
    <row r="34174" ht="12.75"/>
    <row r="34175" ht="12.75"/>
    <row r="34176" ht="12.75"/>
    <row r="34177" ht="12.75"/>
    <row r="34178" ht="12.75"/>
    <row r="34179" ht="12.75"/>
    <row r="34180" ht="12.75"/>
    <row r="34181" ht="12.75"/>
    <row r="34182" ht="12.75"/>
    <row r="34183" ht="12.75"/>
    <row r="34184" ht="12.75"/>
    <row r="34185" ht="12.75"/>
    <row r="34186" ht="12.75"/>
    <row r="34187" ht="12.75"/>
    <row r="34188" ht="12.75"/>
    <row r="34189" ht="12.75"/>
    <row r="34190" ht="12.75"/>
    <row r="34191" ht="12.75"/>
    <row r="34192" ht="12.75"/>
    <row r="34193" ht="12.75"/>
    <row r="34194" ht="12.75"/>
    <row r="34195" ht="12.75"/>
    <row r="34196" ht="12.75"/>
    <row r="34197" ht="12.75"/>
    <row r="34198" ht="12.75"/>
    <row r="34199" ht="12.75"/>
    <row r="34200" ht="12.75"/>
    <row r="34201" ht="12.75"/>
    <row r="34202" ht="12.75"/>
    <row r="34203" ht="12.75"/>
    <row r="34204" ht="12.75"/>
    <row r="34205" ht="12.75"/>
    <row r="34206" ht="12.75"/>
    <row r="34207" ht="12.75"/>
    <row r="34208" ht="12.75"/>
    <row r="34209" ht="12.75"/>
    <row r="34210" ht="12.75"/>
    <row r="34211" ht="12.75"/>
    <row r="34212" ht="12.75"/>
    <row r="34213" ht="12.75"/>
    <row r="34214" ht="12.75"/>
    <row r="34215" ht="12.75"/>
    <row r="34216" ht="12.75"/>
    <row r="34217" ht="12.75"/>
    <row r="34218" ht="12.75"/>
    <row r="34219" ht="12.75"/>
    <row r="34220" ht="12.75"/>
    <row r="34221" ht="12.75"/>
    <row r="34222" ht="12.75"/>
    <row r="34223" ht="12.75"/>
    <row r="34224" ht="12.75"/>
    <row r="34225" ht="12.75"/>
    <row r="34226" ht="12.75"/>
    <row r="34227" ht="12.75"/>
    <row r="34228" ht="12.75"/>
    <row r="34229" ht="12.75"/>
    <row r="34230" ht="12.75"/>
    <row r="34231" ht="12.75"/>
    <row r="34232" ht="12.75"/>
    <row r="34233" ht="12.75"/>
    <row r="34234" ht="12.75"/>
    <row r="34235" ht="12.75"/>
    <row r="34236" ht="12.75"/>
    <row r="34237" ht="12.75"/>
    <row r="34238" ht="12.75"/>
    <row r="34239" ht="12.75"/>
    <row r="34240" ht="12.75"/>
    <row r="34241" ht="12.75"/>
    <row r="34242" ht="12.75"/>
    <row r="34243" ht="12.75"/>
    <row r="34244" ht="12.75"/>
    <row r="34245" ht="12.75"/>
    <row r="34246" ht="12.75"/>
    <row r="34247" ht="12.75"/>
    <row r="34248" ht="12.75"/>
    <row r="34249" ht="12.75"/>
    <row r="34250" ht="12.75"/>
    <row r="34251" ht="12.75"/>
    <row r="34252" ht="12.75"/>
    <row r="34253" ht="12.75"/>
    <row r="34254" ht="12.75"/>
    <row r="34255" ht="12.75"/>
    <row r="34256" ht="12.75"/>
    <row r="34257" ht="12.75"/>
    <row r="34258" ht="12.75"/>
    <row r="34259" ht="12.75"/>
    <row r="34260" ht="12.75"/>
    <row r="34261" ht="12.75"/>
    <row r="34262" ht="12.75"/>
    <row r="34263" ht="12.75"/>
    <row r="34264" ht="12.75"/>
    <row r="34265" ht="12.75"/>
    <row r="34266" ht="12.75"/>
    <row r="34267" ht="12.75"/>
    <row r="34268" ht="12.75"/>
    <row r="34269" ht="12.75"/>
    <row r="34270" ht="12.75"/>
    <row r="34271" ht="12.75"/>
    <row r="34272" ht="12.75"/>
    <row r="34273" ht="12.75"/>
    <row r="34274" ht="12.75"/>
    <row r="34275" ht="12.75"/>
    <row r="34276" ht="12.75"/>
    <row r="34277" ht="12.75"/>
    <row r="34278" ht="12.75"/>
    <row r="34279" ht="12.75"/>
    <row r="34280" ht="12.75"/>
    <row r="34281" ht="12.75"/>
    <row r="34282" ht="12.75"/>
    <row r="34283" ht="12.75"/>
    <row r="34284" ht="12.75"/>
    <row r="34285" ht="12.75"/>
    <row r="34286" ht="12.75"/>
    <row r="34287" ht="12.75"/>
    <row r="34288" ht="12.75"/>
    <row r="34289" ht="12.75"/>
    <row r="34290" ht="12.75"/>
    <row r="34291" ht="12.75"/>
    <row r="34292" ht="12.75"/>
    <row r="34293" ht="12.75"/>
    <row r="34294" ht="12.75"/>
    <row r="34295" ht="12.75"/>
    <row r="34296" ht="12.75"/>
    <row r="34297" ht="12.75"/>
    <row r="34298" ht="12.75"/>
    <row r="34299" ht="12.75"/>
    <row r="34300" ht="12.75"/>
    <row r="34301" ht="12.75"/>
    <row r="34302" ht="12.75"/>
    <row r="34303" ht="12.75"/>
    <row r="34304" ht="12.75"/>
    <row r="34305" ht="12.75"/>
    <row r="34306" ht="12.75"/>
    <row r="34307" ht="12.75"/>
    <row r="34308" ht="12.75"/>
    <row r="34309" ht="12.75"/>
    <row r="34310" ht="12.75"/>
    <row r="34311" ht="12.75"/>
    <row r="34312" ht="12.75"/>
    <row r="34313" ht="12.75"/>
    <row r="34314" ht="12.75"/>
    <row r="34315" ht="12.75"/>
    <row r="34316" ht="12.75"/>
    <row r="34317" ht="12.75"/>
    <row r="34318" ht="12.75"/>
    <row r="34319" ht="12.75"/>
    <row r="34320" ht="12.75"/>
    <row r="34321" ht="12.75"/>
    <row r="34322" ht="12.75"/>
    <row r="34323" ht="12.75"/>
    <row r="34324" ht="12.75"/>
    <row r="34325" ht="12.75"/>
    <row r="34326" ht="12.75"/>
    <row r="34327" ht="12.75"/>
    <row r="34328" ht="12.75"/>
    <row r="34329" ht="12.75"/>
    <row r="34330" ht="12.75"/>
    <row r="34331" ht="12.75"/>
    <row r="34332" ht="12.75"/>
    <row r="34333" ht="12.75"/>
    <row r="34334" ht="12.75"/>
    <row r="34335" ht="12.75"/>
    <row r="34336" ht="12.75"/>
    <row r="34337" ht="12.75"/>
    <row r="34338" ht="12.75"/>
    <row r="34339" ht="12.75"/>
    <row r="34340" ht="12.75"/>
    <row r="34341" ht="12.75"/>
    <row r="34342" ht="12.75"/>
    <row r="34343" ht="12.75"/>
    <row r="34344" ht="12.75"/>
    <row r="34345" ht="12.75"/>
    <row r="34346" ht="12.75"/>
    <row r="34347" ht="12.75"/>
    <row r="34348" ht="12.75"/>
    <row r="34349" ht="12.75"/>
    <row r="34350" ht="12.75"/>
    <row r="34351" ht="12.75"/>
    <row r="34352" ht="12.75"/>
    <row r="34353" ht="12.75"/>
    <row r="34354" ht="12.75"/>
    <row r="34355" ht="12.75"/>
    <row r="34356" ht="12.75"/>
    <row r="34357" ht="12.75"/>
    <row r="34358" ht="12.75"/>
    <row r="34359" ht="12.75"/>
    <row r="34360" ht="12.75"/>
    <row r="34361" ht="12.75"/>
    <row r="34362" ht="12.75"/>
    <row r="34363" ht="12.75"/>
    <row r="34364" ht="12.75"/>
    <row r="34365" ht="12.75"/>
    <row r="34366" ht="12.75"/>
    <row r="34367" ht="12.75"/>
    <row r="34368" ht="12.75"/>
    <row r="34369" ht="12.75"/>
    <row r="34370" ht="12.75"/>
    <row r="34371" ht="12.75"/>
    <row r="34372" ht="12.75"/>
    <row r="34373" ht="12.75"/>
    <row r="34374" ht="12.75"/>
    <row r="34375" ht="12.75"/>
    <row r="34376" ht="12.75"/>
    <row r="34377" ht="12.75"/>
    <row r="34378" ht="12.75"/>
    <row r="34379" ht="12.75"/>
    <row r="34380" ht="12.75"/>
    <row r="34381" ht="12.75"/>
    <row r="34382" ht="12.75"/>
    <row r="34383" ht="12.75"/>
    <row r="34384" ht="12.75"/>
    <row r="34385" ht="12.75"/>
    <row r="34386" ht="12.75"/>
    <row r="34387" ht="12.75"/>
    <row r="34388" ht="12.75"/>
    <row r="34389" ht="12.75"/>
    <row r="34390" ht="12.75"/>
    <row r="34391" ht="12.75"/>
    <row r="34392" ht="12.75"/>
    <row r="34393" ht="12.75"/>
    <row r="34394" ht="12.75"/>
    <row r="34395" ht="12.75"/>
    <row r="34396" ht="12.75"/>
    <row r="34397" ht="12.75"/>
    <row r="34398" ht="12.75"/>
    <row r="34399" ht="12.75"/>
    <row r="34400" ht="12.75"/>
    <row r="34401" ht="12.75"/>
    <row r="34402" ht="12.75"/>
    <row r="34403" ht="12.75"/>
    <row r="34404" ht="12.75"/>
    <row r="34405" ht="12.75"/>
    <row r="34406" ht="12.75"/>
    <row r="34407" ht="12.75"/>
    <row r="34408" ht="12.75"/>
    <row r="34409" ht="12.75"/>
    <row r="34410" ht="12.75"/>
    <row r="34411" ht="12.75"/>
    <row r="34412" ht="12.75"/>
    <row r="34413" ht="12.75"/>
    <row r="34414" ht="12.75"/>
    <row r="34415" ht="12.75"/>
    <row r="34416" ht="12.75"/>
    <row r="34417" ht="12.75"/>
    <row r="34418" ht="12.75"/>
    <row r="34419" ht="12.75"/>
    <row r="34420" ht="12.75"/>
    <row r="34421" ht="12.75"/>
    <row r="34422" ht="12.75"/>
    <row r="34423" ht="12.75"/>
    <row r="34424" ht="12.75"/>
    <row r="34425" ht="12.75"/>
    <row r="34426" ht="12.75"/>
    <row r="34427" ht="12.75"/>
    <row r="34428" ht="12.75"/>
    <row r="34429" ht="12.75"/>
    <row r="34430" ht="12.75"/>
    <row r="34431" ht="12.75"/>
    <row r="34432" ht="12.75"/>
    <row r="34433" ht="12.75"/>
    <row r="34434" ht="12.75"/>
    <row r="34435" ht="12.75"/>
    <row r="34436" ht="12.75"/>
    <row r="34437" ht="12.75"/>
    <row r="34438" ht="12.75"/>
    <row r="34439" ht="12.75"/>
    <row r="34440" ht="12.75"/>
    <row r="34441" ht="12.75"/>
    <row r="34442" ht="12.75"/>
    <row r="34443" ht="12.75"/>
    <row r="34444" ht="12.75"/>
    <row r="34445" ht="12.75"/>
    <row r="34446" ht="12.75"/>
    <row r="34447" ht="12.75"/>
    <row r="34448" ht="12.75"/>
    <row r="34449" ht="12.75"/>
    <row r="34450" ht="12.75"/>
    <row r="34451" ht="12.75"/>
    <row r="34452" ht="12.75"/>
    <row r="34453" ht="12.75"/>
    <row r="34454" ht="12.75"/>
    <row r="34455" ht="12.75"/>
    <row r="34456" ht="12.75"/>
    <row r="34457" ht="12.75"/>
    <row r="34458" ht="12.75"/>
    <row r="34459" ht="12.75"/>
    <row r="34460" ht="12.75"/>
    <row r="34461" ht="12.75"/>
    <row r="34462" ht="12.75"/>
    <row r="34463" ht="12.75"/>
    <row r="34464" ht="12.75"/>
    <row r="34465" ht="12.75"/>
    <row r="34466" ht="12.75"/>
    <row r="34467" ht="12.75"/>
    <row r="34468" ht="12.75"/>
    <row r="34469" ht="12.75"/>
    <row r="34470" ht="12.75"/>
    <row r="34471" ht="12.75"/>
    <row r="34472" ht="12.75"/>
    <row r="34473" ht="12.75"/>
    <row r="34474" ht="12.75"/>
    <row r="34475" ht="12.75"/>
    <row r="34476" ht="12.75"/>
    <row r="34477" ht="12.75"/>
    <row r="34478" ht="12.75"/>
    <row r="34479" ht="12.75"/>
    <row r="34480" ht="12.75"/>
    <row r="34481" ht="12.75"/>
    <row r="34482" ht="12.75"/>
    <row r="34483" ht="12.75"/>
    <row r="34484" ht="12.75"/>
    <row r="34485" ht="12.75"/>
    <row r="34486" ht="12.75"/>
    <row r="34487" ht="12.75"/>
    <row r="34488" ht="12.75"/>
    <row r="34489" ht="12.75"/>
    <row r="34490" ht="12.75"/>
    <row r="34491" ht="12.75"/>
    <row r="34492" ht="12.75"/>
    <row r="34493" ht="12.75"/>
    <row r="34494" ht="12.75"/>
    <row r="34495" ht="12.75"/>
    <row r="34496" ht="12.75"/>
    <row r="34497" ht="12.75"/>
    <row r="34498" ht="12.75"/>
    <row r="34499" ht="12.75"/>
    <row r="34500" ht="12.75"/>
    <row r="34501" ht="12.75"/>
    <row r="34502" ht="12.75"/>
    <row r="34503" ht="12.75"/>
    <row r="34504" ht="12.75"/>
    <row r="34505" ht="12.75"/>
    <row r="34506" ht="12.75"/>
    <row r="34507" ht="12.75"/>
    <row r="34508" ht="12.75"/>
    <row r="34509" ht="12.75"/>
    <row r="34510" ht="12.75"/>
    <row r="34511" ht="12.75"/>
    <row r="34512" ht="12.75"/>
    <row r="34513" ht="12.75"/>
    <row r="34514" ht="12.75"/>
    <row r="34515" ht="12.75"/>
    <row r="34516" ht="12.75"/>
    <row r="34517" ht="12.75"/>
    <row r="34518" ht="12.75"/>
    <row r="34519" ht="12.75"/>
    <row r="34520" ht="12.75"/>
    <row r="34521" ht="12.75"/>
    <row r="34522" ht="12.75"/>
    <row r="34523" ht="12.75"/>
    <row r="34524" ht="12.75"/>
    <row r="34525" ht="12.75"/>
    <row r="34526" ht="12.75"/>
    <row r="34527" ht="12.75"/>
    <row r="34528" ht="12.75"/>
    <row r="34529" ht="12.75"/>
    <row r="34530" ht="12.75"/>
    <row r="34531" ht="12.75"/>
    <row r="34532" ht="12.75"/>
    <row r="34533" ht="12.75"/>
    <row r="34534" ht="12.75"/>
    <row r="34535" ht="12.75"/>
    <row r="34536" ht="12.75"/>
    <row r="34537" ht="12.75"/>
    <row r="34538" ht="12.75"/>
    <row r="34539" ht="12.75"/>
    <row r="34540" ht="12.75"/>
    <row r="34541" ht="12.75"/>
    <row r="34542" ht="12.75"/>
    <row r="34543" ht="12.75"/>
    <row r="34544" ht="12.75"/>
    <row r="34545" ht="12.75"/>
    <row r="34546" ht="12.75"/>
    <row r="34547" ht="12.75"/>
    <row r="34548" ht="12.75"/>
    <row r="34549" ht="12.75"/>
    <row r="34550" ht="12.75"/>
    <row r="34551" ht="12.75"/>
    <row r="34552" ht="12.75"/>
    <row r="34553" ht="12.75"/>
    <row r="34554" ht="12.75"/>
    <row r="34555" ht="12.75"/>
    <row r="34556" ht="12.75"/>
    <row r="34557" ht="12.75"/>
    <row r="34558" ht="12.75"/>
    <row r="34559" ht="12.75"/>
    <row r="34560" ht="12.75"/>
    <row r="34561" ht="12.75"/>
    <row r="34562" ht="12.75"/>
    <row r="34563" ht="12.75"/>
    <row r="34564" ht="12.75"/>
    <row r="34565" ht="12.75"/>
    <row r="34566" ht="12.75"/>
    <row r="34567" ht="12.75"/>
    <row r="34568" ht="12.75"/>
    <row r="34569" ht="12.75"/>
    <row r="34570" ht="12.75"/>
    <row r="34571" ht="12.75"/>
    <row r="34572" ht="12.75"/>
    <row r="34573" ht="12.75"/>
    <row r="34574" ht="12.75"/>
    <row r="34575" ht="12.75"/>
    <row r="34576" ht="12.75"/>
    <row r="34577" ht="12.75"/>
    <row r="34578" ht="12.75"/>
    <row r="34579" ht="12.75"/>
    <row r="34580" ht="12.75"/>
    <row r="34581" ht="12.75"/>
    <row r="34582" ht="12.75"/>
    <row r="34583" ht="12.75"/>
    <row r="34584" ht="12.75"/>
    <row r="34585" ht="12.75"/>
    <row r="34586" ht="12.75"/>
    <row r="34587" ht="12.75"/>
    <row r="34588" ht="12.75"/>
    <row r="34589" ht="12.75"/>
    <row r="34590" ht="12.75"/>
    <row r="34591" ht="12.75"/>
    <row r="34592" ht="12.75"/>
    <row r="34593" ht="12.75"/>
    <row r="34594" ht="12.75"/>
    <row r="34595" ht="12.75"/>
    <row r="34596" ht="12.75"/>
    <row r="34597" ht="12.75"/>
    <row r="34598" ht="12.75"/>
    <row r="34599" ht="12.75"/>
    <row r="34600" ht="12.75"/>
    <row r="34601" ht="12.75"/>
    <row r="34602" ht="12.75"/>
    <row r="34603" ht="12.75"/>
    <row r="34604" ht="12.75"/>
    <row r="34605" ht="12.75"/>
    <row r="34606" ht="12.75"/>
    <row r="34607" ht="12.75"/>
    <row r="34608" ht="12.75"/>
    <row r="34609" ht="12.75"/>
    <row r="34610" ht="12.75"/>
    <row r="34611" ht="12.75"/>
    <row r="34612" ht="12.75"/>
    <row r="34613" ht="12.75"/>
    <row r="34614" ht="12.75"/>
    <row r="34615" ht="12.75"/>
    <row r="34616" ht="12.75"/>
    <row r="34617" ht="12.75"/>
    <row r="34618" ht="12.75"/>
    <row r="34619" ht="12.75"/>
    <row r="34620" ht="12.75"/>
    <row r="34621" ht="12.75"/>
    <row r="34622" ht="12.75"/>
    <row r="34623" ht="12.75"/>
    <row r="34624" ht="12.75"/>
    <row r="34625" ht="12.75"/>
    <row r="34626" ht="12.75"/>
    <row r="34627" ht="12.75"/>
    <row r="34628" ht="12.75"/>
    <row r="34629" ht="12.75"/>
    <row r="34630" ht="12.75"/>
    <row r="34631" ht="12.75"/>
    <row r="34632" ht="12.75"/>
    <row r="34633" ht="12.75"/>
    <row r="34634" ht="12.75"/>
    <row r="34635" ht="12.75"/>
    <row r="34636" ht="12.75"/>
    <row r="34637" ht="12.75"/>
    <row r="34638" ht="12.75"/>
    <row r="34639" ht="12.75"/>
    <row r="34640" ht="12.75"/>
    <row r="34641" ht="12.75"/>
    <row r="34642" ht="12.75"/>
    <row r="34643" ht="12.75"/>
    <row r="34644" ht="12.75"/>
    <row r="34645" ht="12.75"/>
    <row r="34646" ht="12.75"/>
    <row r="34647" ht="12.75"/>
    <row r="34648" ht="12.75"/>
    <row r="34649" ht="12.75"/>
    <row r="34650" ht="12.75"/>
    <row r="34651" ht="12.75"/>
    <row r="34652" ht="12.75"/>
    <row r="34653" ht="12.75"/>
    <row r="34654" ht="12.75"/>
    <row r="34655" ht="12.75"/>
    <row r="34656" ht="12.75"/>
    <row r="34657" ht="12.75"/>
    <row r="34658" ht="12.75"/>
    <row r="34659" ht="12.75"/>
    <row r="34660" ht="12.75"/>
    <row r="34661" ht="12.75"/>
    <row r="34662" ht="12.75"/>
    <row r="34663" ht="12.75"/>
    <row r="34664" ht="12.75"/>
    <row r="34665" ht="12.75"/>
    <row r="34666" ht="12.75"/>
    <row r="34667" ht="12.75"/>
    <row r="34668" ht="12.75"/>
    <row r="34669" ht="12.75"/>
    <row r="34670" ht="12.75"/>
    <row r="34671" ht="12.75"/>
    <row r="34672" ht="12.75"/>
    <row r="34673" ht="12.75"/>
    <row r="34674" ht="12.75"/>
    <row r="34675" ht="12.75"/>
    <row r="34676" ht="12.75"/>
    <row r="34677" ht="12.75"/>
    <row r="34678" ht="12.75"/>
    <row r="34679" ht="12.75"/>
    <row r="34680" ht="12.75"/>
    <row r="34681" ht="12.75"/>
    <row r="34682" ht="12.75"/>
    <row r="34683" ht="12.75"/>
    <row r="34684" ht="12.75"/>
    <row r="34685" ht="12.75"/>
    <row r="34686" ht="12.75"/>
    <row r="34687" ht="12.75"/>
    <row r="34688" ht="12.75"/>
    <row r="34689" ht="12.75"/>
    <row r="34690" ht="12.75"/>
    <row r="34691" ht="12.75"/>
    <row r="34692" ht="12.75"/>
    <row r="34693" ht="12.75"/>
    <row r="34694" ht="12.75"/>
    <row r="34695" ht="12.75"/>
    <row r="34696" ht="12.75"/>
    <row r="34697" ht="12.75"/>
    <row r="34698" ht="12.75"/>
    <row r="34699" ht="12.75"/>
    <row r="34700" ht="12.75"/>
    <row r="34701" ht="12.75"/>
    <row r="34702" ht="12.75"/>
    <row r="34703" ht="12.75"/>
    <row r="34704" ht="12.75"/>
    <row r="34705" ht="12.75"/>
    <row r="34706" ht="12.75"/>
    <row r="34707" ht="12.75"/>
    <row r="34708" ht="12.75"/>
    <row r="34709" ht="12.75"/>
    <row r="34710" ht="12.75"/>
    <row r="34711" ht="12.75"/>
    <row r="34712" ht="12.75"/>
    <row r="34713" ht="12.75"/>
    <row r="34714" ht="12.75"/>
    <row r="34715" ht="12.75"/>
    <row r="34716" ht="12.75"/>
    <row r="34717" ht="12.75"/>
    <row r="34718" ht="12.75"/>
    <row r="34719" ht="12.75"/>
    <row r="34720" ht="12.75"/>
    <row r="34721" ht="12.75"/>
    <row r="34722" ht="12.75"/>
    <row r="34723" ht="12.75"/>
    <row r="34724" ht="12.75"/>
    <row r="34725" ht="12.75"/>
    <row r="34726" ht="12.75"/>
    <row r="34727" ht="12.75"/>
    <row r="34728" ht="12.75"/>
    <row r="34729" ht="12.75"/>
    <row r="34730" ht="12.75"/>
    <row r="34731" ht="12.75"/>
    <row r="34732" ht="12.75"/>
    <row r="34733" ht="12.75"/>
    <row r="34734" ht="12.75"/>
    <row r="34735" ht="12.75"/>
    <row r="34736" ht="12.75"/>
    <row r="34737" ht="12.75"/>
    <row r="34738" ht="12.75"/>
    <row r="34739" ht="12.75"/>
    <row r="34740" ht="12.75"/>
    <row r="34741" ht="12.75"/>
    <row r="34742" ht="12.75"/>
    <row r="34743" ht="12.75"/>
    <row r="34744" ht="12.75"/>
    <row r="34745" ht="12.75"/>
    <row r="34746" ht="12.75"/>
    <row r="34747" ht="12.75"/>
    <row r="34748" ht="12.75"/>
    <row r="34749" ht="12.75"/>
    <row r="34750" ht="12.75"/>
    <row r="34751" ht="12.75"/>
    <row r="34752" ht="12.75"/>
    <row r="34753" ht="12.75"/>
    <row r="34754" ht="12.75"/>
    <row r="34755" ht="12.75"/>
    <row r="34756" ht="12.75"/>
    <row r="34757" ht="12.75"/>
    <row r="34758" ht="12.75"/>
    <row r="34759" ht="12.75"/>
    <row r="34760" ht="12.75"/>
    <row r="34761" ht="12.75"/>
    <row r="34762" ht="12.75"/>
    <row r="34763" ht="12.75"/>
    <row r="34764" ht="12.75"/>
    <row r="34765" ht="12.75"/>
    <row r="34766" ht="12.75"/>
    <row r="34767" ht="12.75"/>
    <row r="34768" ht="12.75"/>
    <row r="34769" ht="12.75"/>
    <row r="34770" ht="12.75"/>
    <row r="34771" ht="12.75"/>
    <row r="34772" ht="12.75"/>
    <row r="34773" ht="12.75"/>
    <row r="34774" ht="12.75"/>
    <row r="34775" ht="12.75"/>
    <row r="34776" ht="12.75"/>
    <row r="34777" ht="12.75"/>
    <row r="34778" ht="12.75"/>
    <row r="34779" ht="12.75"/>
    <row r="34780" ht="12.75"/>
    <row r="34781" ht="12.75"/>
    <row r="34782" ht="12.75"/>
    <row r="34783" ht="12.75"/>
    <row r="34784" ht="12.75"/>
    <row r="34785" ht="12.75"/>
    <row r="34786" ht="12.75"/>
    <row r="34787" ht="12.75"/>
    <row r="34788" ht="12.75"/>
    <row r="34789" ht="12.75"/>
    <row r="34790" ht="12.75"/>
    <row r="34791" ht="12.75"/>
    <row r="34792" ht="12.75"/>
    <row r="34793" ht="12.75"/>
    <row r="34794" ht="12.75"/>
    <row r="34795" ht="12.75"/>
    <row r="34796" ht="12.75"/>
    <row r="34797" ht="12.75"/>
    <row r="34798" ht="12.75"/>
    <row r="34799" ht="12.75"/>
    <row r="34800" ht="12.75"/>
    <row r="34801" ht="12.75"/>
    <row r="34802" ht="12.75"/>
    <row r="34803" ht="12.75"/>
    <row r="34804" ht="12.75"/>
    <row r="34805" ht="12.75"/>
    <row r="34806" ht="12.75"/>
    <row r="34807" ht="12.75"/>
    <row r="34808" ht="12.75"/>
    <row r="34809" ht="12.75"/>
    <row r="34810" ht="12.75"/>
    <row r="34811" ht="12.75"/>
    <row r="34812" ht="12.75"/>
    <row r="34813" ht="12.75"/>
    <row r="34814" ht="12.75"/>
    <row r="34815" ht="12.75"/>
    <row r="34816" ht="12.75"/>
    <row r="34817" ht="12.75"/>
    <row r="34818" ht="12.75"/>
    <row r="34819" ht="12.75"/>
    <row r="34820" ht="12.75"/>
    <row r="34821" ht="12.75"/>
    <row r="34822" ht="12.75"/>
    <row r="34823" ht="12.75"/>
    <row r="34824" ht="12.75"/>
    <row r="34825" ht="12.75"/>
    <row r="34826" ht="12.75"/>
    <row r="34827" ht="12.75"/>
    <row r="34828" ht="12.75"/>
    <row r="34829" ht="12.75"/>
    <row r="34830" ht="12.75"/>
    <row r="34831" ht="12.75"/>
    <row r="34832" ht="12.75"/>
    <row r="34833" ht="12.75"/>
    <row r="34834" ht="12.75"/>
    <row r="34835" ht="12.75"/>
    <row r="34836" ht="12.75"/>
    <row r="34837" ht="12.75"/>
    <row r="34838" ht="12.75"/>
    <row r="34839" ht="12.75"/>
    <row r="34840" ht="12.75"/>
    <row r="34841" ht="12.75"/>
    <row r="34842" ht="12.75"/>
    <row r="34843" ht="12.75"/>
    <row r="34844" ht="12.75"/>
    <row r="34845" ht="12.75"/>
    <row r="34846" ht="12.75"/>
    <row r="34847" ht="12.75"/>
    <row r="34848" ht="12.75"/>
    <row r="34849" ht="12.75"/>
    <row r="34850" ht="12.75"/>
    <row r="34851" ht="12.75"/>
    <row r="34852" ht="12.75"/>
    <row r="34853" ht="12.75"/>
    <row r="34854" ht="12.75"/>
    <row r="34855" ht="12.75"/>
    <row r="34856" ht="12.75"/>
    <row r="34857" ht="12.75"/>
    <row r="34858" ht="12.75"/>
    <row r="34859" ht="12.75"/>
    <row r="34860" ht="12.75"/>
    <row r="34861" ht="12.75"/>
    <row r="34862" ht="12.75"/>
    <row r="34863" ht="12.75"/>
    <row r="34864" ht="12.75"/>
    <row r="34865" ht="12.75"/>
    <row r="34866" ht="12.75"/>
    <row r="34867" ht="12.75"/>
    <row r="34868" ht="12.75"/>
    <row r="34869" ht="12.75"/>
    <row r="34870" ht="12.75"/>
    <row r="34871" ht="12.75"/>
    <row r="34872" ht="12.75"/>
    <row r="34873" ht="12.75"/>
    <row r="34874" ht="12.75"/>
    <row r="34875" ht="12.75"/>
    <row r="34876" ht="12.75"/>
    <row r="34877" ht="12.75"/>
    <row r="34878" ht="12.75"/>
    <row r="34879" ht="12.75"/>
    <row r="34880" ht="12.75"/>
    <row r="34881" ht="12.75"/>
    <row r="34882" ht="12.75"/>
    <row r="34883" ht="12.75"/>
    <row r="34884" ht="12.75"/>
    <row r="34885" ht="12.75"/>
    <row r="34886" ht="12.75"/>
    <row r="34887" ht="12.75"/>
    <row r="34888" ht="12.75"/>
    <row r="34889" ht="12.75"/>
    <row r="34890" ht="12.75"/>
    <row r="34891" ht="12.75"/>
    <row r="34892" ht="12.75"/>
    <row r="34893" ht="12.75"/>
    <row r="34894" ht="12.75"/>
    <row r="34895" ht="12.75"/>
    <row r="34896" ht="12.75"/>
    <row r="34897" ht="12.75"/>
    <row r="34898" ht="12.75"/>
    <row r="34899" ht="12.75"/>
    <row r="34900" ht="12.75"/>
    <row r="34901" ht="12.75"/>
    <row r="34902" ht="12.75"/>
    <row r="34903" ht="12.75"/>
    <row r="34904" ht="12.75"/>
    <row r="34905" ht="12.75"/>
    <row r="34906" ht="12.75"/>
    <row r="34907" ht="12.75"/>
    <row r="34908" ht="12.75"/>
    <row r="34909" ht="12.75"/>
    <row r="34910" ht="12.75"/>
    <row r="34911" ht="12.75"/>
    <row r="34912" ht="12.75"/>
    <row r="34913" ht="12.75"/>
    <row r="34914" ht="12.75"/>
    <row r="34915" ht="12.75"/>
    <row r="34916" ht="12.75"/>
    <row r="34917" ht="12.75"/>
    <row r="34918" ht="12.75"/>
    <row r="34919" ht="12.75"/>
    <row r="34920" ht="12.75"/>
    <row r="34921" ht="12.75"/>
    <row r="34922" ht="12.75"/>
    <row r="34923" ht="12.75"/>
    <row r="34924" ht="12.75"/>
    <row r="34925" ht="12.75"/>
    <row r="34926" ht="12.75"/>
    <row r="34927" ht="12.75"/>
    <row r="34928" ht="12.75"/>
    <row r="34929" ht="12.75"/>
    <row r="34930" ht="12.75"/>
    <row r="34931" ht="12.75"/>
    <row r="34932" ht="12.75"/>
    <row r="34933" ht="12.75"/>
    <row r="34934" ht="12.75"/>
    <row r="34935" ht="12.75"/>
    <row r="34936" ht="12.75"/>
    <row r="34937" ht="12.75"/>
    <row r="34938" ht="12.75"/>
    <row r="34939" ht="12.75"/>
    <row r="34940" ht="12.75"/>
    <row r="34941" ht="12.75"/>
    <row r="34942" ht="12.75"/>
    <row r="34943" ht="12.75"/>
    <row r="34944" ht="12.75"/>
    <row r="34945" ht="12.75"/>
    <row r="34946" ht="12.75"/>
    <row r="34947" ht="12.75"/>
    <row r="34948" ht="12.75"/>
    <row r="34949" ht="12.75"/>
    <row r="34950" ht="12.75"/>
    <row r="34951" ht="12.75"/>
    <row r="34952" ht="12.75"/>
    <row r="34953" ht="12.75"/>
    <row r="34954" ht="12.75"/>
    <row r="34955" ht="12.75"/>
    <row r="34956" ht="12.75"/>
    <row r="34957" ht="12.75"/>
    <row r="34958" ht="12.75"/>
    <row r="34959" ht="12.75"/>
    <row r="34960" ht="12.75"/>
    <row r="34961" ht="12.75"/>
    <row r="34962" ht="12.75"/>
    <row r="34963" ht="12.75"/>
    <row r="34964" ht="12.75"/>
    <row r="34965" ht="12.75"/>
    <row r="34966" ht="12.75"/>
    <row r="34967" ht="12.75"/>
    <row r="34968" ht="12.75"/>
    <row r="34969" ht="12.75"/>
    <row r="34970" ht="12.75"/>
    <row r="34971" ht="12.75"/>
    <row r="34972" ht="12.75"/>
    <row r="34973" ht="12.75"/>
    <row r="34974" ht="12.75"/>
    <row r="34975" ht="12.75"/>
    <row r="34976" ht="12.75"/>
    <row r="34977" ht="12.75"/>
    <row r="34978" ht="12.75"/>
    <row r="34979" ht="12.75"/>
    <row r="34980" ht="12.75"/>
    <row r="34981" ht="12.75"/>
    <row r="34982" ht="12.75"/>
    <row r="34983" ht="12.75"/>
    <row r="34984" ht="12.75"/>
    <row r="34985" ht="12.75"/>
    <row r="34986" ht="12.75"/>
    <row r="34987" ht="12.75"/>
    <row r="34988" ht="12.75"/>
    <row r="34989" ht="12.75"/>
    <row r="34990" ht="12.75"/>
    <row r="34991" ht="12.75"/>
    <row r="34992" ht="12.75"/>
    <row r="34993" ht="12.75"/>
    <row r="34994" ht="12.75"/>
    <row r="34995" ht="12.75"/>
    <row r="34996" ht="12.75"/>
    <row r="34997" ht="12.75"/>
    <row r="34998" ht="12.75"/>
    <row r="34999" ht="12.75"/>
    <row r="35000" ht="12.75"/>
    <row r="35001" ht="12.75"/>
    <row r="35002" ht="12.75"/>
    <row r="35003" ht="12.75"/>
    <row r="35004" ht="12.75"/>
    <row r="35005" ht="12.75"/>
    <row r="35006" ht="12.75"/>
    <row r="35007" ht="12.75"/>
    <row r="35008" ht="12.75"/>
    <row r="35009" ht="12.75"/>
    <row r="35010" ht="12.75"/>
    <row r="35011" ht="12.75"/>
    <row r="35012" ht="12.75"/>
    <row r="35013" ht="12.75"/>
    <row r="35014" ht="12.75"/>
    <row r="35015" ht="12.75"/>
    <row r="35016" ht="12.75"/>
    <row r="35017" ht="12.75"/>
    <row r="35018" ht="12.75"/>
    <row r="35019" ht="12.75"/>
    <row r="35020" ht="12.75"/>
    <row r="35021" ht="12.75"/>
    <row r="35022" ht="12.75"/>
    <row r="35023" ht="12.75"/>
    <row r="35024" ht="12.75"/>
    <row r="35025" ht="12.75"/>
    <row r="35026" ht="12.75"/>
    <row r="35027" ht="12.75"/>
    <row r="35028" ht="12.75"/>
    <row r="35029" ht="12.75"/>
    <row r="35030" ht="12.75"/>
    <row r="35031" ht="12.75"/>
    <row r="35032" ht="12.75"/>
    <row r="35033" ht="12.75"/>
    <row r="35034" ht="12.75"/>
    <row r="35035" ht="12.75"/>
    <row r="35036" ht="12.75"/>
    <row r="35037" ht="12.75"/>
    <row r="35038" ht="12.75"/>
    <row r="35039" ht="12.75"/>
    <row r="35040" ht="12.75"/>
    <row r="35041" ht="12.75"/>
    <row r="35042" ht="12.75"/>
    <row r="35043" ht="12.75"/>
    <row r="35044" ht="12.75"/>
    <row r="35045" ht="12.75"/>
    <row r="35046" ht="12.75"/>
    <row r="35047" ht="12.75"/>
    <row r="35048" ht="12.75"/>
    <row r="35049" ht="12.75"/>
    <row r="35050" ht="12.75"/>
    <row r="35051" ht="12.75"/>
    <row r="35052" ht="12.75"/>
    <row r="35053" ht="12.75"/>
    <row r="35054" ht="12.75"/>
    <row r="35055" ht="12.75"/>
    <row r="35056" ht="12.75"/>
    <row r="35057" ht="12.75"/>
    <row r="35058" ht="12.75"/>
    <row r="35059" ht="12.75"/>
    <row r="35060" ht="12.75"/>
    <row r="35061" ht="12.75"/>
    <row r="35062" ht="12.75"/>
    <row r="35063" ht="12.75"/>
    <row r="35064" ht="12.75"/>
    <row r="35065" ht="12.75"/>
    <row r="35066" ht="12.75"/>
    <row r="35067" ht="12.75"/>
    <row r="35068" ht="12.75"/>
    <row r="35069" ht="12.75"/>
    <row r="35070" ht="12.75"/>
    <row r="35071" ht="12.75"/>
    <row r="35072" ht="12.75"/>
    <row r="35073" ht="12.75"/>
    <row r="35074" ht="12.75"/>
    <row r="35075" ht="12.75"/>
    <row r="35076" ht="12.75"/>
    <row r="35077" ht="12.75"/>
    <row r="35078" ht="12.75"/>
    <row r="35079" ht="12.75"/>
    <row r="35080" ht="12.75"/>
    <row r="35081" ht="12.75"/>
    <row r="35082" ht="12.75"/>
    <row r="35083" ht="12.75"/>
    <row r="35084" ht="12.75"/>
    <row r="35085" ht="12.75"/>
    <row r="35086" ht="12.75"/>
    <row r="35087" ht="12.75"/>
    <row r="35088" ht="12.75"/>
    <row r="35089" ht="12.75"/>
    <row r="35090" ht="12.75"/>
    <row r="35091" ht="12.75"/>
    <row r="35092" ht="12.75"/>
    <row r="35093" ht="12.75"/>
    <row r="35094" ht="12.75"/>
    <row r="35095" ht="12.75"/>
    <row r="35096" ht="12.75"/>
    <row r="35097" ht="12.75"/>
    <row r="35098" ht="12.75"/>
    <row r="35099" ht="12.75"/>
    <row r="35100" ht="12.75"/>
    <row r="35101" ht="12.75"/>
    <row r="35102" ht="12.75"/>
    <row r="35103" ht="12.75"/>
    <row r="35104" ht="12.75"/>
    <row r="35105" ht="12.75"/>
    <row r="35106" ht="12.75"/>
    <row r="35107" ht="12.75"/>
    <row r="35108" ht="12.75"/>
    <row r="35109" ht="12.75"/>
    <row r="35110" ht="12.75"/>
    <row r="35111" ht="12.75"/>
    <row r="35112" ht="12.75"/>
    <row r="35113" ht="12.75"/>
    <row r="35114" ht="12.75"/>
    <row r="35115" ht="12.75"/>
    <row r="35116" ht="12.75"/>
    <row r="35117" ht="12.75"/>
    <row r="35118" ht="12.75"/>
    <row r="35119" ht="12.75"/>
    <row r="35120" ht="12.75"/>
    <row r="35121" ht="12.75"/>
    <row r="35122" ht="12.75"/>
    <row r="35123" ht="12.75"/>
    <row r="35124" ht="12.75"/>
    <row r="35125" ht="12.75"/>
    <row r="35126" ht="12.75"/>
    <row r="35127" ht="12.75"/>
    <row r="35128" ht="12.75"/>
    <row r="35129" ht="12.75"/>
    <row r="35130" ht="12.75"/>
    <row r="35131" ht="12.75"/>
    <row r="35132" ht="12.75"/>
    <row r="35133" ht="12.75"/>
    <row r="35134" ht="12.75"/>
    <row r="35135" ht="12.75"/>
    <row r="35136" ht="12.75"/>
    <row r="35137" ht="12.75"/>
    <row r="35138" ht="12.75"/>
    <row r="35139" ht="12.75"/>
    <row r="35140" ht="12.75"/>
    <row r="35141" ht="12.75"/>
    <row r="35142" ht="12.75"/>
    <row r="35143" ht="12.75"/>
    <row r="35144" ht="12.75"/>
    <row r="35145" ht="12.75"/>
    <row r="35146" ht="12.75"/>
    <row r="35147" ht="12.75"/>
    <row r="35148" ht="12.75"/>
    <row r="35149" ht="12.75"/>
    <row r="35150" ht="12.75"/>
    <row r="35151" ht="12.75"/>
    <row r="35152" ht="12.75"/>
    <row r="35153" ht="12.75"/>
    <row r="35154" ht="12.75"/>
    <row r="35155" ht="12.75"/>
    <row r="35156" ht="12.75"/>
    <row r="35157" ht="12.75"/>
    <row r="35158" ht="12.75"/>
    <row r="35159" ht="12.75"/>
    <row r="35160" ht="12.75"/>
    <row r="35161" ht="12.75"/>
    <row r="35162" ht="12.75"/>
    <row r="35163" ht="12.75"/>
    <row r="35164" ht="12.75"/>
    <row r="35165" ht="12.75"/>
    <row r="35166" ht="12.75"/>
    <row r="35167" ht="12.75"/>
    <row r="35168" ht="12.75"/>
    <row r="35169" ht="12.75"/>
    <row r="35170" ht="12.75"/>
    <row r="35171" ht="12.75"/>
    <row r="35172" ht="12.75"/>
    <row r="35173" ht="12.75"/>
    <row r="35174" ht="12.75"/>
    <row r="35175" ht="12.75"/>
    <row r="35176" ht="12.75"/>
    <row r="35177" ht="12.75"/>
    <row r="35178" ht="12.75"/>
    <row r="35179" ht="12.75"/>
    <row r="35180" ht="12.75"/>
    <row r="35181" ht="12.75"/>
    <row r="35182" ht="12.75"/>
    <row r="35183" ht="12.75"/>
    <row r="35184" ht="12.75"/>
    <row r="35185" ht="12.75"/>
    <row r="35186" ht="12.75"/>
    <row r="35187" ht="12.75"/>
    <row r="35188" ht="12.75"/>
    <row r="35189" ht="12.75"/>
    <row r="35190" ht="12.75"/>
    <row r="35191" ht="12.75"/>
    <row r="35192" ht="12.75"/>
    <row r="35193" ht="12.75"/>
    <row r="35194" ht="12.75"/>
    <row r="35195" ht="12.75"/>
    <row r="35196" ht="12.75"/>
    <row r="35197" ht="12.75"/>
    <row r="35198" ht="12.75"/>
    <row r="35199" ht="12.75"/>
    <row r="35200" ht="12.75"/>
    <row r="35201" ht="12.75"/>
    <row r="35202" ht="12.75"/>
    <row r="35203" ht="12.75"/>
    <row r="35204" ht="12.75"/>
    <row r="35205" ht="12.75"/>
    <row r="35206" ht="12.75"/>
    <row r="35207" ht="12.75"/>
    <row r="35208" ht="12.75"/>
    <row r="35209" ht="12.75"/>
    <row r="35210" ht="12.75"/>
    <row r="35211" ht="12.75"/>
    <row r="35212" ht="12.75"/>
    <row r="35213" ht="12.75"/>
    <row r="35214" ht="12.75"/>
    <row r="35215" ht="12.75"/>
    <row r="35216" ht="12.75"/>
    <row r="35217" ht="12.75"/>
    <row r="35218" ht="12.75"/>
    <row r="35219" ht="12.75"/>
    <row r="35220" ht="12.75"/>
    <row r="35221" ht="12.75"/>
    <row r="35222" ht="12.75"/>
    <row r="35223" ht="12.75"/>
    <row r="35224" ht="12.75"/>
    <row r="35225" ht="12.75"/>
    <row r="35226" ht="12.75"/>
    <row r="35227" ht="12.75"/>
    <row r="35228" ht="12.75"/>
    <row r="35229" ht="12.75"/>
    <row r="35230" ht="12.75"/>
    <row r="35231" ht="12.75"/>
    <row r="35232" ht="12.75"/>
    <row r="35233" ht="12.75"/>
    <row r="35234" ht="12.75"/>
    <row r="35235" ht="12.75"/>
    <row r="35236" ht="12.75"/>
    <row r="35237" ht="12.75"/>
    <row r="35238" ht="12.75"/>
    <row r="35239" ht="12.75"/>
    <row r="35240" ht="12.75"/>
    <row r="35241" ht="12.75"/>
    <row r="35242" ht="12.75"/>
    <row r="35243" ht="12.75"/>
    <row r="35244" ht="12.75"/>
    <row r="35245" ht="12.75"/>
    <row r="35246" ht="12.75"/>
    <row r="35247" ht="12.75"/>
    <row r="35248" ht="12.75"/>
    <row r="35249" ht="12.75"/>
    <row r="35250" ht="12.75"/>
    <row r="35251" ht="12.75"/>
    <row r="35252" ht="12.75"/>
    <row r="35253" ht="12.75"/>
    <row r="35254" ht="12.75"/>
    <row r="35255" ht="12.75"/>
    <row r="35256" ht="12.75"/>
    <row r="35257" ht="12.75"/>
    <row r="35258" ht="12.75"/>
    <row r="35259" ht="12.75"/>
    <row r="35260" ht="12.75"/>
    <row r="35261" ht="12.75"/>
    <row r="35262" ht="12.75"/>
    <row r="35263" ht="12.75"/>
    <row r="35264" ht="12.75"/>
    <row r="35265" ht="12.75"/>
    <row r="35266" ht="12.75"/>
    <row r="35267" ht="12.75"/>
    <row r="35268" ht="12.75"/>
    <row r="35269" ht="12.75"/>
    <row r="35270" ht="12.75"/>
    <row r="35271" ht="12.75"/>
    <row r="35272" ht="12.75"/>
    <row r="35273" ht="12.75"/>
    <row r="35274" ht="12.75"/>
    <row r="35275" ht="12.75"/>
    <row r="35276" ht="12.75"/>
    <row r="35277" ht="12.75"/>
    <row r="35278" ht="12.75"/>
    <row r="35279" ht="12.75"/>
    <row r="35280" ht="12.75"/>
    <row r="35281" ht="12.75"/>
    <row r="35282" ht="12.75"/>
    <row r="35283" ht="12.75"/>
    <row r="35284" ht="12.75"/>
    <row r="35285" ht="12.75"/>
    <row r="35286" ht="12.75"/>
    <row r="35287" ht="12.75"/>
    <row r="35288" ht="12.75"/>
    <row r="35289" ht="12.75"/>
    <row r="35290" ht="12.75"/>
    <row r="35291" ht="12.75"/>
    <row r="35292" ht="12.75"/>
    <row r="35293" ht="12.75"/>
    <row r="35294" ht="12.75"/>
    <row r="35295" ht="12.75"/>
    <row r="35296" ht="12.75"/>
    <row r="35297" ht="12.75"/>
    <row r="35298" ht="12.75"/>
    <row r="35299" ht="12.75"/>
    <row r="35300" ht="12.75"/>
    <row r="35301" ht="12.75"/>
    <row r="35302" ht="12.75"/>
    <row r="35303" ht="12.75"/>
    <row r="35304" ht="12.75"/>
    <row r="35305" ht="12.75"/>
    <row r="35306" ht="12.75"/>
    <row r="35307" ht="12.75"/>
    <row r="35308" ht="12.75"/>
    <row r="35309" ht="12.75"/>
    <row r="35310" ht="12.75"/>
    <row r="35311" ht="12.75"/>
    <row r="35312" ht="12.75"/>
    <row r="35313" ht="12.75"/>
    <row r="35314" ht="12.75"/>
    <row r="35315" ht="12.75"/>
    <row r="35316" ht="12.75"/>
    <row r="35317" ht="12.75"/>
    <row r="35318" ht="12.75"/>
    <row r="35319" ht="12.75"/>
    <row r="35320" ht="12.75"/>
    <row r="35321" ht="12.75"/>
    <row r="35322" ht="12.75"/>
    <row r="35323" ht="12.75"/>
    <row r="35324" ht="12.75"/>
    <row r="35325" ht="12.75"/>
    <row r="35326" ht="12.75"/>
    <row r="35327" ht="12.75"/>
    <row r="35328" ht="12.75"/>
    <row r="35329" ht="12.75"/>
    <row r="35330" ht="12.75"/>
    <row r="35331" ht="12.75"/>
    <row r="35332" ht="12.75"/>
    <row r="35333" ht="12.75"/>
    <row r="35334" ht="12.75"/>
    <row r="35335" ht="12.75"/>
    <row r="35336" ht="12.75"/>
    <row r="35337" ht="12.75"/>
    <row r="35338" ht="12.75"/>
    <row r="35339" ht="12.75"/>
    <row r="35340" ht="12.75"/>
    <row r="35341" ht="12.75"/>
    <row r="35342" ht="12.75"/>
    <row r="35343" ht="12.75"/>
    <row r="35344" ht="12.75"/>
    <row r="35345" ht="12.75"/>
    <row r="35346" ht="12.75"/>
    <row r="35347" ht="12.75"/>
    <row r="35348" ht="12.75"/>
    <row r="35349" ht="12.75"/>
    <row r="35350" ht="12.75"/>
    <row r="35351" ht="12.75"/>
    <row r="35352" ht="12.75"/>
    <row r="35353" ht="12.75"/>
    <row r="35354" ht="12.75"/>
    <row r="35355" ht="12.75"/>
    <row r="35356" ht="12.75"/>
    <row r="35357" ht="12.75"/>
    <row r="35358" ht="12.75"/>
    <row r="35359" ht="12.75"/>
    <row r="35360" ht="12.75"/>
    <row r="35361" ht="12.75"/>
    <row r="35362" ht="12.75"/>
    <row r="35363" ht="12.75"/>
    <row r="35364" ht="12.75"/>
    <row r="35365" ht="12.75"/>
    <row r="35366" ht="12.75"/>
    <row r="35367" ht="12.75"/>
    <row r="35368" ht="12.75"/>
    <row r="35369" ht="12.75"/>
    <row r="35370" ht="12.75"/>
    <row r="35371" ht="12.75"/>
    <row r="35372" ht="12.75"/>
    <row r="35373" ht="12.75"/>
    <row r="35374" ht="12.75"/>
    <row r="35375" ht="12.75"/>
    <row r="35376" ht="12.75"/>
    <row r="35377" ht="12.75"/>
    <row r="35378" ht="12.75"/>
    <row r="35379" ht="12.75"/>
    <row r="35380" ht="12.75"/>
    <row r="35381" ht="12.75"/>
    <row r="35382" ht="12.75"/>
    <row r="35383" ht="12.75"/>
    <row r="35384" ht="12.75"/>
    <row r="35385" ht="12.75"/>
    <row r="35386" ht="12.75"/>
    <row r="35387" ht="12.75"/>
    <row r="35388" ht="12.75"/>
    <row r="35389" ht="12.75"/>
    <row r="35390" ht="12.75"/>
    <row r="35391" ht="12.75"/>
    <row r="35392" ht="12.75"/>
    <row r="35393" ht="12.75"/>
    <row r="35394" ht="12.75"/>
    <row r="35395" ht="12.75"/>
    <row r="35396" ht="12.75"/>
    <row r="35397" ht="12.75"/>
    <row r="35398" ht="12.75"/>
    <row r="35399" ht="12.75"/>
    <row r="35400" ht="12.75"/>
    <row r="35401" ht="12.75"/>
    <row r="35402" ht="12.75"/>
    <row r="35403" ht="12.75"/>
    <row r="35404" ht="12.75"/>
    <row r="35405" ht="12.75"/>
    <row r="35406" ht="12.75"/>
    <row r="35407" ht="12.75"/>
    <row r="35408" ht="12.75"/>
    <row r="35409" ht="12.75"/>
    <row r="35410" ht="12.75"/>
    <row r="35411" ht="12.75"/>
    <row r="35412" ht="12.75"/>
    <row r="35413" ht="12.75"/>
    <row r="35414" ht="12.75"/>
    <row r="35415" ht="12.75"/>
    <row r="35416" ht="12.75"/>
    <row r="35417" ht="12.75"/>
    <row r="35418" ht="12.75"/>
    <row r="35419" ht="12.75"/>
    <row r="35420" ht="12.75"/>
    <row r="35421" ht="12.75"/>
    <row r="35422" ht="12.75"/>
    <row r="35423" ht="12.75"/>
    <row r="35424" ht="12.75"/>
    <row r="35425" ht="12.75"/>
    <row r="35426" ht="12.75"/>
    <row r="35427" ht="12.75"/>
    <row r="35428" ht="12.75"/>
    <row r="35429" ht="12.75"/>
    <row r="35430" ht="12.75"/>
    <row r="35431" ht="12.75"/>
    <row r="35432" ht="12.75"/>
    <row r="35433" ht="12.75"/>
    <row r="35434" ht="12.75"/>
    <row r="35435" ht="12.75"/>
    <row r="35436" ht="12.75"/>
    <row r="35437" ht="12.75"/>
    <row r="35438" ht="12.75"/>
    <row r="35439" ht="12.75"/>
    <row r="35440" ht="12.75"/>
    <row r="35441" ht="12.75"/>
    <row r="35442" ht="12.75"/>
    <row r="35443" ht="12.75"/>
    <row r="35444" ht="12.75"/>
    <row r="35445" ht="12.75"/>
    <row r="35446" ht="12.75"/>
    <row r="35447" ht="12.75"/>
    <row r="35448" ht="12.75"/>
    <row r="35449" ht="12.75"/>
    <row r="35450" ht="12.75"/>
    <row r="35451" ht="12.75"/>
    <row r="35452" ht="12.75"/>
    <row r="35453" ht="12.75"/>
    <row r="35454" ht="12.75"/>
    <row r="35455" ht="12.75"/>
    <row r="35456" ht="12.75"/>
    <row r="35457" ht="12.75"/>
    <row r="35458" ht="12.75"/>
    <row r="35459" ht="12.75"/>
    <row r="35460" ht="12.75"/>
    <row r="35461" ht="12.75"/>
    <row r="35462" ht="12.75"/>
    <row r="35463" ht="12.75"/>
    <row r="35464" ht="12.75"/>
    <row r="35465" ht="12.75"/>
    <row r="35466" ht="12.75"/>
    <row r="35467" ht="12.75"/>
    <row r="35468" ht="12.75"/>
    <row r="35469" ht="12.75"/>
    <row r="35470" ht="12.75"/>
    <row r="35471" ht="12.75"/>
    <row r="35472" ht="12.75"/>
    <row r="35473" ht="12.75"/>
    <row r="35474" ht="12.75"/>
    <row r="35475" ht="12.75"/>
    <row r="35476" ht="12.75"/>
    <row r="35477" ht="12.75"/>
    <row r="35478" ht="12.75"/>
    <row r="35479" ht="12.75"/>
    <row r="35480" ht="12.75"/>
    <row r="35481" ht="12.75"/>
    <row r="35482" ht="12.75"/>
    <row r="35483" ht="12.75"/>
    <row r="35484" ht="12.75"/>
    <row r="35485" ht="12.75"/>
    <row r="35486" ht="12.75"/>
    <row r="35487" ht="12.75"/>
    <row r="35488" ht="12.75"/>
    <row r="35489" ht="12.75"/>
    <row r="35490" ht="12.75"/>
    <row r="35491" ht="12.75"/>
    <row r="35492" ht="12.75"/>
    <row r="35493" ht="12.75"/>
    <row r="35494" ht="12.75"/>
    <row r="35495" ht="12.75"/>
    <row r="35496" ht="12.75"/>
    <row r="35497" ht="12.75"/>
    <row r="35498" ht="12.75"/>
    <row r="35499" ht="12.75"/>
    <row r="35500" ht="12.75"/>
    <row r="35501" ht="12.75"/>
    <row r="35502" ht="12.75"/>
    <row r="35503" ht="12.75"/>
    <row r="35504" ht="12.75"/>
    <row r="35505" ht="12.75"/>
    <row r="35506" ht="12.75"/>
    <row r="35507" ht="12.75"/>
    <row r="35508" ht="12.75"/>
    <row r="35509" ht="12.75"/>
    <row r="35510" ht="12.75"/>
    <row r="35511" ht="12.75"/>
    <row r="35512" ht="12.75"/>
    <row r="35513" ht="12.75"/>
    <row r="35514" ht="12.75"/>
    <row r="35515" ht="12.75"/>
    <row r="35516" ht="12.75"/>
    <row r="35517" ht="12.75"/>
    <row r="35518" ht="12.75"/>
    <row r="35519" ht="12.75"/>
    <row r="35520" ht="12.75"/>
    <row r="35521" ht="12.75"/>
    <row r="35522" ht="12.75"/>
    <row r="35523" ht="12.75"/>
    <row r="35524" ht="12.75"/>
    <row r="35525" ht="12.75"/>
    <row r="35526" ht="12.75"/>
    <row r="35527" ht="12.75"/>
    <row r="35528" ht="12.75"/>
    <row r="35529" ht="12.75"/>
    <row r="35530" ht="12.75"/>
    <row r="35531" ht="12.75"/>
    <row r="35532" ht="12.75"/>
    <row r="35533" ht="12.75"/>
    <row r="35534" ht="12.75"/>
    <row r="35535" ht="12.75"/>
    <row r="35536" ht="12.75"/>
    <row r="35537" ht="12.75"/>
    <row r="35538" ht="12.75"/>
    <row r="35539" ht="12.75"/>
    <row r="35540" ht="12.75"/>
    <row r="35541" ht="12.75"/>
    <row r="35542" ht="12.75"/>
    <row r="35543" ht="12.75"/>
    <row r="35544" ht="12.75"/>
    <row r="35545" ht="12.75"/>
    <row r="35546" ht="12.75"/>
    <row r="35547" ht="12.75"/>
    <row r="35548" ht="12.75"/>
    <row r="35549" ht="12.75"/>
    <row r="35550" ht="12.75"/>
    <row r="35551" ht="12.75"/>
    <row r="35552" ht="12.75"/>
    <row r="35553" ht="12.75"/>
    <row r="35554" ht="12.75"/>
    <row r="35555" ht="12.75"/>
    <row r="35556" ht="12.75"/>
    <row r="35557" ht="12.75"/>
    <row r="35558" ht="12.75"/>
    <row r="35559" ht="12.75"/>
    <row r="35560" ht="12.75"/>
    <row r="35561" ht="12.75"/>
    <row r="35562" ht="12.75"/>
    <row r="35563" ht="12.75"/>
    <row r="35564" ht="12.75"/>
    <row r="35565" ht="12.75"/>
    <row r="35566" ht="12.75"/>
    <row r="35567" ht="12.75"/>
    <row r="35568" ht="12.75"/>
    <row r="35569" ht="12.75"/>
    <row r="35570" ht="12.75"/>
    <row r="35571" ht="12.75"/>
    <row r="35572" ht="12.75"/>
    <row r="35573" ht="12.75"/>
    <row r="35574" ht="12.75"/>
    <row r="35575" ht="12.75"/>
    <row r="35576" ht="12.75"/>
    <row r="35577" ht="12.75"/>
    <row r="35578" ht="12.75"/>
    <row r="35579" ht="12.75"/>
    <row r="35580" ht="12.75"/>
    <row r="35581" ht="12.75"/>
    <row r="35582" ht="12.75"/>
    <row r="35583" ht="12.75"/>
    <row r="35584" ht="12.75"/>
    <row r="35585" ht="12.75"/>
    <row r="35586" ht="12.75"/>
    <row r="35587" ht="12.75"/>
    <row r="35588" ht="12.75"/>
    <row r="35589" ht="12.75"/>
    <row r="35590" ht="12.75"/>
    <row r="35591" ht="12.75"/>
    <row r="35592" ht="12.75"/>
    <row r="35593" ht="12.75"/>
    <row r="35594" ht="12.75"/>
    <row r="35595" ht="12.75"/>
    <row r="35596" ht="12.75"/>
    <row r="35597" ht="12.75"/>
    <row r="35598" ht="12.75"/>
    <row r="35599" ht="12.75"/>
    <row r="35600" ht="12.75"/>
    <row r="35601" ht="12.75"/>
    <row r="35602" ht="12.75"/>
    <row r="35603" ht="12.75"/>
    <row r="35604" ht="12.75"/>
    <row r="35605" ht="12.75"/>
    <row r="35606" ht="12.75"/>
    <row r="35607" ht="12.75"/>
    <row r="35608" ht="12.75"/>
    <row r="35609" ht="12.75"/>
    <row r="35610" ht="12.75"/>
    <row r="35611" ht="12.75"/>
    <row r="35612" ht="12.75"/>
    <row r="35613" ht="12.75"/>
    <row r="35614" ht="12.75"/>
    <row r="35615" ht="12.75"/>
    <row r="35616" ht="12.75"/>
    <row r="35617" ht="12.75"/>
    <row r="35618" ht="12.75"/>
    <row r="35619" ht="12.75"/>
    <row r="35620" ht="12.75"/>
    <row r="35621" ht="12.75"/>
    <row r="35622" ht="12.75"/>
    <row r="35623" ht="12.75"/>
    <row r="35624" ht="12.75"/>
    <row r="35625" ht="12.75"/>
    <row r="35626" ht="12.75"/>
    <row r="35627" ht="12.75"/>
    <row r="35628" ht="12.75"/>
    <row r="35629" ht="12.75"/>
    <row r="35630" ht="12.75"/>
    <row r="35631" ht="12.75"/>
    <row r="35632" ht="12.75"/>
    <row r="35633" ht="12.75"/>
    <row r="35634" ht="12.75"/>
    <row r="35635" ht="12.75"/>
    <row r="35636" ht="12.75"/>
    <row r="35637" ht="12.75"/>
    <row r="35638" ht="12.75"/>
    <row r="35639" ht="12.75"/>
    <row r="35640" ht="12.75"/>
    <row r="35641" ht="12.75"/>
    <row r="35642" ht="12.75"/>
    <row r="35643" ht="12.75"/>
    <row r="35644" ht="12.75"/>
    <row r="35645" ht="12.75"/>
    <row r="35646" ht="12.75"/>
    <row r="35647" ht="12.75"/>
    <row r="35648" ht="12.75"/>
    <row r="35649" ht="12.75"/>
    <row r="35650" ht="12.75"/>
    <row r="35651" ht="12.75"/>
    <row r="35652" ht="12.75"/>
    <row r="35653" ht="12.75"/>
    <row r="35654" ht="12.75"/>
    <row r="35655" ht="12.75"/>
    <row r="35656" ht="12.75"/>
    <row r="35657" ht="12.75"/>
    <row r="35658" ht="12.75"/>
    <row r="35659" ht="12.75"/>
    <row r="35660" ht="12.75"/>
    <row r="35661" ht="12.75"/>
    <row r="35662" ht="12.75"/>
    <row r="35663" ht="12.75"/>
    <row r="35664" ht="12.75"/>
    <row r="35665" ht="12.75"/>
    <row r="35666" ht="12.75"/>
    <row r="35667" ht="12.75"/>
    <row r="35668" ht="12.75"/>
    <row r="35669" ht="12.75"/>
    <row r="35670" ht="12.75"/>
    <row r="35671" ht="12.75"/>
    <row r="35672" ht="12.75"/>
    <row r="35673" ht="12.75"/>
    <row r="35674" ht="12.75"/>
    <row r="35675" ht="12.75"/>
    <row r="35676" ht="12.75"/>
    <row r="35677" ht="12.75"/>
    <row r="35678" ht="12.75"/>
    <row r="35679" ht="12.75"/>
    <row r="35680" ht="12.75"/>
    <row r="35681" ht="12.75"/>
    <row r="35682" ht="12.75"/>
    <row r="35683" ht="12.75"/>
    <row r="35684" ht="12.75"/>
    <row r="35685" ht="12.75"/>
    <row r="35686" ht="12.75"/>
    <row r="35687" ht="12.75"/>
    <row r="35688" ht="12.75"/>
    <row r="35689" ht="12.75"/>
    <row r="35690" ht="12.75"/>
    <row r="35691" ht="12.75"/>
    <row r="35692" ht="12.75"/>
    <row r="35693" ht="12.75"/>
    <row r="35694" ht="12.75"/>
    <row r="35695" ht="12.75"/>
    <row r="35696" ht="12.75"/>
    <row r="35697" ht="12.75"/>
    <row r="35698" ht="12.75"/>
    <row r="35699" ht="12.75"/>
    <row r="35700" ht="12.75"/>
    <row r="35701" ht="12.75"/>
    <row r="35702" ht="12.75"/>
    <row r="35703" ht="12.75"/>
    <row r="35704" ht="12.75"/>
    <row r="35705" ht="12.75"/>
    <row r="35706" ht="12.75"/>
    <row r="35707" ht="12.75"/>
    <row r="35708" ht="12.75"/>
    <row r="35709" ht="12.75"/>
    <row r="35710" ht="12.75"/>
    <row r="35711" ht="12.75"/>
    <row r="35712" ht="12.75"/>
    <row r="35713" ht="12.75"/>
    <row r="35714" ht="12.75"/>
    <row r="35715" ht="12.75"/>
    <row r="35716" ht="12.75"/>
    <row r="35717" ht="12.75"/>
    <row r="35718" ht="12.75"/>
    <row r="35719" ht="12.75"/>
    <row r="35720" ht="12.75"/>
    <row r="35721" ht="12.75"/>
    <row r="35722" ht="12.75"/>
    <row r="35723" ht="12.75"/>
    <row r="35724" ht="12.75"/>
    <row r="35725" ht="12.75"/>
    <row r="35726" ht="12.75"/>
    <row r="35727" ht="12.75"/>
    <row r="35728" ht="12.75"/>
    <row r="35729" ht="12.75"/>
    <row r="35730" ht="12.75"/>
    <row r="35731" ht="12.75"/>
    <row r="35732" ht="12.75"/>
    <row r="35733" ht="12.75"/>
    <row r="35734" ht="12.75"/>
    <row r="35735" ht="12.75"/>
    <row r="35736" ht="12.75"/>
    <row r="35737" ht="12.75"/>
    <row r="35738" ht="12.75"/>
    <row r="35739" ht="12.75"/>
    <row r="35740" ht="12.75"/>
    <row r="35741" ht="12.75"/>
    <row r="35742" ht="12.75"/>
    <row r="35743" ht="12.75"/>
    <row r="35744" ht="12.75"/>
    <row r="35745" ht="12.75"/>
    <row r="35746" ht="12.75"/>
    <row r="35747" ht="12.75"/>
    <row r="35748" ht="12.75"/>
    <row r="35749" ht="12.75"/>
    <row r="35750" ht="12.75"/>
    <row r="35751" ht="12.75"/>
    <row r="35752" ht="12.75"/>
    <row r="35753" ht="12.75"/>
    <row r="35754" ht="12.75"/>
    <row r="35755" ht="12.75"/>
    <row r="35756" ht="12.75"/>
    <row r="35757" ht="12.75"/>
    <row r="35758" ht="12.75"/>
    <row r="35759" ht="12.75"/>
    <row r="35760" ht="12.75"/>
    <row r="35761" ht="12.75"/>
    <row r="35762" ht="12.75"/>
    <row r="35763" ht="12.75"/>
    <row r="35764" ht="12.75"/>
    <row r="35765" ht="12.75"/>
    <row r="35766" ht="12.75"/>
    <row r="35767" ht="12.75"/>
    <row r="35768" ht="12.75"/>
    <row r="35769" ht="12.75"/>
    <row r="35770" ht="12.75"/>
    <row r="35771" ht="12.75"/>
    <row r="35772" ht="12.75"/>
    <row r="35773" ht="12.75"/>
    <row r="35774" ht="12.75"/>
    <row r="35775" ht="12.75"/>
    <row r="35776" ht="12.75"/>
    <row r="35777" ht="12.75"/>
    <row r="35778" ht="12.75"/>
    <row r="35779" ht="12.75"/>
    <row r="35780" ht="12.75"/>
    <row r="35781" ht="12.75"/>
    <row r="35782" ht="12.75"/>
    <row r="35783" ht="12.75"/>
    <row r="35784" ht="12.75"/>
    <row r="35785" ht="12.75"/>
    <row r="35786" ht="12.75"/>
    <row r="35787" ht="12.75"/>
    <row r="35788" ht="12.75"/>
    <row r="35789" ht="12.75"/>
    <row r="35790" ht="12.75"/>
    <row r="35791" ht="12.75"/>
    <row r="35792" ht="12.75"/>
    <row r="35793" ht="12.75"/>
    <row r="35794" ht="12.75"/>
    <row r="35795" ht="12.75"/>
    <row r="35796" ht="12.75"/>
    <row r="35797" ht="12.75"/>
    <row r="35798" ht="12.75"/>
    <row r="35799" ht="12.75"/>
    <row r="35800" ht="12.75"/>
    <row r="35801" ht="12.75"/>
    <row r="35802" ht="12.75"/>
    <row r="35803" ht="12.75"/>
    <row r="35804" ht="12.75"/>
    <row r="35805" ht="12.75"/>
    <row r="35806" ht="12.75"/>
    <row r="35807" ht="12.75"/>
    <row r="35808" ht="12.75"/>
    <row r="35809" ht="12.75"/>
    <row r="35810" ht="12.75"/>
    <row r="35811" ht="12.75"/>
    <row r="35812" ht="12.75"/>
    <row r="35813" ht="12.75"/>
    <row r="35814" ht="12.75"/>
    <row r="35815" ht="12.75"/>
    <row r="35816" ht="12.75"/>
    <row r="35817" ht="12.75"/>
    <row r="35818" ht="12.75"/>
    <row r="35819" ht="12.75"/>
    <row r="35820" ht="12.75"/>
    <row r="35821" ht="12.75"/>
    <row r="35822" ht="12.75"/>
    <row r="35823" ht="12.75"/>
    <row r="35824" ht="12.75"/>
    <row r="35825" ht="12.75"/>
    <row r="35826" ht="12.75"/>
    <row r="35827" ht="12.75"/>
    <row r="35828" ht="12.75"/>
    <row r="35829" ht="12.75"/>
    <row r="35830" ht="12.75"/>
    <row r="35831" ht="12.75"/>
    <row r="35832" ht="12.75"/>
    <row r="35833" ht="12.75"/>
    <row r="35834" ht="12.75"/>
    <row r="35835" ht="12.75"/>
    <row r="35836" ht="12.75"/>
    <row r="35837" ht="12.75"/>
    <row r="35838" ht="12.75"/>
    <row r="35839" ht="12.75"/>
    <row r="35840" ht="12.75"/>
    <row r="35841" ht="12.75"/>
    <row r="35842" ht="12.75"/>
    <row r="35843" ht="12.75"/>
    <row r="35844" ht="12.75"/>
    <row r="35845" ht="12.75"/>
    <row r="35846" ht="12.75"/>
    <row r="35847" ht="12.75"/>
    <row r="35848" ht="12.75"/>
    <row r="35849" ht="12.75"/>
    <row r="35850" ht="12.75"/>
    <row r="35851" ht="12.75"/>
    <row r="35852" ht="12.75"/>
    <row r="35853" ht="12.75"/>
    <row r="35854" ht="12.75"/>
    <row r="35855" ht="12.75"/>
    <row r="35856" ht="12.75"/>
    <row r="35857" ht="12.75"/>
    <row r="35858" ht="12.75"/>
    <row r="35859" ht="12.75"/>
    <row r="35860" ht="12.75"/>
    <row r="35861" ht="12.75"/>
    <row r="35862" ht="12.75"/>
    <row r="35863" ht="12.75"/>
    <row r="35864" ht="12.75"/>
    <row r="35865" ht="12.75"/>
    <row r="35866" ht="12.75"/>
    <row r="35867" ht="12.75"/>
    <row r="35868" ht="12.75"/>
    <row r="35869" ht="12.75"/>
    <row r="35870" ht="12.75"/>
    <row r="35871" ht="12.75"/>
    <row r="35872" ht="12.75"/>
    <row r="35873" ht="12.75"/>
    <row r="35874" ht="12.75"/>
    <row r="35875" ht="12.75"/>
    <row r="35876" ht="12.75"/>
    <row r="35877" ht="12.75"/>
    <row r="35878" ht="12.75"/>
    <row r="35879" ht="12.75"/>
    <row r="35880" ht="12.75"/>
    <row r="35881" ht="12.75"/>
    <row r="35882" ht="12.75"/>
    <row r="35883" ht="12.75"/>
    <row r="35884" ht="12.75"/>
    <row r="35885" ht="12.75"/>
    <row r="35886" ht="12.75"/>
    <row r="35887" ht="12.75"/>
    <row r="35888" ht="12.75"/>
    <row r="35889" ht="12.75"/>
    <row r="35890" ht="12.75"/>
    <row r="35891" ht="12.75"/>
    <row r="35892" ht="12.75"/>
    <row r="35893" ht="12.75"/>
    <row r="35894" ht="12.75"/>
    <row r="35895" ht="12.75"/>
    <row r="35896" ht="12.75"/>
    <row r="35897" ht="12.75"/>
    <row r="35898" ht="12.75"/>
    <row r="35899" ht="12.75"/>
    <row r="35900" ht="12.75"/>
    <row r="35901" ht="12.75"/>
    <row r="35902" ht="12.75"/>
    <row r="35903" ht="12.75"/>
    <row r="35904" ht="12.75"/>
    <row r="35905" ht="12.75"/>
    <row r="35906" ht="12.75"/>
    <row r="35907" ht="12.75"/>
    <row r="35908" ht="12.75"/>
    <row r="35909" ht="12.75"/>
    <row r="35910" ht="12.75"/>
    <row r="35911" ht="12.75"/>
    <row r="35912" ht="12.75"/>
    <row r="35913" ht="12.75"/>
    <row r="35914" ht="12.75"/>
    <row r="35915" ht="12.75"/>
    <row r="35916" ht="12.75"/>
    <row r="35917" ht="12.75"/>
    <row r="35918" ht="12.75"/>
    <row r="35919" ht="12.75"/>
    <row r="35920" ht="12.75"/>
    <row r="35921" ht="12.75"/>
    <row r="35922" ht="12.75"/>
    <row r="35923" ht="12.75"/>
    <row r="35924" ht="12.75"/>
    <row r="35925" ht="12.75"/>
    <row r="35926" ht="12.75"/>
    <row r="35927" ht="12.75"/>
    <row r="35928" ht="12.75"/>
    <row r="35929" ht="12.75"/>
    <row r="35930" ht="12.75"/>
    <row r="35931" ht="12.75"/>
    <row r="35932" ht="12.75"/>
    <row r="35933" ht="12.75"/>
    <row r="35934" ht="12.75"/>
    <row r="35935" ht="12.75"/>
    <row r="35936" ht="12.75"/>
    <row r="35937" ht="12.75"/>
    <row r="35938" ht="12.75"/>
    <row r="35939" ht="12.75"/>
    <row r="35940" ht="12.75"/>
    <row r="35941" ht="12.75"/>
    <row r="35942" ht="12.75"/>
    <row r="35943" ht="12.75"/>
    <row r="35944" ht="12.75"/>
    <row r="35945" ht="12.75"/>
    <row r="35946" ht="12.75"/>
    <row r="35947" ht="12.75"/>
    <row r="35948" ht="12.75"/>
    <row r="35949" ht="12.75"/>
    <row r="35950" ht="12.75"/>
    <row r="35951" ht="12.75"/>
    <row r="35952" ht="12.75"/>
    <row r="35953" ht="12.75"/>
    <row r="35954" ht="12.75"/>
    <row r="35955" ht="12.75"/>
    <row r="35956" ht="12.75"/>
    <row r="35957" ht="12.75"/>
    <row r="35958" ht="12.75"/>
    <row r="35959" ht="12.75"/>
    <row r="35960" ht="12.75"/>
    <row r="35961" ht="12.75"/>
    <row r="35962" ht="12.75"/>
    <row r="35963" ht="12.75"/>
    <row r="35964" ht="12.75"/>
    <row r="35965" ht="12.75"/>
    <row r="35966" ht="12.75"/>
    <row r="35967" ht="12.75"/>
    <row r="35968" ht="12.75"/>
    <row r="35969" ht="12.75"/>
    <row r="35970" ht="12.75"/>
    <row r="35971" ht="12.75"/>
    <row r="35972" ht="12.75"/>
    <row r="35973" ht="12.75"/>
    <row r="35974" ht="12.75"/>
    <row r="35975" ht="12.75"/>
    <row r="35976" ht="12.75"/>
    <row r="35977" ht="12.75"/>
    <row r="35978" ht="12.75"/>
    <row r="35979" ht="12.75"/>
    <row r="35980" ht="12.75"/>
    <row r="35981" ht="12.75"/>
    <row r="35982" ht="12.75"/>
    <row r="35983" ht="12.75"/>
    <row r="35984" ht="12.75"/>
    <row r="35985" ht="12.75"/>
    <row r="35986" ht="12.75"/>
    <row r="35987" ht="12.75"/>
    <row r="35988" ht="12.75"/>
    <row r="35989" ht="12.75"/>
    <row r="35990" ht="12.75"/>
    <row r="35991" ht="12.75"/>
    <row r="35992" ht="12.75"/>
    <row r="35993" ht="12.75"/>
    <row r="35994" ht="12.75"/>
    <row r="35995" ht="12.75"/>
    <row r="35996" ht="12.75"/>
    <row r="35997" ht="12.75"/>
    <row r="35998" ht="12.75"/>
    <row r="35999" ht="12.75"/>
    <row r="36000" ht="12.75"/>
    <row r="36001" ht="12.75"/>
    <row r="36002" ht="12.75"/>
    <row r="36003" ht="12.75"/>
    <row r="36004" ht="12.75"/>
    <row r="36005" ht="12.75"/>
    <row r="36006" ht="12.75"/>
    <row r="36007" ht="12.75"/>
    <row r="36008" ht="12.75"/>
    <row r="36009" ht="12.75"/>
    <row r="36010" ht="12.75"/>
    <row r="36011" ht="12.75"/>
    <row r="36012" ht="12.75"/>
    <row r="36013" ht="12.75"/>
    <row r="36014" ht="12.75"/>
    <row r="36015" ht="12.75"/>
    <row r="36016" ht="12.75"/>
    <row r="36017" ht="12.75"/>
    <row r="36018" ht="12.75"/>
    <row r="36019" ht="12.75"/>
    <row r="36020" ht="12.75"/>
    <row r="36021" ht="12.75"/>
    <row r="36022" ht="12.75"/>
    <row r="36023" ht="12.75"/>
    <row r="36024" ht="12.75"/>
    <row r="36025" ht="12.75"/>
    <row r="36026" ht="12.75"/>
    <row r="36027" ht="12.75"/>
    <row r="36028" ht="12.75"/>
    <row r="36029" ht="12.75"/>
    <row r="36030" ht="12.75"/>
    <row r="36031" ht="12.75"/>
    <row r="36032" ht="12.75"/>
    <row r="36033" ht="12.75"/>
    <row r="36034" ht="12.75"/>
    <row r="36035" ht="12.75"/>
    <row r="36036" ht="12.75"/>
    <row r="36037" ht="12.75"/>
    <row r="36038" ht="12.75"/>
    <row r="36039" ht="12.75"/>
    <row r="36040" ht="12.75"/>
    <row r="36041" ht="12.75"/>
    <row r="36042" ht="12.75"/>
    <row r="36043" ht="12.75"/>
    <row r="36044" ht="12.75"/>
    <row r="36045" ht="12.75"/>
    <row r="36046" ht="12.75"/>
    <row r="36047" ht="12.75"/>
    <row r="36048" ht="12.75"/>
    <row r="36049" ht="12.75"/>
    <row r="36050" ht="12.75"/>
    <row r="36051" ht="12.75"/>
    <row r="36052" ht="12.75"/>
    <row r="36053" ht="12.75"/>
    <row r="36054" ht="12.75"/>
    <row r="36055" ht="12.75"/>
    <row r="36056" ht="12.75"/>
    <row r="36057" ht="12.75"/>
    <row r="36058" ht="12.75"/>
    <row r="36059" ht="12.75"/>
    <row r="36060" ht="12.75"/>
    <row r="36061" ht="12.75"/>
    <row r="36062" ht="12.75"/>
    <row r="36063" ht="12.75"/>
    <row r="36064" ht="12.75"/>
    <row r="36065" ht="12.75"/>
    <row r="36066" ht="12.75"/>
    <row r="36067" ht="12.75"/>
    <row r="36068" ht="12.75"/>
    <row r="36069" ht="12.75"/>
    <row r="36070" ht="12.75"/>
    <row r="36071" ht="12.75"/>
    <row r="36072" ht="12.75"/>
    <row r="36073" ht="12.75"/>
    <row r="36074" ht="12.75"/>
    <row r="36075" ht="12.75"/>
    <row r="36076" ht="12.75"/>
    <row r="36077" ht="12.75"/>
    <row r="36078" ht="12.75"/>
    <row r="36079" ht="12.75"/>
    <row r="36080" ht="12.75"/>
    <row r="36081" ht="12.75"/>
    <row r="36082" ht="12.75"/>
    <row r="36083" ht="12.75"/>
    <row r="36084" ht="12.75"/>
    <row r="36085" ht="12.75"/>
    <row r="36086" ht="12.75"/>
    <row r="36087" ht="12.75"/>
    <row r="36088" ht="12.75"/>
    <row r="36089" ht="12.75"/>
    <row r="36090" ht="12.75"/>
    <row r="36091" ht="12.75"/>
    <row r="36092" ht="12.75"/>
    <row r="36093" ht="12.75"/>
    <row r="36094" ht="12.75"/>
    <row r="36095" ht="12.75"/>
    <row r="36096" ht="12.75"/>
    <row r="36097" ht="12.75"/>
    <row r="36098" ht="12.75"/>
    <row r="36099" ht="12.75"/>
    <row r="36100" ht="12.75"/>
    <row r="36101" ht="12.75"/>
    <row r="36102" ht="12.75"/>
    <row r="36103" ht="12.75"/>
    <row r="36104" ht="12.75"/>
    <row r="36105" ht="12.75"/>
    <row r="36106" ht="12.75"/>
    <row r="36107" ht="12.75"/>
    <row r="36108" ht="12.75"/>
    <row r="36109" ht="12.75"/>
    <row r="36110" ht="12.75"/>
    <row r="36111" ht="12.75"/>
    <row r="36112" ht="12.75"/>
    <row r="36113" ht="12.75"/>
    <row r="36114" ht="12.75"/>
    <row r="36115" ht="12.75"/>
    <row r="36116" ht="12.75"/>
    <row r="36117" ht="12.75"/>
    <row r="36118" ht="12.75"/>
    <row r="36119" ht="12.75"/>
    <row r="36120" ht="12.75"/>
    <row r="36121" ht="12.75"/>
    <row r="36122" ht="12.75"/>
    <row r="36123" ht="12.75"/>
    <row r="36124" ht="12.75"/>
    <row r="36125" ht="12.75"/>
    <row r="36126" ht="12.75"/>
    <row r="36127" ht="12.75"/>
    <row r="36128" ht="12.75"/>
    <row r="36129" ht="12.75"/>
    <row r="36130" ht="12.75"/>
    <row r="36131" ht="12.75"/>
    <row r="36132" ht="12.75"/>
    <row r="36133" ht="12.75"/>
    <row r="36134" ht="12.75"/>
    <row r="36135" ht="12.75"/>
    <row r="36136" ht="12.75"/>
    <row r="36137" ht="12.75"/>
    <row r="36138" ht="12.75"/>
    <row r="36139" ht="12.75"/>
    <row r="36140" ht="12.75"/>
    <row r="36141" ht="12.75"/>
    <row r="36142" ht="12.75"/>
    <row r="36143" ht="12.75"/>
    <row r="36144" ht="12.75"/>
    <row r="36145" ht="12.75"/>
    <row r="36146" ht="12.75"/>
    <row r="36147" ht="12.75"/>
    <row r="36148" ht="12.75"/>
    <row r="36149" ht="12.75"/>
    <row r="36150" ht="12.75"/>
    <row r="36151" ht="12.75"/>
    <row r="36152" ht="12.75"/>
    <row r="36153" ht="12.75"/>
    <row r="36154" ht="12.75"/>
    <row r="36155" ht="12.75"/>
    <row r="36156" ht="12.75"/>
    <row r="36157" ht="12.75"/>
    <row r="36158" ht="12.75"/>
    <row r="36159" ht="12.75"/>
    <row r="36160" ht="12.75"/>
    <row r="36161" ht="12.75"/>
    <row r="36162" ht="12.75"/>
    <row r="36163" ht="12.75"/>
    <row r="36164" ht="12.75"/>
    <row r="36165" ht="12.75"/>
    <row r="36166" ht="12.75"/>
    <row r="36167" ht="12.75"/>
    <row r="36168" ht="12.75"/>
    <row r="36169" ht="12.75"/>
    <row r="36170" ht="12.75"/>
    <row r="36171" ht="12.75"/>
    <row r="36172" ht="12.75"/>
    <row r="36173" ht="12.75"/>
    <row r="36174" ht="12.75"/>
    <row r="36175" ht="12.75"/>
    <row r="36176" ht="12.75"/>
    <row r="36177" ht="12.75"/>
    <row r="36178" ht="12.75"/>
    <row r="36179" ht="12.75"/>
    <row r="36180" ht="12.75"/>
    <row r="36181" ht="12.75"/>
    <row r="36182" ht="12.75"/>
    <row r="36183" ht="12.75"/>
    <row r="36184" ht="12.75"/>
    <row r="36185" ht="12.75"/>
    <row r="36186" ht="12.75"/>
    <row r="36187" ht="12.75"/>
    <row r="36188" ht="12.75"/>
    <row r="36189" ht="12.75"/>
    <row r="36190" ht="12.75"/>
    <row r="36191" ht="12.75"/>
    <row r="36192" ht="12.75"/>
    <row r="36193" ht="12.75"/>
    <row r="36194" ht="12.75"/>
    <row r="36195" ht="12.75"/>
    <row r="36196" ht="12.75"/>
    <row r="36197" ht="12.75"/>
    <row r="36198" ht="12.75"/>
    <row r="36199" ht="12.75"/>
    <row r="36200" ht="12.75"/>
    <row r="36201" ht="12.75"/>
    <row r="36202" ht="12.75"/>
    <row r="36203" ht="12.75"/>
    <row r="36204" ht="12.75"/>
    <row r="36205" ht="12.75"/>
    <row r="36206" ht="12.75"/>
    <row r="36207" ht="12.75"/>
    <row r="36208" ht="12.75"/>
    <row r="36209" ht="12.75"/>
    <row r="36210" ht="12.75"/>
    <row r="36211" ht="12.75"/>
    <row r="36212" ht="12.75"/>
    <row r="36213" ht="12.75"/>
    <row r="36214" ht="12.75"/>
    <row r="36215" ht="12.75"/>
    <row r="36216" ht="12.75"/>
    <row r="36217" ht="12.75"/>
    <row r="36218" ht="12.75"/>
    <row r="36219" ht="12.75"/>
    <row r="36220" ht="12.75"/>
    <row r="36221" ht="12.75"/>
    <row r="36222" ht="12.75"/>
    <row r="36223" ht="12.75"/>
    <row r="36224" ht="12.75"/>
    <row r="36225" ht="12.75"/>
    <row r="36226" ht="12.75"/>
    <row r="36227" ht="12.75"/>
    <row r="36228" ht="12.75"/>
    <row r="36229" ht="12.75"/>
    <row r="36230" ht="12.75"/>
    <row r="36231" ht="12.75"/>
    <row r="36232" ht="12.75"/>
    <row r="36233" ht="12.75"/>
    <row r="36234" ht="12.75"/>
    <row r="36235" ht="12.75"/>
    <row r="36236" ht="12.75"/>
    <row r="36237" ht="12.75"/>
    <row r="36238" ht="12.75"/>
    <row r="36239" ht="12.75"/>
    <row r="36240" ht="12.75"/>
    <row r="36241" ht="12.75"/>
    <row r="36242" ht="12.75"/>
    <row r="36243" ht="12.75"/>
    <row r="36244" ht="12.75"/>
    <row r="36245" ht="12.75"/>
    <row r="36246" ht="12.75"/>
    <row r="36247" ht="12.75"/>
    <row r="36248" ht="12.75"/>
    <row r="36249" ht="12.75"/>
    <row r="36250" ht="12.75"/>
    <row r="36251" ht="12.75"/>
    <row r="36252" ht="12.75"/>
    <row r="36253" ht="12.75"/>
    <row r="36254" ht="12.75"/>
    <row r="36255" ht="12.75"/>
    <row r="36256" ht="12.75"/>
    <row r="36257" ht="12.75"/>
    <row r="36258" ht="12.75"/>
    <row r="36259" ht="12.75"/>
    <row r="36260" ht="12.75"/>
    <row r="36261" ht="12.75"/>
    <row r="36262" ht="12.75"/>
    <row r="36263" ht="12.75"/>
    <row r="36264" ht="12.75"/>
    <row r="36265" ht="12.75"/>
    <row r="36266" ht="12.75"/>
    <row r="36267" ht="12.75"/>
    <row r="36268" ht="12.75"/>
    <row r="36269" ht="12.75"/>
    <row r="36270" ht="12.75"/>
    <row r="36271" ht="12.75"/>
    <row r="36272" ht="12.75"/>
    <row r="36273" ht="12.75"/>
    <row r="36274" ht="12.75"/>
    <row r="36275" ht="12.75"/>
    <row r="36276" ht="12.75"/>
    <row r="36277" ht="12.75"/>
    <row r="36278" ht="12.75"/>
    <row r="36279" ht="12.75"/>
    <row r="36280" ht="12.75"/>
    <row r="36281" ht="12.75"/>
    <row r="36282" ht="12.75"/>
    <row r="36283" ht="12.75"/>
    <row r="36284" ht="12.75"/>
    <row r="36285" ht="12.75"/>
    <row r="36286" ht="12.75"/>
    <row r="36287" ht="12.75"/>
    <row r="36288" ht="12.75"/>
    <row r="36289" ht="12.75"/>
    <row r="36290" ht="12.75"/>
    <row r="36291" ht="12.75"/>
    <row r="36292" ht="12.75"/>
    <row r="36293" ht="12.75"/>
    <row r="36294" ht="12.75"/>
    <row r="36295" ht="12.75"/>
    <row r="36296" ht="12.75"/>
    <row r="36297" ht="12.75"/>
    <row r="36298" ht="12.75"/>
    <row r="36299" ht="12.75"/>
    <row r="36300" ht="12.75"/>
    <row r="36301" ht="12.75"/>
    <row r="36302" ht="12.75"/>
    <row r="36303" ht="12.75"/>
    <row r="36304" ht="12.75"/>
    <row r="36305" ht="12.75"/>
    <row r="36306" ht="12.75"/>
    <row r="36307" ht="12.75"/>
    <row r="36308" ht="12.75"/>
    <row r="36309" ht="12.75"/>
    <row r="36310" ht="12.75"/>
    <row r="36311" ht="12.75"/>
    <row r="36312" ht="12.75"/>
    <row r="36313" ht="12.75"/>
    <row r="36314" ht="12.75"/>
    <row r="36315" ht="12.75"/>
    <row r="36316" ht="12.75"/>
    <row r="36317" ht="12.75"/>
    <row r="36318" ht="12.75"/>
    <row r="36319" ht="12.75"/>
    <row r="36320" ht="12.75"/>
    <row r="36321" ht="12.75"/>
    <row r="36322" ht="12.75"/>
    <row r="36323" ht="12.75"/>
    <row r="36324" ht="12.75"/>
    <row r="36325" ht="12.75"/>
    <row r="36326" ht="12.75"/>
    <row r="36327" ht="12.75"/>
    <row r="36328" ht="12.75"/>
    <row r="36329" ht="12.75"/>
    <row r="36330" ht="12.75"/>
    <row r="36331" ht="12.75"/>
    <row r="36332" ht="12.75"/>
    <row r="36333" ht="12.75"/>
    <row r="36334" ht="12.75"/>
    <row r="36335" ht="12.75"/>
    <row r="36336" ht="12.75"/>
    <row r="36337" ht="12.75"/>
    <row r="36338" ht="12.75"/>
    <row r="36339" ht="12.75"/>
    <row r="36340" ht="12.75"/>
    <row r="36341" ht="12.75"/>
    <row r="36342" ht="12.75"/>
    <row r="36343" ht="12.75"/>
    <row r="36344" ht="12.75"/>
    <row r="36345" ht="12.75"/>
    <row r="36346" ht="12.75"/>
    <row r="36347" ht="12.75"/>
    <row r="36348" ht="12.75"/>
    <row r="36349" ht="12.75"/>
    <row r="36350" ht="12.75"/>
    <row r="36351" ht="12.75"/>
    <row r="36352" ht="12.75"/>
    <row r="36353" ht="12.75"/>
    <row r="36354" ht="12.75"/>
    <row r="36355" ht="12.75"/>
    <row r="36356" ht="12.75"/>
    <row r="36357" ht="12.75"/>
    <row r="36358" ht="12.75"/>
    <row r="36359" ht="12.75"/>
    <row r="36360" ht="12.75"/>
    <row r="36361" ht="12.75"/>
    <row r="36362" ht="12.75"/>
    <row r="36363" ht="12.75"/>
    <row r="36364" ht="12.75"/>
    <row r="36365" ht="12.75"/>
    <row r="36366" ht="12.75"/>
    <row r="36367" ht="12.75"/>
    <row r="36368" ht="12.75"/>
    <row r="36369" ht="12.75"/>
    <row r="36370" ht="12.75"/>
    <row r="36371" ht="12.75"/>
    <row r="36372" ht="12.75"/>
    <row r="36373" ht="12.75"/>
    <row r="36374" ht="12.75"/>
    <row r="36375" ht="12.75"/>
    <row r="36376" ht="12.75"/>
    <row r="36377" ht="12.75"/>
    <row r="36378" ht="12.75"/>
    <row r="36379" ht="12.75"/>
    <row r="36380" ht="12.75"/>
    <row r="36381" ht="12.75"/>
    <row r="36382" ht="12.75"/>
    <row r="36383" ht="12.75"/>
    <row r="36384" ht="12.75"/>
    <row r="36385" ht="12.75"/>
    <row r="36386" ht="12.75"/>
    <row r="36387" ht="12.75"/>
    <row r="36388" ht="12.75"/>
    <row r="36389" ht="12.75"/>
    <row r="36390" ht="12.75"/>
    <row r="36391" ht="12.75"/>
    <row r="36392" ht="12.75"/>
    <row r="36393" ht="12.75"/>
    <row r="36394" ht="12.75"/>
    <row r="36395" ht="12.75"/>
    <row r="36396" ht="12.75"/>
    <row r="36397" ht="12.75"/>
    <row r="36398" ht="12.75"/>
    <row r="36399" ht="12.75"/>
    <row r="36400" ht="12.75"/>
    <row r="36401" ht="12.75"/>
    <row r="36402" ht="12.75"/>
    <row r="36403" ht="12.75"/>
    <row r="36404" ht="12.75"/>
    <row r="36405" ht="12.75"/>
    <row r="36406" ht="12.75"/>
    <row r="36407" ht="12.75"/>
    <row r="36408" ht="12.75"/>
    <row r="36409" ht="12.75"/>
    <row r="36410" ht="12.75"/>
    <row r="36411" ht="12.75"/>
    <row r="36412" ht="12.75"/>
    <row r="36413" ht="12.75"/>
    <row r="36414" ht="12.75"/>
    <row r="36415" ht="12.75"/>
    <row r="36416" ht="12.75"/>
    <row r="36417" ht="12.75"/>
    <row r="36418" ht="12.75"/>
    <row r="36419" ht="12.75"/>
    <row r="36420" ht="12.75"/>
    <row r="36421" ht="12.75"/>
    <row r="36422" ht="12.75"/>
    <row r="36423" ht="12.75"/>
    <row r="36424" ht="12.75"/>
    <row r="36425" ht="12.75"/>
    <row r="36426" ht="12.75"/>
    <row r="36427" ht="12.75"/>
    <row r="36428" ht="12.75"/>
    <row r="36429" ht="12.75"/>
    <row r="36430" ht="12.75"/>
    <row r="36431" ht="12.75"/>
    <row r="36432" ht="12.75"/>
    <row r="36433" ht="12.75"/>
    <row r="36434" ht="12.75"/>
    <row r="36435" ht="12.75"/>
    <row r="36436" ht="12.75"/>
    <row r="36437" ht="12.75"/>
    <row r="36438" ht="12.75"/>
    <row r="36439" ht="12.75"/>
    <row r="36440" ht="12.75"/>
    <row r="36441" ht="12.75"/>
    <row r="36442" ht="12.75"/>
    <row r="36443" ht="12.75"/>
    <row r="36444" ht="12.75"/>
    <row r="36445" ht="12.75"/>
    <row r="36446" ht="12.75"/>
    <row r="36447" ht="12.75"/>
    <row r="36448" ht="12.75"/>
    <row r="36449" ht="12.75"/>
    <row r="36450" ht="12.75"/>
    <row r="36451" ht="12.75"/>
    <row r="36452" ht="12.75"/>
    <row r="36453" ht="12.75"/>
    <row r="36454" ht="12.75"/>
    <row r="36455" ht="12.75"/>
    <row r="36456" ht="12.75"/>
    <row r="36457" ht="12.75"/>
    <row r="36458" ht="12.75"/>
    <row r="36459" ht="12.75"/>
    <row r="36460" ht="12.75"/>
    <row r="36461" ht="12.75"/>
    <row r="36462" ht="12.75"/>
    <row r="36463" ht="12.75"/>
    <row r="36464" ht="12.75"/>
    <row r="36465" ht="12.75"/>
    <row r="36466" ht="12.75"/>
    <row r="36467" ht="12.75"/>
    <row r="36468" ht="12.75"/>
    <row r="36469" ht="12.75"/>
    <row r="36470" ht="12.75"/>
    <row r="36471" ht="12.75"/>
    <row r="36472" ht="12.75"/>
    <row r="36473" ht="12.75"/>
    <row r="36474" ht="12.75"/>
    <row r="36475" ht="12.75"/>
    <row r="36476" ht="12.75"/>
    <row r="36477" ht="12.75"/>
    <row r="36478" ht="12.75"/>
    <row r="36479" ht="12.75"/>
    <row r="36480" ht="12.75"/>
    <row r="36481" ht="12.75"/>
    <row r="36482" ht="12.75"/>
    <row r="36483" ht="12.75"/>
    <row r="36484" ht="12.75"/>
    <row r="36485" ht="12.75"/>
    <row r="36486" ht="12.75"/>
    <row r="36487" ht="12.75"/>
    <row r="36488" ht="12.75"/>
    <row r="36489" ht="12.75"/>
    <row r="36490" ht="12.75"/>
    <row r="36491" ht="12.75"/>
    <row r="36492" ht="12.75"/>
    <row r="36493" ht="12.75"/>
    <row r="36494" ht="12.75"/>
    <row r="36495" ht="12.75"/>
    <row r="36496" ht="12.75"/>
    <row r="36497" ht="12.75"/>
    <row r="36498" ht="12.75"/>
    <row r="36499" ht="12.75"/>
    <row r="36500" ht="12.75"/>
    <row r="36501" ht="12.75"/>
    <row r="36502" ht="12.75"/>
    <row r="36503" ht="12.75"/>
    <row r="36504" ht="12.75"/>
    <row r="36505" ht="12.75"/>
    <row r="36506" ht="12.75"/>
    <row r="36507" ht="12.75"/>
    <row r="36508" ht="12.75"/>
    <row r="36509" ht="12.75"/>
    <row r="36510" ht="12.75"/>
    <row r="36511" ht="12.75"/>
    <row r="36512" ht="12.75"/>
    <row r="36513" ht="12.75"/>
    <row r="36514" ht="12.75"/>
    <row r="36515" ht="12.75"/>
    <row r="36516" ht="12.75"/>
    <row r="36517" ht="12.75"/>
    <row r="36518" ht="12.75"/>
    <row r="36519" ht="12.75"/>
    <row r="36520" ht="12.75"/>
    <row r="36521" ht="12.75"/>
    <row r="36522" ht="12.75"/>
    <row r="36523" ht="12.75"/>
    <row r="36524" ht="12.75"/>
    <row r="36525" ht="12.75"/>
    <row r="36526" ht="12.75"/>
    <row r="36527" ht="12.75"/>
    <row r="36528" ht="12.75"/>
    <row r="36529" ht="12.75"/>
    <row r="36530" ht="12.75"/>
    <row r="36531" ht="12.75"/>
    <row r="36532" ht="12.75"/>
    <row r="36533" ht="12.75"/>
    <row r="36534" ht="12.75"/>
    <row r="36535" ht="12.75"/>
    <row r="36536" ht="12.75"/>
    <row r="36537" ht="12.75"/>
    <row r="36538" ht="12.75"/>
    <row r="36539" ht="12.75"/>
    <row r="36540" ht="12.75"/>
    <row r="36541" ht="12.75"/>
    <row r="36542" ht="12.75"/>
    <row r="36543" ht="12.75"/>
    <row r="36544" ht="12.75"/>
    <row r="36545" ht="12.75"/>
    <row r="36546" ht="12.75"/>
    <row r="36547" ht="12.75"/>
    <row r="36548" ht="12.75"/>
    <row r="36549" ht="12.75"/>
    <row r="36550" ht="12.75"/>
    <row r="36551" ht="12.75"/>
    <row r="36552" ht="12.75"/>
    <row r="36553" ht="12.75"/>
    <row r="36554" ht="12.75"/>
    <row r="36555" ht="12.75"/>
    <row r="36556" ht="12.75"/>
    <row r="36557" ht="12.75"/>
    <row r="36558" ht="12.75"/>
    <row r="36559" ht="12.75"/>
    <row r="36560" ht="12.75"/>
    <row r="36561" ht="12.75"/>
    <row r="36562" ht="12.75"/>
    <row r="36563" ht="12.75"/>
    <row r="36564" ht="12.75"/>
    <row r="36565" ht="12.75"/>
    <row r="36566" ht="12.75"/>
    <row r="36567" ht="12.75"/>
    <row r="36568" ht="12.75"/>
    <row r="36569" ht="12.75"/>
    <row r="36570" ht="12.75"/>
    <row r="36571" ht="12.75"/>
    <row r="36572" ht="12.75"/>
    <row r="36573" ht="12.75"/>
    <row r="36574" ht="12.75"/>
    <row r="36575" ht="12.75"/>
    <row r="36576" ht="12.75"/>
    <row r="36577" ht="12.75"/>
    <row r="36578" ht="12.75"/>
    <row r="36579" ht="12.75"/>
    <row r="36580" ht="12.75"/>
    <row r="36581" ht="12.75"/>
    <row r="36582" ht="12.75"/>
    <row r="36583" ht="12.75"/>
    <row r="36584" ht="12.75"/>
    <row r="36585" ht="12.75"/>
    <row r="36586" ht="12.75"/>
    <row r="36587" ht="12.75"/>
    <row r="36588" ht="12.75"/>
    <row r="36589" ht="12.75"/>
    <row r="36590" ht="12.75"/>
    <row r="36591" ht="12.75"/>
    <row r="36592" ht="12.75"/>
    <row r="36593" ht="12.75"/>
    <row r="36594" ht="12.75"/>
    <row r="36595" ht="12.75"/>
    <row r="36596" ht="12.75"/>
    <row r="36597" ht="12.75"/>
    <row r="36598" ht="12.75"/>
    <row r="36599" ht="12.75"/>
    <row r="36600" ht="12.75"/>
    <row r="36601" ht="12.75"/>
    <row r="36602" ht="12.75"/>
    <row r="36603" ht="12.75"/>
    <row r="36604" ht="12.75"/>
    <row r="36605" ht="12.75"/>
    <row r="36606" ht="12.75"/>
    <row r="36607" ht="12.75"/>
    <row r="36608" ht="12.75"/>
    <row r="36609" ht="12.75"/>
    <row r="36610" ht="12.75"/>
    <row r="36611" ht="12.75"/>
    <row r="36612" ht="12.75"/>
    <row r="36613" ht="12.75"/>
    <row r="36614" ht="12.75"/>
    <row r="36615" ht="12.75"/>
    <row r="36616" ht="12.75"/>
    <row r="36617" ht="12.75"/>
    <row r="36618" ht="12.75"/>
    <row r="36619" ht="12.75"/>
    <row r="36620" ht="12.75"/>
    <row r="36621" ht="12.75"/>
    <row r="36622" ht="12.75"/>
    <row r="36623" ht="12.75"/>
    <row r="36624" ht="12.75"/>
    <row r="36625" ht="12.75"/>
    <row r="36626" ht="12.75"/>
    <row r="36627" ht="12.75"/>
    <row r="36628" ht="12.75"/>
    <row r="36629" ht="12.75"/>
    <row r="36630" ht="12.75"/>
    <row r="36631" ht="12.75"/>
    <row r="36632" ht="12.75"/>
    <row r="36633" ht="12.75"/>
    <row r="36634" ht="12.75"/>
    <row r="36635" ht="12.75"/>
    <row r="36636" ht="12.75"/>
    <row r="36637" ht="12.75"/>
    <row r="36638" ht="12.75"/>
    <row r="36639" ht="12.75"/>
    <row r="36640" ht="12.75"/>
    <row r="36641" ht="12.75"/>
    <row r="36642" ht="12.75"/>
    <row r="36643" ht="12.75"/>
    <row r="36644" ht="12.75"/>
    <row r="36645" ht="12.75"/>
    <row r="36646" ht="12.75"/>
    <row r="36647" ht="12.75"/>
    <row r="36648" ht="12.75"/>
    <row r="36649" ht="12.75"/>
    <row r="36650" ht="12.75"/>
    <row r="36651" ht="12.75"/>
    <row r="36652" ht="12.75"/>
    <row r="36653" ht="12.75"/>
    <row r="36654" ht="12.75"/>
    <row r="36655" ht="12.75"/>
    <row r="36656" ht="12.75"/>
    <row r="36657" ht="12.75"/>
    <row r="36658" ht="12.75"/>
    <row r="36659" ht="12.75"/>
    <row r="36660" ht="12.75"/>
    <row r="36661" ht="12.75"/>
    <row r="36662" ht="12.75"/>
    <row r="36663" ht="12.75"/>
    <row r="36664" ht="12.75"/>
    <row r="36665" ht="12.75"/>
    <row r="36666" ht="12.75"/>
    <row r="36667" ht="12.75"/>
    <row r="36668" ht="12.75"/>
    <row r="36669" ht="12.75"/>
    <row r="36670" ht="12.75"/>
    <row r="36671" ht="12.75"/>
    <row r="36672" ht="12.75"/>
    <row r="36673" ht="12.75"/>
    <row r="36674" ht="12.75"/>
    <row r="36675" ht="12.75"/>
    <row r="36676" ht="12.75"/>
    <row r="36677" ht="12.75"/>
    <row r="36678" ht="12.75"/>
    <row r="36679" ht="12.75"/>
    <row r="36680" ht="12.75"/>
    <row r="36681" ht="12.75"/>
    <row r="36682" ht="12.75"/>
    <row r="36683" ht="12.75"/>
    <row r="36684" ht="12.75"/>
    <row r="36685" ht="12.75"/>
    <row r="36686" ht="12.75"/>
    <row r="36687" ht="12.75"/>
    <row r="36688" ht="12.75"/>
    <row r="36689" ht="12.75"/>
    <row r="36690" ht="12.75"/>
    <row r="36691" ht="12.75"/>
    <row r="36692" ht="12.75"/>
    <row r="36693" ht="12.75"/>
    <row r="36694" ht="12.75"/>
    <row r="36695" ht="12.75"/>
    <row r="36696" ht="12.75"/>
    <row r="36697" ht="12.75"/>
    <row r="36698" ht="12.75"/>
    <row r="36699" ht="12.75"/>
    <row r="36700" ht="12.75"/>
    <row r="36701" ht="12.75"/>
    <row r="36702" ht="12.75"/>
    <row r="36703" ht="12.75"/>
    <row r="36704" ht="12.75"/>
    <row r="36705" ht="12.75"/>
    <row r="36706" ht="12.75"/>
    <row r="36707" ht="12.75"/>
    <row r="36708" ht="12.75"/>
    <row r="36709" ht="12.75"/>
    <row r="36710" ht="12.75"/>
    <row r="36711" ht="12.75"/>
    <row r="36712" ht="12.75"/>
    <row r="36713" ht="12.75"/>
    <row r="36714" ht="12.75"/>
    <row r="36715" ht="12.75"/>
    <row r="36716" ht="12.75"/>
    <row r="36717" ht="12.75"/>
    <row r="36718" ht="12.75"/>
    <row r="36719" ht="12.75"/>
    <row r="36720" ht="12.75"/>
    <row r="36721" ht="12.75"/>
    <row r="36722" ht="12.75"/>
    <row r="36723" ht="12.75"/>
    <row r="36724" ht="12.75"/>
    <row r="36725" ht="12.75"/>
    <row r="36726" ht="12.75"/>
    <row r="36727" ht="12.75"/>
    <row r="36728" ht="12.75"/>
    <row r="36729" ht="12.75"/>
    <row r="36730" ht="12.75"/>
    <row r="36731" ht="12.75"/>
    <row r="36732" ht="12.75"/>
    <row r="36733" ht="12.75"/>
    <row r="36734" ht="12.75"/>
    <row r="36735" ht="12.75"/>
    <row r="36736" ht="12.75"/>
    <row r="36737" ht="12.75"/>
    <row r="36738" ht="12.75"/>
    <row r="36739" ht="12.75"/>
    <row r="36740" ht="12.75"/>
    <row r="36741" ht="12.75"/>
    <row r="36742" ht="12.75"/>
    <row r="36743" ht="12.75"/>
    <row r="36744" ht="12.75"/>
    <row r="36745" ht="12.75"/>
    <row r="36746" ht="12.75"/>
    <row r="36747" ht="12.75"/>
    <row r="36748" ht="12.75"/>
    <row r="36749" ht="12.75"/>
    <row r="36750" ht="12.75"/>
    <row r="36751" ht="12.75"/>
    <row r="36752" ht="12.75"/>
    <row r="36753" ht="12.75"/>
    <row r="36754" ht="12.75"/>
    <row r="36755" ht="12.75"/>
    <row r="36756" ht="12.75"/>
    <row r="36757" ht="12.75"/>
    <row r="36758" ht="12.75"/>
    <row r="36759" ht="12.75"/>
    <row r="36760" ht="12.75"/>
    <row r="36761" ht="12.75"/>
    <row r="36762" ht="12.75"/>
    <row r="36763" ht="12.75"/>
    <row r="36764" ht="12.75"/>
    <row r="36765" ht="12.75"/>
    <row r="36766" ht="12.75"/>
    <row r="36767" ht="12.75"/>
    <row r="36768" ht="12.75"/>
    <row r="36769" ht="12.75"/>
    <row r="36770" ht="12.75"/>
    <row r="36771" ht="12.75"/>
    <row r="36772" ht="12.75"/>
    <row r="36773" ht="12.75"/>
    <row r="36774" ht="12.75"/>
    <row r="36775" ht="12.75"/>
    <row r="36776" ht="12.75"/>
    <row r="36777" ht="12.75"/>
    <row r="36778" ht="12.75"/>
    <row r="36779" ht="12.75"/>
    <row r="36780" ht="12.75"/>
    <row r="36781" ht="12.75"/>
    <row r="36782" ht="12.75"/>
    <row r="36783" ht="12.75"/>
    <row r="36784" ht="12.75"/>
    <row r="36785" ht="12.75"/>
    <row r="36786" ht="12.75"/>
    <row r="36787" ht="12.75"/>
    <row r="36788" ht="12.75"/>
    <row r="36789" ht="12.75"/>
    <row r="36790" ht="12.75"/>
    <row r="36791" ht="12.75"/>
    <row r="36792" ht="12.75"/>
    <row r="36793" ht="12.75"/>
    <row r="36794" ht="12.75"/>
    <row r="36795" ht="12.75"/>
    <row r="36796" ht="12.75"/>
    <row r="36797" ht="12.75"/>
    <row r="36798" ht="12.75"/>
    <row r="36799" ht="12.75"/>
    <row r="36800" ht="12.75"/>
    <row r="36801" ht="12.75"/>
    <row r="36802" ht="12.75"/>
    <row r="36803" ht="12.75"/>
    <row r="36804" ht="12.75"/>
    <row r="36805" ht="12.75"/>
    <row r="36806" ht="12.75"/>
    <row r="36807" ht="12.75"/>
    <row r="36808" ht="12.75"/>
    <row r="36809" ht="12.75"/>
    <row r="36810" ht="12.75"/>
    <row r="36811" ht="12.75"/>
    <row r="36812" ht="12.75"/>
    <row r="36813" ht="12.75"/>
    <row r="36814" ht="12.75"/>
    <row r="36815" ht="12.75"/>
    <row r="36816" ht="12.75"/>
    <row r="36817" ht="12.75"/>
    <row r="36818" ht="12.75"/>
    <row r="36819" ht="12.75"/>
    <row r="36820" ht="12.75"/>
    <row r="36821" ht="12.75"/>
    <row r="36822" ht="12.75"/>
    <row r="36823" ht="12.75"/>
    <row r="36824" ht="12.75"/>
    <row r="36825" ht="12.75"/>
    <row r="36826" ht="12.75"/>
    <row r="36827" ht="12.75"/>
    <row r="36828" ht="12.75"/>
    <row r="36829" ht="12.75"/>
    <row r="36830" ht="12.75"/>
    <row r="36831" ht="12.75"/>
    <row r="36832" ht="12.75"/>
    <row r="36833" ht="12.75"/>
    <row r="36834" ht="12.75"/>
    <row r="36835" ht="12.75"/>
    <row r="36836" ht="12.75"/>
    <row r="36837" ht="12.75"/>
    <row r="36838" ht="12.75"/>
    <row r="36839" ht="12.75"/>
    <row r="36840" ht="12.75"/>
    <row r="36841" ht="12.75"/>
    <row r="36842" ht="12.75"/>
    <row r="36843" ht="12.75"/>
    <row r="36844" ht="12.75"/>
    <row r="36845" ht="12.75"/>
    <row r="36846" ht="12.75"/>
    <row r="36847" ht="12.75"/>
    <row r="36848" ht="12.75"/>
    <row r="36849" ht="12.75"/>
    <row r="36850" ht="12.75"/>
    <row r="36851" ht="12.75"/>
    <row r="36852" ht="12.75"/>
    <row r="36853" ht="12.75"/>
    <row r="36854" ht="12.75"/>
    <row r="36855" ht="12.75"/>
    <row r="36856" ht="12.75"/>
    <row r="36857" ht="12.75"/>
    <row r="36858" ht="12.75"/>
    <row r="36859" ht="12.75"/>
    <row r="36860" ht="12.75"/>
    <row r="36861" ht="12.75"/>
    <row r="36862" ht="12.75"/>
    <row r="36863" ht="12.75"/>
    <row r="36864" ht="12.75"/>
    <row r="36865" ht="12.75"/>
    <row r="36866" ht="12.75"/>
    <row r="36867" ht="12.75"/>
    <row r="36868" ht="12.75"/>
    <row r="36869" ht="12.75"/>
    <row r="36870" ht="12.75"/>
    <row r="36871" ht="12.75"/>
    <row r="36872" ht="12.75"/>
    <row r="36873" ht="12.75"/>
    <row r="36874" ht="12.75"/>
    <row r="36875" ht="12.75"/>
    <row r="36876" ht="12.75"/>
    <row r="36877" ht="12.75"/>
    <row r="36878" ht="12.75"/>
    <row r="36879" ht="12.75"/>
    <row r="36880" ht="12.75"/>
    <row r="36881" ht="12.75"/>
    <row r="36882" ht="12.75"/>
    <row r="36883" ht="12.75"/>
    <row r="36884" ht="12.75"/>
    <row r="36885" ht="12.75"/>
    <row r="36886" ht="12.75"/>
    <row r="36887" ht="12.75"/>
    <row r="36888" ht="12.75"/>
    <row r="36889" ht="12.75"/>
    <row r="36890" ht="12.75"/>
    <row r="36891" ht="12.75"/>
    <row r="36892" ht="12.75"/>
    <row r="36893" ht="12.75"/>
    <row r="36894" ht="12.75"/>
    <row r="36895" ht="12.75"/>
    <row r="36896" ht="12.75"/>
    <row r="36897" ht="12.75"/>
    <row r="36898" ht="12.75"/>
    <row r="36899" ht="12.75"/>
    <row r="36900" ht="12.75"/>
    <row r="36901" ht="12.75"/>
    <row r="36902" ht="12.75"/>
    <row r="36903" ht="12.75"/>
    <row r="36904" ht="12.75"/>
    <row r="36905" ht="12.75"/>
    <row r="36906" ht="12.75"/>
    <row r="36907" ht="12.75"/>
    <row r="36908" ht="12.75"/>
    <row r="36909" ht="12.75"/>
    <row r="36910" ht="12.75"/>
    <row r="36911" ht="12.75"/>
    <row r="36912" ht="12.75"/>
    <row r="36913" ht="12.75"/>
    <row r="36914" ht="12.75"/>
    <row r="36915" ht="12.75"/>
    <row r="36916" ht="12.75"/>
    <row r="36917" ht="12.75"/>
    <row r="36918" ht="12.75"/>
    <row r="36919" ht="12.75"/>
    <row r="36920" ht="12.75"/>
    <row r="36921" ht="12.75"/>
    <row r="36922" ht="12.75"/>
    <row r="36923" ht="12.75"/>
    <row r="36924" ht="12.75"/>
    <row r="36925" ht="12.75"/>
    <row r="36926" ht="12.75"/>
    <row r="36927" ht="12.75"/>
    <row r="36928" ht="12.75"/>
    <row r="36929" ht="12.75"/>
    <row r="36930" ht="12.75"/>
    <row r="36931" ht="12.75"/>
    <row r="36932" ht="12.75"/>
    <row r="36933" ht="12.75"/>
    <row r="36934" ht="12.75"/>
    <row r="36935" ht="12.75"/>
    <row r="36936" ht="12.75"/>
    <row r="36937" ht="12.75"/>
    <row r="36938" ht="12.75"/>
    <row r="36939" ht="12.75"/>
    <row r="36940" ht="12.75"/>
    <row r="36941" ht="12.75"/>
    <row r="36942" ht="12.75"/>
    <row r="36943" ht="12.75"/>
    <row r="36944" ht="12.75"/>
    <row r="36945" ht="12.75"/>
    <row r="36946" ht="12.75"/>
    <row r="36947" ht="12.75"/>
    <row r="36948" ht="12.75"/>
    <row r="36949" ht="12.75"/>
    <row r="36950" ht="12.75"/>
    <row r="36951" ht="12.75"/>
    <row r="36952" ht="12.75"/>
    <row r="36953" ht="12.75"/>
    <row r="36954" ht="12.75"/>
    <row r="36955" ht="12.75"/>
    <row r="36956" ht="12.75"/>
    <row r="36957" ht="12.75"/>
    <row r="36958" ht="12.75"/>
    <row r="36959" ht="12.75"/>
    <row r="36960" ht="12.75"/>
    <row r="36961" ht="12.75"/>
    <row r="36962" ht="12.75"/>
    <row r="36963" ht="12.75"/>
    <row r="36964" ht="12.75"/>
    <row r="36965" ht="12.75"/>
    <row r="36966" ht="12.75"/>
    <row r="36967" ht="12.75"/>
    <row r="36968" ht="12.75"/>
    <row r="36969" ht="12.75"/>
    <row r="36970" ht="12.75"/>
    <row r="36971" ht="12.75"/>
    <row r="36972" ht="12.75"/>
    <row r="36973" ht="12.75"/>
    <row r="36974" ht="12.75"/>
    <row r="36975" ht="12.75"/>
    <row r="36976" ht="12.75"/>
    <row r="36977" ht="12.75"/>
    <row r="36978" ht="12.75"/>
    <row r="36979" ht="12.75"/>
    <row r="36980" ht="12.75"/>
    <row r="36981" ht="12.75"/>
    <row r="36982" ht="12.75"/>
    <row r="36983" ht="12.75"/>
    <row r="36984" ht="12.75"/>
    <row r="36985" ht="12.75"/>
    <row r="36986" ht="12.75"/>
    <row r="36987" ht="12.75"/>
    <row r="36988" ht="12.75"/>
    <row r="36989" ht="12.75"/>
    <row r="36990" ht="12.75"/>
    <row r="36991" ht="12.75"/>
    <row r="36992" ht="12.75"/>
    <row r="36993" ht="12.75"/>
    <row r="36994" ht="12.75"/>
    <row r="36995" ht="12.75"/>
    <row r="36996" ht="12.75"/>
    <row r="36997" ht="12.75"/>
    <row r="36998" ht="12.75"/>
    <row r="36999" ht="12.75"/>
    <row r="37000" ht="12.75"/>
    <row r="37001" ht="12.75"/>
    <row r="37002" ht="12.75"/>
    <row r="37003" ht="12.75"/>
    <row r="37004" ht="12.75"/>
    <row r="37005" ht="12.75"/>
    <row r="37006" ht="12.75"/>
    <row r="37007" ht="12.75"/>
    <row r="37008" ht="12.75"/>
    <row r="37009" ht="12.75"/>
    <row r="37010" ht="12.75"/>
    <row r="37011" ht="12.75"/>
    <row r="37012" ht="12.75"/>
    <row r="37013" ht="12.75"/>
    <row r="37014" ht="12.75"/>
    <row r="37015" ht="12.75"/>
    <row r="37016" ht="12.75"/>
    <row r="37017" ht="12.75"/>
    <row r="37018" ht="12.75"/>
    <row r="37019" ht="12.75"/>
    <row r="37020" ht="12.75"/>
    <row r="37021" ht="12.75"/>
    <row r="37022" ht="12.75"/>
    <row r="37023" ht="12.75"/>
    <row r="37024" ht="12.75"/>
    <row r="37025" ht="12.75"/>
    <row r="37026" ht="12.75"/>
    <row r="37027" ht="12.75"/>
    <row r="37028" ht="12.75"/>
    <row r="37029" ht="12.75"/>
    <row r="37030" ht="12.75"/>
    <row r="37031" ht="12.75"/>
    <row r="37032" ht="12.75"/>
    <row r="37033" ht="12.75"/>
    <row r="37034" ht="12.75"/>
    <row r="37035" ht="12.75"/>
    <row r="37036" ht="12.75"/>
    <row r="37037" ht="12.75"/>
    <row r="37038" ht="12.75"/>
    <row r="37039" ht="12.75"/>
    <row r="37040" ht="12.75"/>
    <row r="37041" ht="12.75"/>
    <row r="37042" ht="12.75"/>
    <row r="37043" ht="12.75"/>
    <row r="37044" ht="12.75"/>
    <row r="37045" ht="12.75"/>
    <row r="37046" ht="12.75"/>
    <row r="37047" ht="12.75"/>
    <row r="37048" ht="12.75"/>
    <row r="37049" ht="12.75"/>
    <row r="37050" ht="12.75"/>
    <row r="37051" ht="12.75"/>
    <row r="37052" ht="12.75"/>
    <row r="37053" ht="12.75"/>
    <row r="37054" ht="12.75"/>
    <row r="37055" ht="12.75"/>
    <row r="37056" ht="12.75"/>
    <row r="37057" ht="12.75"/>
    <row r="37058" ht="12.75"/>
    <row r="37059" ht="12.75"/>
    <row r="37060" ht="12.75"/>
    <row r="37061" ht="12.75"/>
    <row r="37062" ht="12.75"/>
    <row r="37063" ht="12.75"/>
    <row r="37064" ht="12.75"/>
    <row r="37065" ht="12.75"/>
    <row r="37066" ht="12.75"/>
    <row r="37067" ht="12.75"/>
    <row r="37068" ht="12.75"/>
    <row r="37069" ht="12.75"/>
    <row r="37070" ht="12.75"/>
    <row r="37071" ht="12.75"/>
    <row r="37072" ht="12.75"/>
    <row r="37073" ht="12.75"/>
    <row r="37074" ht="12.75"/>
    <row r="37075" ht="12.75"/>
    <row r="37076" ht="12.75"/>
    <row r="37077" ht="12.75"/>
    <row r="37078" ht="12.75"/>
    <row r="37079" ht="12.75"/>
    <row r="37080" ht="12.75"/>
    <row r="37081" ht="12.75"/>
    <row r="37082" ht="12.75"/>
    <row r="37083" ht="12.75"/>
    <row r="37084" ht="12.75"/>
    <row r="37085" ht="12.75"/>
    <row r="37086" ht="12.75"/>
    <row r="37087" ht="12.75"/>
    <row r="37088" ht="12.75"/>
    <row r="37089" ht="12.75"/>
    <row r="37090" ht="12.75"/>
    <row r="37091" ht="12.75"/>
    <row r="37092" ht="12.75"/>
    <row r="37093" ht="12.75"/>
    <row r="37094" ht="12.75"/>
    <row r="37095" ht="12.75"/>
    <row r="37096" ht="12.75"/>
    <row r="37097" ht="12.75"/>
    <row r="37098" ht="12.75"/>
    <row r="37099" ht="12.75"/>
    <row r="37100" ht="12.75"/>
    <row r="37101" ht="12.75"/>
    <row r="37102" ht="12.75"/>
    <row r="37103" ht="12.75"/>
    <row r="37104" ht="12.75"/>
    <row r="37105" ht="12.75"/>
    <row r="37106" ht="12.75"/>
    <row r="37107" ht="12.75"/>
    <row r="37108" ht="12.75"/>
    <row r="37109" ht="12.75"/>
    <row r="37110" ht="12.75"/>
    <row r="37111" ht="12.75"/>
    <row r="37112" ht="12.75"/>
    <row r="37113" ht="12.75"/>
    <row r="37114" ht="12.75"/>
    <row r="37115" ht="12.75"/>
    <row r="37116" ht="12.75"/>
    <row r="37117" ht="12.75"/>
    <row r="37118" ht="12.75"/>
    <row r="37119" ht="12.75"/>
    <row r="37120" ht="12.75"/>
    <row r="37121" ht="12.75"/>
    <row r="37122" ht="12.75"/>
    <row r="37123" ht="12.75"/>
    <row r="37124" ht="12.75"/>
    <row r="37125" ht="12.75"/>
    <row r="37126" ht="12.75"/>
    <row r="37127" ht="12.75"/>
    <row r="37128" ht="12.75"/>
    <row r="37129" ht="12.75"/>
    <row r="37130" ht="12.75"/>
    <row r="37131" ht="12.75"/>
    <row r="37132" ht="12.75"/>
    <row r="37133" ht="12.75"/>
    <row r="37134" ht="12.75"/>
    <row r="37135" ht="12.75"/>
    <row r="37136" ht="12.75"/>
    <row r="37137" ht="12.75"/>
    <row r="37138" ht="12.75"/>
    <row r="37139" ht="12.75"/>
    <row r="37140" ht="12.75"/>
    <row r="37141" ht="12.75"/>
    <row r="37142" ht="12.75"/>
    <row r="37143" ht="12.75"/>
    <row r="37144" ht="12.75"/>
    <row r="37145" ht="12.75"/>
    <row r="37146" ht="12.75"/>
    <row r="37147" ht="12.75"/>
    <row r="37148" ht="12.75"/>
    <row r="37149" ht="12.75"/>
    <row r="37150" ht="12.75"/>
    <row r="37151" ht="12.75"/>
    <row r="37152" ht="12.75"/>
    <row r="37153" ht="12.75"/>
    <row r="37154" ht="12.75"/>
    <row r="37155" ht="12.75"/>
    <row r="37156" ht="12.75"/>
    <row r="37157" ht="12.75"/>
    <row r="37158" ht="12.75"/>
    <row r="37159" ht="12.75"/>
    <row r="37160" ht="12.75"/>
    <row r="37161" ht="12.75"/>
    <row r="37162" ht="12.75"/>
    <row r="37163" ht="12.75"/>
    <row r="37164" ht="12.75"/>
    <row r="37165" ht="12.75"/>
    <row r="37166" ht="12.75"/>
    <row r="37167" ht="12.75"/>
    <row r="37168" ht="12.75"/>
    <row r="37169" ht="12.75"/>
    <row r="37170" ht="12.75"/>
    <row r="37171" ht="12.75"/>
    <row r="37172" ht="12.75"/>
    <row r="37173" ht="12.75"/>
    <row r="37174" ht="12.75"/>
    <row r="37175" ht="12.75"/>
    <row r="37176" ht="12.75"/>
    <row r="37177" ht="12.75"/>
    <row r="37178" ht="12.75"/>
    <row r="37179" ht="12.75"/>
    <row r="37180" ht="12.75"/>
    <row r="37181" ht="12.75"/>
    <row r="37182" ht="12.75"/>
    <row r="37183" ht="12.75"/>
    <row r="37184" ht="12.75"/>
    <row r="37185" ht="12.75"/>
    <row r="37186" ht="12.75"/>
    <row r="37187" ht="12.75"/>
    <row r="37188" ht="12.75"/>
    <row r="37189" ht="12.75"/>
    <row r="37190" ht="12.75"/>
    <row r="37191" ht="12.75"/>
    <row r="37192" ht="12.75"/>
    <row r="37193" ht="12.75"/>
    <row r="37194" ht="12.75"/>
    <row r="37195" ht="12.75"/>
    <row r="37196" ht="12.75"/>
    <row r="37197" ht="12.75"/>
    <row r="37198" ht="12.75"/>
    <row r="37199" ht="12.75"/>
    <row r="37200" ht="12.75"/>
    <row r="37201" ht="12.75"/>
    <row r="37202" ht="12.75"/>
    <row r="37203" ht="12.75"/>
    <row r="37204" ht="12.75"/>
    <row r="37205" ht="12.75"/>
    <row r="37206" ht="12.75"/>
    <row r="37207" ht="12.75"/>
    <row r="37208" ht="12.75"/>
    <row r="37209" ht="12.75"/>
    <row r="37210" ht="12.75"/>
    <row r="37211" ht="12.75"/>
    <row r="37212" ht="12.75"/>
    <row r="37213" ht="12.75"/>
    <row r="37214" ht="12.75"/>
    <row r="37215" ht="12.75"/>
    <row r="37216" ht="12.75"/>
    <row r="37217" ht="12.75"/>
    <row r="37218" ht="12.75"/>
    <row r="37219" ht="12.75"/>
    <row r="37220" ht="12.75"/>
    <row r="37221" ht="12.75"/>
    <row r="37222" ht="12.75"/>
    <row r="37223" ht="12.75"/>
    <row r="37224" ht="12.75"/>
    <row r="37225" ht="12.75"/>
    <row r="37226" ht="12.75"/>
    <row r="37227" ht="12.75"/>
    <row r="37228" ht="12.75"/>
    <row r="37229" ht="12.75"/>
    <row r="37230" ht="12.75"/>
    <row r="37231" ht="12.75"/>
    <row r="37232" ht="12.75"/>
    <row r="37233" ht="12.75"/>
    <row r="37234" ht="12.75"/>
    <row r="37235" ht="12.75"/>
    <row r="37236" ht="12.75"/>
    <row r="37237" ht="12.75"/>
    <row r="37238" ht="12.75"/>
    <row r="37239" ht="12.75"/>
    <row r="37240" ht="12.75"/>
    <row r="37241" ht="12.75"/>
    <row r="37242" ht="12.75"/>
    <row r="37243" ht="12.75"/>
    <row r="37244" ht="12.75"/>
    <row r="37245" ht="12.75"/>
    <row r="37246" ht="12.75"/>
    <row r="37247" ht="12.75"/>
    <row r="37248" ht="12.75"/>
    <row r="37249" ht="12.75"/>
    <row r="37250" ht="12.75"/>
    <row r="37251" ht="12.75"/>
    <row r="37252" ht="12.75"/>
    <row r="37253" ht="12.75"/>
    <row r="37254" ht="12.75"/>
    <row r="37255" ht="12.75"/>
    <row r="37256" ht="12.75"/>
    <row r="37257" ht="12.75"/>
    <row r="37258" ht="12.75"/>
    <row r="37259" ht="12.75"/>
    <row r="37260" ht="12.75"/>
    <row r="37261" ht="12.75"/>
    <row r="37262" ht="12.75"/>
    <row r="37263" ht="12.75"/>
    <row r="37264" ht="12.75"/>
    <row r="37265" ht="12.75"/>
    <row r="37266" ht="12.75"/>
    <row r="37267" ht="12.75"/>
    <row r="37268" ht="12.75"/>
    <row r="37269" ht="12.75"/>
    <row r="37270" ht="12.75"/>
    <row r="37271" ht="12.75"/>
    <row r="37272" ht="12.75"/>
    <row r="37273" ht="12.75"/>
    <row r="37274" ht="12.75"/>
    <row r="37275" ht="12.75"/>
    <row r="37276" ht="12.75"/>
    <row r="37277" ht="12.75"/>
    <row r="37278" ht="12.75"/>
    <row r="37279" ht="12.75"/>
    <row r="37280" ht="12.75"/>
    <row r="37281" ht="12.75"/>
    <row r="37282" ht="12.75"/>
    <row r="37283" ht="12.75"/>
    <row r="37284" ht="12.75"/>
    <row r="37285" ht="12.75"/>
    <row r="37286" ht="12.75"/>
    <row r="37287" ht="12.75"/>
    <row r="37288" ht="12.75"/>
    <row r="37289" ht="12.75"/>
    <row r="37290" ht="12.75"/>
    <row r="37291" ht="12.75"/>
    <row r="37292" ht="12.75"/>
    <row r="37293" ht="12.75"/>
    <row r="37294" ht="12.75"/>
    <row r="37295" ht="12.75"/>
    <row r="37296" ht="12.75"/>
    <row r="37297" ht="12.75"/>
    <row r="37298" ht="12.75"/>
    <row r="37299" ht="12.75"/>
    <row r="37300" ht="12.75"/>
    <row r="37301" ht="12.75"/>
    <row r="37302" ht="12.75"/>
    <row r="37303" ht="12.75"/>
    <row r="37304" ht="12.75"/>
    <row r="37305" ht="12.75"/>
    <row r="37306" ht="12.75"/>
    <row r="37307" ht="12.75"/>
    <row r="37308" ht="12.75"/>
    <row r="37309" ht="12.75"/>
    <row r="37310" ht="12.75"/>
    <row r="37311" ht="12.75"/>
    <row r="37312" ht="12.75"/>
    <row r="37313" ht="12.75"/>
    <row r="37314" ht="12.75"/>
    <row r="37315" ht="12.75"/>
    <row r="37316" ht="12.75"/>
    <row r="37317" ht="12.75"/>
    <row r="37318" ht="12.75"/>
    <row r="37319" ht="12.75"/>
    <row r="37320" ht="12.75"/>
    <row r="37321" ht="12.75"/>
    <row r="37322" ht="12.75"/>
    <row r="37323" ht="12.75"/>
    <row r="37324" ht="12.75"/>
    <row r="37325" ht="12.75"/>
    <row r="37326" ht="12.75"/>
    <row r="37327" ht="12.75"/>
    <row r="37328" ht="12.75"/>
    <row r="37329" ht="12.75"/>
    <row r="37330" ht="12.75"/>
    <row r="37331" ht="12.75"/>
    <row r="37332" ht="12.75"/>
    <row r="37333" ht="12.75"/>
    <row r="37334" ht="12.75"/>
    <row r="37335" ht="12.75"/>
    <row r="37336" ht="12.75"/>
    <row r="37337" ht="12.75"/>
    <row r="37338" ht="12.75"/>
    <row r="37339" ht="12.75"/>
    <row r="37340" ht="12.75"/>
    <row r="37341" ht="12.75"/>
    <row r="37342" ht="12.75"/>
    <row r="37343" ht="12.75"/>
    <row r="37344" ht="12.75"/>
    <row r="37345" ht="12.75"/>
    <row r="37346" ht="12.75"/>
    <row r="37347" ht="12.75"/>
    <row r="37348" ht="12.75"/>
    <row r="37349" ht="12.75"/>
    <row r="37350" ht="12.75"/>
    <row r="37351" ht="12.75"/>
    <row r="37352" ht="12.75"/>
    <row r="37353" ht="12.75"/>
    <row r="37354" ht="12.75"/>
    <row r="37355" ht="12.75"/>
    <row r="37356" ht="12.75"/>
    <row r="37357" ht="12.75"/>
    <row r="37358" ht="12.75"/>
    <row r="37359" ht="12.75"/>
    <row r="37360" ht="12.75"/>
    <row r="37361" ht="12.75"/>
    <row r="37362" ht="12.75"/>
    <row r="37363" ht="12.75"/>
    <row r="37364" ht="12.75"/>
    <row r="37365" ht="12.75"/>
    <row r="37366" ht="12.75"/>
    <row r="37367" ht="12.75"/>
    <row r="37368" ht="12.75"/>
    <row r="37369" ht="12.75"/>
    <row r="37370" ht="12.75"/>
    <row r="37371" ht="12.75"/>
    <row r="37372" ht="12.75"/>
    <row r="37373" ht="12.75"/>
    <row r="37374" ht="12.75"/>
    <row r="37375" ht="12.75"/>
    <row r="37376" ht="12.75"/>
    <row r="37377" ht="12.75"/>
    <row r="37378" ht="12.75"/>
    <row r="37379" ht="12.75"/>
    <row r="37380" ht="12.75"/>
    <row r="37381" ht="12.75"/>
    <row r="37382" ht="12.75"/>
    <row r="37383" ht="12.75"/>
    <row r="37384" ht="12.75"/>
    <row r="37385" ht="12.75"/>
    <row r="37386" ht="12.75"/>
    <row r="37387" ht="12.75"/>
    <row r="37388" ht="12.75"/>
    <row r="37389" ht="12.75"/>
    <row r="37390" ht="12.75"/>
    <row r="37391" ht="12.75"/>
    <row r="37392" ht="12.75"/>
    <row r="37393" ht="12.75"/>
    <row r="37394" ht="12.75"/>
    <row r="37395" ht="12.75"/>
    <row r="37396" ht="12.75"/>
    <row r="37397" ht="12.75"/>
    <row r="37398" ht="12.75"/>
    <row r="37399" ht="12.75"/>
    <row r="37400" ht="12.75"/>
    <row r="37401" ht="12.75"/>
    <row r="37402" ht="12.75"/>
    <row r="37403" ht="12.75"/>
    <row r="37404" ht="12.75"/>
    <row r="37405" ht="12.75"/>
    <row r="37406" ht="12.75"/>
    <row r="37407" ht="12.75"/>
    <row r="37408" ht="12.75"/>
    <row r="37409" ht="12.75"/>
    <row r="37410" ht="12.75"/>
    <row r="37411" ht="12.75"/>
    <row r="37412" ht="12.75"/>
    <row r="37413" ht="12.75"/>
    <row r="37414" ht="12.75"/>
    <row r="37415" ht="12.75"/>
    <row r="37416" ht="12.75"/>
    <row r="37417" ht="12.75"/>
    <row r="37418" ht="12.75"/>
    <row r="37419" ht="12.75"/>
    <row r="37420" ht="12.75"/>
    <row r="37421" ht="12.75"/>
    <row r="37422" ht="12.75"/>
    <row r="37423" ht="12.75"/>
    <row r="37424" ht="12.75"/>
    <row r="37425" ht="12.75"/>
    <row r="37426" ht="12.75"/>
    <row r="37427" ht="12.75"/>
    <row r="37428" ht="12.75"/>
    <row r="37429" ht="12.75"/>
    <row r="37430" ht="12.75"/>
    <row r="37431" ht="12.75"/>
    <row r="37432" ht="12.75"/>
    <row r="37433" ht="12.75"/>
    <row r="37434" ht="12.75"/>
    <row r="37435" ht="12.75"/>
    <row r="37436" ht="12.75"/>
    <row r="37437" ht="12.75"/>
    <row r="37438" ht="12.75"/>
    <row r="37439" ht="12.75"/>
    <row r="37440" ht="12.75"/>
    <row r="37441" ht="12.75"/>
    <row r="37442" ht="12.75"/>
    <row r="37443" ht="12.75"/>
    <row r="37444" ht="12.75"/>
    <row r="37445" ht="12.75"/>
    <row r="37446" ht="12.75"/>
    <row r="37447" ht="12.75"/>
    <row r="37448" ht="12.75"/>
    <row r="37449" ht="12.75"/>
    <row r="37450" ht="12.75"/>
    <row r="37451" ht="12.75"/>
    <row r="37452" ht="12.75"/>
    <row r="37453" ht="12.75"/>
    <row r="37454" ht="12.75"/>
    <row r="37455" ht="12.75"/>
    <row r="37456" ht="12.75"/>
    <row r="37457" ht="12.75"/>
    <row r="37458" ht="12.75"/>
    <row r="37459" ht="12.75"/>
    <row r="37460" ht="12.75"/>
    <row r="37461" ht="12.75"/>
    <row r="37462" ht="12.75"/>
    <row r="37463" ht="12.75"/>
    <row r="37464" ht="12.75"/>
    <row r="37465" ht="12.75"/>
    <row r="37466" ht="12.75"/>
    <row r="37467" ht="12.75"/>
    <row r="37468" ht="12.75"/>
    <row r="37469" ht="12.75"/>
    <row r="37470" ht="12.75"/>
    <row r="37471" ht="12.75"/>
    <row r="37472" ht="12.75"/>
    <row r="37473" ht="12.75"/>
    <row r="37474" ht="12.75"/>
    <row r="37475" ht="12.75"/>
    <row r="37476" ht="12.75"/>
    <row r="37477" ht="12.75"/>
    <row r="37478" ht="12.75"/>
    <row r="37479" ht="12.75"/>
    <row r="37480" ht="12.75"/>
    <row r="37481" ht="12.75"/>
    <row r="37482" ht="12.75"/>
    <row r="37483" ht="12.75"/>
    <row r="37484" ht="12.75"/>
    <row r="37485" ht="12.75"/>
    <row r="37486" ht="12.75"/>
    <row r="37487" ht="12.75"/>
    <row r="37488" ht="12.75"/>
    <row r="37489" ht="12.75"/>
    <row r="37490" ht="12.75"/>
    <row r="37491" ht="12.75"/>
    <row r="37492" ht="12.75"/>
    <row r="37493" ht="12.75"/>
    <row r="37494" ht="12.75"/>
    <row r="37495" ht="12.75"/>
    <row r="37496" ht="12.75"/>
    <row r="37497" ht="12.75"/>
    <row r="37498" ht="12.75"/>
    <row r="37499" ht="12.75"/>
    <row r="37500" ht="12.75"/>
    <row r="37501" ht="12.75"/>
    <row r="37502" ht="12.75"/>
    <row r="37503" ht="12.75"/>
    <row r="37504" ht="12.75"/>
    <row r="37505" ht="12.75"/>
    <row r="37506" ht="12.75"/>
    <row r="37507" ht="12.75"/>
    <row r="37508" ht="12.75"/>
    <row r="37509" ht="12.75"/>
    <row r="37510" ht="12.75"/>
    <row r="37511" ht="12.75"/>
    <row r="37512" ht="12.75"/>
    <row r="37513" ht="12.75"/>
    <row r="37514" ht="12.75"/>
    <row r="37515" ht="12.75"/>
    <row r="37516" ht="12.75"/>
    <row r="37517" ht="12.75"/>
    <row r="37518" ht="12.75"/>
    <row r="37519" ht="12.75"/>
    <row r="37520" ht="12.75"/>
    <row r="37521" ht="12.75"/>
    <row r="37522" ht="12.75"/>
    <row r="37523" ht="12.75"/>
    <row r="37524" ht="12.75"/>
    <row r="37525" ht="12.75"/>
    <row r="37526" ht="12.75"/>
    <row r="37527" ht="12.75"/>
    <row r="37528" ht="12.75"/>
    <row r="37529" ht="12.75"/>
    <row r="37530" ht="12.75"/>
    <row r="37531" ht="12.75"/>
    <row r="37532" ht="12.75"/>
    <row r="37533" ht="12.75"/>
    <row r="37534" ht="12.75"/>
    <row r="37535" ht="12.75"/>
    <row r="37536" ht="12.75"/>
    <row r="37537" ht="12.75"/>
    <row r="37538" ht="12.75"/>
    <row r="37539" ht="12.75"/>
    <row r="37540" ht="12.75"/>
    <row r="37541" ht="12.75"/>
    <row r="37542" ht="12.75"/>
    <row r="37543" ht="12.75"/>
    <row r="37544" ht="12.75"/>
    <row r="37545" ht="12.75"/>
    <row r="37546" ht="12.75"/>
    <row r="37547" ht="12.75"/>
    <row r="37548" ht="12.75"/>
    <row r="37549" ht="12.75"/>
    <row r="37550" ht="12.75"/>
    <row r="37551" ht="12.75"/>
    <row r="37552" ht="12.75"/>
    <row r="37553" ht="12.75"/>
    <row r="37554" ht="12.75"/>
    <row r="37555" ht="12.75"/>
    <row r="37556" ht="12.75"/>
    <row r="37557" ht="12.75"/>
    <row r="37558" ht="12.75"/>
    <row r="37559" ht="12.75"/>
    <row r="37560" ht="12.75"/>
    <row r="37561" ht="12.75"/>
    <row r="37562" ht="12.75"/>
    <row r="37563" ht="12.75"/>
    <row r="37564" ht="12.75"/>
    <row r="37565" ht="12.75"/>
    <row r="37566" ht="12.75"/>
    <row r="37567" ht="12.75"/>
    <row r="37568" ht="12.75"/>
    <row r="37569" ht="12.75"/>
    <row r="37570" ht="12.75"/>
    <row r="37571" ht="12.75"/>
    <row r="37572" ht="12.75"/>
    <row r="37573" ht="12.75"/>
    <row r="37574" ht="12.75"/>
    <row r="37575" ht="12.75"/>
    <row r="37576" ht="12.75"/>
    <row r="37577" ht="12.75"/>
    <row r="37578" ht="12.75"/>
    <row r="37579" ht="12.75"/>
    <row r="37580" ht="12.75"/>
    <row r="37581" ht="12.75"/>
    <row r="37582" ht="12.75"/>
    <row r="37583" ht="12.75"/>
    <row r="37584" ht="12.75"/>
    <row r="37585" ht="12.75"/>
    <row r="37586" ht="12.75"/>
    <row r="37587" ht="12.75"/>
    <row r="37588" ht="12.75"/>
    <row r="37589" ht="12.75"/>
    <row r="37590" ht="12.75"/>
    <row r="37591" ht="12.75"/>
    <row r="37592" ht="12.75"/>
    <row r="37593" ht="12.75"/>
    <row r="37594" ht="12.75"/>
    <row r="37595" ht="12.75"/>
    <row r="37596" ht="12.75"/>
    <row r="37597" ht="12.75"/>
    <row r="37598" ht="12.75"/>
    <row r="37599" ht="12.75"/>
    <row r="37600" ht="12.75"/>
    <row r="37601" ht="12.75"/>
    <row r="37602" ht="12.75"/>
    <row r="37603" ht="12.75"/>
    <row r="37604" ht="12.75"/>
    <row r="37605" ht="12.75"/>
    <row r="37606" ht="12.75"/>
    <row r="37607" ht="12.75"/>
    <row r="37608" ht="12.75"/>
    <row r="37609" ht="12.75"/>
    <row r="37610" ht="12.75"/>
    <row r="37611" ht="12.75"/>
    <row r="37612" ht="12.75"/>
    <row r="37613" ht="12.75"/>
    <row r="37614" ht="12.75"/>
    <row r="37615" ht="12.75"/>
    <row r="37616" ht="12.75"/>
    <row r="37617" ht="12.75"/>
    <row r="37618" ht="12.75"/>
    <row r="37619" ht="12.75"/>
    <row r="37620" ht="12.75"/>
    <row r="37621" ht="12.75"/>
    <row r="37622" ht="12.75"/>
    <row r="37623" ht="12.75"/>
    <row r="37624" ht="12.75"/>
    <row r="37625" ht="12.75"/>
    <row r="37626" ht="12.75"/>
    <row r="37627" ht="12.75"/>
    <row r="37628" ht="12.75"/>
    <row r="37629" ht="12.75"/>
    <row r="37630" ht="12.75"/>
    <row r="37631" ht="12.75"/>
    <row r="37632" ht="12.75"/>
    <row r="37633" ht="12.75"/>
    <row r="37634" ht="12.75"/>
    <row r="37635" ht="12.75"/>
    <row r="37636" ht="12.75"/>
    <row r="37637" ht="12.75"/>
    <row r="37638" ht="12.75"/>
    <row r="37639" ht="12.75"/>
    <row r="37640" ht="12.75"/>
    <row r="37641" ht="12.75"/>
    <row r="37642" ht="12.75"/>
    <row r="37643" ht="12.75"/>
    <row r="37644" ht="12.75"/>
    <row r="37645" ht="12.75"/>
    <row r="37646" ht="12.75"/>
    <row r="37647" ht="12.75"/>
    <row r="37648" ht="12.75"/>
    <row r="37649" ht="12.75"/>
    <row r="37650" ht="12.75"/>
    <row r="37651" ht="12.75"/>
    <row r="37652" ht="12.75"/>
    <row r="37653" ht="12.75"/>
    <row r="37654" ht="12.75"/>
    <row r="37655" ht="12.75"/>
    <row r="37656" ht="12.75"/>
    <row r="37657" ht="12.75"/>
    <row r="37658" ht="12.75"/>
    <row r="37659" ht="12.75"/>
    <row r="37660" ht="12.75"/>
    <row r="37661" ht="12.75"/>
    <row r="37662" ht="12.75"/>
    <row r="37663" ht="12.75"/>
    <row r="37664" ht="12.75"/>
    <row r="37665" ht="12.75"/>
    <row r="37666" ht="12.75"/>
    <row r="37667" ht="12.75"/>
    <row r="37668" ht="12.75"/>
    <row r="37669" ht="12.75"/>
    <row r="37670" ht="12.75"/>
    <row r="37671" ht="12.75"/>
    <row r="37672" ht="12.75"/>
    <row r="37673" ht="12.75"/>
    <row r="37674" ht="12.75"/>
    <row r="37675" ht="12.75"/>
    <row r="37676" ht="12.75"/>
    <row r="37677" ht="12.75"/>
    <row r="37678" ht="12.75"/>
    <row r="37679" ht="12.75"/>
    <row r="37680" ht="12.75"/>
    <row r="37681" ht="12.75"/>
    <row r="37682" ht="12.75"/>
    <row r="37683" ht="12.75"/>
    <row r="37684" ht="12.75"/>
    <row r="37685" ht="12.75"/>
    <row r="37686" ht="12.75"/>
    <row r="37687" ht="12.75"/>
    <row r="37688" ht="12.75"/>
    <row r="37689" ht="12.75"/>
    <row r="37690" ht="12.75"/>
    <row r="37691" ht="12.75"/>
    <row r="37692" ht="12.75"/>
    <row r="37693" ht="12.75"/>
    <row r="37694" ht="12.75"/>
    <row r="37695" ht="12.75"/>
    <row r="37696" ht="12.75"/>
    <row r="37697" ht="12.75"/>
    <row r="37698" ht="12.75"/>
    <row r="37699" ht="12.75"/>
    <row r="37700" ht="12.75"/>
    <row r="37701" ht="12.75"/>
    <row r="37702" ht="12.75"/>
    <row r="37703" ht="12.75"/>
    <row r="37704" ht="12.75"/>
    <row r="37705" ht="12.75"/>
    <row r="37706" ht="12.75"/>
    <row r="37707" ht="12.75"/>
    <row r="37708" ht="12.75"/>
    <row r="37709" ht="12.75"/>
    <row r="37710" ht="12.75"/>
    <row r="37711" ht="12.75"/>
    <row r="37712" ht="12.75"/>
    <row r="37713" ht="12.75"/>
    <row r="37714" ht="12.75"/>
    <row r="37715" ht="12.75"/>
    <row r="37716" ht="12.75"/>
    <row r="37717" ht="12.75"/>
    <row r="37718" ht="12.75"/>
    <row r="37719" ht="12.75"/>
    <row r="37720" ht="12.75"/>
    <row r="37721" ht="12.75"/>
    <row r="37722" ht="12.75"/>
    <row r="37723" ht="12.75"/>
    <row r="37724" ht="12.75"/>
    <row r="37725" ht="12.75"/>
    <row r="37726" ht="12.75"/>
    <row r="37727" ht="12.75"/>
    <row r="37728" ht="12.75"/>
    <row r="37729" ht="12.75"/>
    <row r="37730" ht="12.75"/>
    <row r="37731" ht="12.75"/>
    <row r="37732" ht="12.75"/>
    <row r="37733" ht="12.75"/>
    <row r="37734" ht="12.75"/>
    <row r="37735" ht="12.75"/>
    <row r="37736" ht="12.75"/>
    <row r="37737" ht="12.75"/>
    <row r="37738" ht="12.75"/>
    <row r="37739" ht="12.75"/>
    <row r="37740" ht="12.75"/>
    <row r="37741" ht="12.75"/>
    <row r="37742" ht="12.75"/>
    <row r="37743" ht="12.75"/>
    <row r="37744" ht="12.75"/>
    <row r="37745" ht="12.75"/>
    <row r="37746" ht="12.75"/>
    <row r="37747" ht="12.75"/>
    <row r="37748" ht="12.75"/>
    <row r="37749" ht="12.75"/>
    <row r="37750" ht="12.75"/>
    <row r="37751" ht="12.75"/>
    <row r="37752" ht="12.75"/>
    <row r="37753" ht="12.75"/>
    <row r="37754" ht="12.75"/>
    <row r="37755" ht="12.75"/>
    <row r="37756" ht="12.75"/>
    <row r="37757" ht="12.75"/>
    <row r="37758" ht="12.75"/>
    <row r="37759" ht="12.75"/>
    <row r="37760" ht="12.75"/>
    <row r="37761" ht="12.75"/>
    <row r="37762" ht="12.75"/>
    <row r="37763" ht="12.75"/>
    <row r="37764" ht="12.75"/>
    <row r="37765" ht="12.75"/>
    <row r="37766" ht="12.75"/>
    <row r="37767" ht="12.75"/>
    <row r="37768" ht="12.75"/>
    <row r="37769" ht="12.75"/>
    <row r="37770" ht="12.75"/>
    <row r="37771" ht="12.75"/>
    <row r="37772" ht="12.75"/>
    <row r="37773" ht="12.75"/>
    <row r="37774" ht="12.75"/>
    <row r="37775" ht="12.75"/>
    <row r="37776" ht="12.75"/>
    <row r="37777" ht="12.75"/>
    <row r="37778" ht="12.75"/>
    <row r="37779" ht="12.75"/>
    <row r="37780" ht="12.75"/>
    <row r="37781" ht="12.75"/>
    <row r="37782" ht="12.75"/>
    <row r="37783" ht="12.75"/>
    <row r="37784" ht="12.75"/>
    <row r="37785" ht="12.75"/>
    <row r="37786" ht="12.75"/>
    <row r="37787" ht="12.75"/>
    <row r="37788" ht="12.75"/>
    <row r="37789" ht="12.75"/>
    <row r="37790" ht="12.75"/>
    <row r="37791" ht="12.75"/>
    <row r="37792" ht="12.75"/>
    <row r="37793" ht="12.75"/>
    <row r="37794" ht="12.75"/>
    <row r="37795" ht="12.75"/>
    <row r="37796" ht="12.75"/>
    <row r="37797" ht="12.75"/>
    <row r="37798" ht="12.75"/>
    <row r="37799" ht="12.75"/>
    <row r="37800" ht="12.75"/>
    <row r="37801" ht="12.75"/>
    <row r="37802" ht="12.75"/>
    <row r="37803" ht="12.75"/>
    <row r="37804" ht="12.75"/>
    <row r="37805" ht="12.75"/>
    <row r="37806" ht="12.75"/>
    <row r="37807" ht="12.75"/>
    <row r="37808" ht="12.75"/>
    <row r="37809" ht="12.75"/>
    <row r="37810" ht="12.75"/>
    <row r="37811" ht="12.75"/>
    <row r="37812" ht="12.75"/>
    <row r="37813" ht="12.75"/>
    <row r="37814" ht="12.75"/>
    <row r="37815" ht="12.75"/>
    <row r="37816" ht="12.75"/>
    <row r="37817" ht="12.75"/>
    <row r="37818" ht="12.75"/>
    <row r="37819" ht="12.75"/>
    <row r="37820" ht="12.75"/>
    <row r="37821" ht="12.75"/>
    <row r="37822" ht="12.75"/>
    <row r="37823" ht="12.75"/>
    <row r="37824" ht="12.75"/>
    <row r="37825" ht="12.75"/>
    <row r="37826" ht="12.75"/>
    <row r="37827" ht="12.75"/>
    <row r="37828" ht="12.75"/>
    <row r="37829" ht="12.75"/>
    <row r="37830" ht="12.75"/>
    <row r="37831" ht="12.75"/>
    <row r="37832" ht="12.75"/>
    <row r="37833" ht="12.75"/>
    <row r="37834" ht="12.75"/>
    <row r="37835" ht="12.75"/>
    <row r="37836" ht="12.75"/>
    <row r="37837" ht="12.75"/>
    <row r="37838" ht="12.75"/>
    <row r="37839" ht="12.75"/>
    <row r="37840" ht="12.75"/>
    <row r="37841" ht="12.75"/>
    <row r="37842" ht="12.75"/>
    <row r="37843" ht="12.75"/>
    <row r="37844" ht="12.75"/>
    <row r="37845" ht="12.75"/>
    <row r="37846" ht="12.75"/>
    <row r="37847" ht="12.75"/>
    <row r="37848" ht="12.75"/>
    <row r="37849" ht="12.75"/>
    <row r="37850" ht="12.75"/>
    <row r="37851" ht="12.75"/>
    <row r="37852" ht="12.75"/>
    <row r="37853" ht="12.75"/>
    <row r="37854" ht="12.75"/>
    <row r="37855" ht="12.75"/>
    <row r="37856" ht="12.75"/>
    <row r="37857" ht="12.75"/>
    <row r="37858" ht="12.75"/>
    <row r="37859" ht="12.75"/>
    <row r="37860" ht="12.75"/>
    <row r="37861" ht="12.75"/>
    <row r="37862" ht="12.75"/>
    <row r="37863" ht="12.75"/>
    <row r="37864" ht="12.75"/>
    <row r="37865" ht="12.75"/>
    <row r="37866" ht="12.75"/>
    <row r="37867" ht="12.75"/>
    <row r="37868" ht="12.75"/>
    <row r="37869" ht="12.75"/>
    <row r="37870" ht="12.75"/>
    <row r="37871" ht="12.75"/>
    <row r="37872" ht="12.75"/>
    <row r="37873" ht="12.75"/>
    <row r="37874" ht="12.75"/>
    <row r="37875" ht="12.75"/>
    <row r="37876" ht="12.75"/>
    <row r="37877" ht="12.75"/>
    <row r="37878" ht="12.75"/>
    <row r="37879" ht="12.75"/>
    <row r="37880" ht="12.75"/>
    <row r="37881" ht="12.75"/>
    <row r="37882" ht="12.75"/>
    <row r="37883" ht="12.75"/>
    <row r="37884" ht="12.75"/>
    <row r="37885" ht="12.75"/>
    <row r="37886" ht="12.75"/>
    <row r="37887" ht="12.75"/>
    <row r="37888" ht="12.75"/>
    <row r="37889" ht="12.75"/>
    <row r="37890" ht="12.75"/>
    <row r="37891" ht="12.75"/>
    <row r="37892" ht="12.75"/>
    <row r="37893" ht="12.75"/>
    <row r="37894" ht="12.75"/>
    <row r="37895" ht="12.75"/>
    <row r="37896" ht="12.75"/>
    <row r="37897" ht="12.75"/>
    <row r="37898" ht="12.75"/>
    <row r="37899" ht="12.75"/>
    <row r="37900" ht="12.75"/>
    <row r="37901" ht="12.75"/>
    <row r="37902" ht="12.75"/>
    <row r="37903" ht="12.75"/>
    <row r="37904" ht="12.75"/>
    <row r="37905" ht="12.75"/>
    <row r="37906" ht="12.75"/>
    <row r="37907" ht="12.75"/>
    <row r="37908" ht="12.75"/>
    <row r="37909" ht="12.75"/>
    <row r="37910" ht="12.75"/>
    <row r="37911" ht="12.75"/>
    <row r="37912" ht="12.75"/>
    <row r="37913" ht="12.75"/>
    <row r="37914" ht="12.75"/>
    <row r="37915" ht="12.75"/>
    <row r="37916" ht="12.75"/>
    <row r="37917" ht="12.75"/>
    <row r="37918" ht="12.75"/>
    <row r="37919" ht="12.75"/>
    <row r="37920" ht="12.75"/>
    <row r="37921" ht="12.75"/>
    <row r="37922" ht="12.75"/>
    <row r="37923" ht="12.75"/>
    <row r="37924" ht="12.75"/>
    <row r="37925" ht="12.75"/>
    <row r="37926" ht="12.75"/>
    <row r="37927" ht="12.75"/>
    <row r="37928" ht="12.75"/>
    <row r="37929" ht="12.75"/>
    <row r="37930" ht="12.75"/>
    <row r="37931" ht="12.75"/>
    <row r="37932" ht="12.75"/>
    <row r="37933" ht="12.75"/>
    <row r="37934" ht="12.75"/>
    <row r="37935" ht="12.75"/>
    <row r="37936" ht="12.75"/>
    <row r="37937" ht="12.75"/>
    <row r="37938" ht="12.75"/>
    <row r="37939" ht="12.75"/>
    <row r="37940" ht="12.75"/>
    <row r="37941" ht="12.75"/>
    <row r="37942" ht="12.75"/>
    <row r="37943" ht="12.75"/>
    <row r="37944" ht="12.75"/>
    <row r="37945" ht="12.75"/>
    <row r="37946" ht="12.75"/>
    <row r="37947" ht="12.75"/>
    <row r="37948" ht="12.75"/>
    <row r="37949" ht="12.75"/>
    <row r="37950" ht="12.75"/>
    <row r="37951" ht="12.75"/>
    <row r="37952" ht="12.75"/>
    <row r="37953" ht="12.75"/>
    <row r="37954" ht="12.75"/>
    <row r="37955" ht="12.75"/>
    <row r="37956" ht="12.75"/>
    <row r="37957" ht="12.75"/>
    <row r="37958" ht="12.75"/>
    <row r="37959" ht="12.75"/>
    <row r="37960" ht="12.75"/>
    <row r="37961" ht="12.75"/>
    <row r="37962" ht="12.75"/>
    <row r="37963" ht="12.75"/>
    <row r="37964" ht="12.75"/>
    <row r="37965" ht="12.75"/>
    <row r="37966" ht="12.75"/>
    <row r="37967" ht="12.75"/>
    <row r="37968" ht="12.75"/>
    <row r="37969" ht="12.75"/>
    <row r="37970" ht="12.75"/>
    <row r="37971" ht="12.75"/>
    <row r="37972" ht="12.75"/>
    <row r="37973" ht="12.75"/>
    <row r="37974" ht="12.75"/>
    <row r="37975" ht="12.75"/>
    <row r="37976" ht="12.75"/>
    <row r="37977" ht="12.75"/>
    <row r="37978" ht="12.75"/>
    <row r="37979" ht="12.75"/>
    <row r="37980" ht="12.75"/>
    <row r="37981" ht="12.75"/>
    <row r="37982" ht="12.75"/>
    <row r="37983" ht="12.75"/>
    <row r="37984" ht="12.75"/>
    <row r="37985" ht="12.75"/>
    <row r="37986" ht="12.75"/>
    <row r="37987" ht="12.75"/>
    <row r="37988" ht="12.75"/>
    <row r="37989" ht="12.75"/>
    <row r="37990" ht="12.75"/>
    <row r="37991" ht="12.75"/>
    <row r="37992" ht="12.75"/>
    <row r="37993" ht="12.75"/>
    <row r="37994" ht="12.75"/>
    <row r="37995" ht="12.75"/>
    <row r="37996" ht="12.75"/>
    <row r="37997" ht="12.75"/>
    <row r="37998" ht="12.75"/>
    <row r="37999" ht="12.75"/>
    <row r="38000" ht="12.75"/>
    <row r="38001" ht="12.75"/>
    <row r="38002" ht="12.75"/>
    <row r="38003" ht="12.75"/>
    <row r="38004" ht="12.75"/>
    <row r="38005" ht="12.75"/>
    <row r="38006" ht="12.75"/>
    <row r="38007" ht="12.75"/>
    <row r="38008" ht="12.75"/>
    <row r="38009" ht="12.75"/>
    <row r="38010" ht="12.75"/>
    <row r="38011" ht="12.75"/>
    <row r="38012" ht="12.75"/>
    <row r="38013" ht="12.75"/>
    <row r="38014" ht="12.75"/>
    <row r="38015" ht="12.75"/>
    <row r="38016" ht="12.75"/>
    <row r="38017" ht="12.75"/>
    <row r="38018" ht="12.75"/>
    <row r="38019" ht="12.75"/>
    <row r="38020" ht="12.75"/>
    <row r="38021" ht="12.75"/>
    <row r="38022" ht="12.75"/>
    <row r="38023" ht="12.75"/>
    <row r="38024" ht="12.75"/>
    <row r="38025" ht="12.75"/>
    <row r="38026" ht="12.75"/>
    <row r="38027" ht="12.75"/>
    <row r="38028" ht="12.75"/>
    <row r="38029" ht="12.75"/>
    <row r="38030" ht="12.75"/>
    <row r="38031" ht="12.75"/>
    <row r="38032" ht="12.75"/>
    <row r="38033" ht="12.75"/>
    <row r="38034" ht="12.75"/>
    <row r="38035" ht="12.75"/>
    <row r="38036" ht="12.75"/>
    <row r="38037" ht="12.75"/>
    <row r="38038" ht="12.75"/>
    <row r="38039" ht="12.75"/>
    <row r="38040" ht="12.75"/>
    <row r="38041" ht="12.75"/>
    <row r="38042" ht="12.75"/>
    <row r="38043" ht="12.75"/>
    <row r="38044" ht="12.75"/>
    <row r="38045" ht="12.75"/>
    <row r="38046" ht="12.75"/>
    <row r="38047" ht="12.75"/>
    <row r="38048" ht="12.75"/>
    <row r="38049" ht="12.75"/>
    <row r="38050" ht="12.75"/>
    <row r="38051" ht="12.75"/>
    <row r="38052" ht="12.75"/>
    <row r="38053" ht="12.75"/>
    <row r="38054" ht="12.75"/>
    <row r="38055" ht="12.75"/>
    <row r="38056" ht="12.75"/>
    <row r="38057" ht="12.75"/>
    <row r="38058" ht="12.75"/>
    <row r="38059" ht="12.75"/>
    <row r="38060" ht="12.75"/>
    <row r="38061" ht="12.75"/>
    <row r="38062" ht="12.75"/>
    <row r="38063" ht="12.75"/>
    <row r="38064" ht="12.75"/>
    <row r="38065" ht="12.75"/>
    <row r="38066" ht="12.75"/>
    <row r="38067" ht="12.75"/>
    <row r="38068" ht="12.75"/>
    <row r="38069" ht="12.75"/>
    <row r="38070" ht="12.75"/>
    <row r="38071" ht="12.75"/>
    <row r="38072" ht="12.75"/>
    <row r="38073" ht="12.75"/>
    <row r="38074" ht="12.75"/>
    <row r="38075" ht="12.75"/>
    <row r="38076" ht="12.75"/>
    <row r="38077" ht="12.75"/>
    <row r="38078" ht="12.75"/>
    <row r="38079" ht="12.75"/>
    <row r="38080" ht="12.75"/>
    <row r="38081" ht="12.75"/>
    <row r="38082" ht="12.75"/>
    <row r="38083" ht="12.75"/>
    <row r="38084" ht="12.75"/>
    <row r="38085" ht="12.75"/>
    <row r="38086" ht="12.75"/>
    <row r="38087" ht="12.75"/>
    <row r="38088" ht="12.75"/>
    <row r="38089" ht="12.75"/>
    <row r="38090" ht="12.75"/>
    <row r="38091" ht="12.75"/>
    <row r="38092" ht="12.75"/>
    <row r="38093" ht="12.75"/>
    <row r="38094" ht="12.75"/>
    <row r="38095" ht="12.75"/>
    <row r="38096" ht="12.75"/>
    <row r="38097" ht="12.75"/>
    <row r="38098" ht="12.75"/>
    <row r="38099" ht="12.75"/>
    <row r="38100" ht="12.75"/>
    <row r="38101" ht="12.75"/>
    <row r="38102" ht="12.75"/>
    <row r="38103" ht="12.75"/>
    <row r="38104" ht="12.75"/>
    <row r="38105" ht="12.75"/>
    <row r="38106" ht="12.75"/>
    <row r="38107" ht="12.75"/>
    <row r="38108" ht="12.75"/>
    <row r="38109" ht="12.75"/>
    <row r="38110" ht="12.75"/>
    <row r="38111" ht="12.75"/>
    <row r="38112" ht="12.75"/>
    <row r="38113" ht="12.75"/>
    <row r="38114" ht="12.75"/>
    <row r="38115" ht="12.75"/>
    <row r="38116" ht="12.75"/>
    <row r="38117" ht="12.75"/>
    <row r="38118" ht="12.75"/>
    <row r="38119" ht="12.75"/>
    <row r="38120" ht="12.75"/>
    <row r="38121" ht="12.75"/>
    <row r="38122" ht="12.75"/>
    <row r="38123" ht="12.75"/>
    <row r="38124" ht="12.75"/>
    <row r="38125" ht="12.75"/>
    <row r="38126" ht="12.75"/>
    <row r="38127" ht="12.75"/>
    <row r="38128" ht="12.75"/>
    <row r="38129" ht="12.75"/>
    <row r="38130" ht="12.75"/>
    <row r="38131" ht="12.75"/>
    <row r="38132" ht="12.75"/>
    <row r="38133" ht="12.75"/>
    <row r="38134" ht="12.75"/>
    <row r="38135" ht="12.75"/>
    <row r="38136" ht="12.75"/>
    <row r="38137" ht="12.75"/>
    <row r="38138" ht="12.75"/>
    <row r="38139" ht="12.75"/>
    <row r="38140" ht="12.75"/>
    <row r="38141" ht="12.75"/>
    <row r="38142" ht="12.75"/>
    <row r="38143" ht="12.75"/>
    <row r="38144" ht="12.75"/>
    <row r="38145" ht="12.75"/>
    <row r="38146" ht="12.75"/>
    <row r="38147" ht="12.75"/>
    <row r="38148" ht="12.75"/>
    <row r="38149" ht="12.75"/>
    <row r="38150" ht="12.75"/>
    <row r="38151" ht="12.75"/>
    <row r="38152" ht="12.75"/>
    <row r="38153" ht="12.75"/>
    <row r="38154" ht="12.75"/>
    <row r="38155" ht="12.75"/>
    <row r="38156" ht="12.75"/>
    <row r="38157" ht="12.75"/>
    <row r="38158" ht="12.75"/>
    <row r="38159" ht="12.75"/>
    <row r="38160" ht="12.75"/>
    <row r="38161" ht="12.75"/>
    <row r="38162" ht="12.75"/>
    <row r="38163" ht="12.75"/>
    <row r="38164" ht="12.75"/>
    <row r="38165" ht="12.75"/>
    <row r="38166" ht="12.75"/>
    <row r="38167" ht="12.75"/>
    <row r="38168" ht="12.75"/>
    <row r="38169" ht="12.75"/>
    <row r="38170" ht="12.75"/>
    <row r="38171" ht="12.75"/>
    <row r="38172" ht="12.75"/>
    <row r="38173" ht="12.75"/>
    <row r="38174" ht="12.75"/>
    <row r="38175" ht="12.75"/>
    <row r="38176" ht="12.75"/>
    <row r="38177" ht="12.75"/>
    <row r="38178" ht="12.75"/>
    <row r="38179" ht="12.75"/>
    <row r="38180" ht="12.75"/>
    <row r="38181" ht="12.75"/>
    <row r="38182" ht="12.75"/>
    <row r="38183" ht="12.75"/>
    <row r="38184" ht="12.75"/>
    <row r="38185" ht="12.75"/>
    <row r="38186" ht="12.75"/>
    <row r="38187" ht="12.75"/>
    <row r="38188" ht="12.75"/>
    <row r="38189" ht="12.75"/>
    <row r="38190" ht="12.75"/>
    <row r="38191" ht="12.75"/>
    <row r="38192" ht="12.75"/>
    <row r="38193" ht="12.75"/>
    <row r="38194" ht="12.75"/>
    <row r="38195" ht="12.75"/>
    <row r="38196" ht="12.75"/>
    <row r="38197" ht="12.75"/>
    <row r="38198" ht="12.75"/>
    <row r="38199" ht="12.75"/>
    <row r="38200" ht="12.75"/>
    <row r="38201" ht="12.75"/>
    <row r="38202" ht="12.75"/>
    <row r="38203" ht="12.75"/>
    <row r="38204" ht="12.75"/>
    <row r="38205" ht="12.75"/>
    <row r="38206" ht="12.75"/>
    <row r="38207" ht="12.75"/>
    <row r="38208" ht="12.75"/>
    <row r="38209" ht="12.75"/>
    <row r="38210" ht="12.75"/>
    <row r="38211" ht="12.75"/>
    <row r="38212" ht="12.75"/>
    <row r="38213" ht="12.75"/>
    <row r="38214" ht="12.75"/>
    <row r="38215" ht="12.75"/>
    <row r="38216" ht="12.75"/>
    <row r="38217" ht="12.75"/>
    <row r="38218" ht="12.75"/>
    <row r="38219" ht="12.75"/>
    <row r="38220" ht="12.75"/>
    <row r="38221" ht="12.75"/>
    <row r="38222" ht="12.75"/>
    <row r="38223" ht="12.75"/>
    <row r="38224" ht="12.75"/>
    <row r="38225" ht="12.75"/>
    <row r="38226" ht="12.75"/>
    <row r="38227" ht="12.75"/>
    <row r="38228" ht="12.75"/>
    <row r="38229" ht="12.75"/>
    <row r="38230" ht="12.75"/>
    <row r="38231" ht="12.75"/>
    <row r="38232" ht="12.75"/>
    <row r="38233" ht="12.75"/>
    <row r="38234" ht="12.75"/>
    <row r="38235" ht="12.75"/>
    <row r="38236" ht="12.75"/>
    <row r="38237" ht="12.75"/>
    <row r="38238" ht="12.75"/>
    <row r="38239" ht="12.75"/>
    <row r="38240" ht="12.75"/>
    <row r="38241" ht="12.75"/>
    <row r="38242" ht="12.75"/>
    <row r="38243" ht="12.75"/>
    <row r="38244" ht="12.75"/>
    <row r="38245" ht="12.75"/>
    <row r="38246" ht="12.75"/>
    <row r="38247" ht="12.75"/>
    <row r="38248" ht="12.75"/>
    <row r="38249" ht="12.75"/>
    <row r="38250" ht="12.75"/>
    <row r="38251" ht="12.75"/>
    <row r="38252" ht="12.75"/>
    <row r="38253" ht="12.75"/>
    <row r="38254" ht="12.75"/>
    <row r="38255" ht="12.75"/>
    <row r="38256" ht="12.75"/>
    <row r="38257" ht="12.75"/>
    <row r="38258" ht="12.75"/>
    <row r="38259" ht="12.75"/>
    <row r="38260" ht="12.75"/>
    <row r="38261" ht="12.75"/>
    <row r="38262" ht="12.75"/>
    <row r="38263" ht="12.75"/>
    <row r="38264" ht="12.75"/>
    <row r="38265" ht="12.75"/>
    <row r="38266" ht="12.75"/>
    <row r="38267" ht="12.75"/>
    <row r="38268" ht="12.75"/>
    <row r="38269" ht="12.75"/>
    <row r="38270" ht="12.75"/>
    <row r="38271" ht="12.75"/>
    <row r="38272" ht="12.75"/>
    <row r="38273" ht="12.75"/>
    <row r="38274" ht="12.75"/>
    <row r="38275" ht="12.75"/>
    <row r="38276" ht="12.75"/>
    <row r="38277" ht="12.75"/>
    <row r="38278" ht="12.75"/>
    <row r="38279" ht="12.75"/>
    <row r="38280" ht="12.75"/>
    <row r="38281" ht="12.75"/>
    <row r="38282" ht="12.75"/>
    <row r="38283" ht="12.75"/>
    <row r="38284" ht="12.75"/>
    <row r="38285" ht="12.75"/>
    <row r="38286" ht="12.75"/>
    <row r="38287" ht="12.75"/>
    <row r="38288" ht="12.75"/>
    <row r="38289" ht="12.75"/>
    <row r="38290" ht="12.75"/>
    <row r="38291" ht="12.75"/>
    <row r="38292" ht="12.75"/>
    <row r="38293" ht="12.75"/>
    <row r="38294" ht="12.75"/>
    <row r="38295" ht="12.75"/>
    <row r="38296" ht="12.75"/>
    <row r="38297" ht="12.75"/>
    <row r="38298" ht="12.75"/>
    <row r="38299" ht="12.75"/>
    <row r="38300" ht="12.75"/>
    <row r="38301" ht="12.75"/>
    <row r="38302" ht="12.75"/>
    <row r="38303" ht="12.75"/>
    <row r="38304" ht="12.75"/>
    <row r="38305" ht="12.75"/>
    <row r="38306" ht="12.75"/>
    <row r="38307" ht="12.75"/>
    <row r="38308" ht="12.75"/>
    <row r="38309" ht="12.75"/>
    <row r="38310" ht="12.75"/>
    <row r="38311" ht="12.75"/>
    <row r="38312" ht="12.75"/>
    <row r="38313" ht="12.75"/>
    <row r="38314" ht="12.75"/>
    <row r="38315" ht="12.75"/>
    <row r="38316" ht="12.75"/>
    <row r="38317" ht="12.75"/>
    <row r="38318" ht="12.75"/>
    <row r="38319" ht="12.75"/>
    <row r="38320" ht="12.75"/>
    <row r="38321" ht="12.75"/>
    <row r="38322" ht="12.75"/>
    <row r="38323" ht="12.75"/>
    <row r="38324" ht="12.75"/>
    <row r="38325" ht="12.75"/>
    <row r="38326" ht="12.75"/>
    <row r="38327" ht="12.75"/>
    <row r="38328" ht="12.75"/>
    <row r="38329" ht="12.75"/>
    <row r="38330" ht="12.75"/>
    <row r="38331" ht="12.75"/>
    <row r="38332" ht="12.75"/>
    <row r="38333" ht="12.75"/>
    <row r="38334" ht="12.75"/>
    <row r="38335" ht="12.75"/>
    <row r="38336" ht="12.75"/>
    <row r="38337" ht="12.75"/>
    <row r="38338" ht="12.75"/>
    <row r="38339" ht="12.75"/>
    <row r="38340" ht="12.75"/>
    <row r="38341" ht="12.75"/>
    <row r="38342" ht="12.75"/>
    <row r="38343" ht="12.75"/>
    <row r="38344" ht="12.75"/>
    <row r="38345" ht="12.75"/>
    <row r="38346" ht="12.75"/>
    <row r="38347" ht="12.75"/>
    <row r="38348" ht="12.75"/>
    <row r="38349" ht="12.75"/>
    <row r="38350" ht="12.75"/>
    <row r="38351" ht="12.75"/>
    <row r="38352" ht="12.75"/>
    <row r="38353" ht="12.75"/>
    <row r="38354" ht="12.75"/>
    <row r="38355" ht="12.75"/>
    <row r="38356" ht="12.75"/>
    <row r="38357" ht="12.75"/>
    <row r="38358" ht="12.75"/>
    <row r="38359" ht="12.75"/>
    <row r="38360" ht="12.75"/>
    <row r="38361" ht="12.75"/>
    <row r="38362" ht="12.75"/>
    <row r="38363" ht="12.75"/>
    <row r="38364" ht="12.75"/>
    <row r="38365" ht="12.75"/>
    <row r="38366" ht="12.75"/>
    <row r="38367" ht="12.75"/>
    <row r="38368" ht="12.75"/>
    <row r="38369" ht="12.75"/>
    <row r="38370" ht="12.75"/>
    <row r="38371" ht="12.75"/>
    <row r="38372" ht="12.75"/>
    <row r="38373" ht="12.75"/>
    <row r="38374" ht="12.75"/>
    <row r="38375" ht="12.75"/>
    <row r="38376" ht="12.75"/>
    <row r="38377" ht="12.75"/>
    <row r="38378" ht="12.75"/>
    <row r="38379" ht="12.75"/>
    <row r="38380" ht="12.75"/>
    <row r="38381" ht="12.75"/>
    <row r="38382" ht="12.75"/>
    <row r="38383" ht="12.75"/>
    <row r="38384" ht="12.75"/>
    <row r="38385" ht="12.75"/>
    <row r="38386" ht="12.75"/>
    <row r="38387" ht="12.75"/>
    <row r="38388" ht="12.75"/>
    <row r="38389" ht="12.75"/>
    <row r="38390" ht="12.75"/>
    <row r="38391" ht="12.75"/>
    <row r="38392" ht="12.75"/>
    <row r="38393" ht="12.75"/>
    <row r="38394" ht="12.75"/>
    <row r="38395" ht="12.75"/>
    <row r="38396" ht="12.75"/>
    <row r="38397" ht="12.75"/>
    <row r="38398" ht="12.75"/>
    <row r="38399" ht="12.75"/>
    <row r="38400" ht="12.75"/>
    <row r="38401" ht="12.75"/>
    <row r="38402" ht="12.75"/>
    <row r="38403" ht="12.75"/>
    <row r="38404" ht="12.75"/>
    <row r="38405" ht="12.75"/>
    <row r="38406" ht="12.75"/>
    <row r="38407" ht="12.75"/>
    <row r="38408" ht="12.75"/>
    <row r="38409" ht="12.75"/>
    <row r="38410" ht="12.75"/>
    <row r="38411" ht="12.75"/>
    <row r="38412" ht="12.75"/>
    <row r="38413" ht="12.75"/>
    <row r="38414" ht="12.75"/>
    <row r="38415" ht="12.75"/>
    <row r="38416" ht="12.75"/>
    <row r="38417" ht="12.75"/>
    <row r="38418" ht="12.75"/>
    <row r="38419" ht="12.75"/>
    <row r="38420" ht="12.75"/>
    <row r="38421" ht="12.75"/>
    <row r="38422" ht="12.75"/>
    <row r="38423" ht="12.75"/>
    <row r="38424" ht="12.75"/>
    <row r="38425" ht="12.75"/>
    <row r="38426" ht="12.75"/>
    <row r="38427" ht="12.75"/>
    <row r="38428" ht="12.75"/>
    <row r="38429" ht="12.75"/>
    <row r="38430" ht="12.75"/>
    <row r="38431" ht="12.75"/>
    <row r="38432" ht="12.75"/>
    <row r="38433" ht="12.75"/>
    <row r="38434" ht="12.75"/>
    <row r="38435" ht="12.75"/>
    <row r="38436" ht="12.75"/>
    <row r="38437" ht="12.75"/>
    <row r="38438" ht="12.75"/>
    <row r="38439" ht="12.75"/>
    <row r="38440" ht="12.75"/>
    <row r="38441" ht="12.75"/>
    <row r="38442" ht="12.75"/>
    <row r="38443" ht="12.75"/>
    <row r="38444" ht="12.75"/>
    <row r="38445" ht="12.75"/>
    <row r="38446" ht="12.75"/>
    <row r="38447" ht="12.75"/>
    <row r="38448" ht="12.75"/>
    <row r="38449" ht="12.75"/>
    <row r="38450" ht="12.75"/>
    <row r="38451" ht="12.75"/>
    <row r="38452" ht="12.75"/>
    <row r="38453" ht="12.75"/>
    <row r="38454" ht="12.75"/>
    <row r="38455" ht="12.75"/>
    <row r="38456" ht="12.75"/>
    <row r="38457" ht="12.75"/>
    <row r="38458" ht="12.75"/>
    <row r="38459" ht="12.75"/>
    <row r="38460" ht="12.75"/>
    <row r="38461" ht="12.75"/>
    <row r="38462" ht="12.75"/>
    <row r="38463" ht="12.75"/>
    <row r="38464" ht="12.75"/>
    <row r="38465" ht="12.75"/>
    <row r="38466" ht="12.75"/>
    <row r="38467" ht="12.75"/>
    <row r="38468" ht="12.75"/>
    <row r="38469" ht="12.75"/>
    <row r="38470" ht="12.75"/>
    <row r="38471" ht="12.75"/>
    <row r="38472" ht="12.75"/>
    <row r="38473" ht="12.75"/>
    <row r="38474" ht="12.75"/>
    <row r="38475" ht="12.75"/>
    <row r="38476" ht="12.75"/>
    <row r="38477" ht="12.75"/>
    <row r="38478" ht="12.75"/>
    <row r="38479" ht="12.75"/>
    <row r="38480" ht="12.75"/>
    <row r="38481" ht="12.75"/>
    <row r="38482" ht="12.75"/>
    <row r="38483" ht="12.75"/>
    <row r="38484" ht="12.75"/>
    <row r="38485" ht="12.75"/>
    <row r="38486" ht="12.75"/>
    <row r="38487" ht="12.75"/>
    <row r="38488" ht="12.75"/>
    <row r="38489" ht="12.75"/>
    <row r="38490" ht="12.75"/>
    <row r="38491" ht="12.75"/>
    <row r="38492" ht="12.75"/>
    <row r="38493" ht="12.75"/>
    <row r="38494" ht="12.75"/>
    <row r="38495" ht="12.75"/>
    <row r="38496" ht="12.75"/>
    <row r="38497" ht="12.75"/>
    <row r="38498" ht="12.75"/>
    <row r="38499" ht="12.75"/>
    <row r="38500" ht="12.75"/>
    <row r="38501" ht="12.75"/>
    <row r="38502" ht="12.75"/>
    <row r="38503" ht="12.75"/>
    <row r="38504" ht="12.75"/>
    <row r="38505" ht="12.75"/>
    <row r="38506" ht="12.75"/>
    <row r="38507" ht="12.75"/>
    <row r="38508" ht="12.75"/>
    <row r="38509" ht="12.75"/>
    <row r="38510" ht="12.75"/>
    <row r="38511" ht="12.75"/>
    <row r="38512" ht="12.75"/>
    <row r="38513" ht="12.75"/>
    <row r="38514" ht="12.75"/>
    <row r="38515" ht="12.75"/>
    <row r="38516" ht="12.75"/>
    <row r="38517" ht="12.75"/>
    <row r="38518" ht="12.75"/>
    <row r="38519" ht="12.75"/>
    <row r="38520" ht="12.75"/>
    <row r="38521" ht="12.75"/>
    <row r="38522" ht="12.75"/>
    <row r="38523" ht="12.75"/>
    <row r="38524" ht="12.75"/>
    <row r="38525" ht="12.75"/>
    <row r="38526" ht="12.75"/>
    <row r="38527" ht="12.75"/>
    <row r="38528" ht="12.75"/>
    <row r="38529" ht="12.75"/>
    <row r="38530" ht="12.75"/>
    <row r="38531" ht="12.75"/>
    <row r="38532" ht="12.75"/>
    <row r="38533" ht="12.75"/>
    <row r="38534" ht="12.75"/>
    <row r="38535" ht="12.75"/>
    <row r="38536" ht="12.75"/>
    <row r="38537" ht="12.75"/>
    <row r="38538" ht="12.75"/>
    <row r="38539" ht="12.75"/>
    <row r="38540" ht="12.75"/>
    <row r="38541" ht="12.75"/>
    <row r="38542" ht="12.75"/>
    <row r="38543" ht="12.75"/>
    <row r="38544" ht="12.75"/>
    <row r="38545" ht="12.75"/>
    <row r="38546" ht="12.75"/>
    <row r="38547" ht="12.75"/>
    <row r="38548" ht="12.75"/>
    <row r="38549" ht="12.75"/>
    <row r="38550" ht="12.75"/>
    <row r="38551" ht="12.75"/>
    <row r="38552" ht="12.75"/>
    <row r="38553" ht="12.75"/>
    <row r="38554" ht="12.75"/>
    <row r="38555" ht="12.75"/>
    <row r="38556" ht="12.75"/>
    <row r="38557" ht="12.75"/>
    <row r="38558" ht="12.75"/>
    <row r="38559" ht="12.75"/>
    <row r="38560" ht="12.75"/>
    <row r="38561" ht="12.75"/>
    <row r="38562" ht="12.75"/>
    <row r="38563" ht="12.75"/>
    <row r="38564" ht="12.75"/>
    <row r="38565" ht="12.75"/>
    <row r="38566" ht="12.75"/>
    <row r="38567" ht="12.75"/>
    <row r="38568" ht="12.75"/>
    <row r="38569" ht="12.75"/>
    <row r="38570" ht="12.75"/>
    <row r="38571" ht="12.75"/>
    <row r="38572" ht="12.75"/>
    <row r="38573" ht="12.75"/>
    <row r="38574" ht="12.75"/>
    <row r="38575" ht="12.75"/>
    <row r="38576" ht="12.75"/>
    <row r="38577" ht="12.75"/>
    <row r="38578" ht="12.75"/>
    <row r="38579" ht="12.75"/>
    <row r="38580" ht="12.75"/>
    <row r="38581" ht="12.75"/>
    <row r="38582" ht="12.75"/>
    <row r="38583" ht="12.75"/>
    <row r="38584" ht="12.75"/>
    <row r="38585" ht="12.75"/>
    <row r="38586" ht="12.75"/>
    <row r="38587" ht="12.75"/>
    <row r="38588" ht="12.75"/>
    <row r="38589" ht="12.75"/>
    <row r="38590" ht="12.75"/>
    <row r="38591" ht="12.75"/>
    <row r="38592" ht="12.75"/>
    <row r="38593" ht="12.75"/>
    <row r="38594" ht="12.75"/>
    <row r="38595" ht="12.75"/>
    <row r="38596" ht="12.75"/>
    <row r="38597" ht="12.75"/>
    <row r="38598" ht="12.75"/>
    <row r="38599" ht="12.75"/>
    <row r="38600" ht="12.75"/>
    <row r="38601" ht="12.75"/>
    <row r="38602" ht="12.75"/>
    <row r="38603" ht="12.75"/>
    <row r="38604" ht="12.75"/>
    <row r="38605" ht="12.75"/>
    <row r="38606" ht="12.75"/>
    <row r="38607" ht="12.75"/>
    <row r="38608" ht="12.75"/>
    <row r="38609" ht="12.75"/>
    <row r="38610" ht="12.75"/>
    <row r="38611" ht="12.75"/>
    <row r="38612" ht="12.75"/>
    <row r="38613" ht="12.75"/>
    <row r="38614" ht="12.75"/>
    <row r="38615" ht="12.75"/>
    <row r="38616" ht="12.75"/>
    <row r="38617" ht="12.75"/>
    <row r="38618" ht="12.75"/>
    <row r="38619" ht="12.75"/>
    <row r="38620" ht="12.75"/>
    <row r="38621" ht="12.75"/>
    <row r="38622" ht="12.75"/>
    <row r="38623" ht="12.75"/>
    <row r="38624" ht="12.75"/>
    <row r="38625" ht="12.75"/>
    <row r="38626" ht="12.75"/>
    <row r="38627" ht="12.75"/>
    <row r="38628" ht="12.75"/>
    <row r="38629" ht="12.75"/>
    <row r="38630" ht="12.75"/>
    <row r="38631" ht="12.75"/>
    <row r="38632" ht="12.75"/>
    <row r="38633" ht="12.75"/>
    <row r="38634" ht="12.75"/>
    <row r="38635" ht="12.75"/>
    <row r="38636" ht="12.75"/>
    <row r="38637" ht="12.75"/>
    <row r="38638" ht="12.75"/>
    <row r="38639" ht="12.75"/>
    <row r="38640" ht="12.75"/>
    <row r="38641" ht="12.75"/>
    <row r="38642" ht="12.75"/>
    <row r="38643" ht="12.75"/>
    <row r="38644" ht="12.75"/>
    <row r="38645" ht="12.75"/>
    <row r="38646" ht="12.75"/>
    <row r="38647" ht="12.75"/>
    <row r="38648" ht="12.75"/>
    <row r="38649" ht="12.75"/>
    <row r="38650" ht="12.75"/>
    <row r="38651" ht="12.75"/>
    <row r="38652" ht="12.75"/>
    <row r="38653" ht="12.75"/>
    <row r="38654" ht="12.75"/>
    <row r="38655" ht="12.75"/>
    <row r="38656" ht="12.75"/>
    <row r="38657" ht="12.75"/>
    <row r="38658" ht="12.75"/>
    <row r="38659" ht="12.75"/>
    <row r="38660" ht="12.75"/>
    <row r="38661" ht="12.75"/>
    <row r="38662" ht="12.75"/>
    <row r="38663" ht="12.75"/>
    <row r="38664" ht="12.75"/>
    <row r="38665" ht="12.75"/>
    <row r="38666" ht="12.75"/>
    <row r="38667" ht="12.75"/>
    <row r="38668" ht="12.75"/>
    <row r="38669" ht="12.75"/>
    <row r="38670" ht="12.75"/>
    <row r="38671" ht="12.75"/>
    <row r="38672" ht="12.75"/>
    <row r="38673" ht="12.75"/>
    <row r="38674" ht="12.75"/>
    <row r="38675" ht="12.75"/>
    <row r="38676" ht="12.75"/>
    <row r="38677" ht="12.75"/>
    <row r="38678" ht="12.75"/>
    <row r="38679" ht="12.75"/>
    <row r="38680" ht="12.75"/>
    <row r="38681" ht="12.75"/>
    <row r="38682" ht="12.75"/>
    <row r="38683" ht="12.75"/>
    <row r="38684" ht="12.75"/>
    <row r="38685" ht="12.75"/>
    <row r="38686" ht="12.75"/>
    <row r="38687" ht="12.75"/>
    <row r="38688" ht="12.75"/>
    <row r="38689" ht="12.75"/>
    <row r="38690" ht="12.75"/>
    <row r="38691" ht="12.75"/>
    <row r="38692" ht="12.75"/>
    <row r="38693" ht="12.75"/>
    <row r="38694" ht="12.75"/>
    <row r="38695" ht="12.75"/>
    <row r="38696" ht="12.75"/>
    <row r="38697" ht="12.75"/>
    <row r="38698" ht="12.75"/>
    <row r="38699" ht="12.75"/>
    <row r="38700" ht="12.75"/>
    <row r="38701" ht="12.75"/>
    <row r="38702" ht="12.75"/>
    <row r="38703" ht="12.75"/>
    <row r="38704" ht="12.75"/>
    <row r="38705" ht="12.75"/>
    <row r="38706" ht="12.75"/>
    <row r="38707" ht="12.75"/>
    <row r="38708" ht="12.75"/>
    <row r="38709" ht="12.75"/>
    <row r="38710" ht="12.75"/>
    <row r="38711" ht="12.75"/>
    <row r="38712" ht="12.75"/>
    <row r="38713" ht="12.75"/>
    <row r="38714" ht="12.75"/>
    <row r="38715" ht="12.75"/>
    <row r="38716" ht="12.75"/>
    <row r="38717" ht="12.75"/>
    <row r="38718" ht="12.75"/>
    <row r="38719" ht="12.75"/>
    <row r="38720" ht="12.75"/>
    <row r="38721" ht="12.75"/>
    <row r="38722" ht="12.75"/>
    <row r="38723" ht="12.75"/>
    <row r="38724" ht="12.75"/>
    <row r="38725" ht="12.75"/>
    <row r="38726" ht="12.75"/>
    <row r="38727" ht="12.75"/>
    <row r="38728" ht="12.75"/>
    <row r="38729" ht="12.75"/>
    <row r="38730" ht="12.75"/>
    <row r="38731" ht="12.75"/>
    <row r="38732" ht="12.75"/>
    <row r="38733" ht="12.75"/>
    <row r="38734" ht="12.75"/>
    <row r="38735" ht="12.75"/>
    <row r="38736" ht="12.75"/>
    <row r="38737" ht="12.75"/>
    <row r="38738" ht="12.75"/>
    <row r="38739" ht="12.75"/>
    <row r="38740" ht="12.75"/>
    <row r="38741" ht="12.75"/>
    <row r="38742" ht="12.75"/>
    <row r="38743" ht="12.75"/>
    <row r="38744" ht="12.75"/>
    <row r="38745" ht="12.75"/>
    <row r="38746" ht="12.75"/>
    <row r="38747" ht="12.75"/>
    <row r="38748" ht="12.75"/>
    <row r="38749" ht="12.75"/>
    <row r="38750" ht="12.75"/>
    <row r="38751" ht="12.75"/>
    <row r="38752" ht="12.75"/>
    <row r="38753" ht="12.75"/>
    <row r="38754" ht="12.75"/>
    <row r="38755" ht="12.75"/>
    <row r="38756" ht="12.75"/>
    <row r="38757" ht="12.75"/>
    <row r="38758" ht="12.75"/>
    <row r="38759" ht="12.75"/>
    <row r="38760" ht="12.75"/>
    <row r="38761" ht="12.75"/>
    <row r="38762" ht="12.75"/>
    <row r="38763" ht="12.75"/>
    <row r="38764" ht="12.75"/>
    <row r="38765" ht="12.75"/>
    <row r="38766" ht="12.75"/>
    <row r="38767" ht="12.75"/>
    <row r="38768" ht="12.75"/>
    <row r="38769" ht="12.75"/>
    <row r="38770" ht="12.75"/>
    <row r="38771" ht="12.75"/>
    <row r="38772" ht="12.75"/>
    <row r="38773" ht="12.75"/>
    <row r="38774" ht="12.75"/>
    <row r="38775" ht="12.75"/>
    <row r="38776" ht="12.75"/>
    <row r="38777" ht="12.75"/>
    <row r="38778" ht="12.75"/>
    <row r="38779" ht="12.75"/>
    <row r="38780" ht="12.75"/>
    <row r="38781" ht="12.75"/>
    <row r="38782" ht="12.75"/>
    <row r="38783" ht="12.75"/>
    <row r="38784" ht="12.75"/>
    <row r="38785" ht="12.75"/>
    <row r="38786" ht="12.75"/>
    <row r="38787" ht="12.75"/>
    <row r="38788" ht="12.75"/>
    <row r="38789" ht="12.75"/>
    <row r="38790" ht="12.75"/>
    <row r="38791" ht="12.75"/>
    <row r="38792" ht="12.75"/>
    <row r="38793" ht="12.75"/>
    <row r="38794" ht="12.75"/>
    <row r="38795" ht="12.75"/>
    <row r="38796" ht="12.75"/>
    <row r="38797" ht="12.75"/>
    <row r="38798" ht="12.75"/>
    <row r="38799" ht="12.75"/>
    <row r="38800" ht="12.75"/>
    <row r="38801" ht="12.75"/>
    <row r="38802" ht="12.75"/>
    <row r="38803" ht="12.75"/>
    <row r="38804" ht="12.75"/>
    <row r="38805" ht="12.75"/>
    <row r="38806" ht="12.75"/>
    <row r="38807" ht="12.75"/>
    <row r="38808" ht="12.75"/>
    <row r="38809" ht="12.75"/>
    <row r="38810" ht="12.75"/>
    <row r="38811" ht="12.75"/>
    <row r="38812" ht="12.75"/>
    <row r="38813" ht="12.75"/>
    <row r="38814" ht="12.75"/>
    <row r="38815" ht="12.75"/>
    <row r="38816" ht="12.75"/>
    <row r="38817" ht="12.75"/>
    <row r="38818" ht="12.75"/>
    <row r="38819" ht="12.75"/>
    <row r="38820" ht="12.75"/>
    <row r="38821" ht="12.75"/>
    <row r="38822" ht="12.75"/>
    <row r="38823" ht="12.75"/>
    <row r="38824" ht="12.75"/>
    <row r="38825" ht="12.75"/>
    <row r="38826" ht="12.75"/>
    <row r="38827" ht="12.75"/>
    <row r="38828" ht="12.75"/>
    <row r="38829" ht="12.75"/>
    <row r="38830" ht="12.75"/>
    <row r="38831" ht="12.75"/>
    <row r="38832" ht="12.75"/>
    <row r="38833" ht="12.75"/>
    <row r="38834" ht="12.75"/>
    <row r="38835" ht="12.75"/>
    <row r="38836" ht="12.75"/>
    <row r="38837" ht="12.75"/>
    <row r="38838" ht="12.75"/>
    <row r="38839" ht="12.75"/>
    <row r="38840" ht="12.75"/>
    <row r="38841" ht="12.75"/>
    <row r="38842" ht="12.75"/>
    <row r="38843" ht="12.75"/>
    <row r="38844" ht="12.75"/>
    <row r="38845" ht="12.75"/>
    <row r="38846" ht="12.75"/>
    <row r="38847" ht="12.75"/>
    <row r="38848" ht="12.75"/>
    <row r="38849" ht="12.75"/>
    <row r="38850" ht="12.75"/>
    <row r="38851" ht="12.75"/>
    <row r="38852" ht="12.75"/>
    <row r="38853" ht="12.75"/>
    <row r="38854" ht="12.75"/>
    <row r="38855" ht="12.75"/>
    <row r="38856" ht="12.75"/>
    <row r="38857" ht="12.75"/>
    <row r="38858" ht="12.75"/>
    <row r="38859" ht="12.75"/>
    <row r="38860" ht="12.75"/>
    <row r="38861" ht="12.75"/>
    <row r="38862" ht="12.75"/>
    <row r="38863" ht="12.75"/>
    <row r="38864" ht="12.75"/>
    <row r="38865" ht="12.75"/>
    <row r="38866" ht="12.75"/>
    <row r="38867" ht="12.75"/>
    <row r="38868" ht="12.75"/>
    <row r="38869" ht="12.75"/>
    <row r="38870" ht="12.75"/>
    <row r="38871" ht="12.75"/>
    <row r="38872" ht="12.75"/>
    <row r="38873" ht="12.75"/>
    <row r="38874" ht="12.75"/>
    <row r="38875" ht="12.75"/>
    <row r="38876" ht="12.75"/>
    <row r="38877" ht="12.75"/>
    <row r="38878" ht="12.75"/>
    <row r="38879" ht="12.75"/>
    <row r="38880" ht="12.75"/>
    <row r="38881" ht="12.75"/>
    <row r="38882" ht="12.75"/>
    <row r="38883" ht="12.75"/>
    <row r="38884" ht="12.75"/>
    <row r="38885" ht="12.75"/>
    <row r="38886" ht="12.75"/>
    <row r="38887" ht="12.75"/>
    <row r="38888" ht="12.75"/>
    <row r="38889" ht="12.75"/>
    <row r="38890" ht="12.75"/>
    <row r="38891" ht="12.75"/>
    <row r="38892" ht="12.75"/>
    <row r="38893" ht="12.75"/>
    <row r="38894" ht="12.75"/>
    <row r="38895" ht="12.75"/>
    <row r="38896" ht="12.75"/>
    <row r="38897" ht="12.75"/>
    <row r="38898" ht="12.75"/>
    <row r="38899" ht="12.75"/>
    <row r="38900" ht="12.75"/>
    <row r="38901" ht="12.75"/>
    <row r="38902" ht="12.75"/>
    <row r="38903" ht="12.75"/>
    <row r="38904" ht="12.75"/>
    <row r="38905" ht="12.75"/>
    <row r="38906" ht="12.75"/>
    <row r="38907" ht="12.75"/>
    <row r="38908" ht="12.75"/>
    <row r="38909" ht="12.75"/>
    <row r="38910" ht="12.75"/>
    <row r="38911" ht="12.75"/>
    <row r="38912" ht="12.75"/>
    <row r="38913" ht="12.75"/>
    <row r="38914" ht="12.75"/>
    <row r="38915" ht="12.75"/>
    <row r="38916" ht="12.75"/>
    <row r="38917" ht="12.75"/>
    <row r="38918" ht="12.75"/>
    <row r="38919" ht="12.75"/>
    <row r="38920" ht="12.75"/>
    <row r="38921" ht="12.75"/>
    <row r="38922" ht="12.75"/>
    <row r="38923" ht="12.75"/>
    <row r="38924" ht="12.75"/>
    <row r="38925" ht="12.75"/>
    <row r="38926" ht="12.75"/>
    <row r="38927" ht="12.75"/>
    <row r="38928" ht="12.75"/>
    <row r="38929" ht="12.75"/>
    <row r="38930" ht="12.75"/>
    <row r="38931" ht="12.75"/>
    <row r="38932" ht="12.75"/>
    <row r="38933" ht="12.75"/>
    <row r="38934" ht="12.75"/>
    <row r="38935" ht="12.75"/>
    <row r="38936" ht="12.75"/>
    <row r="38937" ht="12.75"/>
    <row r="38938" ht="12.75"/>
    <row r="38939" ht="12.75"/>
    <row r="38940" ht="12.75"/>
    <row r="38941" ht="12.75"/>
    <row r="38942" ht="12.75"/>
    <row r="38943" ht="12.75"/>
    <row r="38944" ht="12.75"/>
    <row r="38945" ht="12.75"/>
    <row r="38946" ht="12.75"/>
    <row r="38947" ht="12.75"/>
    <row r="38948" ht="12.75"/>
    <row r="38949" ht="12.75"/>
    <row r="38950" ht="12.75"/>
    <row r="38951" ht="12.75"/>
    <row r="38952" ht="12.75"/>
    <row r="38953" ht="12.75"/>
    <row r="38954" ht="12.75"/>
    <row r="38955" ht="12.75"/>
    <row r="38956" ht="12.75"/>
    <row r="38957" ht="12.75"/>
    <row r="38958" ht="12.75"/>
    <row r="38959" ht="12.75"/>
    <row r="38960" ht="12.75"/>
    <row r="38961" ht="12.75"/>
    <row r="38962" ht="12.75"/>
    <row r="38963" ht="12.75"/>
    <row r="38964" ht="12.75"/>
    <row r="38965" ht="12.75"/>
    <row r="38966" ht="12.75"/>
    <row r="38967" ht="12.75"/>
    <row r="38968" ht="12.75"/>
    <row r="38969" ht="12.75"/>
    <row r="38970" ht="12.75"/>
    <row r="38971" ht="12.75"/>
    <row r="38972" ht="12.75"/>
    <row r="38973" ht="12.75"/>
    <row r="38974" ht="12.75"/>
    <row r="38975" ht="12.75"/>
    <row r="38976" ht="12.75"/>
    <row r="38977" ht="12.75"/>
    <row r="38978" ht="12.75"/>
    <row r="38979" ht="12.75"/>
    <row r="38980" ht="12.75"/>
    <row r="38981" ht="12.75"/>
    <row r="38982" ht="12.75"/>
    <row r="38983" ht="12.75"/>
    <row r="38984" ht="12.75"/>
    <row r="38985" ht="12.75"/>
    <row r="38986" ht="12.75"/>
    <row r="38987" ht="12.75"/>
    <row r="38988" ht="12.75"/>
    <row r="38989" ht="12.75"/>
    <row r="38990" ht="12.75"/>
    <row r="38991" ht="12.75"/>
    <row r="38992" ht="12.75"/>
    <row r="38993" ht="12.75"/>
    <row r="38994" ht="12.75"/>
    <row r="38995" ht="12.75"/>
    <row r="38996" ht="12.75"/>
    <row r="38997" ht="12.75"/>
    <row r="38998" ht="12.75"/>
    <row r="38999" ht="12.75"/>
    <row r="39000" ht="12.75"/>
    <row r="39001" ht="12.75"/>
    <row r="39002" ht="12.75"/>
    <row r="39003" ht="12.75"/>
    <row r="39004" ht="12.75"/>
    <row r="39005" ht="12.75"/>
    <row r="39006" ht="12.75"/>
    <row r="39007" ht="12.75"/>
    <row r="39008" ht="12.75"/>
    <row r="39009" ht="12.75"/>
    <row r="39010" ht="12.75"/>
    <row r="39011" ht="12.75"/>
    <row r="39012" ht="12.75"/>
    <row r="39013" ht="12.75"/>
    <row r="39014" ht="12.75"/>
    <row r="39015" ht="12.75"/>
    <row r="39016" ht="12.75"/>
    <row r="39017" ht="12.75"/>
    <row r="39018" ht="12.75"/>
    <row r="39019" ht="12.75"/>
    <row r="39020" ht="12.75"/>
    <row r="39021" ht="12.75"/>
    <row r="39022" ht="12.75"/>
    <row r="39023" ht="12.75"/>
    <row r="39024" ht="12.75"/>
    <row r="39025" ht="12.75"/>
    <row r="39026" ht="12.75"/>
    <row r="39027" ht="12.75"/>
    <row r="39028" ht="12.75"/>
    <row r="39029" ht="12.75"/>
    <row r="39030" ht="12.75"/>
    <row r="39031" ht="12.75"/>
    <row r="39032" ht="12.75"/>
    <row r="39033" ht="12.75"/>
    <row r="39034" ht="12.75"/>
    <row r="39035" ht="12.75"/>
    <row r="39036" ht="12.75"/>
    <row r="39037" ht="12.75"/>
    <row r="39038" ht="12.75"/>
    <row r="39039" ht="12.75"/>
    <row r="39040" ht="12.75"/>
    <row r="39041" ht="12.75"/>
    <row r="39042" ht="12.75"/>
    <row r="39043" ht="12.75"/>
    <row r="39044" ht="12.75"/>
    <row r="39045" ht="12.75"/>
    <row r="39046" ht="12.75"/>
    <row r="39047" ht="12.75"/>
    <row r="39048" ht="12.75"/>
    <row r="39049" ht="12.75"/>
    <row r="39050" ht="12.75"/>
    <row r="39051" ht="12.75"/>
    <row r="39052" ht="12.75"/>
    <row r="39053" ht="12.75"/>
    <row r="39054" ht="12.75"/>
    <row r="39055" ht="12.75"/>
    <row r="39056" ht="12.75"/>
    <row r="39057" ht="12.75"/>
    <row r="39058" ht="12.75"/>
    <row r="39059" ht="12.75"/>
    <row r="39060" ht="12.75"/>
    <row r="39061" ht="12.75"/>
    <row r="39062" ht="12.75"/>
    <row r="39063" ht="12.75"/>
    <row r="39064" ht="12.75"/>
    <row r="39065" ht="12.75"/>
    <row r="39066" ht="12.75"/>
    <row r="39067" ht="12.75"/>
    <row r="39068" ht="12.75"/>
    <row r="39069" ht="12.75"/>
    <row r="39070" ht="12.75"/>
    <row r="39071" ht="12.75"/>
    <row r="39072" ht="12.75"/>
    <row r="39073" ht="12.75"/>
    <row r="39074" ht="12.75"/>
    <row r="39075" ht="12.75"/>
    <row r="39076" ht="12.75"/>
    <row r="39077" ht="12.75"/>
    <row r="39078" ht="12.75"/>
    <row r="39079" ht="12.75"/>
    <row r="39080" ht="12.75"/>
    <row r="39081" ht="12.75"/>
    <row r="39082" ht="12.75"/>
    <row r="39083" ht="12.75"/>
    <row r="39084" ht="12.75"/>
    <row r="39085" ht="12.75"/>
    <row r="39086" ht="12.75"/>
    <row r="39087" ht="12.75"/>
    <row r="39088" ht="12.75"/>
    <row r="39089" ht="12.75"/>
    <row r="39090" ht="12.75"/>
    <row r="39091" ht="12.75"/>
    <row r="39092" ht="12.75"/>
    <row r="39093" ht="12.75"/>
    <row r="39094" ht="12.75"/>
    <row r="39095" ht="12.75"/>
    <row r="39096" ht="12.75"/>
    <row r="39097" ht="12.75"/>
    <row r="39098" ht="12.75"/>
    <row r="39099" ht="12.75"/>
    <row r="39100" ht="12.75"/>
    <row r="39101" ht="12.75"/>
    <row r="39102" ht="12.75"/>
    <row r="39103" ht="12.75"/>
    <row r="39104" ht="12.75"/>
    <row r="39105" ht="12.75"/>
    <row r="39106" ht="12.75"/>
    <row r="39107" ht="12.75"/>
    <row r="39108" ht="12.75"/>
    <row r="39109" ht="12.75"/>
    <row r="39110" ht="12.75"/>
    <row r="39111" ht="12.75"/>
    <row r="39112" ht="12.75"/>
    <row r="39113" ht="12.75"/>
    <row r="39114" ht="12.75"/>
    <row r="39115" ht="12.75"/>
    <row r="39116" ht="12.75"/>
    <row r="39117" ht="12.75"/>
    <row r="39118" ht="12.75"/>
    <row r="39119" ht="12.75"/>
    <row r="39120" ht="12.75"/>
    <row r="39121" ht="12.75"/>
    <row r="39122" ht="12.75"/>
    <row r="39123" ht="12.75"/>
    <row r="39124" ht="12.75"/>
    <row r="39125" ht="12.75"/>
    <row r="39126" ht="12.75"/>
    <row r="39127" ht="12.75"/>
    <row r="39128" ht="12.75"/>
    <row r="39129" ht="12.75"/>
    <row r="39130" ht="12.75"/>
    <row r="39131" ht="12.75"/>
    <row r="39132" ht="12.75"/>
    <row r="39133" ht="12.75"/>
    <row r="39134" ht="12.75"/>
    <row r="39135" ht="12.75"/>
    <row r="39136" ht="12.75"/>
    <row r="39137" ht="12.75"/>
    <row r="39138" ht="12.75"/>
    <row r="39139" ht="12.75"/>
    <row r="39140" ht="12.75"/>
    <row r="39141" ht="12.75"/>
    <row r="39142" ht="12.75"/>
    <row r="39143" ht="12.75"/>
    <row r="39144" ht="12.75"/>
    <row r="39145" ht="12.75"/>
    <row r="39146" ht="12.75"/>
    <row r="39147" ht="12.75"/>
    <row r="39148" ht="12.75"/>
    <row r="39149" ht="12.75"/>
    <row r="39150" ht="12.75"/>
    <row r="39151" ht="12.75"/>
    <row r="39152" ht="12.75"/>
    <row r="39153" ht="12.75"/>
    <row r="39154" ht="12.75"/>
    <row r="39155" ht="12.75"/>
    <row r="39156" ht="12.75"/>
    <row r="39157" ht="12.75"/>
    <row r="39158" ht="12.75"/>
    <row r="39159" ht="12.75"/>
    <row r="39160" ht="12.75"/>
    <row r="39161" ht="12.75"/>
    <row r="39162" ht="12.75"/>
    <row r="39163" ht="12.75"/>
    <row r="39164" ht="12.75"/>
    <row r="39165" ht="12.75"/>
    <row r="39166" ht="12.75"/>
    <row r="39167" ht="12.75"/>
    <row r="39168" ht="12.75"/>
    <row r="39169" ht="12.75"/>
    <row r="39170" ht="12.75"/>
    <row r="39171" ht="12.75"/>
    <row r="39172" ht="12.75"/>
    <row r="39173" ht="12.75"/>
    <row r="39174" ht="12.75"/>
    <row r="39175" ht="12.75"/>
    <row r="39176" ht="12.75"/>
    <row r="39177" ht="12.75"/>
    <row r="39178" ht="12.75"/>
    <row r="39179" ht="12.75"/>
    <row r="39180" ht="12.75"/>
    <row r="39181" ht="12.75"/>
    <row r="39182" ht="12.75"/>
    <row r="39183" ht="12.75"/>
    <row r="39184" ht="12.75"/>
    <row r="39185" ht="12.75"/>
    <row r="39186" ht="12.75"/>
    <row r="39187" ht="12.75"/>
    <row r="39188" ht="12.75"/>
    <row r="39189" ht="12.75"/>
    <row r="39190" ht="12.75"/>
    <row r="39191" ht="12.75"/>
    <row r="39192" ht="12.75"/>
    <row r="39193" ht="12.75"/>
    <row r="39194" ht="12.75"/>
    <row r="39195" ht="12.75"/>
    <row r="39196" ht="12.75"/>
    <row r="39197" ht="12.75"/>
    <row r="39198" ht="12.75"/>
    <row r="39199" ht="12.75"/>
    <row r="39200" ht="12.75"/>
    <row r="39201" ht="12.75"/>
    <row r="39202" ht="12.75"/>
    <row r="39203" ht="12.75"/>
    <row r="39204" ht="12.75"/>
    <row r="39205" ht="12.75"/>
    <row r="39206" ht="12.75"/>
    <row r="39207" ht="12.75"/>
    <row r="39208" ht="12.75"/>
    <row r="39209" ht="12.75"/>
    <row r="39210" ht="12.75"/>
    <row r="39211" ht="12.75"/>
    <row r="39212" ht="12.75"/>
    <row r="39213" ht="12.75"/>
    <row r="39214" ht="12.75"/>
    <row r="39215" ht="12.75"/>
    <row r="39216" ht="12.75"/>
    <row r="39217" ht="12.75"/>
    <row r="39218" ht="12.75"/>
    <row r="39219" ht="12.75"/>
    <row r="39220" ht="12.75"/>
    <row r="39221" ht="12.75"/>
    <row r="39222" ht="12.75"/>
    <row r="39223" ht="12.75"/>
    <row r="39224" ht="12.75"/>
    <row r="39225" ht="12.75"/>
    <row r="39226" ht="12.75"/>
    <row r="39227" ht="12.75"/>
    <row r="39228" ht="12.75"/>
    <row r="39229" ht="12.75"/>
    <row r="39230" ht="12.75"/>
    <row r="39231" ht="12.75"/>
    <row r="39232" ht="12.75"/>
    <row r="39233" ht="12.75"/>
    <row r="39234" ht="12.75"/>
    <row r="39235" ht="12.75"/>
    <row r="39236" ht="12.75"/>
    <row r="39237" ht="12.75"/>
    <row r="39238" ht="12.75"/>
    <row r="39239" ht="12.75"/>
    <row r="39240" ht="12.75"/>
    <row r="39241" ht="12.75"/>
    <row r="39242" ht="12.75"/>
    <row r="39243" ht="12.75"/>
    <row r="39244" ht="12.75"/>
    <row r="39245" ht="12.75"/>
    <row r="39246" ht="12.75"/>
    <row r="39247" ht="12.75"/>
    <row r="39248" ht="12.75"/>
    <row r="39249" ht="12.75"/>
    <row r="39250" ht="12.75"/>
    <row r="39251" ht="12.75"/>
    <row r="39252" ht="12.75"/>
    <row r="39253" ht="12.75"/>
    <row r="39254" ht="12.75"/>
    <row r="39255" ht="12.75"/>
    <row r="39256" ht="12.75"/>
    <row r="39257" ht="12.75"/>
    <row r="39258" ht="12.75"/>
    <row r="39259" ht="12.75"/>
    <row r="39260" ht="12.75"/>
    <row r="39261" ht="12.75"/>
    <row r="39262" ht="12.75"/>
    <row r="39263" ht="12.75"/>
    <row r="39264" ht="12.75"/>
    <row r="39265" ht="12.75"/>
    <row r="39266" ht="12.75"/>
    <row r="39267" ht="12.75"/>
    <row r="39268" ht="12.75"/>
    <row r="39269" ht="12.75"/>
    <row r="39270" ht="12.75"/>
    <row r="39271" ht="12.75"/>
    <row r="39272" ht="12.75"/>
    <row r="39273" ht="12.75"/>
    <row r="39274" ht="12.75"/>
    <row r="39275" ht="12.75"/>
    <row r="39276" ht="12.75"/>
    <row r="39277" ht="12.75"/>
    <row r="39278" ht="12.75"/>
    <row r="39279" ht="12.75"/>
    <row r="39280" ht="12.75"/>
    <row r="39281" ht="12.75"/>
    <row r="39282" ht="12.75"/>
    <row r="39283" ht="12.75"/>
    <row r="39284" ht="12.75"/>
    <row r="39285" ht="12.75"/>
    <row r="39286" ht="12.75"/>
    <row r="39287" ht="12.75"/>
    <row r="39288" ht="12.75"/>
    <row r="39289" ht="12.75"/>
    <row r="39290" ht="12.75"/>
    <row r="39291" ht="12.75"/>
    <row r="39292" ht="12.75"/>
    <row r="39293" ht="12.75"/>
    <row r="39294" ht="12.75"/>
    <row r="39295" ht="12.75"/>
    <row r="39296" ht="12.75"/>
    <row r="39297" ht="12.75"/>
    <row r="39298" ht="12.75"/>
    <row r="39299" ht="12.75"/>
    <row r="39300" ht="12.75"/>
    <row r="39301" ht="12.75"/>
    <row r="39302" ht="12.75"/>
    <row r="39303" ht="12.75"/>
    <row r="39304" ht="12.75"/>
    <row r="39305" ht="12.75"/>
    <row r="39306" ht="12.75"/>
    <row r="39307" ht="12.75"/>
    <row r="39308" ht="12.75"/>
    <row r="39309" ht="12.75"/>
    <row r="39310" ht="12.75"/>
    <row r="39311" ht="12.75"/>
    <row r="39312" ht="12.75"/>
    <row r="39313" ht="12.75"/>
    <row r="39314" ht="12.75"/>
    <row r="39315" ht="12.75"/>
    <row r="39316" ht="12.75"/>
    <row r="39317" ht="12.75"/>
    <row r="39318" ht="12.75"/>
    <row r="39319" ht="12.75"/>
    <row r="39320" ht="12.75"/>
    <row r="39321" ht="12.75"/>
    <row r="39322" ht="12.75"/>
    <row r="39323" ht="12.75"/>
    <row r="39324" ht="12.75"/>
    <row r="39325" ht="12.75"/>
    <row r="39326" ht="12.75"/>
    <row r="39327" ht="12.75"/>
    <row r="39328" ht="12.75"/>
    <row r="39329" ht="12.75"/>
    <row r="39330" ht="12.75"/>
    <row r="39331" ht="12.75"/>
    <row r="39332" ht="12.75"/>
    <row r="39333" ht="12.75"/>
    <row r="39334" ht="12.75"/>
    <row r="39335" ht="12.75"/>
    <row r="39336" ht="12.75"/>
    <row r="39337" ht="12.75"/>
    <row r="39338" ht="12.75"/>
    <row r="39339" ht="12.75"/>
    <row r="39340" ht="12.75"/>
    <row r="39341" ht="12.75"/>
    <row r="39342" ht="12.75"/>
    <row r="39343" ht="12.75"/>
    <row r="39344" ht="12.75"/>
    <row r="39345" ht="12.75"/>
    <row r="39346" ht="12.75"/>
    <row r="39347" ht="12.75"/>
    <row r="39348" ht="12.75"/>
    <row r="39349" ht="12.75"/>
    <row r="39350" ht="12.75"/>
    <row r="39351" ht="12.75"/>
    <row r="39352" ht="12.75"/>
    <row r="39353" ht="12.75"/>
    <row r="39354" ht="12.75"/>
    <row r="39355" ht="12.75"/>
    <row r="39356" ht="12.75"/>
    <row r="39357" ht="12.75"/>
    <row r="39358" ht="12.75"/>
    <row r="39359" ht="12.75"/>
    <row r="39360" ht="12.75"/>
    <row r="39361" ht="12.75"/>
    <row r="39362" ht="12.75"/>
    <row r="39363" ht="12.75"/>
    <row r="39364" ht="12.75"/>
    <row r="39365" ht="12.75"/>
    <row r="39366" ht="12.75"/>
    <row r="39367" ht="12.75"/>
    <row r="39368" ht="12.75"/>
    <row r="39369" ht="12.75"/>
    <row r="39370" ht="12.75"/>
    <row r="39371" ht="12.75"/>
    <row r="39372" ht="12.75"/>
    <row r="39373" ht="12.75"/>
    <row r="39374" ht="12.75"/>
    <row r="39375" ht="12.75"/>
    <row r="39376" ht="12.75"/>
    <row r="39377" ht="12.75"/>
    <row r="39378" ht="12.75"/>
    <row r="39379" ht="12.75"/>
    <row r="39380" ht="12.75"/>
    <row r="39381" ht="12.75"/>
    <row r="39382" ht="12.75"/>
    <row r="39383" ht="12.75"/>
    <row r="39384" ht="12.75"/>
    <row r="39385" ht="12.75"/>
    <row r="39386" ht="12.75"/>
    <row r="39387" ht="12.75"/>
    <row r="39388" ht="12.75"/>
    <row r="39389" ht="12.75"/>
    <row r="39390" ht="12.75"/>
    <row r="39391" ht="12.75"/>
    <row r="39392" ht="12.75"/>
    <row r="39393" ht="12.75"/>
    <row r="39394" ht="12.75"/>
    <row r="39395" ht="12.75"/>
    <row r="39396" ht="12.75"/>
    <row r="39397" ht="12.75"/>
    <row r="39398" ht="12.75"/>
    <row r="39399" ht="12.75"/>
    <row r="39400" ht="12.75"/>
    <row r="39401" ht="12.75"/>
    <row r="39402" ht="12.75"/>
    <row r="39403" ht="12.75"/>
    <row r="39404" ht="12.75"/>
    <row r="39405" ht="12.75"/>
    <row r="39406" ht="12.75"/>
    <row r="39407" ht="12.75"/>
    <row r="39408" ht="12.75"/>
    <row r="39409" ht="12.75"/>
    <row r="39410" ht="12.75"/>
    <row r="39411" ht="12.75"/>
    <row r="39412" ht="12.75"/>
    <row r="39413" ht="12.75"/>
    <row r="39414" ht="12.75"/>
    <row r="39415" ht="12.75"/>
    <row r="39416" ht="12.75"/>
    <row r="39417" ht="12.75"/>
    <row r="39418" ht="12.75"/>
    <row r="39419" ht="12.75"/>
    <row r="39420" ht="12.75"/>
    <row r="39421" ht="12.75"/>
    <row r="39422" ht="12.75"/>
    <row r="39423" ht="12.75"/>
    <row r="39424" ht="12.75"/>
    <row r="39425" ht="12.75"/>
    <row r="39426" ht="12.75"/>
    <row r="39427" ht="12.75"/>
    <row r="39428" ht="12.75"/>
    <row r="39429" ht="12.75"/>
    <row r="39430" ht="12.75"/>
    <row r="39431" ht="12.75"/>
    <row r="39432" ht="12.75"/>
    <row r="39433" ht="12.75"/>
    <row r="39434" ht="12.75"/>
    <row r="39435" ht="12.75"/>
    <row r="39436" ht="12.75"/>
    <row r="39437" ht="12.75"/>
    <row r="39438" ht="12.75"/>
    <row r="39439" ht="12.75"/>
    <row r="39440" ht="12.75"/>
    <row r="39441" ht="12.75"/>
    <row r="39442" ht="12.75"/>
    <row r="39443" ht="12.75"/>
    <row r="39444" ht="12.75"/>
    <row r="39445" ht="12.75"/>
    <row r="39446" ht="12.75"/>
    <row r="39447" ht="12.75"/>
    <row r="39448" ht="12.75"/>
    <row r="39449" ht="12.75"/>
    <row r="39450" ht="12.75"/>
    <row r="39451" ht="12.75"/>
    <row r="39452" ht="12.75"/>
    <row r="39453" ht="12.75"/>
    <row r="39454" ht="12.75"/>
    <row r="39455" ht="12.75"/>
    <row r="39456" ht="12.75"/>
    <row r="39457" ht="12.75"/>
    <row r="39458" ht="12.75"/>
    <row r="39459" ht="12.75"/>
    <row r="39460" ht="12.75"/>
    <row r="39461" ht="12.75"/>
    <row r="39462" ht="12.75"/>
    <row r="39463" ht="12.75"/>
    <row r="39464" ht="12.75"/>
    <row r="39465" ht="12.75"/>
    <row r="39466" ht="12.75"/>
    <row r="39467" ht="12.75"/>
    <row r="39468" ht="12.75"/>
    <row r="39469" ht="12.75"/>
    <row r="39470" ht="12.75"/>
    <row r="39471" ht="12.75"/>
    <row r="39472" ht="12.75"/>
    <row r="39473" ht="12.75"/>
    <row r="39474" ht="12.75"/>
    <row r="39475" ht="12.75"/>
    <row r="39476" ht="12.75"/>
    <row r="39477" ht="12.75"/>
    <row r="39478" ht="12.75"/>
    <row r="39479" ht="12.75"/>
    <row r="39480" ht="12.75"/>
    <row r="39481" ht="12.75"/>
    <row r="39482" ht="12.75"/>
    <row r="39483" ht="12.75"/>
    <row r="39484" ht="12.75"/>
    <row r="39485" ht="12.75"/>
    <row r="39486" ht="12.75"/>
    <row r="39487" ht="12.75"/>
    <row r="39488" ht="12.75"/>
    <row r="39489" ht="12.75"/>
    <row r="39490" ht="12.75"/>
    <row r="39491" ht="12.75"/>
    <row r="39492" ht="12.75"/>
    <row r="39493" ht="12.75"/>
    <row r="39494" ht="12.75"/>
    <row r="39495" ht="12.75"/>
    <row r="39496" ht="12.75"/>
    <row r="39497" ht="12.75"/>
    <row r="39498" ht="12.75"/>
    <row r="39499" ht="12.75"/>
    <row r="39500" ht="12.75"/>
    <row r="39501" ht="12.75"/>
    <row r="39502" ht="12.75"/>
    <row r="39503" ht="12.75"/>
    <row r="39504" ht="12.75"/>
    <row r="39505" ht="12.75"/>
    <row r="39506" ht="12.75"/>
    <row r="39507" ht="12.75"/>
    <row r="39508" ht="12.75"/>
    <row r="39509" ht="12.75"/>
    <row r="39510" ht="12.75"/>
    <row r="39511" ht="12.75"/>
    <row r="39512" ht="12.75"/>
    <row r="39513" ht="12.75"/>
    <row r="39514" ht="12.75"/>
    <row r="39515" ht="12.75"/>
    <row r="39516" ht="12.75"/>
    <row r="39517" ht="12.75"/>
    <row r="39518" ht="12.75"/>
    <row r="39519" ht="12.75"/>
    <row r="39520" ht="12.75"/>
    <row r="39521" ht="12.75"/>
    <row r="39522" ht="12.75"/>
    <row r="39523" ht="12.75"/>
    <row r="39524" ht="12.75"/>
    <row r="39525" ht="12.75"/>
    <row r="39526" ht="12.75"/>
    <row r="39527" ht="12.75"/>
    <row r="39528" ht="12.75"/>
    <row r="39529" ht="12.75"/>
    <row r="39530" ht="12.75"/>
    <row r="39531" ht="12.75"/>
    <row r="39532" ht="12.75"/>
    <row r="39533" ht="12.75"/>
    <row r="39534" ht="12.75"/>
    <row r="39535" ht="12.75"/>
    <row r="39536" ht="12.75"/>
    <row r="39537" ht="12.75"/>
    <row r="39538" ht="12.75"/>
    <row r="39539" ht="12.75"/>
    <row r="39540" ht="12.75"/>
    <row r="39541" ht="12.75"/>
    <row r="39542" ht="12.75"/>
    <row r="39543" ht="12.75"/>
    <row r="39544" ht="12.75"/>
    <row r="39545" ht="12.75"/>
    <row r="39546" ht="12.75"/>
    <row r="39547" ht="12.75"/>
    <row r="39548" ht="12.75"/>
    <row r="39549" ht="12.75"/>
    <row r="39550" ht="12.75"/>
    <row r="39551" ht="12.75"/>
    <row r="39552" ht="12.75"/>
    <row r="39553" ht="12.75"/>
    <row r="39554" ht="12.75"/>
    <row r="39555" ht="12.75"/>
    <row r="39556" ht="12.75"/>
    <row r="39557" ht="12.75"/>
    <row r="39558" ht="12.75"/>
    <row r="39559" ht="12.75"/>
    <row r="39560" ht="12.75"/>
    <row r="39561" ht="12.75"/>
    <row r="39562" ht="12.75"/>
    <row r="39563" ht="12.75"/>
    <row r="39564" ht="12.75"/>
    <row r="39565" ht="12.75"/>
    <row r="39566" ht="12.75"/>
    <row r="39567" ht="12.75"/>
    <row r="39568" ht="12.75"/>
    <row r="39569" ht="12.75"/>
    <row r="39570" ht="12.75"/>
    <row r="39571" ht="12.75"/>
    <row r="39572" ht="12.75"/>
    <row r="39573" ht="12.75"/>
    <row r="39574" ht="12.75"/>
    <row r="39575" ht="12.75"/>
    <row r="39576" ht="12.75"/>
    <row r="39577" ht="12.75"/>
    <row r="39578" ht="12.75"/>
    <row r="39579" ht="12.75"/>
    <row r="39580" ht="12.75"/>
    <row r="39581" ht="12.75"/>
    <row r="39582" ht="12.75"/>
    <row r="39583" ht="12.75"/>
    <row r="39584" ht="12.75"/>
    <row r="39585" ht="12.75"/>
    <row r="39586" ht="12.75"/>
    <row r="39587" ht="12.75"/>
    <row r="39588" ht="12.75"/>
    <row r="39589" ht="12.75"/>
    <row r="39590" ht="12.75"/>
    <row r="39591" ht="12.75"/>
    <row r="39592" ht="12.75"/>
    <row r="39593" ht="12.75"/>
    <row r="39594" ht="12.75"/>
    <row r="39595" ht="12.75"/>
    <row r="39596" ht="12.75"/>
    <row r="39597" ht="12.75"/>
    <row r="39598" ht="12.75"/>
    <row r="39599" ht="12.75"/>
    <row r="39600" ht="12.75"/>
    <row r="39601" ht="12.75"/>
    <row r="39602" ht="12.75"/>
    <row r="39603" ht="12.75"/>
    <row r="39604" ht="12.75"/>
    <row r="39605" ht="12.75"/>
    <row r="39606" ht="12.75"/>
    <row r="39607" ht="12.75"/>
    <row r="39608" ht="12.75"/>
    <row r="39609" ht="12.75"/>
    <row r="39610" ht="12.75"/>
    <row r="39611" ht="12.75"/>
    <row r="39612" ht="12.75"/>
    <row r="39613" ht="12.75"/>
    <row r="39614" ht="12.75"/>
    <row r="39615" ht="12.75"/>
    <row r="39616" ht="12.75"/>
    <row r="39617" ht="12.75"/>
    <row r="39618" ht="12.75"/>
    <row r="39619" ht="12.75"/>
    <row r="39620" ht="12.75"/>
    <row r="39621" ht="12.75"/>
    <row r="39622" ht="12.75"/>
    <row r="39623" ht="12.75"/>
    <row r="39624" ht="12.75"/>
    <row r="39625" ht="12.75"/>
    <row r="39626" ht="12.75"/>
    <row r="39627" ht="12.75"/>
    <row r="39628" ht="12.75"/>
    <row r="39629" ht="12.75"/>
    <row r="39630" ht="12.75"/>
    <row r="39631" ht="12.75"/>
    <row r="39632" ht="12.75"/>
    <row r="39633" ht="12.75"/>
    <row r="39634" ht="12.75"/>
    <row r="39635" ht="12.75"/>
    <row r="39636" ht="12.75"/>
    <row r="39637" ht="12.75"/>
    <row r="39638" ht="12.75"/>
    <row r="39639" ht="12.75"/>
    <row r="39640" ht="12.75"/>
    <row r="39641" ht="12.75"/>
    <row r="39642" ht="12.75"/>
    <row r="39643" ht="12.75"/>
    <row r="39644" ht="12.75"/>
    <row r="39645" ht="12.75"/>
    <row r="39646" ht="12.75"/>
    <row r="39647" ht="12.75"/>
    <row r="39648" ht="12.75"/>
    <row r="39649" ht="12.75"/>
    <row r="39650" ht="12.75"/>
    <row r="39651" ht="12.75"/>
    <row r="39652" ht="12.75"/>
    <row r="39653" ht="12.75"/>
    <row r="39654" ht="12.75"/>
    <row r="39655" ht="12.75"/>
    <row r="39656" ht="12.75"/>
    <row r="39657" ht="12.75"/>
    <row r="39658" ht="12.75"/>
    <row r="39659" ht="12.75"/>
    <row r="39660" ht="12.75"/>
    <row r="39661" ht="12.75"/>
    <row r="39662" ht="12.75"/>
    <row r="39663" ht="12.75"/>
    <row r="39664" ht="12.75"/>
    <row r="39665" ht="12.75"/>
    <row r="39666" ht="12.75"/>
    <row r="39667" ht="12.75"/>
    <row r="39668" ht="12.75"/>
    <row r="39669" ht="12.75"/>
    <row r="39670" ht="12.75"/>
    <row r="39671" ht="12.75"/>
    <row r="39672" ht="12.75"/>
    <row r="39673" ht="12.75"/>
    <row r="39674" ht="12.75"/>
    <row r="39675" ht="12.75"/>
    <row r="39676" ht="12.75"/>
    <row r="39677" ht="12.75"/>
    <row r="39678" ht="12.75"/>
    <row r="39679" ht="12.75"/>
    <row r="39680" ht="12.75"/>
    <row r="39681" ht="12.75"/>
    <row r="39682" ht="12.75"/>
    <row r="39683" ht="12.75"/>
    <row r="39684" ht="12.75"/>
    <row r="39685" ht="12.75"/>
    <row r="39686" ht="12.75"/>
    <row r="39687" ht="12.75"/>
    <row r="39688" ht="12.75"/>
    <row r="39689" ht="12.75"/>
    <row r="39690" ht="12.75"/>
    <row r="39691" ht="12.75"/>
    <row r="39692" ht="12.75"/>
    <row r="39693" ht="12.75"/>
    <row r="39694" ht="12.75"/>
    <row r="39695" ht="12.75"/>
    <row r="39696" ht="12.75"/>
    <row r="39697" ht="12.75"/>
    <row r="39698" ht="12.75"/>
    <row r="39699" ht="12.75"/>
    <row r="39700" ht="12.75"/>
    <row r="39701" ht="12.75"/>
    <row r="39702" ht="12.75"/>
    <row r="39703" ht="12.75"/>
    <row r="39704" ht="12.75"/>
    <row r="39705" ht="12.75"/>
    <row r="39706" ht="12.75"/>
    <row r="39707" ht="12.75"/>
    <row r="39708" ht="12.75"/>
    <row r="39709" ht="12.75"/>
    <row r="39710" ht="12.75"/>
    <row r="39711" ht="12.75"/>
    <row r="39712" ht="12.75"/>
    <row r="39713" ht="12.75"/>
    <row r="39714" ht="12.75"/>
    <row r="39715" ht="12.75"/>
    <row r="39716" ht="12.75"/>
    <row r="39717" ht="12.75"/>
    <row r="39718" ht="12.75"/>
    <row r="39719" ht="12.75"/>
    <row r="39720" ht="12.75"/>
    <row r="39721" ht="12.75"/>
    <row r="39722" ht="12.75"/>
    <row r="39723" ht="12.75"/>
    <row r="39724" ht="12.75"/>
    <row r="39725" ht="12.75"/>
    <row r="39726" ht="12.75"/>
    <row r="39727" ht="12.75"/>
    <row r="39728" ht="12.75"/>
    <row r="39729" ht="12.75"/>
    <row r="39730" ht="12.75"/>
    <row r="39731" ht="12.75"/>
    <row r="39732" ht="12.75"/>
    <row r="39733" ht="12.75"/>
    <row r="39734" ht="12.75"/>
    <row r="39735" ht="12.75"/>
    <row r="39736" ht="12.75"/>
    <row r="39737" ht="12.75"/>
    <row r="39738" ht="12.75"/>
    <row r="39739" ht="12.75"/>
    <row r="39740" ht="12.75"/>
    <row r="39741" ht="12.75"/>
    <row r="39742" ht="12.75"/>
    <row r="39743" ht="12.75"/>
    <row r="39744" ht="12.75"/>
    <row r="39745" ht="12.75"/>
    <row r="39746" ht="12.75"/>
    <row r="39747" ht="12.75"/>
    <row r="39748" ht="12.75"/>
    <row r="39749" ht="12.75"/>
    <row r="39750" ht="12.75"/>
    <row r="39751" ht="12.75"/>
    <row r="39752" ht="12.75"/>
    <row r="39753" ht="12.75"/>
    <row r="39754" ht="12.75"/>
    <row r="39755" ht="12.75"/>
    <row r="39756" ht="12.75"/>
    <row r="39757" ht="12.75"/>
    <row r="39758" ht="12.75"/>
    <row r="39759" ht="12.75"/>
    <row r="39760" ht="12.75"/>
    <row r="39761" ht="12.75"/>
    <row r="39762" ht="12.75"/>
    <row r="39763" ht="12.75"/>
    <row r="39764" ht="12.75"/>
    <row r="39765" ht="12.75"/>
    <row r="39766" ht="12.75"/>
    <row r="39767" ht="12.75"/>
    <row r="39768" ht="12.75"/>
    <row r="39769" ht="12.75"/>
    <row r="39770" ht="12.75"/>
    <row r="39771" ht="12.75"/>
    <row r="39772" ht="12.75"/>
    <row r="39773" ht="12.75"/>
    <row r="39774" ht="12.75"/>
    <row r="39775" ht="12.75"/>
    <row r="39776" ht="12.75"/>
    <row r="39777" ht="12.75"/>
    <row r="39778" ht="12.75"/>
    <row r="39779" ht="12.75"/>
    <row r="39780" ht="12.75"/>
    <row r="39781" ht="12.75"/>
    <row r="39782" ht="12.75"/>
    <row r="39783" ht="12.75"/>
    <row r="39784" ht="12.75"/>
    <row r="39785" ht="12.75"/>
    <row r="39786" ht="12.75"/>
    <row r="39787" ht="12.75"/>
    <row r="39788" ht="12.75"/>
    <row r="39789" ht="12.75"/>
    <row r="39790" ht="12.75"/>
    <row r="39791" ht="12.75"/>
    <row r="39792" ht="12.75"/>
    <row r="39793" ht="12.75"/>
    <row r="39794" ht="12.75"/>
    <row r="39795" ht="12.75"/>
    <row r="39796" ht="12.75"/>
    <row r="39797" ht="12.75"/>
    <row r="39798" ht="12.75"/>
    <row r="39799" ht="12.75"/>
    <row r="39800" ht="12.75"/>
    <row r="39801" ht="12.75"/>
    <row r="39802" ht="12.75"/>
    <row r="39803" ht="12.75"/>
    <row r="39804" ht="12.75"/>
    <row r="39805" ht="12.75"/>
    <row r="39806" ht="12.75"/>
    <row r="39807" ht="12.75"/>
    <row r="39808" ht="12.75"/>
    <row r="39809" ht="12.75"/>
    <row r="39810" ht="12.75"/>
    <row r="39811" ht="12.75"/>
    <row r="39812" ht="12.75"/>
    <row r="39813" ht="12.75"/>
    <row r="39814" ht="12.75"/>
    <row r="39815" ht="12.75"/>
    <row r="39816" ht="12.75"/>
    <row r="39817" ht="12.75"/>
    <row r="39818" ht="12.75"/>
    <row r="39819" ht="12.75"/>
    <row r="39820" ht="12.75"/>
    <row r="39821" ht="12.75"/>
    <row r="39822" ht="12.75"/>
    <row r="39823" ht="12.75"/>
    <row r="39824" ht="12.75"/>
    <row r="39825" ht="12.75"/>
    <row r="39826" ht="12.75"/>
    <row r="39827" ht="12.75"/>
    <row r="39828" ht="12.75"/>
    <row r="39829" ht="12.75"/>
    <row r="39830" ht="12.75"/>
    <row r="39831" ht="12.75"/>
    <row r="39832" ht="12.75"/>
    <row r="39833" ht="12.75"/>
    <row r="39834" ht="12.75"/>
    <row r="39835" ht="12.75"/>
    <row r="39836" ht="12.75"/>
    <row r="39837" ht="12.75"/>
    <row r="39838" ht="12.75"/>
    <row r="39839" ht="12.75"/>
    <row r="39840" ht="12.75"/>
    <row r="39841" ht="12.75"/>
    <row r="39842" ht="12.75"/>
    <row r="39843" ht="12.75"/>
    <row r="39844" ht="12.75"/>
    <row r="39845" ht="12.75"/>
    <row r="39846" ht="12.75"/>
    <row r="39847" ht="12.75"/>
    <row r="39848" ht="12.75"/>
    <row r="39849" ht="12.75"/>
    <row r="39850" ht="12.75"/>
    <row r="39851" ht="12.75"/>
    <row r="39852" ht="12.75"/>
    <row r="39853" ht="12.75"/>
    <row r="39854" ht="12.75"/>
    <row r="39855" ht="12.75"/>
    <row r="39856" ht="12.75"/>
    <row r="39857" ht="12.75"/>
    <row r="39858" ht="12.75"/>
    <row r="39859" ht="12.75"/>
    <row r="39860" ht="12.75"/>
    <row r="39861" ht="12.75"/>
    <row r="39862" ht="12.75"/>
    <row r="39863" ht="12.75"/>
    <row r="39864" ht="12.75"/>
    <row r="39865" ht="12.75"/>
    <row r="39866" ht="12.75"/>
    <row r="39867" ht="12.75"/>
    <row r="39868" ht="12.75"/>
    <row r="39869" ht="12.75"/>
    <row r="39870" ht="12.75"/>
    <row r="39871" ht="12.75"/>
    <row r="39872" ht="12.75"/>
    <row r="39873" ht="12.75"/>
    <row r="39874" ht="12.75"/>
    <row r="39875" ht="12.75"/>
    <row r="39876" ht="12.75"/>
    <row r="39877" ht="12.75"/>
    <row r="39878" ht="12.75"/>
    <row r="39879" ht="12.75"/>
    <row r="39880" ht="12.75"/>
    <row r="39881" ht="12.75"/>
    <row r="39882" ht="12.75"/>
    <row r="39883" ht="12.75"/>
    <row r="39884" ht="12.75"/>
    <row r="39885" ht="12.75"/>
    <row r="39886" ht="12.75"/>
    <row r="39887" ht="12.75"/>
    <row r="39888" ht="12.75"/>
    <row r="39889" ht="12.75"/>
    <row r="39890" ht="12.75"/>
    <row r="39891" ht="12.75"/>
    <row r="39892" ht="12.75"/>
    <row r="39893" ht="12.75"/>
    <row r="39894" ht="12.75"/>
    <row r="39895" ht="12.75"/>
    <row r="39896" ht="12.75"/>
    <row r="39897" ht="12.75"/>
    <row r="39898" ht="12.75"/>
    <row r="39899" ht="12.75"/>
    <row r="39900" ht="12.75"/>
    <row r="39901" ht="12.75"/>
    <row r="39902" ht="12.75"/>
    <row r="39903" ht="12.75"/>
    <row r="39904" ht="12.75"/>
    <row r="39905" ht="12.75"/>
    <row r="39906" ht="12.75"/>
    <row r="39907" ht="12.75"/>
    <row r="39908" ht="12.75"/>
    <row r="39909" ht="12.75"/>
    <row r="39910" ht="12.75"/>
    <row r="39911" ht="12.75"/>
    <row r="39912" ht="12.75"/>
    <row r="39913" ht="12.75"/>
    <row r="39914" ht="12.75"/>
    <row r="39915" ht="12.75"/>
    <row r="39916" ht="12.75"/>
    <row r="39917" ht="12.75"/>
    <row r="39918" ht="12.75"/>
    <row r="39919" ht="12.75"/>
    <row r="39920" ht="12.75"/>
    <row r="39921" ht="12.75"/>
    <row r="39922" ht="12.75"/>
    <row r="39923" ht="12.75"/>
    <row r="39924" ht="12.75"/>
    <row r="39925" ht="12.75"/>
    <row r="39926" ht="12.75"/>
    <row r="39927" ht="12.75"/>
    <row r="39928" ht="12.75"/>
    <row r="39929" ht="12.75"/>
    <row r="39930" ht="12.75"/>
    <row r="39931" ht="12.75"/>
    <row r="39932" ht="12.75"/>
    <row r="39933" ht="12.75"/>
    <row r="39934" ht="12.75"/>
    <row r="39935" ht="12.75"/>
    <row r="39936" ht="12.75"/>
    <row r="39937" ht="12.75"/>
    <row r="39938" ht="12.75"/>
    <row r="39939" ht="12.75"/>
    <row r="39940" ht="12.75"/>
    <row r="39941" ht="12.75"/>
    <row r="39942" ht="12.75"/>
    <row r="39943" ht="12.75"/>
    <row r="39944" ht="12.75"/>
    <row r="39945" ht="12.75"/>
    <row r="39946" ht="12.75"/>
    <row r="39947" ht="12.75"/>
    <row r="39948" ht="12.75"/>
    <row r="39949" ht="12.75"/>
    <row r="39950" ht="12.75"/>
    <row r="39951" ht="12.75"/>
    <row r="39952" ht="12.75"/>
    <row r="39953" ht="12.75"/>
    <row r="39954" ht="12.75"/>
    <row r="39955" ht="12.75"/>
    <row r="39956" ht="12.75"/>
    <row r="39957" ht="12.75"/>
    <row r="39958" ht="12.75"/>
    <row r="39959" ht="12.75"/>
    <row r="39960" ht="12.75"/>
    <row r="39961" ht="12.75"/>
    <row r="39962" ht="12.75"/>
    <row r="39963" ht="12.75"/>
    <row r="39964" ht="12.75"/>
    <row r="39965" ht="12.75"/>
    <row r="39966" ht="12.75"/>
    <row r="39967" ht="12.75"/>
    <row r="39968" ht="12.75"/>
    <row r="39969" ht="12.75"/>
    <row r="39970" ht="12.75"/>
    <row r="39971" ht="12.75"/>
    <row r="39972" ht="12.75"/>
    <row r="39973" ht="12.75"/>
    <row r="39974" ht="12.75"/>
    <row r="39975" ht="12.75"/>
    <row r="39976" ht="12.75"/>
    <row r="39977" ht="12.75"/>
    <row r="39978" ht="12.75"/>
    <row r="39979" ht="12.75"/>
    <row r="39980" ht="12.75"/>
    <row r="39981" ht="12.75"/>
    <row r="39982" ht="12.75"/>
    <row r="39983" ht="12.75"/>
    <row r="39984" ht="12.75"/>
    <row r="39985" ht="12.75"/>
    <row r="39986" ht="12.75"/>
    <row r="39987" ht="12.75"/>
    <row r="39988" ht="12.75"/>
    <row r="39989" ht="12.75"/>
    <row r="39990" ht="12.75"/>
    <row r="39991" ht="12.75"/>
    <row r="39992" ht="12.75"/>
    <row r="39993" ht="12.75"/>
    <row r="39994" ht="12.75"/>
    <row r="39995" ht="12.75"/>
    <row r="39996" ht="12.75"/>
    <row r="39997" ht="12.75"/>
    <row r="39998" ht="12.75"/>
    <row r="39999" ht="12.75"/>
    <row r="40000" ht="12.75"/>
    <row r="40001" ht="12.75"/>
    <row r="40002" ht="12.75"/>
    <row r="40003" ht="12.75"/>
    <row r="40004" ht="12.75"/>
    <row r="40005" ht="12.75"/>
    <row r="40006" ht="12.75"/>
    <row r="40007" ht="12.75"/>
    <row r="40008" ht="12.75"/>
    <row r="40009" ht="12.75"/>
    <row r="40010" ht="12.75"/>
    <row r="40011" ht="12.75"/>
    <row r="40012" ht="12.75"/>
    <row r="40013" ht="12.75"/>
    <row r="40014" ht="12.75"/>
    <row r="40015" ht="12.75"/>
    <row r="40016" ht="12.75"/>
    <row r="40017" ht="12.75"/>
    <row r="40018" ht="12.75"/>
    <row r="40019" ht="12.75"/>
    <row r="40020" ht="12.75"/>
    <row r="40021" ht="12.75"/>
    <row r="40022" ht="12.75"/>
    <row r="40023" ht="12.75"/>
    <row r="40024" ht="12.75"/>
    <row r="40025" ht="12.75"/>
    <row r="40026" ht="12.75"/>
    <row r="40027" ht="12.75"/>
    <row r="40028" ht="12.75"/>
    <row r="40029" ht="12.75"/>
    <row r="40030" ht="12.75"/>
    <row r="40031" ht="12.75"/>
    <row r="40032" ht="12.75"/>
    <row r="40033" ht="12.75"/>
    <row r="40034" ht="12.75"/>
    <row r="40035" ht="12.75"/>
    <row r="40036" ht="12.75"/>
    <row r="40037" ht="12.75"/>
    <row r="40038" ht="12.75"/>
    <row r="40039" ht="12.75"/>
    <row r="40040" ht="12.75"/>
    <row r="40041" ht="12.75"/>
    <row r="40042" ht="12.75"/>
    <row r="40043" ht="12.75"/>
    <row r="40044" ht="12.75"/>
    <row r="40045" ht="12.75"/>
    <row r="40046" ht="12.75"/>
    <row r="40047" ht="12.75"/>
    <row r="40048" ht="12.75"/>
    <row r="40049" ht="12.75"/>
    <row r="40050" ht="12.75"/>
    <row r="40051" ht="12.75"/>
    <row r="40052" ht="12.75"/>
    <row r="40053" ht="12.75"/>
    <row r="40054" ht="12.75"/>
    <row r="40055" ht="12.75"/>
    <row r="40056" ht="12.75"/>
    <row r="40057" ht="12.75"/>
    <row r="40058" ht="12.75"/>
    <row r="40059" ht="12.75"/>
    <row r="40060" ht="12.75"/>
    <row r="40061" ht="12.75"/>
    <row r="40062" ht="12.75"/>
    <row r="40063" ht="12.75"/>
    <row r="40064" ht="12.75"/>
    <row r="40065" ht="12.75"/>
    <row r="40066" ht="12.75"/>
    <row r="40067" ht="12.75"/>
    <row r="40068" ht="12.75"/>
    <row r="40069" ht="12.75"/>
    <row r="40070" ht="12.75"/>
    <row r="40071" ht="12.75"/>
    <row r="40072" ht="12.75"/>
    <row r="40073" ht="12.75"/>
    <row r="40074" ht="12.75"/>
    <row r="40075" ht="12.75"/>
    <row r="40076" ht="12.75"/>
    <row r="40077" ht="12.75"/>
    <row r="40078" ht="12.75"/>
    <row r="40079" ht="12.75"/>
    <row r="40080" ht="12.75"/>
    <row r="40081" ht="12.75"/>
    <row r="40082" ht="12.75"/>
    <row r="40083" ht="12.75"/>
    <row r="40084" ht="12.75"/>
    <row r="40085" ht="12.75"/>
    <row r="40086" ht="12.75"/>
    <row r="40087" ht="12.75"/>
    <row r="40088" ht="12.75"/>
    <row r="40089" ht="12.75"/>
    <row r="40090" ht="12.75"/>
    <row r="40091" ht="12.75"/>
    <row r="40092" ht="12.75"/>
    <row r="40093" ht="12.75"/>
    <row r="40094" ht="12.75"/>
    <row r="40095" ht="12.75"/>
    <row r="40096" ht="12.75"/>
    <row r="40097" ht="12.75"/>
    <row r="40098" ht="12.75"/>
    <row r="40099" ht="12.75"/>
    <row r="40100" ht="12.75"/>
    <row r="40101" ht="12.75"/>
    <row r="40102" ht="12.75"/>
    <row r="40103" ht="12.75"/>
    <row r="40104" ht="12.75"/>
    <row r="40105" ht="12.75"/>
    <row r="40106" ht="12.75"/>
    <row r="40107" ht="12.75"/>
    <row r="40108" ht="12.75"/>
    <row r="40109" ht="12.75"/>
    <row r="40110" ht="12.75"/>
    <row r="40111" ht="12.75"/>
    <row r="40112" ht="12.75"/>
    <row r="40113" ht="12.75"/>
    <row r="40114" ht="12.75"/>
    <row r="40115" ht="12.75"/>
    <row r="40116" ht="12.75"/>
    <row r="40117" ht="12.75"/>
    <row r="40118" ht="12.75"/>
    <row r="40119" ht="12.75"/>
    <row r="40120" ht="12.75"/>
    <row r="40121" ht="12.75"/>
    <row r="40122" ht="12.75"/>
    <row r="40123" ht="12.75"/>
    <row r="40124" ht="12.75"/>
    <row r="40125" ht="12.75"/>
    <row r="40126" ht="12.75"/>
    <row r="40127" ht="12.75"/>
    <row r="40128" ht="12.75"/>
    <row r="40129" ht="12.75"/>
    <row r="40130" ht="12.75"/>
    <row r="40131" ht="12.75"/>
    <row r="40132" ht="12.75"/>
    <row r="40133" ht="12.75"/>
    <row r="40134" ht="12.75"/>
    <row r="40135" ht="12.75"/>
    <row r="40136" ht="12.75"/>
    <row r="40137" ht="12.75"/>
    <row r="40138" ht="12.75"/>
    <row r="40139" ht="12.75"/>
    <row r="40140" ht="12.75"/>
    <row r="40141" ht="12.75"/>
    <row r="40142" ht="12.75"/>
    <row r="40143" ht="12.75"/>
    <row r="40144" ht="12.75"/>
    <row r="40145" ht="12.75"/>
    <row r="40146" ht="12.75"/>
    <row r="40147" ht="12.75"/>
    <row r="40148" ht="12.75"/>
    <row r="40149" ht="12.75"/>
    <row r="40150" ht="12.75"/>
    <row r="40151" ht="12.75"/>
    <row r="40152" ht="12.75"/>
    <row r="40153" ht="12.75"/>
    <row r="40154" ht="12.75"/>
    <row r="40155" ht="12.75"/>
    <row r="40156" ht="12.75"/>
    <row r="40157" ht="12.75"/>
    <row r="40158" ht="12.75"/>
    <row r="40159" ht="12.75"/>
    <row r="40160" ht="12.75"/>
    <row r="40161" ht="12.75"/>
    <row r="40162" ht="12.75"/>
    <row r="40163" ht="12.75"/>
    <row r="40164" ht="12.75"/>
    <row r="40165" ht="12.75"/>
    <row r="40166" ht="12.75"/>
    <row r="40167" ht="12.75"/>
    <row r="40168" ht="12.75"/>
    <row r="40169" ht="12.75"/>
    <row r="40170" ht="12.75"/>
    <row r="40171" ht="12.75"/>
    <row r="40172" ht="12.75"/>
    <row r="40173" ht="12.75"/>
    <row r="40174" ht="12.75"/>
    <row r="40175" ht="12.75"/>
    <row r="40176" ht="12.75"/>
    <row r="40177" ht="12.75"/>
    <row r="40178" ht="12.75"/>
    <row r="40179" ht="12.75"/>
    <row r="40180" ht="12.75"/>
    <row r="40181" ht="12.75"/>
    <row r="40182" ht="12.75"/>
    <row r="40183" ht="12.75"/>
    <row r="40184" ht="12.75"/>
    <row r="40185" ht="12.75"/>
    <row r="40186" ht="12.75"/>
    <row r="40187" ht="12.75"/>
    <row r="40188" ht="12.75"/>
    <row r="40189" ht="12.75"/>
    <row r="40190" ht="12.75"/>
    <row r="40191" ht="12.75"/>
    <row r="40192" ht="12.75"/>
    <row r="40193" ht="12.75"/>
    <row r="40194" ht="12.75"/>
    <row r="40195" ht="12.75"/>
    <row r="40196" ht="12.75"/>
    <row r="40197" ht="12.75"/>
    <row r="40198" ht="12.75"/>
    <row r="40199" ht="12.75"/>
    <row r="40200" ht="12.75"/>
    <row r="40201" ht="12.75"/>
    <row r="40202" ht="12.75"/>
    <row r="40203" ht="12.75"/>
    <row r="40204" ht="12.75"/>
    <row r="40205" ht="12.75"/>
    <row r="40206" ht="12.75"/>
    <row r="40207" ht="12.75"/>
    <row r="40208" ht="12.75"/>
    <row r="40209" ht="12.75"/>
    <row r="40210" ht="12.75"/>
    <row r="40211" ht="12.75"/>
    <row r="40212" ht="12.75"/>
    <row r="40213" ht="12.75"/>
    <row r="40214" ht="12.75"/>
    <row r="40215" ht="12.75"/>
    <row r="40216" ht="12.75"/>
    <row r="40217" ht="12.75"/>
    <row r="40218" ht="12.75"/>
    <row r="40219" ht="12.75"/>
    <row r="40220" ht="12.75"/>
    <row r="40221" ht="12.75"/>
    <row r="40222" ht="12.75"/>
    <row r="40223" ht="12.75"/>
    <row r="40224" ht="12.75"/>
    <row r="40225" ht="12.75"/>
    <row r="40226" ht="12.75"/>
    <row r="40227" ht="12.75"/>
    <row r="40228" ht="12.75"/>
    <row r="40229" ht="12.75"/>
    <row r="40230" ht="12.75"/>
    <row r="40231" ht="12.75"/>
    <row r="40232" ht="12.75"/>
    <row r="40233" ht="12.75"/>
    <row r="40234" ht="12.75"/>
    <row r="40235" ht="12.75"/>
    <row r="40236" ht="12.75"/>
    <row r="40237" ht="12.75"/>
    <row r="40238" ht="12.75"/>
    <row r="40239" ht="12.75"/>
    <row r="40240" ht="12.75"/>
    <row r="40241" ht="12.75"/>
    <row r="40242" ht="12.75"/>
    <row r="40243" ht="12.75"/>
    <row r="40244" ht="12.75"/>
    <row r="40245" ht="12.75"/>
    <row r="40246" ht="12.75"/>
    <row r="40247" ht="12.75"/>
    <row r="40248" ht="12.75"/>
    <row r="40249" ht="12.75"/>
    <row r="40250" ht="12.75"/>
    <row r="40251" ht="12.75"/>
    <row r="40252" ht="12.75"/>
    <row r="40253" ht="12.75"/>
    <row r="40254" ht="12.75"/>
    <row r="40255" ht="12.75"/>
    <row r="40256" ht="12.75"/>
    <row r="40257" ht="12.75"/>
    <row r="40258" ht="12.75"/>
    <row r="40259" ht="12.75"/>
    <row r="40260" ht="12.75"/>
    <row r="40261" ht="12.75"/>
    <row r="40262" ht="12.75"/>
    <row r="40263" ht="12.75"/>
    <row r="40264" ht="12.75"/>
    <row r="40265" ht="12.75"/>
    <row r="40266" ht="12.75"/>
    <row r="40267" ht="12.75"/>
    <row r="40268" ht="12.75"/>
    <row r="40269" ht="12.75"/>
    <row r="40270" ht="12.75"/>
    <row r="40271" ht="12.75"/>
    <row r="40272" ht="12.75"/>
    <row r="40273" ht="12.75"/>
    <row r="40274" ht="12.75"/>
    <row r="40275" ht="12.75"/>
    <row r="40276" ht="12.75"/>
    <row r="40277" ht="12.75"/>
    <row r="40278" ht="12.75"/>
    <row r="40279" ht="12.75"/>
    <row r="40280" ht="12.75"/>
    <row r="40281" ht="12.75"/>
    <row r="40282" ht="12.75"/>
    <row r="40283" ht="12.75"/>
    <row r="40284" ht="12.75"/>
    <row r="40285" ht="12.75"/>
    <row r="40286" ht="12.75"/>
    <row r="40287" ht="12.75"/>
    <row r="40288" ht="12.75"/>
    <row r="40289" ht="12.75"/>
    <row r="40290" ht="12.75"/>
    <row r="40291" ht="12.75"/>
    <row r="40292" ht="12.75"/>
    <row r="40293" ht="12.75"/>
    <row r="40294" ht="12.75"/>
    <row r="40295" ht="12.75"/>
    <row r="40296" ht="12.75"/>
    <row r="40297" ht="12.75"/>
    <row r="40298" ht="12.75"/>
    <row r="40299" ht="12.75"/>
    <row r="40300" ht="12.75"/>
    <row r="40301" ht="12.75"/>
    <row r="40302" ht="12.75"/>
    <row r="40303" ht="12.75"/>
    <row r="40304" ht="12.75"/>
    <row r="40305" ht="12.75"/>
    <row r="40306" ht="12.75"/>
    <row r="40307" ht="12.75"/>
    <row r="40308" ht="12.75"/>
    <row r="40309" ht="12.75"/>
    <row r="40310" ht="12.75"/>
    <row r="40311" ht="12.75"/>
    <row r="40312" ht="12.75"/>
    <row r="40313" ht="12.75"/>
    <row r="40314" ht="12.75"/>
    <row r="40315" ht="12.75"/>
    <row r="40316" ht="12.75"/>
    <row r="40317" ht="12.75"/>
    <row r="40318" ht="12.75"/>
    <row r="40319" ht="12.75"/>
    <row r="40320" ht="12.75"/>
    <row r="40321" ht="12.75"/>
    <row r="40322" ht="12.75"/>
    <row r="40323" ht="12.75"/>
    <row r="40324" ht="12.75"/>
    <row r="40325" ht="12.75"/>
    <row r="40326" ht="12.75"/>
    <row r="40327" ht="12.75"/>
    <row r="40328" ht="12.75"/>
    <row r="40329" ht="12.75"/>
    <row r="40330" ht="12.75"/>
    <row r="40331" ht="12.75"/>
    <row r="40332" ht="12.75"/>
    <row r="40333" ht="12.75"/>
    <row r="40334" ht="12.75"/>
    <row r="40335" ht="12.75"/>
    <row r="40336" ht="12.75"/>
    <row r="40337" ht="12.75"/>
    <row r="40338" ht="12.75"/>
    <row r="40339" ht="12.75"/>
    <row r="40340" ht="12.75"/>
    <row r="40341" ht="12.75"/>
    <row r="40342" ht="12.75"/>
    <row r="40343" ht="12.75"/>
    <row r="40344" ht="12.75"/>
    <row r="40345" ht="12.75"/>
    <row r="40346" ht="12.75"/>
    <row r="40347" ht="12.75"/>
    <row r="40348" ht="12.75"/>
    <row r="40349" ht="12.75"/>
    <row r="40350" ht="12.75"/>
    <row r="40351" ht="12.75"/>
    <row r="40352" ht="12.75"/>
    <row r="40353" ht="12.75"/>
    <row r="40354" ht="12.75"/>
    <row r="40355" ht="12.75"/>
    <row r="40356" ht="12.75"/>
    <row r="40357" ht="12.75"/>
    <row r="40358" ht="12.75"/>
    <row r="40359" ht="12.75"/>
    <row r="40360" ht="12.75"/>
    <row r="40361" ht="12.75"/>
    <row r="40362" ht="12.75"/>
    <row r="40363" ht="12.75"/>
    <row r="40364" ht="12.75"/>
    <row r="40365" ht="12.75"/>
    <row r="40366" ht="12.75"/>
    <row r="40367" ht="12.75"/>
    <row r="40368" ht="12.75"/>
    <row r="40369" ht="12.75"/>
    <row r="40370" ht="12.75"/>
    <row r="40371" ht="12.75"/>
    <row r="40372" ht="12.75"/>
    <row r="40373" ht="12.75"/>
    <row r="40374" ht="12.75"/>
    <row r="40375" ht="12.75"/>
    <row r="40376" ht="12.75"/>
    <row r="40377" ht="12.75"/>
    <row r="40378" ht="12.75"/>
    <row r="40379" ht="12.75"/>
    <row r="40380" ht="12.75"/>
    <row r="40381" ht="12.75"/>
    <row r="40382" ht="12.75"/>
    <row r="40383" ht="12.75"/>
    <row r="40384" ht="12.75"/>
    <row r="40385" ht="12.75"/>
    <row r="40386" ht="12.75"/>
    <row r="40387" ht="12.75"/>
    <row r="40388" ht="12.75"/>
    <row r="40389" ht="12.75"/>
    <row r="40390" ht="12.75"/>
    <row r="40391" ht="12.75"/>
    <row r="40392" ht="12.75"/>
    <row r="40393" ht="12.75"/>
    <row r="40394" ht="12.75"/>
    <row r="40395" ht="12.75"/>
    <row r="40396" ht="12.75"/>
    <row r="40397" ht="12.75"/>
    <row r="40398" ht="12.75"/>
    <row r="40399" ht="12.75"/>
    <row r="40400" ht="12.75"/>
    <row r="40401" ht="12.75"/>
    <row r="40402" ht="12.75"/>
    <row r="40403" ht="12.75"/>
    <row r="40404" ht="12.75"/>
    <row r="40405" ht="12.75"/>
    <row r="40406" ht="12.75"/>
    <row r="40407" ht="12.75"/>
    <row r="40408" ht="12.75"/>
    <row r="40409" ht="12.75"/>
    <row r="40410" ht="12.75"/>
    <row r="40411" ht="12.75"/>
    <row r="40412" ht="12.75"/>
    <row r="40413" ht="12.75"/>
    <row r="40414" ht="12.75"/>
    <row r="40415" ht="12.75"/>
    <row r="40416" ht="12.75"/>
    <row r="40417" ht="12.75"/>
    <row r="40418" ht="12.75"/>
    <row r="40419" ht="12.75"/>
    <row r="40420" ht="12.75"/>
    <row r="40421" ht="12.75"/>
    <row r="40422" ht="12.75"/>
    <row r="40423" ht="12.75"/>
    <row r="40424" ht="12.75"/>
    <row r="40425" ht="12.75"/>
    <row r="40426" ht="12.75"/>
    <row r="40427" ht="12.75"/>
    <row r="40428" ht="12.75"/>
    <row r="40429" ht="12.75"/>
    <row r="40430" ht="12.75"/>
    <row r="40431" ht="12.75"/>
    <row r="40432" ht="12.75"/>
    <row r="40433" ht="12.75"/>
    <row r="40434" ht="12.75"/>
    <row r="40435" ht="12.75"/>
    <row r="40436" ht="12.75"/>
    <row r="40437" ht="12.75"/>
    <row r="40438" ht="12.75"/>
    <row r="40439" ht="12.75"/>
    <row r="40440" ht="12.75"/>
    <row r="40441" ht="12.75"/>
    <row r="40442" ht="12.75"/>
    <row r="40443" ht="12.75"/>
    <row r="40444" ht="12.75"/>
    <row r="40445" ht="12.75"/>
    <row r="40446" ht="12.75"/>
    <row r="40447" ht="12.75"/>
    <row r="40448" ht="12.75"/>
    <row r="40449" ht="12.75"/>
    <row r="40450" ht="12.75"/>
    <row r="40451" ht="12.75"/>
    <row r="40452" ht="12.75"/>
    <row r="40453" ht="12.75"/>
    <row r="40454" ht="12.75"/>
    <row r="40455" ht="12.75"/>
    <row r="40456" ht="12.75"/>
    <row r="40457" ht="12.75"/>
    <row r="40458" ht="12.75"/>
    <row r="40459" ht="12.75"/>
    <row r="40460" ht="12.75"/>
    <row r="40461" ht="12.75"/>
    <row r="40462" ht="12.75"/>
    <row r="40463" ht="12.75"/>
    <row r="40464" ht="12.75"/>
    <row r="40465" ht="12.75"/>
    <row r="40466" ht="12.75"/>
    <row r="40467" ht="12.75"/>
    <row r="40468" ht="12.75"/>
    <row r="40469" ht="12.75"/>
    <row r="40470" ht="12.75"/>
    <row r="40471" ht="12.75"/>
    <row r="40472" ht="12.75"/>
    <row r="40473" ht="12.75"/>
    <row r="40474" ht="12.75"/>
    <row r="40475" ht="12.75"/>
    <row r="40476" ht="12.75"/>
    <row r="40477" ht="12.75"/>
    <row r="40478" ht="12.75"/>
    <row r="40479" ht="12.75"/>
    <row r="40480" ht="12.75"/>
    <row r="40481" ht="12.75"/>
    <row r="40482" ht="12.75"/>
    <row r="40483" ht="12.75"/>
    <row r="40484" ht="12.75"/>
    <row r="40485" ht="12.75"/>
    <row r="40486" ht="12.75"/>
    <row r="40487" ht="12.75"/>
    <row r="40488" ht="12.75"/>
    <row r="40489" ht="12.75"/>
    <row r="40490" ht="12.75"/>
    <row r="40491" ht="12.75"/>
    <row r="40492" ht="12.75"/>
    <row r="40493" ht="12.75"/>
    <row r="40494" ht="12.75"/>
    <row r="40495" ht="12.75"/>
    <row r="40496" ht="12.75"/>
    <row r="40497" ht="12.75"/>
    <row r="40498" ht="12.75"/>
    <row r="40499" ht="12.75"/>
    <row r="40500" ht="12.75"/>
    <row r="40501" ht="12.75"/>
    <row r="40502" ht="12.75"/>
    <row r="40503" ht="12.75"/>
    <row r="40504" ht="12.75"/>
    <row r="40505" ht="12.75"/>
    <row r="40506" ht="12.75"/>
    <row r="40507" ht="12.75"/>
    <row r="40508" ht="12.75"/>
    <row r="40509" ht="12.75"/>
    <row r="40510" ht="12.75"/>
    <row r="40511" ht="12.75"/>
    <row r="40512" ht="12.75"/>
    <row r="40513" ht="12.75"/>
    <row r="40514" ht="12.75"/>
    <row r="40515" ht="12.75"/>
    <row r="40516" ht="12.75"/>
    <row r="40517" ht="12.75"/>
    <row r="40518" ht="12.75"/>
    <row r="40519" ht="12.75"/>
    <row r="40520" ht="12.75"/>
    <row r="40521" ht="12.75"/>
    <row r="40522" ht="12.75"/>
    <row r="40523" ht="12.75"/>
    <row r="40524" ht="12.75"/>
    <row r="40525" ht="12.75"/>
    <row r="40526" ht="12.75"/>
    <row r="40527" ht="12.75"/>
    <row r="40528" ht="12.75"/>
    <row r="40529" ht="12.75"/>
    <row r="40530" ht="12.75"/>
    <row r="40531" ht="12.75"/>
    <row r="40532" ht="12.75"/>
    <row r="40533" ht="12.75"/>
    <row r="40534" ht="12.75"/>
    <row r="40535" ht="12.75"/>
    <row r="40536" ht="12.75"/>
    <row r="40537" ht="12.75"/>
    <row r="40538" ht="12.75"/>
    <row r="40539" ht="12.75"/>
    <row r="40540" ht="12.75"/>
    <row r="40541" ht="12.75"/>
    <row r="40542" ht="12.75"/>
    <row r="40543" ht="12.75"/>
    <row r="40544" ht="12.75"/>
    <row r="40545" ht="12.75"/>
    <row r="40546" ht="12.75"/>
    <row r="40547" ht="12.75"/>
    <row r="40548" ht="12.75"/>
    <row r="40549" ht="12.75"/>
    <row r="40550" ht="12.75"/>
    <row r="40551" ht="12.75"/>
    <row r="40552" ht="12.75"/>
    <row r="40553" ht="12.75"/>
    <row r="40554" ht="12.75"/>
    <row r="40555" ht="12.75"/>
    <row r="40556" ht="12.75"/>
    <row r="40557" ht="12.75"/>
    <row r="40558" ht="12.75"/>
    <row r="40559" ht="12.75"/>
    <row r="40560" ht="12.75"/>
    <row r="40561" ht="12.75"/>
    <row r="40562" ht="12.75"/>
    <row r="40563" ht="12.75"/>
    <row r="40564" ht="12.75"/>
    <row r="40565" ht="12.75"/>
    <row r="40566" ht="12.75"/>
    <row r="40567" ht="12.75"/>
    <row r="40568" ht="12.75"/>
    <row r="40569" ht="12.75"/>
    <row r="40570" ht="12.75"/>
    <row r="40571" ht="12.75"/>
    <row r="40572" ht="12.75"/>
    <row r="40573" ht="12.75"/>
    <row r="40574" ht="12.75"/>
    <row r="40575" ht="12.75"/>
    <row r="40576" ht="12.75"/>
    <row r="40577" ht="12.75"/>
    <row r="40578" ht="12.75"/>
    <row r="40579" ht="12.75"/>
    <row r="40580" ht="12.75"/>
    <row r="40581" ht="12.75"/>
    <row r="40582" ht="12.75"/>
    <row r="40583" ht="12.75"/>
    <row r="40584" ht="12.75"/>
    <row r="40585" ht="12.75"/>
    <row r="40586" ht="12.75"/>
    <row r="40587" ht="12.75"/>
    <row r="40588" ht="12.75"/>
    <row r="40589" ht="12.75"/>
    <row r="40590" ht="12.75"/>
    <row r="40591" ht="12.75"/>
    <row r="40592" ht="12.75"/>
    <row r="40593" ht="12.75"/>
    <row r="40594" ht="12.75"/>
    <row r="40595" ht="12.75"/>
    <row r="40596" ht="12.75"/>
    <row r="40597" ht="12.75"/>
    <row r="40598" ht="12.75"/>
    <row r="40599" ht="12.75"/>
    <row r="40600" ht="12.75"/>
    <row r="40601" ht="12.75"/>
    <row r="40602" ht="12.75"/>
    <row r="40603" ht="12.75"/>
    <row r="40604" ht="12.75"/>
    <row r="40605" ht="12.75"/>
    <row r="40606" ht="12.75"/>
    <row r="40607" ht="12.75"/>
    <row r="40608" ht="12.75"/>
    <row r="40609" ht="12.75"/>
    <row r="40610" ht="12.75"/>
    <row r="40611" ht="12.75"/>
    <row r="40612" ht="12.75"/>
    <row r="40613" ht="12.75"/>
    <row r="40614" ht="12.75"/>
    <row r="40615" ht="12.75"/>
    <row r="40616" ht="12.75"/>
    <row r="40617" ht="12.75"/>
    <row r="40618" ht="12.75"/>
    <row r="40619" ht="12.75"/>
    <row r="40620" ht="12.75"/>
    <row r="40621" ht="12.75"/>
    <row r="40622" ht="12.75"/>
    <row r="40623" ht="12.75"/>
    <row r="40624" ht="12.75"/>
    <row r="40625" ht="12.75"/>
    <row r="40626" ht="12.75"/>
    <row r="40627" ht="12.75"/>
    <row r="40628" ht="12.75"/>
    <row r="40629" ht="12.75"/>
    <row r="40630" ht="12.75"/>
    <row r="40631" ht="12.75"/>
    <row r="40632" ht="12.75"/>
    <row r="40633" ht="12.75"/>
    <row r="40634" ht="12.75"/>
    <row r="40635" ht="12.75"/>
    <row r="40636" ht="12.75"/>
    <row r="40637" ht="12.75"/>
    <row r="40638" ht="12.75"/>
    <row r="40639" ht="12.75"/>
    <row r="40640" ht="12.75"/>
    <row r="40641" ht="12.75"/>
    <row r="40642" ht="12.75"/>
    <row r="40643" ht="12.75"/>
    <row r="40644" ht="12.75"/>
    <row r="40645" ht="12.75"/>
    <row r="40646" ht="12.75"/>
    <row r="40647" ht="12.75"/>
    <row r="40648" ht="12.75"/>
    <row r="40649" ht="12.75"/>
    <row r="40650" ht="12.75"/>
    <row r="40651" ht="12.75"/>
    <row r="40652" ht="12.75"/>
    <row r="40653" ht="12.75"/>
    <row r="40654" ht="12.75"/>
    <row r="40655" ht="12.75"/>
    <row r="40656" ht="12.75"/>
    <row r="40657" ht="12.75"/>
    <row r="40658" ht="12.75"/>
    <row r="40659" ht="12.75"/>
    <row r="40660" ht="12.75"/>
    <row r="40661" ht="12.75"/>
    <row r="40662" ht="12.75"/>
    <row r="40663" ht="12.75"/>
    <row r="40664" ht="12.75"/>
    <row r="40665" ht="12.75"/>
    <row r="40666" ht="12.75"/>
    <row r="40667" ht="12.75"/>
    <row r="40668" ht="12.75"/>
    <row r="40669" ht="12.75"/>
    <row r="40670" ht="12.75"/>
    <row r="40671" ht="12.75"/>
    <row r="40672" ht="12.75"/>
    <row r="40673" ht="12.75"/>
    <row r="40674" ht="12.75"/>
    <row r="40675" ht="12.75"/>
    <row r="40676" ht="12.75"/>
    <row r="40677" ht="12.75"/>
    <row r="40678" ht="12.75"/>
    <row r="40679" ht="12.75"/>
    <row r="40680" ht="12.75"/>
    <row r="40681" ht="12.75"/>
    <row r="40682" ht="12.75"/>
    <row r="40683" ht="12.75"/>
    <row r="40684" ht="12.75"/>
    <row r="40685" ht="12.75"/>
    <row r="40686" ht="12.75"/>
    <row r="40687" ht="12.75"/>
    <row r="40688" ht="12.75"/>
    <row r="40689" ht="12.75"/>
    <row r="40690" ht="12.75"/>
    <row r="40691" ht="12.75"/>
    <row r="40692" ht="12.75"/>
    <row r="40693" ht="12.75"/>
    <row r="40694" ht="12.75"/>
    <row r="40695" ht="12.75"/>
    <row r="40696" ht="12.75"/>
    <row r="40697" ht="12.75"/>
    <row r="40698" ht="12.75"/>
    <row r="40699" ht="12.75"/>
    <row r="40700" ht="12.75"/>
    <row r="40701" ht="12.75"/>
    <row r="40702" ht="12.75"/>
    <row r="40703" ht="12.75"/>
    <row r="40704" ht="12.75"/>
    <row r="40705" ht="12.75"/>
    <row r="40706" ht="12.75"/>
    <row r="40707" ht="12.75"/>
    <row r="40708" ht="12.75"/>
    <row r="40709" ht="12.75"/>
    <row r="40710" ht="12.75"/>
    <row r="40711" ht="12.75"/>
    <row r="40712" ht="12.75"/>
    <row r="40713" ht="12.75"/>
    <row r="40714" ht="12.75"/>
    <row r="40715" ht="12.75"/>
    <row r="40716" ht="12.75"/>
    <row r="40717" ht="12.75"/>
    <row r="40718" ht="12.75"/>
    <row r="40719" ht="12.75"/>
    <row r="40720" ht="12.75"/>
    <row r="40721" ht="12.75"/>
    <row r="40722" ht="12.75"/>
    <row r="40723" ht="12.75"/>
    <row r="40724" ht="12.75"/>
    <row r="40725" ht="12.75"/>
    <row r="40726" ht="12.75"/>
    <row r="40727" ht="12.75"/>
    <row r="40728" ht="12.75"/>
    <row r="40729" ht="12.75"/>
    <row r="40730" ht="12.75"/>
    <row r="40731" ht="12.75"/>
    <row r="40732" ht="12.75"/>
    <row r="40733" ht="12.75"/>
    <row r="40734" ht="12.75"/>
    <row r="40735" ht="12.75"/>
    <row r="40736" ht="12.75"/>
    <row r="40737" ht="12.75"/>
    <row r="40738" ht="12.75"/>
    <row r="40739" ht="12.75"/>
    <row r="40740" ht="12.75"/>
    <row r="40741" ht="12.75"/>
    <row r="40742" ht="12.75"/>
    <row r="40743" ht="12.75"/>
    <row r="40744" ht="12.75"/>
    <row r="40745" ht="12.75"/>
    <row r="40746" ht="12.75"/>
    <row r="40747" ht="12.75"/>
    <row r="40748" ht="12.75"/>
    <row r="40749" ht="12.75"/>
    <row r="40750" ht="12.75"/>
    <row r="40751" ht="12.75"/>
    <row r="40752" ht="12.75"/>
    <row r="40753" ht="12.75"/>
    <row r="40754" ht="12.75"/>
    <row r="40755" ht="12.75"/>
    <row r="40756" ht="12.75"/>
    <row r="40757" ht="12.75"/>
    <row r="40758" ht="12.75"/>
    <row r="40759" ht="12.75"/>
    <row r="40760" ht="12.75"/>
    <row r="40761" ht="12.75"/>
    <row r="40762" ht="12.75"/>
    <row r="40763" ht="12.75"/>
    <row r="40764" ht="12.75"/>
    <row r="40765" ht="12.75"/>
    <row r="40766" ht="12.75"/>
    <row r="40767" ht="12.75"/>
    <row r="40768" ht="12.75"/>
    <row r="40769" ht="12.75"/>
    <row r="40770" ht="12.75"/>
    <row r="40771" ht="12.75"/>
    <row r="40772" ht="12.75"/>
    <row r="40773" ht="12.75"/>
    <row r="40774" ht="12.75"/>
    <row r="40775" ht="12.75"/>
    <row r="40776" ht="12.75"/>
    <row r="40777" ht="12.75"/>
    <row r="40778" ht="12.75"/>
    <row r="40779" ht="12.75"/>
    <row r="40780" ht="12.75"/>
    <row r="40781" ht="12.75"/>
    <row r="40782" ht="12.75"/>
    <row r="40783" ht="12.75"/>
    <row r="40784" ht="12.75"/>
    <row r="40785" ht="12.75"/>
    <row r="40786" ht="12.75"/>
    <row r="40787" ht="12.75"/>
    <row r="40788" ht="12.75"/>
    <row r="40789" ht="12.75"/>
    <row r="40790" ht="12.75"/>
    <row r="40791" ht="12.75"/>
    <row r="40792" ht="12.75"/>
    <row r="40793" ht="12.75"/>
    <row r="40794" ht="12.75"/>
    <row r="40795" ht="12.75"/>
    <row r="40796" ht="12.75"/>
    <row r="40797" ht="12.75"/>
    <row r="40798" ht="12.75"/>
    <row r="40799" ht="12.75"/>
    <row r="40800" ht="12.75"/>
    <row r="40801" ht="12.75"/>
    <row r="40802" ht="12.75"/>
    <row r="40803" ht="12.75"/>
    <row r="40804" ht="12.75"/>
    <row r="40805" ht="12.75"/>
    <row r="40806" ht="12.75"/>
    <row r="40807" ht="12.75"/>
    <row r="40808" ht="12.75"/>
    <row r="40809" ht="12.75"/>
    <row r="40810" ht="12.75"/>
    <row r="40811" ht="12.75"/>
    <row r="40812" ht="12.75"/>
    <row r="40813" ht="12.75"/>
    <row r="40814" ht="12.75"/>
    <row r="40815" ht="12.75"/>
    <row r="40816" ht="12.75"/>
    <row r="40817" ht="12.75"/>
    <row r="40818" ht="12.75"/>
    <row r="40819" ht="12.75"/>
    <row r="40820" ht="12.75"/>
    <row r="40821" ht="12.75"/>
    <row r="40822" ht="12.75"/>
    <row r="40823" ht="12.75"/>
    <row r="40824" ht="12.75"/>
    <row r="40825" ht="12.75"/>
    <row r="40826" ht="12.75"/>
    <row r="40827" ht="12.75"/>
    <row r="40828" ht="12.75"/>
    <row r="40829" ht="12.75"/>
    <row r="40830" ht="12.75"/>
    <row r="40831" ht="12.75"/>
    <row r="40832" ht="12.75"/>
    <row r="40833" ht="12.75"/>
    <row r="40834" ht="12.75"/>
    <row r="40835" ht="12.75"/>
    <row r="40836" ht="12.75"/>
    <row r="40837" ht="12.75"/>
    <row r="40838" ht="12.75"/>
    <row r="40839" ht="12.75"/>
    <row r="40840" ht="12.75"/>
    <row r="40841" ht="12.75"/>
    <row r="40842" ht="12.75"/>
    <row r="40843" ht="12.75"/>
    <row r="40844" ht="12.75"/>
    <row r="40845" ht="12.75"/>
    <row r="40846" ht="12.75"/>
    <row r="40847" ht="12.75"/>
    <row r="40848" ht="12.75"/>
    <row r="40849" ht="12.75"/>
    <row r="40850" ht="12.75"/>
    <row r="40851" ht="12.75"/>
    <row r="40852" ht="12.75"/>
    <row r="40853" ht="12.75"/>
    <row r="40854" ht="12.75"/>
    <row r="40855" ht="12.75"/>
    <row r="40856" ht="12.75"/>
    <row r="40857" ht="12.75"/>
    <row r="40858" ht="12.75"/>
    <row r="40859" ht="12.75"/>
    <row r="40860" ht="12.75"/>
    <row r="40861" ht="12.75"/>
    <row r="40862" ht="12.75"/>
    <row r="40863" ht="12.75"/>
    <row r="40864" ht="12.75"/>
    <row r="40865" ht="12.75"/>
    <row r="40866" ht="12.75"/>
    <row r="40867" ht="12.75"/>
    <row r="40868" ht="12.75"/>
    <row r="40869" ht="12.75"/>
    <row r="40870" ht="12.75"/>
    <row r="40871" ht="12.75"/>
    <row r="40872" ht="12.75"/>
    <row r="40873" ht="12.75"/>
    <row r="40874" ht="12.75"/>
    <row r="40875" ht="12.75"/>
    <row r="40876" ht="12.75"/>
    <row r="40877" ht="12.75"/>
    <row r="40878" ht="12.75"/>
    <row r="40879" ht="12.75"/>
    <row r="40880" ht="12.75"/>
    <row r="40881" ht="12.75"/>
    <row r="40882" ht="12.75"/>
    <row r="40883" ht="12.75"/>
    <row r="40884" ht="12.75"/>
    <row r="40885" ht="12.75"/>
    <row r="40886" ht="12.75"/>
    <row r="40887" ht="12.75"/>
    <row r="40888" ht="12.75"/>
    <row r="40889" ht="12.75"/>
    <row r="40890" ht="12.75"/>
    <row r="40891" ht="12.75"/>
    <row r="40892" ht="12.75"/>
    <row r="40893" ht="12.75"/>
    <row r="40894" ht="12.75"/>
    <row r="40895" ht="12.75"/>
    <row r="40896" ht="12.75"/>
    <row r="40897" ht="12.75"/>
    <row r="40898" ht="12.75"/>
    <row r="40899" ht="12.75"/>
    <row r="40900" ht="12.75"/>
    <row r="40901" ht="12.75"/>
    <row r="40902" ht="12.75"/>
    <row r="40903" ht="12.75"/>
    <row r="40904" ht="12.75"/>
    <row r="40905" ht="12.75"/>
    <row r="40906" ht="12.75"/>
    <row r="40907" ht="12.75"/>
    <row r="40908" ht="12.75"/>
    <row r="40909" ht="12.75"/>
    <row r="40910" ht="12.75"/>
    <row r="40911" ht="12.75"/>
    <row r="40912" ht="12.75"/>
    <row r="40913" ht="12.75"/>
    <row r="40914" ht="12.75"/>
    <row r="40915" ht="12.75"/>
    <row r="40916" ht="12.75"/>
    <row r="40917" ht="12.75"/>
    <row r="40918" ht="12.75"/>
    <row r="40919" ht="12.75"/>
    <row r="40920" ht="12.75"/>
    <row r="40921" ht="12.75"/>
    <row r="40922" ht="12.75"/>
    <row r="40923" ht="12.75"/>
    <row r="40924" ht="12.75"/>
    <row r="40925" ht="12.75"/>
    <row r="40926" ht="12.75"/>
    <row r="40927" ht="12.75"/>
    <row r="40928" ht="12.75"/>
    <row r="40929" ht="12.75"/>
    <row r="40930" ht="12.75"/>
    <row r="40931" ht="12.75"/>
    <row r="40932" ht="12.75"/>
    <row r="40933" ht="12.75"/>
    <row r="40934" ht="12.75"/>
    <row r="40935" ht="12.75"/>
    <row r="40936" ht="12.75"/>
    <row r="40937" ht="12.75"/>
    <row r="40938" ht="12.75"/>
    <row r="40939" ht="12.75"/>
    <row r="40940" ht="12.75"/>
    <row r="40941" ht="12.75"/>
    <row r="40942" ht="12.75"/>
    <row r="40943" ht="12.75"/>
    <row r="40944" ht="12.75"/>
    <row r="40945" ht="12.75"/>
    <row r="40946" ht="12.75"/>
    <row r="40947" ht="12.75"/>
    <row r="40948" ht="12.75"/>
    <row r="40949" ht="12.75"/>
    <row r="40950" ht="12.75"/>
    <row r="40951" ht="12.75"/>
    <row r="40952" ht="12.75"/>
    <row r="40953" ht="12.75"/>
    <row r="40954" ht="12.75"/>
    <row r="40955" ht="12.75"/>
    <row r="40956" ht="12.75"/>
    <row r="40957" ht="12.75"/>
    <row r="40958" ht="12.75"/>
    <row r="40959" ht="12.75"/>
    <row r="40960" ht="12.75"/>
    <row r="40961" ht="12.75"/>
    <row r="40962" ht="12.75"/>
    <row r="40963" ht="12.75"/>
    <row r="40964" ht="12.75"/>
    <row r="40965" ht="12.75"/>
    <row r="40966" ht="12.75"/>
    <row r="40967" ht="12.75"/>
    <row r="40968" ht="12.75"/>
    <row r="40969" ht="12.75"/>
    <row r="40970" ht="12.75"/>
    <row r="40971" ht="12.75"/>
    <row r="40972" ht="12.75"/>
    <row r="40973" ht="12.75"/>
    <row r="40974" ht="12.75"/>
    <row r="40975" ht="12.75"/>
    <row r="40976" ht="12.75"/>
    <row r="40977" ht="12.75"/>
    <row r="40978" ht="12.75"/>
    <row r="40979" ht="12.75"/>
    <row r="40980" ht="12.75"/>
    <row r="40981" ht="12.75"/>
    <row r="40982" ht="12.75"/>
    <row r="40983" ht="12.75"/>
    <row r="40984" ht="12.75"/>
    <row r="40985" ht="12.75"/>
    <row r="40986" ht="12.75"/>
    <row r="40987" ht="12.75"/>
    <row r="40988" ht="12.75"/>
    <row r="40989" ht="12.75"/>
    <row r="40990" ht="12.75"/>
    <row r="40991" ht="12.75"/>
    <row r="40992" ht="12.75"/>
    <row r="40993" ht="12.75"/>
    <row r="40994" ht="12.75"/>
    <row r="40995" ht="12.75"/>
    <row r="40996" ht="12.75"/>
    <row r="40997" ht="12.75"/>
    <row r="40998" ht="12.75"/>
    <row r="40999" ht="12.75"/>
    <row r="41000" ht="12.75"/>
    <row r="41001" ht="12.75"/>
    <row r="41002" ht="12.75"/>
    <row r="41003" ht="12.75"/>
    <row r="41004" ht="12.75"/>
    <row r="41005" ht="12.75"/>
    <row r="41006" ht="12.75"/>
    <row r="41007" ht="12.75"/>
    <row r="41008" ht="12.75"/>
    <row r="41009" ht="12.75"/>
    <row r="41010" ht="12.75"/>
    <row r="41011" ht="12.75"/>
    <row r="41012" ht="12.75"/>
    <row r="41013" ht="12.75"/>
    <row r="41014" ht="12.75"/>
    <row r="41015" ht="12.75"/>
    <row r="41016" ht="12.75"/>
    <row r="41017" ht="12.75"/>
    <row r="41018" ht="12.75"/>
    <row r="41019" ht="12.75"/>
    <row r="41020" ht="12.75"/>
    <row r="41021" ht="12.75"/>
    <row r="41022" ht="12.75"/>
    <row r="41023" ht="12.75"/>
    <row r="41024" ht="12.75"/>
    <row r="41025" ht="12.75"/>
    <row r="41026" ht="12.75"/>
    <row r="41027" ht="12.75"/>
    <row r="41028" ht="12.75"/>
    <row r="41029" ht="12.75"/>
    <row r="41030" ht="12.75"/>
    <row r="41031" ht="12.75"/>
    <row r="41032" ht="12.75"/>
    <row r="41033" ht="12.75"/>
    <row r="41034" ht="12.75"/>
    <row r="41035" ht="12.75"/>
    <row r="41036" ht="12.75"/>
    <row r="41037" ht="12.75"/>
    <row r="41038" ht="12.75"/>
    <row r="41039" ht="12.75"/>
    <row r="41040" ht="12.75"/>
    <row r="41041" ht="12.75"/>
    <row r="41042" ht="12.75"/>
    <row r="41043" ht="12.75"/>
    <row r="41044" ht="12.75"/>
    <row r="41045" ht="12.75"/>
    <row r="41046" ht="12.75"/>
    <row r="41047" ht="12.75"/>
    <row r="41048" ht="12.75"/>
    <row r="41049" ht="12.75"/>
    <row r="41050" ht="12.75"/>
    <row r="41051" ht="12.75"/>
    <row r="41052" ht="12.75"/>
    <row r="41053" ht="12.75"/>
    <row r="41054" ht="12.75"/>
    <row r="41055" ht="12.75"/>
    <row r="41056" ht="12.75"/>
    <row r="41057" ht="12.75"/>
    <row r="41058" ht="12.75"/>
    <row r="41059" ht="12.75"/>
    <row r="41060" ht="12.75"/>
    <row r="41061" ht="12.75"/>
    <row r="41062" ht="12.75"/>
    <row r="41063" ht="12.75"/>
    <row r="41064" ht="12.75"/>
    <row r="41065" ht="12.75"/>
    <row r="41066" ht="12.75"/>
    <row r="41067" ht="12.75"/>
    <row r="41068" ht="12.75"/>
    <row r="41069" ht="12.75"/>
    <row r="41070" ht="12.75"/>
    <row r="41071" ht="12.75"/>
    <row r="41072" ht="12.75"/>
    <row r="41073" ht="12.75"/>
    <row r="41074" ht="12.75"/>
    <row r="41075" ht="12.75"/>
    <row r="41076" ht="12.75"/>
    <row r="41077" ht="12.75"/>
    <row r="41078" ht="12.75"/>
    <row r="41079" ht="12.75"/>
    <row r="41080" ht="12.75"/>
    <row r="41081" ht="12.75"/>
    <row r="41082" ht="12.75"/>
    <row r="41083" ht="12.75"/>
    <row r="41084" ht="12.75"/>
    <row r="41085" ht="12.75"/>
    <row r="41086" ht="12.75"/>
    <row r="41087" ht="12.75"/>
    <row r="41088" ht="12.75"/>
    <row r="41089" ht="12.75"/>
    <row r="41090" ht="12.75"/>
    <row r="41091" ht="12.75"/>
    <row r="41092" ht="12.75"/>
    <row r="41093" ht="12.75"/>
    <row r="41094" ht="12.75"/>
    <row r="41095" ht="12.75"/>
    <row r="41096" ht="12.75"/>
    <row r="41097" ht="12.75"/>
    <row r="41098" ht="12.75"/>
    <row r="41099" ht="12.75"/>
    <row r="41100" ht="12.75"/>
    <row r="41101" ht="12.75"/>
    <row r="41102" ht="12.75"/>
    <row r="41103" ht="12.75"/>
    <row r="41104" ht="12.75"/>
    <row r="41105" ht="12.75"/>
    <row r="41106" ht="12.75"/>
    <row r="41107" ht="12.75"/>
    <row r="41108" ht="12.75"/>
    <row r="41109" ht="12.75"/>
    <row r="41110" ht="12.75"/>
    <row r="41111" ht="12.75"/>
    <row r="41112" ht="12.75"/>
    <row r="41113" ht="12.75"/>
    <row r="41114" ht="12.75"/>
    <row r="41115" ht="12.75"/>
    <row r="41116" ht="12.75"/>
    <row r="41117" ht="12.75"/>
    <row r="41118" ht="12.75"/>
    <row r="41119" ht="12.75"/>
    <row r="41120" ht="12.75"/>
    <row r="41121" ht="12.75"/>
    <row r="41122" ht="12.75"/>
    <row r="41123" ht="12.75"/>
    <row r="41124" ht="12.75"/>
    <row r="41125" ht="12.75"/>
    <row r="41126" ht="12.75"/>
    <row r="41127" ht="12.75"/>
    <row r="41128" ht="12.75"/>
    <row r="41129" ht="12.75"/>
    <row r="41130" ht="12.75"/>
    <row r="41131" ht="12.75"/>
    <row r="41132" ht="12.75"/>
    <row r="41133" ht="12.75"/>
    <row r="41134" ht="12.75"/>
    <row r="41135" ht="12.75"/>
    <row r="41136" ht="12.75"/>
    <row r="41137" ht="12.75"/>
    <row r="41138" ht="12.75"/>
    <row r="41139" ht="12.75"/>
    <row r="41140" ht="12.75"/>
    <row r="41141" ht="12.75"/>
    <row r="41142" ht="12.75"/>
    <row r="41143" ht="12.75"/>
    <row r="41144" ht="12.75"/>
    <row r="41145" ht="12.75"/>
    <row r="41146" ht="12.75"/>
    <row r="41147" ht="12.75"/>
    <row r="41148" ht="12.75"/>
    <row r="41149" ht="12.75"/>
    <row r="41150" ht="12.75"/>
    <row r="41151" ht="12.75"/>
    <row r="41152" ht="12.75"/>
    <row r="41153" ht="12.75"/>
    <row r="41154" ht="12.75"/>
    <row r="41155" ht="12.75"/>
    <row r="41156" ht="12.75"/>
    <row r="41157" ht="12.75"/>
    <row r="41158" ht="12.75"/>
    <row r="41159" ht="12.75"/>
    <row r="41160" ht="12.75"/>
    <row r="41161" ht="12.75"/>
    <row r="41162" ht="12.75"/>
    <row r="41163" ht="12.75"/>
    <row r="41164" ht="12.75"/>
    <row r="41165" ht="12.75"/>
    <row r="41166" ht="12.75"/>
    <row r="41167" ht="12.75"/>
    <row r="41168" ht="12.75"/>
    <row r="41169" ht="12.75"/>
    <row r="41170" ht="12.75"/>
    <row r="41171" ht="12.75"/>
    <row r="41172" ht="12.75"/>
    <row r="41173" ht="12.75"/>
    <row r="41174" ht="12.75"/>
    <row r="41175" ht="12.75"/>
    <row r="41176" ht="12.75"/>
    <row r="41177" ht="12.75"/>
    <row r="41178" ht="12.75"/>
    <row r="41179" ht="12.75"/>
    <row r="41180" ht="12.75"/>
    <row r="41181" ht="12.75"/>
    <row r="41182" ht="12.75"/>
    <row r="41183" ht="12.75"/>
    <row r="41184" ht="12.75"/>
    <row r="41185" ht="12.75"/>
    <row r="41186" ht="12.75"/>
    <row r="41187" ht="12.75"/>
    <row r="41188" ht="12.75"/>
    <row r="41189" ht="12.75"/>
    <row r="41190" ht="12.75"/>
    <row r="41191" ht="12.75"/>
    <row r="41192" ht="12.75"/>
    <row r="41193" ht="12.75"/>
    <row r="41194" ht="12.75"/>
    <row r="41195" ht="12.75"/>
    <row r="41196" ht="12.75"/>
    <row r="41197" ht="12.75"/>
    <row r="41198" ht="12.75"/>
    <row r="41199" ht="12.75"/>
    <row r="41200" ht="12.75"/>
    <row r="41201" ht="12.75"/>
    <row r="41202" ht="12.75"/>
    <row r="41203" ht="12.75"/>
    <row r="41204" ht="12.75"/>
    <row r="41205" ht="12.75"/>
    <row r="41206" ht="12.75"/>
    <row r="41207" ht="12.75"/>
    <row r="41208" ht="12.75"/>
    <row r="41209" ht="12.75"/>
    <row r="41210" ht="12.75"/>
    <row r="41211" ht="12.75"/>
    <row r="41212" ht="12.75"/>
    <row r="41213" ht="12.75"/>
    <row r="41214" ht="12.75"/>
    <row r="41215" ht="12.75"/>
    <row r="41216" ht="12.75"/>
    <row r="41217" ht="12.75"/>
    <row r="41218" ht="12.75"/>
    <row r="41219" ht="12.75"/>
    <row r="41220" ht="12.75"/>
    <row r="41221" ht="12.75"/>
    <row r="41222" ht="12.75"/>
    <row r="41223" ht="12.75"/>
    <row r="41224" ht="12.75"/>
    <row r="41225" ht="12.75"/>
    <row r="41226" ht="12.75"/>
    <row r="41227" ht="12.75"/>
    <row r="41228" ht="12.75"/>
    <row r="41229" ht="12.75"/>
    <row r="41230" ht="12.75"/>
    <row r="41231" ht="12.75"/>
    <row r="41232" ht="12.75"/>
    <row r="41233" ht="12.75"/>
    <row r="41234" ht="12.75"/>
    <row r="41235" ht="12.75"/>
    <row r="41236" ht="12.75"/>
    <row r="41237" ht="12.75"/>
    <row r="41238" ht="12.75"/>
    <row r="41239" ht="12.75"/>
    <row r="41240" ht="12.75"/>
    <row r="41241" ht="12.75"/>
    <row r="41242" ht="12.75"/>
    <row r="41243" ht="12.75"/>
    <row r="41244" ht="12.75"/>
    <row r="41245" ht="12.75"/>
    <row r="41246" ht="12.75"/>
    <row r="41247" ht="12.75"/>
    <row r="41248" ht="12.75"/>
    <row r="41249" ht="12.75"/>
    <row r="41250" ht="12.75"/>
    <row r="41251" ht="12.75"/>
    <row r="41252" ht="12.75"/>
    <row r="41253" ht="12.75"/>
    <row r="41254" ht="12.75"/>
    <row r="41255" ht="12.75"/>
    <row r="41256" ht="12.75"/>
    <row r="41257" ht="12.75"/>
    <row r="41258" ht="12.75"/>
    <row r="41259" ht="12.75"/>
    <row r="41260" ht="12.75"/>
    <row r="41261" ht="12.75"/>
    <row r="41262" ht="12.75"/>
    <row r="41263" ht="12.75"/>
    <row r="41264" ht="12.75"/>
    <row r="41265" ht="12.75"/>
    <row r="41266" ht="12.75"/>
    <row r="41267" ht="12.75"/>
    <row r="41268" ht="12.75"/>
    <row r="41269" ht="12.75"/>
    <row r="41270" ht="12.75"/>
    <row r="41271" ht="12.75"/>
    <row r="41272" ht="12.75"/>
    <row r="41273" ht="12.75"/>
    <row r="41274" ht="12.75"/>
    <row r="41275" ht="12.75"/>
    <row r="41276" ht="12.75"/>
    <row r="41277" ht="12.75"/>
    <row r="41278" ht="12.75"/>
    <row r="41279" ht="12.75"/>
    <row r="41280" ht="12.75"/>
    <row r="41281" ht="12.75"/>
    <row r="41282" ht="12.75"/>
    <row r="41283" ht="12.75"/>
    <row r="41284" ht="12.75"/>
    <row r="41285" ht="12.75"/>
    <row r="41286" ht="12.75"/>
    <row r="41287" ht="12.75"/>
    <row r="41288" ht="12.75"/>
    <row r="41289" ht="12.75"/>
    <row r="41290" ht="12.75"/>
    <row r="41291" ht="12.75"/>
    <row r="41292" ht="12.75"/>
    <row r="41293" ht="12.75"/>
    <row r="41294" ht="12.75"/>
    <row r="41295" ht="12.75"/>
    <row r="41296" ht="12.75"/>
    <row r="41297" ht="12.75"/>
    <row r="41298" ht="12.75"/>
    <row r="41299" ht="12.75"/>
    <row r="41300" ht="12.75"/>
    <row r="41301" ht="12.75"/>
    <row r="41302" ht="12.75"/>
    <row r="41303" ht="12.75"/>
    <row r="41304" ht="12.75"/>
    <row r="41305" ht="12.75"/>
    <row r="41306" ht="12.75"/>
    <row r="41307" ht="12.75"/>
    <row r="41308" ht="12.75"/>
    <row r="41309" ht="12.75"/>
    <row r="41310" ht="12.75"/>
    <row r="41311" ht="12.75"/>
    <row r="41312" ht="12.75"/>
    <row r="41313" ht="12.75"/>
    <row r="41314" ht="12.75"/>
    <row r="41315" ht="12.75"/>
    <row r="41316" ht="12.75"/>
    <row r="41317" ht="12.75"/>
    <row r="41318" ht="12.75"/>
    <row r="41319" ht="12.75"/>
    <row r="41320" ht="12.75"/>
    <row r="41321" ht="12.75"/>
    <row r="41322" ht="12.75"/>
    <row r="41323" ht="12.75"/>
    <row r="41324" ht="12.75"/>
    <row r="41325" ht="12.75"/>
    <row r="41326" ht="12.75"/>
    <row r="41327" ht="12.75"/>
    <row r="41328" ht="12.75"/>
    <row r="41329" ht="12.75"/>
    <row r="41330" ht="12.75"/>
    <row r="41331" ht="12.75"/>
    <row r="41332" ht="12.75"/>
    <row r="41333" ht="12.75"/>
    <row r="41334" ht="12.75"/>
    <row r="41335" ht="12.75"/>
    <row r="41336" ht="12.75"/>
    <row r="41337" ht="12.75"/>
    <row r="41338" ht="12.75"/>
    <row r="41339" ht="12.75"/>
    <row r="41340" ht="12.75"/>
    <row r="41341" ht="12.75"/>
    <row r="41342" ht="12.75"/>
    <row r="41343" ht="12.75"/>
    <row r="41344" ht="12.75"/>
    <row r="41345" ht="12.75"/>
    <row r="41346" ht="12.75"/>
    <row r="41347" ht="12.75"/>
    <row r="41348" ht="12.75"/>
    <row r="41349" ht="12.75"/>
    <row r="41350" ht="12.75"/>
    <row r="41351" ht="12.75"/>
    <row r="41352" ht="12.75"/>
    <row r="41353" ht="12.75"/>
    <row r="41354" ht="12.75"/>
    <row r="41355" ht="12.75"/>
    <row r="41356" ht="12.75"/>
    <row r="41357" ht="12.75"/>
    <row r="41358" ht="12.75"/>
    <row r="41359" ht="12.75"/>
    <row r="41360" ht="12.75"/>
    <row r="41361" ht="12.75"/>
    <row r="41362" ht="12.75"/>
    <row r="41363" ht="12.75"/>
    <row r="41364" ht="12.75"/>
    <row r="41365" ht="12.75"/>
    <row r="41366" ht="12.75"/>
    <row r="41367" ht="12.75"/>
    <row r="41368" ht="12.75"/>
    <row r="41369" ht="12.75"/>
    <row r="41370" ht="12.75"/>
    <row r="41371" ht="12.75"/>
    <row r="41372" ht="12.75"/>
    <row r="41373" ht="12.75"/>
    <row r="41374" ht="12.75"/>
    <row r="41375" ht="12.75"/>
    <row r="41376" ht="12.75"/>
    <row r="41377" ht="12.75"/>
    <row r="41378" ht="12.75"/>
    <row r="41379" ht="12.75"/>
    <row r="41380" ht="12.75"/>
    <row r="41381" ht="12.75"/>
    <row r="41382" ht="12.75"/>
    <row r="41383" ht="12.75"/>
    <row r="41384" ht="12.75"/>
    <row r="41385" ht="12.75"/>
    <row r="41386" ht="12.75"/>
    <row r="41387" ht="12.75"/>
    <row r="41388" ht="12.75"/>
    <row r="41389" ht="12.75"/>
    <row r="41390" ht="12.75"/>
    <row r="41391" ht="12.75"/>
    <row r="41392" ht="12.75"/>
    <row r="41393" ht="12.75"/>
    <row r="41394" ht="12.75"/>
    <row r="41395" ht="12.75"/>
    <row r="41396" ht="12.75"/>
    <row r="41397" ht="12.75"/>
    <row r="41398" ht="12.75"/>
    <row r="41399" ht="12.75"/>
    <row r="41400" ht="12.75"/>
    <row r="41401" ht="12.75"/>
    <row r="41402" ht="12.75"/>
    <row r="41403" ht="12.75"/>
    <row r="41404" ht="12.75"/>
    <row r="41405" ht="12.75"/>
    <row r="41406" ht="12.75"/>
    <row r="41407" ht="12.75"/>
    <row r="41408" ht="12.75"/>
    <row r="41409" ht="12.75"/>
    <row r="41410" ht="12.75"/>
    <row r="41411" ht="12.75"/>
    <row r="41412" ht="12.75"/>
    <row r="41413" ht="12.75"/>
    <row r="41414" ht="12.75"/>
    <row r="41415" ht="12.75"/>
    <row r="41416" ht="12.75"/>
    <row r="41417" ht="12.75"/>
    <row r="41418" ht="12.75"/>
    <row r="41419" ht="12.75"/>
    <row r="41420" ht="12.75"/>
    <row r="41421" ht="12.75"/>
    <row r="41422" ht="12.75"/>
    <row r="41423" ht="12.75"/>
    <row r="41424" ht="12.75"/>
    <row r="41425" ht="12.75"/>
    <row r="41426" ht="12.75"/>
    <row r="41427" ht="12.75"/>
    <row r="41428" ht="12.75"/>
    <row r="41429" ht="12.75"/>
    <row r="41430" ht="12.75"/>
    <row r="41431" ht="12.75"/>
    <row r="41432" ht="12.75"/>
    <row r="41433" ht="12.75"/>
    <row r="41434" ht="12.75"/>
    <row r="41435" ht="12.75"/>
    <row r="41436" ht="12.75"/>
    <row r="41437" ht="12.75"/>
    <row r="41438" ht="12.75"/>
    <row r="41439" ht="12.75"/>
    <row r="41440" ht="12.75"/>
    <row r="41441" ht="12.75"/>
    <row r="41442" ht="12.75"/>
    <row r="41443" ht="12.75"/>
    <row r="41444" ht="12.75"/>
    <row r="41445" ht="12.75"/>
    <row r="41446" ht="12.75"/>
    <row r="41447" ht="12.75"/>
    <row r="41448" ht="12.75"/>
    <row r="41449" ht="12.75"/>
    <row r="41450" ht="12.75"/>
    <row r="41451" ht="12.75"/>
    <row r="41452" ht="12.75"/>
    <row r="41453" ht="12.75"/>
    <row r="41454" ht="12.75"/>
    <row r="41455" ht="12.75"/>
    <row r="41456" ht="12.75"/>
    <row r="41457" ht="12.75"/>
    <row r="41458" ht="12.75"/>
    <row r="41459" ht="12.75"/>
    <row r="41460" ht="12.75"/>
    <row r="41461" ht="12.75"/>
    <row r="41462" ht="12.75"/>
    <row r="41463" ht="12.75"/>
    <row r="41464" ht="12.75"/>
    <row r="41465" ht="12.75"/>
    <row r="41466" ht="12.75"/>
    <row r="41467" ht="12.75"/>
    <row r="41468" ht="12.75"/>
    <row r="41469" ht="12.75"/>
    <row r="41470" ht="12.75"/>
    <row r="41471" ht="12.75"/>
    <row r="41472" ht="12.75"/>
    <row r="41473" ht="12.75"/>
    <row r="41474" ht="12.75"/>
    <row r="41475" ht="12.75"/>
    <row r="41476" ht="12.75"/>
    <row r="41477" ht="12.75"/>
    <row r="41478" ht="12.75"/>
    <row r="41479" ht="12.75"/>
    <row r="41480" ht="12.75"/>
    <row r="41481" ht="12.75"/>
    <row r="41482" ht="12.75"/>
    <row r="41483" ht="12.75"/>
    <row r="41484" ht="12.75"/>
    <row r="41485" ht="12.75"/>
    <row r="41486" ht="12.75"/>
    <row r="41487" ht="12.75"/>
    <row r="41488" ht="12.75"/>
    <row r="41489" ht="12.75"/>
    <row r="41490" ht="12.75"/>
    <row r="41491" ht="12.75"/>
    <row r="41492" ht="12.75"/>
    <row r="41493" ht="12.75"/>
    <row r="41494" ht="12.75"/>
    <row r="41495" ht="12.75"/>
    <row r="41496" ht="12.75"/>
    <row r="41497" ht="12.75"/>
    <row r="41498" ht="12.75"/>
    <row r="41499" ht="12.75"/>
    <row r="41500" ht="12.75"/>
    <row r="41501" ht="12.75"/>
    <row r="41502" ht="12.75"/>
    <row r="41503" ht="12.75"/>
    <row r="41504" ht="12.75"/>
    <row r="41505" ht="12.75"/>
    <row r="41506" ht="12.75"/>
    <row r="41507" ht="12.75"/>
    <row r="41508" ht="12.75"/>
    <row r="41509" ht="12.75"/>
    <row r="41510" ht="12.75"/>
    <row r="41511" ht="12.75"/>
    <row r="41512" ht="12.75"/>
    <row r="41513" ht="12.75"/>
    <row r="41514" ht="12.75"/>
    <row r="41515" ht="12.75"/>
    <row r="41516" ht="12.75"/>
    <row r="41517" ht="12.75"/>
    <row r="41518" ht="12.75"/>
    <row r="41519" ht="12.75"/>
    <row r="41520" ht="12.75"/>
    <row r="41521" ht="12.75"/>
    <row r="41522" ht="12.75"/>
    <row r="41523" ht="12.75"/>
    <row r="41524" ht="12.75"/>
    <row r="41525" ht="12.75"/>
    <row r="41526" ht="12.75"/>
    <row r="41527" ht="12.75"/>
    <row r="41528" ht="12.75"/>
    <row r="41529" ht="12.75"/>
    <row r="41530" ht="12.75"/>
    <row r="41531" ht="12.75"/>
    <row r="41532" ht="12.75"/>
    <row r="41533" ht="12.75"/>
    <row r="41534" ht="12.75"/>
    <row r="41535" ht="12.75"/>
    <row r="41536" ht="12.75"/>
    <row r="41537" ht="12.75"/>
    <row r="41538" ht="12.75"/>
    <row r="41539" ht="12.75"/>
    <row r="41540" ht="12.75"/>
    <row r="41541" ht="12.75"/>
    <row r="41542" ht="12.75"/>
    <row r="41543" ht="12.75"/>
    <row r="41544" ht="12.75"/>
    <row r="41545" ht="12.75"/>
    <row r="41546" ht="12.75"/>
    <row r="41547" ht="12.75"/>
    <row r="41548" ht="12.75"/>
    <row r="41549" ht="12.75"/>
    <row r="41550" ht="12.75"/>
    <row r="41551" ht="12.75"/>
    <row r="41552" ht="12.75"/>
    <row r="41553" ht="12.75"/>
    <row r="41554" ht="12.75"/>
    <row r="41555" ht="12.75"/>
    <row r="41556" ht="12.75"/>
    <row r="41557" ht="12.75"/>
    <row r="41558" ht="12.75"/>
    <row r="41559" ht="12.75"/>
    <row r="41560" ht="12.75"/>
    <row r="41561" ht="12.75"/>
    <row r="41562" ht="12.75"/>
    <row r="41563" ht="12.75"/>
    <row r="41564" ht="12.75"/>
    <row r="41565" ht="12.75"/>
    <row r="41566" ht="12.75"/>
    <row r="41567" ht="12.75"/>
    <row r="41568" ht="12.75"/>
    <row r="41569" ht="12.75"/>
    <row r="41570" ht="12.75"/>
    <row r="41571" ht="12.75"/>
    <row r="41572" ht="12.75"/>
    <row r="41573" ht="12.75"/>
    <row r="41574" ht="12.75"/>
    <row r="41575" ht="12.75"/>
    <row r="41576" ht="12.75"/>
    <row r="41577" ht="12.75"/>
    <row r="41578" ht="12.75"/>
    <row r="41579" ht="12.75"/>
    <row r="41580" ht="12.75"/>
    <row r="41581" ht="12.75"/>
    <row r="41582" ht="12.75"/>
    <row r="41583" ht="12.75"/>
    <row r="41584" ht="12.75"/>
    <row r="41585" ht="12.75"/>
    <row r="41586" ht="12.75"/>
    <row r="41587" ht="12.75"/>
    <row r="41588" ht="12.75"/>
    <row r="41589" ht="12.75"/>
    <row r="41590" ht="12.75"/>
    <row r="41591" ht="12.75"/>
    <row r="41592" ht="12.75"/>
    <row r="41593" ht="12.75"/>
    <row r="41594" ht="12.75"/>
    <row r="41595" ht="12.75"/>
    <row r="41596" ht="12.75"/>
    <row r="41597" ht="12.75"/>
    <row r="41598" ht="12.75"/>
    <row r="41599" ht="12.75"/>
    <row r="41600" ht="12.75"/>
    <row r="41601" ht="12.75"/>
    <row r="41602" ht="12.75"/>
    <row r="41603" ht="12.75"/>
    <row r="41604" ht="12.75"/>
    <row r="41605" ht="12.75"/>
    <row r="41606" ht="12.75"/>
    <row r="41607" ht="12.75"/>
    <row r="41608" ht="12.75"/>
    <row r="41609" ht="12.75"/>
    <row r="41610" ht="12.75"/>
    <row r="41611" ht="12.75"/>
    <row r="41612" ht="12.75"/>
    <row r="41613" ht="12.75"/>
    <row r="41614" ht="12.75"/>
    <row r="41615" ht="12.75"/>
    <row r="41616" ht="12.75"/>
    <row r="41617" ht="12.75"/>
    <row r="41618" ht="12.75"/>
    <row r="41619" ht="12.75"/>
    <row r="41620" ht="12.75"/>
    <row r="41621" ht="12.75"/>
    <row r="41622" ht="12.75"/>
    <row r="41623" ht="12.75"/>
    <row r="41624" ht="12.75"/>
    <row r="41625" ht="12.75"/>
    <row r="41626" ht="12.75"/>
    <row r="41627" ht="12.75"/>
    <row r="41628" ht="12.75"/>
    <row r="41629" ht="12.75"/>
    <row r="41630" ht="12.75"/>
    <row r="41631" ht="12.75"/>
    <row r="41632" ht="12.75"/>
    <row r="41633" ht="12.75"/>
    <row r="41634" ht="12.75"/>
    <row r="41635" ht="12.75"/>
    <row r="41636" ht="12.75"/>
    <row r="41637" ht="12.75"/>
    <row r="41638" ht="12.75"/>
    <row r="41639" ht="12.75"/>
    <row r="41640" ht="12.75"/>
    <row r="41641" ht="12.75"/>
    <row r="41642" ht="12.75"/>
    <row r="41643" ht="12.75"/>
    <row r="41644" ht="12.75"/>
    <row r="41645" ht="12.75"/>
    <row r="41646" ht="12.75"/>
    <row r="41647" ht="12.75"/>
    <row r="41648" ht="12.75"/>
    <row r="41649" ht="12.75"/>
    <row r="41650" ht="12.75"/>
    <row r="41651" ht="12.75"/>
    <row r="41652" ht="12.75"/>
    <row r="41653" ht="12.75"/>
    <row r="41654" ht="12.75"/>
    <row r="41655" ht="12.75"/>
    <row r="41656" ht="12.75"/>
    <row r="41657" ht="12.75"/>
    <row r="41658" ht="12.75"/>
    <row r="41659" ht="12.75"/>
    <row r="41660" ht="12.75"/>
    <row r="41661" ht="12.75"/>
    <row r="41662" ht="12.75"/>
    <row r="41663" ht="12.75"/>
    <row r="41664" ht="12.75"/>
    <row r="41665" ht="12.75"/>
    <row r="41666" ht="12.75"/>
    <row r="41667" ht="12.75"/>
    <row r="41668" ht="12.75"/>
    <row r="41669" ht="12.75"/>
    <row r="41670" ht="12.75"/>
    <row r="41671" ht="12.75"/>
    <row r="41672" ht="12.75"/>
    <row r="41673" ht="12.75"/>
    <row r="41674" ht="12.75"/>
    <row r="41675" ht="12.75"/>
    <row r="41676" ht="12.75"/>
    <row r="41677" ht="12.75"/>
    <row r="41678" ht="12.75"/>
    <row r="41679" ht="12.75"/>
    <row r="41680" ht="12.75"/>
    <row r="41681" ht="12.75"/>
    <row r="41682" ht="12.75"/>
    <row r="41683" ht="12.75"/>
    <row r="41684" ht="12.75"/>
    <row r="41685" ht="12.75"/>
    <row r="41686" ht="12.75"/>
    <row r="41687" ht="12.75"/>
    <row r="41688" ht="12.75"/>
    <row r="41689" ht="12.75"/>
    <row r="41690" ht="12.75"/>
    <row r="41691" ht="12.75"/>
    <row r="41692" ht="12.75"/>
    <row r="41693" ht="12.75"/>
    <row r="41694" ht="12.75"/>
    <row r="41695" ht="12.75"/>
    <row r="41696" ht="12.75"/>
    <row r="41697" ht="12.75"/>
    <row r="41698" ht="12.75"/>
    <row r="41699" ht="12.75"/>
    <row r="41700" ht="12.75"/>
    <row r="41701" ht="12.75"/>
    <row r="41702" ht="12.75"/>
    <row r="41703" ht="12.75"/>
    <row r="41704" ht="12.75"/>
    <row r="41705" ht="12.75"/>
    <row r="41706" ht="12.75"/>
    <row r="41707" ht="12.75"/>
    <row r="41708" ht="12.75"/>
    <row r="41709" ht="12.75"/>
    <row r="41710" ht="12.75"/>
    <row r="41711" ht="12.75"/>
    <row r="41712" ht="12.75"/>
    <row r="41713" ht="12.75"/>
    <row r="41714" ht="12.75"/>
    <row r="41715" ht="12.75"/>
    <row r="41716" ht="12.75"/>
    <row r="41717" ht="12.75"/>
    <row r="41718" ht="12.75"/>
    <row r="41719" ht="12.75"/>
    <row r="41720" ht="12.75"/>
    <row r="41721" ht="12.75"/>
    <row r="41722" ht="12.75"/>
    <row r="41723" ht="12.75"/>
    <row r="41724" ht="12.75"/>
    <row r="41725" ht="12.75"/>
    <row r="41726" ht="12.75"/>
    <row r="41727" ht="12.75"/>
    <row r="41728" ht="12.75"/>
    <row r="41729" ht="12.75"/>
    <row r="41730" ht="12.75"/>
    <row r="41731" ht="12.75"/>
    <row r="41732" ht="12.75"/>
    <row r="41733" ht="12.75"/>
    <row r="41734" ht="12.75"/>
    <row r="41735" ht="12.75"/>
    <row r="41736" ht="12.75"/>
    <row r="41737" ht="12.75"/>
    <row r="41738" ht="12.75"/>
    <row r="41739" ht="12.75"/>
    <row r="41740" ht="12.75"/>
    <row r="41741" ht="12.75"/>
    <row r="41742" ht="12.75"/>
    <row r="41743" ht="12.75"/>
    <row r="41744" ht="12.75"/>
    <row r="41745" ht="12.75"/>
    <row r="41746" ht="12.75"/>
    <row r="41747" ht="12.75"/>
    <row r="41748" ht="12.75"/>
    <row r="41749" ht="12.75"/>
    <row r="41750" ht="12.75"/>
    <row r="41751" ht="12.75"/>
    <row r="41752" ht="12.75"/>
    <row r="41753" ht="12.75"/>
    <row r="41754" ht="12.75"/>
    <row r="41755" ht="12.75"/>
    <row r="41756" ht="12.75"/>
    <row r="41757" ht="12.75"/>
    <row r="41758" ht="12.75"/>
    <row r="41759" ht="12.75"/>
    <row r="41760" ht="12.75"/>
    <row r="41761" ht="12.75"/>
    <row r="41762" ht="12.75"/>
    <row r="41763" ht="12.75"/>
    <row r="41764" ht="12.75"/>
    <row r="41765" ht="12.75"/>
    <row r="41766" ht="12.75"/>
    <row r="41767" ht="12.75"/>
    <row r="41768" ht="12.75"/>
    <row r="41769" ht="12.75"/>
    <row r="41770" ht="12.75"/>
    <row r="41771" ht="12.75"/>
    <row r="41772" ht="12.75"/>
    <row r="41773" ht="12.75"/>
    <row r="41774" ht="12.75"/>
    <row r="41775" ht="12.75"/>
    <row r="41776" ht="12.75"/>
    <row r="41777" ht="12.75"/>
    <row r="41778" ht="12.75"/>
    <row r="41779" ht="12.75"/>
    <row r="41780" ht="12.75"/>
    <row r="41781" ht="12.75"/>
    <row r="41782" ht="12.75"/>
    <row r="41783" ht="12.75"/>
    <row r="41784" ht="12.75"/>
    <row r="41785" ht="12.75"/>
    <row r="41786" ht="12.75"/>
    <row r="41787" ht="12.75"/>
    <row r="41788" ht="12.75"/>
    <row r="41789" ht="12.75"/>
    <row r="41790" ht="12.75"/>
    <row r="41791" ht="12.75"/>
    <row r="41792" ht="12.75"/>
    <row r="41793" ht="12.75"/>
    <row r="41794" ht="12.75"/>
    <row r="41795" ht="12.75"/>
    <row r="41796" ht="12.75"/>
    <row r="41797" ht="12.75"/>
    <row r="41798" ht="12.75"/>
    <row r="41799" ht="12.75"/>
    <row r="41800" ht="12.75"/>
    <row r="41801" ht="12.75"/>
    <row r="41802" ht="12.75"/>
    <row r="41803" ht="12.75"/>
    <row r="41804" ht="12.75"/>
    <row r="41805" ht="12.75"/>
    <row r="41806" ht="12.75"/>
    <row r="41807" ht="12.75"/>
    <row r="41808" ht="12.75"/>
    <row r="41809" ht="12.75"/>
    <row r="41810" ht="12.75"/>
    <row r="41811" ht="12.75"/>
    <row r="41812" ht="12.75"/>
    <row r="41813" ht="12.75"/>
    <row r="41814" ht="12.75"/>
    <row r="41815" ht="12.75"/>
    <row r="41816" ht="12.75"/>
    <row r="41817" ht="12.75"/>
    <row r="41818" ht="12.75"/>
    <row r="41819" ht="12.75"/>
    <row r="41820" ht="12.75"/>
    <row r="41821" ht="12.75"/>
    <row r="41822" ht="12.75"/>
    <row r="41823" ht="12.75"/>
    <row r="41824" ht="12.75"/>
    <row r="41825" ht="12.75"/>
    <row r="41826" ht="12.75"/>
    <row r="41827" ht="12.75"/>
    <row r="41828" ht="12.75"/>
    <row r="41829" ht="12.75"/>
    <row r="41830" ht="12.75"/>
    <row r="41831" ht="12.75"/>
    <row r="41832" ht="12.75"/>
    <row r="41833" ht="12.75"/>
    <row r="41834" ht="12.75"/>
    <row r="41835" ht="12.75"/>
    <row r="41836" ht="12.75"/>
    <row r="41837" ht="12.75"/>
    <row r="41838" ht="12.75"/>
    <row r="41839" ht="12.75"/>
    <row r="41840" ht="12.75"/>
    <row r="41841" ht="12.75"/>
    <row r="41842" ht="12.75"/>
    <row r="41843" ht="12.75"/>
    <row r="41844" ht="12.75"/>
    <row r="41845" ht="12.75"/>
    <row r="41846" ht="12.75"/>
    <row r="41847" ht="12.75"/>
    <row r="41848" ht="12.75"/>
    <row r="41849" ht="12.75"/>
    <row r="41850" ht="12.75"/>
    <row r="41851" ht="12.75"/>
    <row r="41852" ht="12.75"/>
    <row r="41853" ht="12.75"/>
    <row r="41854" ht="12.75"/>
    <row r="41855" ht="12.75"/>
    <row r="41856" ht="12.75"/>
    <row r="41857" ht="12.75"/>
    <row r="41858" ht="12.75"/>
    <row r="41859" ht="12.75"/>
    <row r="41860" ht="12.75"/>
    <row r="41861" ht="12.75"/>
    <row r="41862" ht="12.75"/>
    <row r="41863" ht="12.75"/>
    <row r="41864" ht="12.75"/>
    <row r="41865" ht="12.75"/>
    <row r="41866" ht="12.75"/>
    <row r="41867" ht="12.75"/>
    <row r="41868" ht="12.75"/>
    <row r="41869" ht="12.75"/>
    <row r="41870" ht="12.75"/>
    <row r="41871" ht="12.75"/>
    <row r="41872" ht="12.75"/>
    <row r="41873" ht="12.75"/>
    <row r="41874" ht="12.75"/>
    <row r="41875" ht="12.75"/>
    <row r="41876" ht="12.75"/>
    <row r="41877" ht="12.75"/>
    <row r="41878" ht="12.75"/>
    <row r="41879" ht="12.75"/>
    <row r="41880" ht="12.75"/>
    <row r="41881" ht="12.75"/>
    <row r="41882" ht="12.75"/>
    <row r="41883" ht="12.75"/>
    <row r="41884" ht="12.75"/>
    <row r="41885" ht="12.75"/>
    <row r="41886" ht="12.75"/>
    <row r="41887" ht="12.75"/>
    <row r="41888" ht="12.75"/>
    <row r="41889" ht="12.75"/>
    <row r="41890" ht="12.75"/>
    <row r="41891" ht="12.75"/>
    <row r="41892" ht="12.75"/>
    <row r="41893" ht="12.75"/>
    <row r="41894" ht="12.75"/>
    <row r="41895" ht="12.75"/>
    <row r="41896" ht="12.75"/>
    <row r="41897" ht="12.75"/>
    <row r="41898" ht="12.75"/>
    <row r="41899" ht="12.75"/>
    <row r="41900" ht="12.75"/>
    <row r="41901" ht="12.75"/>
    <row r="41902" ht="12.75"/>
    <row r="41903" ht="12.75"/>
    <row r="41904" ht="12.75"/>
    <row r="41905" ht="12.75"/>
    <row r="41906" ht="12.75"/>
    <row r="41907" ht="12.75"/>
    <row r="41908" ht="12.75"/>
    <row r="41909" ht="12.75"/>
    <row r="41910" ht="12.75"/>
    <row r="41911" ht="12.75"/>
    <row r="41912" ht="12.75"/>
    <row r="41913" ht="12.75"/>
    <row r="41914" ht="12.75"/>
    <row r="41915" ht="12.75"/>
    <row r="41916" ht="12.75"/>
    <row r="41917" ht="12.75"/>
    <row r="41918" ht="12.75"/>
    <row r="41919" ht="12.75"/>
    <row r="41920" ht="12.75"/>
    <row r="41921" ht="12.75"/>
    <row r="41922" ht="12.75"/>
    <row r="41923" ht="12.75"/>
    <row r="41924" ht="12.75"/>
    <row r="41925" ht="12.75"/>
    <row r="41926" ht="12.75"/>
    <row r="41927" ht="12.75"/>
    <row r="41928" ht="12.75"/>
    <row r="41929" ht="12.75"/>
    <row r="41930" ht="12.75"/>
    <row r="41931" ht="12.75"/>
    <row r="41932" ht="12.75"/>
    <row r="41933" ht="12.75"/>
    <row r="41934" ht="12.75"/>
    <row r="41935" ht="12.75"/>
    <row r="41936" ht="12.75"/>
    <row r="41937" ht="12.75"/>
    <row r="41938" ht="12.75"/>
    <row r="41939" ht="12.75"/>
    <row r="41940" ht="12.75"/>
    <row r="41941" ht="12.75"/>
    <row r="41942" ht="12.75"/>
    <row r="41943" ht="12.75"/>
    <row r="41944" ht="12.75"/>
    <row r="41945" ht="12.75"/>
    <row r="41946" ht="12.75"/>
    <row r="41947" ht="12.75"/>
    <row r="41948" ht="12.75"/>
    <row r="41949" ht="12.75"/>
    <row r="41950" ht="12.75"/>
    <row r="41951" ht="12.75"/>
    <row r="41952" ht="12.75"/>
    <row r="41953" ht="12.75"/>
    <row r="41954" ht="12.75"/>
    <row r="41955" ht="12.75"/>
    <row r="41956" ht="12.75"/>
    <row r="41957" ht="12.75"/>
    <row r="41958" ht="12.75"/>
    <row r="41959" ht="12.75"/>
    <row r="41960" ht="12.75"/>
    <row r="41961" ht="12.75"/>
    <row r="41962" ht="12.75"/>
    <row r="41963" ht="12.75"/>
    <row r="41964" ht="12.75"/>
    <row r="41965" ht="12.75"/>
    <row r="41966" ht="12.75"/>
    <row r="41967" ht="12.75"/>
    <row r="41968" ht="12.75"/>
    <row r="41969" ht="12.75"/>
    <row r="41970" ht="12.75"/>
    <row r="41971" ht="12.75"/>
    <row r="41972" ht="12.75"/>
    <row r="41973" ht="12.75"/>
    <row r="41974" ht="12.75"/>
    <row r="41975" ht="12.75"/>
    <row r="41976" ht="12.75"/>
    <row r="41977" ht="12.75"/>
    <row r="41978" ht="12.75"/>
    <row r="41979" ht="12.75"/>
    <row r="41980" ht="12.75"/>
    <row r="41981" ht="12.75"/>
    <row r="41982" ht="12.75"/>
    <row r="41983" ht="12.75"/>
    <row r="41984" ht="12.75"/>
    <row r="41985" ht="12.75"/>
    <row r="41986" ht="12.75"/>
    <row r="41987" ht="12.75"/>
    <row r="41988" ht="12.75"/>
    <row r="41989" ht="12.75"/>
    <row r="41990" ht="12.75"/>
    <row r="41991" ht="12.75"/>
    <row r="41992" ht="12.75"/>
    <row r="41993" ht="12.75"/>
    <row r="41994" ht="12.75"/>
    <row r="41995" ht="12.75"/>
    <row r="41996" ht="12.75"/>
    <row r="41997" ht="12.75"/>
    <row r="41998" ht="12.75"/>
    <row r="41999" ht="12.75"/>
    <row r="42000" ht="12.75"/>
    <row r="42001" ht="12.75"/>
    <row r="42002" ht="12.75"/>
    <row r="42003" ht="12.75"/>
    <row r="42004" ht="12.75"/>
    <row r="42005" ht="12.75"/>
    <row r="42006" ht="12.75"/>
    <row r="42007" ht="12.75"/>
    <row r="42008" ht="12.75"/>
    <row r="42009" ht="12.75"/>
    <row r="42010" ht="12.75"/>
    <row r="42011" ht="12.75"/>
    <row r="42012" ht="12.75"/>
    <row r="42013" ht="12.75"/>
    <row r="42014" ht="12.75"/>
    <row r="42015" ht="12.75"/>
    <row r="42016" ht="12.75"/>
    <row r="42017" ht="12.75"/>
    <row r="42018" ht="12.75"/>
    <row r="42019" ht="12.75"/>
    <row r="42020" ht="12.75"/>
    <row r="42021" ht="12.75"/>
    <row r="42022" ht="12.75"/>
    <row r="42023" ht="12.75"/>
    <row r="42024" ht="12.75"/>
    <row r="42025" ht="12.75"/>
    <row r="42026" ht="12.75"/>
    <row r="42027" ht="12.75"/>
    <row r="42028" ht="12.75"/>
    <row r="42029" ht="12.75"/>
    <row r="42030" ht="12.75"/>
    <row r="42031" ht="12.75"/>
    <row r="42032" ht="12.75"/>
    <row r="42033" ht="12.75"/>
    <row r="42034" ht="12.75"/>
    <row r="42035" ht="12.75"/>
    <row r="42036" ht="12.75"/>
    <row r="42037" ht="12.75"/>
    <row r="42038" ht="12.75"/>
    <row r="42039" ht="12.75"/>
    <row r="42040" ht="12.75"/>
    <row r="42041" ht="12.75"/>
    <row r="42042" ht="12.75"/>
    <row r="42043" ht="12.75"/>
    <row r="42044" ht="12.75"/>
    <row r="42045" ht="12.75"/>
    <row r="42046" ht="12.75"/>
    <row r="42047" ht="12.75"/>
    <row r="42048" ht="12.75"/>
    <row r="42049" ht="12.75"/>
    <row r="42050" ht="12.75"/>
    <row r="42051" ht="12.75"/>
    <row r="42052" ht="12.75"/>
    <row r="42053" ht="12.75"/>
    <row r="42054" ht="12.75"/>
    <row r="42055" ht="12.75"/>
    <row r="42056" ht="12.75"/>
    <row r="42057" ht="12.75"/>
    <row r="42058" ht="12.75"/>
    <row r="42059" ht="12.75"/>
    <row r="42060" ht="12.75"/>
    <row r="42061" ht="12.75"/>
    <row r="42062" ht="12.75"/>
    <row r="42063" ht="12.75"/>
    <row r="42064" ht="12.75"/>
    <row r="42065" ht="12.75"/>
    <row r="42066" ht="12.75"/>
    <row r="42067" ht="12.75"/>
    <row r="42068" ht="12.75"/>
    <row r="42069" ht="12.75"/>
    <row r="42070" ht="12.75"/>
    <row r="42071" ht="12.75"/>
    <row r="42072" ht="12.75"/>
    <row r="42073" ht="12.75"/>
    <row r="42074" ht="12.75"/>
    <row r="42075" ht="12.75"/>
    <row r="42076" ht="12.75"/>
    <row r="42077" ht="12.75"/>
    <row r="42078" ht="12.75"/>
    <row r="42079" ht="12.75"/>
    <row r="42080" ht="12.75"/>
    <row r="42081" ht="12.75"/>
    <row r="42082" ht="12.75"/>
    <row r="42083" ht="12.75"/>
    <row r="42084" ht="12.75"/>
    <row r="42085" ht="12.75"/>
    <row r="42086" ht="12.75"/>
    <row r="42087" ht="12.75"/>
    <row r="42088" ht="12.75"/>
    <row r="42089" ht="12.75"/>
    <row r="42090" ht="12.75"/>
    <row r="42091" ht="12.75"/>
    <row r="42092" ht="12.75"/>
    <row r="42093" ht="12.75"/>
    <row r="42094" ht="12.75"/>
    <row r="42095" ht="12.75"/>
    <row r="42096" ht="12.75"/>
    <row r="42097" ht="12.75"/>
    <row r="42098" ht="12.75"/>
    <row r="42099" ht="12.75"/>
    <row r="42100" ht="12.75"/>
    <row r="42101" ht="12.75"/>
    <row r="42102" ht="12.75"/>
    <row r="42103" ht="12.75"/>
    <row r="42104" ht="12.75"/>
    <row r="42105" ht="12.75"/>
    <row r="42106" ht="12.75"/>
    <row r="42107" ht="12.75"/>
    <row r="42108" ht="12.75"/>
    <row r="42109" ht="12.75"/>
    <row r="42110" ht="12.75"/>
    <row r="42111" ht="12.75"/>
    <row r="42112" ht="12.75"/>
    <row r="42113" ht="12.75"/>
    <row r="42114" ht="12.75"/>
    <row r="42115" ht="12.75"/>
    <row r="42116" ht="12.75"/>
    <row r="42117" ht="12.75"/>
    <row r="42118" ht="12.75"/>
    <row r="42119" ht="12.75"/>
    <row r="42120" ht="12.75"/>
    <row r="42121" ht="12.75"/>
    <row r="42122" ht="12.75"/>
    <row r="42123" ht="12.75"/>
    <row r="42124" ht="12.75"/>
    <row r="42125" ht="12.75"/>
    <row r="42126" ht="12.75"/>
    <row r="42127" ht="12.75"/>
    <row r="42128" ht="12.75"/>
    <row r="42129" ht="12.75"/>
    <row r="42130" ht="12.75"/>
    <row r="42131" ht="12.75"/>
    <row r="42132" ht="12.75"/>
    <row r="42133" ht="12.75"/>
    <row r="42134" ht="12.75"/>
    <row r="42135" ht="12.75"/>
    <row r="42136" ht="12.75"/>
    <row r="42137" ht="12.75"/>
    <row r="42138" ht="12.75"/>
    <row r="42139" ht="12.75"/>
    <row r="42140" ht="12.75"/>
    <row r="42141" ht="12.75"/>
    <row r="42142" ht="12.75"/>
    <row r="42143" ht="12.75"/>
    <row r="42144" ht="12.75"/>
    <row r="42145" ht="12.75"/>
    <row r="42146" ht="12.75"/>
    <row r="42147" ht="12.75"/>
    <row r="42148" ht="12.75"/>
    <row r="42149" ht="12.75"/>
    <row r="42150" ht="12.75"/>
    <row r="42151" ht="12.75"/>
    <row r="42152" ht="12.75"/>
    <row r="42153" ht="12.75"/>
    <row r="42154" ht="12.75"/>
    <row r="42155" ht="12.75"/>
    <row r="42156" ht="12.75"/>
    <row r="42157" ht="12.75"/>
    <row r="42158" ht="12.75"/>
    <row r="42159" ht="12.75"/>
    <row r="42160" ht="12.75"/>
    <row r="42161" ht="12.75"/>
    <row r="42162" ht="12.75"/>
    <row r="42163" ht="12.75"/>
    <row r="42164" ht="12.75"/>
    <row r="42165" ht="12.75"/>
    <row r="42166" ht="12.75"/>
    <row r="42167" ht="12.75"/>
    <row r="42168" ht="12.75"/>
    <row r="42169" ht="12.75"/>
    <row r="42170" ht="12.75"/>
    <row r="42171" ht="12.75"/>
    <row r="42172" ht="12.75"/>
    <row r="42173" ht="12.75"/>
    <row r="42174" ht="12.75"/>
    <row r="42175" ht="12.75"/>
    <row r="42176" ht="12.75"/>
    <row r="42177" ht="12.75"/>
    <row r="42178" ht="12.75"/>
    <row r="42179" ht="12.75"/>
    <row r="42180" ht="12.75"/>
    <row r="42181" ht="12.75"/>
    <row r="42182" ht="12.75"/>
    <row r="42183" ht="12.75"/>
    <row r="42184" ht="12.75"/>
    <row r="42185" ht="12.75"/>
    <row r="42186" ht="12.75"/>
    <row r="42187" ht="12.75"/>
    <row r="42188" ht="12.75"/>
    <row r="42189" ht="12.75"/>
    <row r="42190" ht="12.75"/>
    <row r="42191" ht="12.75"/>
    <row r="42192" ht="12.75"/>
    <row r="42193" ht="12.75"/>
    <row r="42194" ht="12.75"/>
    <row r="42195" ht="12.75"/>
    <row r="42196" ht="12.75"/>
    <row r="42197" ht="12.75"/>
    <row r="42198" ht="12.75"/>
    <row r="42199" ht="12.75"/>
    <row r="42200" ht="12.75"/>
    <row r="42201" ht="12.75"/>
    <row r="42202" ht="12.75"/>
    <row r="42203" ht="12.75"/>
    <row r="42204" ht="12.75"/>
    <row r="42205" ht="12.75"/>
    <row r="42206" ht="12.75"/>
    <row r="42207" ht="12.75"/>
    <row r="42208" ht="12.75"/>
    <row r="42209" ht="12.75"/>
    <row r="42210" ht="12.75"/>
    <row r="42211" ht="12.75"/>
    <row r="42212" ht="12.75"/>
    <row r="42213" ht="12.75"/>
    <row r="42214" ht="12.75"/>
    <row r="42215" ht="12.75"/>
    <row r="42216" ht="12.75"/>
    <row r="42217" ht="12.75"/>
    <row r="42218" ht="12.75"/>
    <row r="42219" ht="12.75"/>
    <row r="42220" ht="12.75"/>
    <row r="42221" ht="12.75"/>
    <row r="42222" ht="12.75"/>
    <row r="42223" ht="12.75"/>
    <row r="42224" ht="12.75"/>
    <row r="42225" ht="12.75"/>
    <row r="42226" ht="12.75"/>
    <row r="42227" ht="12.75"/>
    <row r="42228" ht="12.75"/>
    <row r="42229" ht="12.75"/>
    <row r="42230" ht="12.75"/>
    <row r="42231" ht="12.75"/>
    <row r="42232" ht="12.75"/>
    <row r="42233" ht="12.75"/>
    <row r="42234" ht="12.75"/>
    <row r="42235" ht="12.75"/>
    <row r="42236" ht="12.75"/>
    <row r="42237" ht="12.75"/>
    <row r="42238" ht="12.75"/>
    <row r="42239" ht="12.75"/>
    <row r="42240" ht="12.75"/>
    <row r="42241" ht="12.75"/>
    <row r="42242" ht="12.75"/>
    <row r="42243" ht="12.75"/>
    <row r="42244" ht="12.75"/>
    <row r="42245" ht="12.75"/>
    <row r="42246" ht="12.75"/>
    <row r="42247" ht="12.75"/>
    <row r="42248" ht="12.75"/>
    <row r="42249" ht="12.75"/>
    <row r="42250" ht="12.75"/>
    <row r="42251" ht="12.75"/>
    <row r="42252" ht="12.75"/>
    <row r="42253" ht="12.75"/>
    <row r="42254" ht="12.75"/>
    <row r="42255" ht="12.75"/>
    <row r="42256" ht="12.75"/>
    <row r="42257" ht="12.75"/>
    <row r="42258" ht="12.75"/>
    <row r="42259" ht="12.75"/>
    <row r="42260" ht="12.75"/>
    <row r="42261" ht="12.75"/>
    <row r="42262" ht="12.75"/>
    <row r="42263" ht="12.75"/>
    <row r="42264" ht="12.75"/>
    <row r="42265" ht="12.75"/>
    <row r="42266" ht="12.75"/>
    <row r="42267" ht="12.75"/>
    <row r="42268" ht="12.75"/>
    <row r="42269" ht="12.75"/>
    <row r="42270" ht="12.75"/>
    <row r="42271" ht="12.75"/>
    <row r="42272" ht="12.75"/>
    <row r="42273" ht="12.75"/>
    <row r="42274" ht="12.75"/>
    <row r="42275" ht="12.75"/>
    <row r="42276" ht="12.75"/>
    <row r="42277" ht="12.75"/>
    <row r="42278" ht="12.75"/>
    <row r="42279" ht="12.75"/>
    <row r="42280" ht="12.75"/>
    <row r="42281" ht="12.75"/>
    <row r="42282" ht="12.75"/>
    <row r="42283" ht="12.75"/>
    <row r="42284" ht="12.75"/>
    <row r="42285" ht="12.75"/>
    <row r="42286" ht="12.75"/>
    <row r="42287" ht="12.75"/>
    <row r="42288" ht="12.75"/>
    <row r="42289" ht="12.75"/>
    <row r="42290" ht="12.75"/>
    <row r="42291" ht="12.75"/>
    <row r="42292" ht="12.75"/>
    <row r="42293" ht="12.75"/>
    <row r="42294" ht="12.75"/>
    <row r="42295" ht="12.75"/>
    <row r="42296" ht="12.75"/>
    <row r="42297" ht="12.75"/>
    <row r="42298" ht="12.75"/>
    <row r="42299" ht="12.75"/>
    <row r="42300" ht="12.75"/>
    <row r="42301" ht="12.75"/>
    <row r="42302" ht="12.75"/>
    <row r="42303" ht="12.75"/>
    <row r="42304" ht="12.75"/>
    <row r="42305" ht="12.75"/>
    <row r="42306" ht="12.75"/>
    <row r="42307" ht="12.75"/>
    <row r="42308" ht="12.75"/>
    <row r="42309" ht="12.75"/>
    <row r="42310" ht="12.75"/>
    <row r="42311" ht="12.75"/>
    <row r="42312" ht="12.75"/>
    <row r="42313" ht="12.75"/>
    <row r="42314" ht="12.75"/>
    <row r="42315" ht="12.75"/>
    <row r="42316" ht="12.75"/>
    <row r="42317" ht="12.75"/>
    <row r="42318" ht="12.75"/>
    <row r="42319" ht="12.75"/>
    <row r="42320" ht="12.75"/>
    <row r="42321" ht="12.75"/>
    <row r="42322" ht="12.75"/>
    <row r="42323" ht="12.75"/>
    <row r="42324" ht="12.75"/>
    <row r="42325" ht="12.75"/>
    <row r="42326" ht="12.75"/>
    <row r="42327" ht="12.75"/>
    <row r="42328" ht="12.75"/>
    <row r="42329" ht="12.75"/>
    <row r="42330" ht="12.75"/>
    <row r="42331" ht="12.75"/>
    <row r="42332" ht="12.75"/>
    <row r="42333" ht="12.75"/>
    <row r="42334" ht="12.75"/>
    <row r="42335" ht="12.75"/>
    <row r="42336" ht="12.75"/>
    <row r="42337" ht="12.75"/>
    <row r="42338" ht="12.75"/>
    <row r="42339" ht="12.75"/>
    <row r="42340" ht="12.75"/>
    <row r="42341" ht="12.75"/>
    <row r="42342" ht="12.75"/>
    <row r="42343" ht="12.75"/>
    <row r="42344" ht="12.75"/>
    <row r="42345" ht="12.75"/>
    <row r="42346" ht="12.75"/>
    <row r="42347" ht="12.75"/>
    <row r="42348" ht="12.75"/>
    <row r="42349" ht="12.75"/>
    <row r="42350" ht="12.75"/>
    <row r="42351" ht="12.75"/>
    <row r="42352" ht="12.75"/>
    <row r="42353" ht="12.75"/>
    <row r="42354" ht="12.75"/>
    <row r="42355" ht="12.75"/>
    <row r="42356" ht="12.75"/>
    <row r="42357" ht="12.75"/>
    <row r="42358" ht="12.75"/>
    <row r="42359" ht="12.75"/>
    <row r="42360" ht="12.75"/>
    <row r="42361" ht="12.75"/>
    <row r="42362" ht="12.75"/>
    <row r="42363" ht="12.75"/>
    <row r="42364" ht="12.75"/>
    <row r="42365" ht="12.75"/>
    <row r="42366" ht="12.75"/>
    <row r="42367" ht="12.75"/>
    <row r="42368" ht="12.75"/>
    <row r="42369" ht="12.75"/>
    <row r="42370" ht="12.75"/>
    <row r="42371" ht="12.75"/>
    <row r="42372" ht="12.75"/>
    <row r="42373" ht="12.75"/>
    <row r="42374" ht="12.75"/>
    <row r="42375" ht="12.75"/>
    <row r="42376" ht="12.75"/>
    <row r="42377" ht="12.75"/>
    <row r="42378" ht="12.75"/>
    <row r="42379" ht="12.75"/>
    <row r="42380" ht="12.75"/>
    <row r="42381" ht="12.75"/>
    <row r="42382" ht="12.75"/>
    <row r="42383" ht="12.75"/>
    <row r="42384" ht="12.75"/>
    <row r="42385" ht="12.75"/>
    <row r="42386" ht="12.75"/>
    <row r="42387" ht="12.75"/>
    <row r="42388" ht="12.75"/>
    <row r="42389" ht="12.75"/>
    <row r="42390" ht="12.75"/>
    <row r="42391" ht="12.75"/>
    <row r="42392" ht="12.75"/>
    <row r="42393" ht="12.75"/>
    <row r="42394" ht="12.75"/>
    <row r="42395" ht="12.75"/>
    <row r="42396" ht="12.75"/>
    <row r="42397" ht="12.75"/>
    <row r="42398" ht="12.75"/>
    <row r="42399" ht="12.75"/>
    <row r="42400" ht="12.75"/>
    <row r="42401" ht="12.75"/>
    <row r="42402" ht="12.75"/>
    <row r="42403" ht="12.75"/>
    <row r="42404" ht="12.75"/>
    <row r="42405" ht="12.75"/>
    <row r="42406" ht="12.75"/>
    <row r="42407" ht="12.75"/>
    <row r="42408" ht="12.75"/>
    <row r="42409" ht="12.75"/>
    <row r="42410" ht="12.75"/>
    <row r="42411" ht="12.75"/>
    <row r="42412" ht="12.75"/>
    <row r="42413" ht="12.75"/>
    <row r="42414" ht="12.75"/>
    <row r="42415" ht="12.75"/>
    <row r="42416" ht="12.75"/>
    <row r="42417" ht="12.75"/>
    <row r="42418" ht="12.75"/>
    <row r="42419" ht="12.75"/>
    <row r="42420" ht="12.75"/>
    <row r="42421" ht="12.75"/>
    <row r="42422" ht="12.75"/>
    <row r="42423" ht="12.75"/>
    <row r="42424" ht="12.75"/>
    <row r="42425" ht="12.75"/>
    <row r="42426" ht="12.75"/>
    <row r="42427" ht="12.75"/>
    <row r="42428" ht="12.75"/>
    <row r="42429" ht="12.75"/>
    <row r="42430" ht="12.75"/>
    <row r="42431" ht="12.75"/>
    <row r="42432" ht="12.75"/>
    <row r="42433" ht="12.75"/>
    <row r="42434" ht="12.75"/>
    <row r="42435" ht="12.75"/>
    <row r="42436" ht="12.75"/>
    <row r="42437" ht="12.75"/>
    <row r="42438" ht="12.75"/>
    <row r="42439" ht="12.75"/>
    <row r="42440" ht="12.75"/>
    <row r="42441" ht="12.75"/>
    <row r="42442" ht="12.75"/>
    <row r="42443" ht="12.75"/>
    <row r="42444" ht="12.75"/>
    <row r="42445" ht="12.75"/>
    <row r="42446" ht="12.75"/>
    <row r="42447" ht="12.75"/>
    <row r="42448" ht="12.75"/>
    <row r="42449" ht="12.75"/>
    <row r="42450" ht="12.75"/>
    <row r="42451" ht="12.75"/>
    <row r="42452" ht="12.75"/>
    <row r="42453" ht="12.75"/>
    <row r="42454" ht="12.75"/>
    <row r="42455" ht="12.75"/>
    <row r="42456" ht="12.75"/>
    <row r="42457" ht="12.75"/>
    <row r="42458" ht="12.75"/>
    <row r="42459" ht="12.75"/>
    <row r="42460" ht="12.75"/>
    <row r="42461" ht="12.75"/>
    <row r="42462" ht="12.75"/>
    <row r="42463" ht="12.75"/>
    <row r="42464" ht="12.75"/>
    <row r="42465" ht="12.75"/>
    <row r="42466" ht="12.75"/>
    <row r="42467" ht="12.75"/>
    <row r="42468" ht="12.75"/>
    <row r="42469" ht="12.75"/>
    <row r="42470" ht="12.75"/>
    <row r="42471" ht="12.75"/>
    <row r="42472" ht="12.75"/>
    <row r="42473" ht="12.75"/>
    <row r="42474" ht="12.75"/>
    <row r="42475" ht="12.75"/>
    <row r="42476" ht="12.75"/>
    <row r="42477" ht="12.75"/>
    <row r="42478" ht="12.75"/>
    <row r="42479" ht="12.75"/>
    <row r="42480" ht="12.75"/>
    <row r="42481" ht="12.75"/>
    <row r="42482" ht="12.75"/>
    <row r="42483" ht="12.75"/>
    <row r="42484" ht="12.75"/>
    <row r="42485" ht="12.75"/>
    <row r="42486" ht="12.75"/>
    <row r="42487" ht="12.75"/>
    <row r="42488" ht="12.75"/>
    <row r="42489" ht="12.75"/>
    <row r="42490" ht="12.75"/>
    <row r="42491" ht="12.75"/>
    <row r="42492" ht="12.75"/>
    <row r="42493" ht="12.75"/>
    <row r="42494" ht="12.75"/>
    <row r="42495" ht="12.75"/>
    <row r="42496" ht="12.75"/>
    <row r="42497" ht="12.75"/>
    <row r="42498" ht="12.75"/>
    <row r="42499" ht="12.75"/>
    <row r="42500" ht="12.75"/>
    <row r="42501" ht="12.75"/>
    <row r="42502" ht="12.75"/>
    <row r="42503" ht="12.75"/>
    <row r="42504" ht="12.75"/>
    <row r="42505" ht="12.75"/>
    <row r="42506" ht="12.75"/>
    <row r="42507" ht="12.75"/>
    <row r="42508" ht="12.75"/>
    <row r="42509" ht="12.75"/>
    <row r="42510" ht="12.75"/>
    <row r="42511" ht="12.75"/>
    <row r="42512" ht="12.75"/>
    <row r="42513" ht="12.75"/>
    <row r="42514" ht="12.75"/>
    <row r="42515" ht="12.75"/>
    <row r="42516" ht="12.75"/>
    <row r="42517" ht="12.75"/>
    <row r="42518" ht="12.75"/>
    <row r="42519" ht="12.75"/>
    <row r="42520" ht="12.75"/>
    <row r="42521" ht="12.75"/>
    <row r="42522" ht="12.75"/>
    <row r="42523" ht="12.75"/>
    <row r="42524" ht="12.75"/>
    <row r="42525" ht="12.75"/>
    <row r="42526" ht="12.75"/>
    <row r="42527" ht="12.75"/>
    <row r="42528" ht="12.75"/>
    <row r="42529" ht="12.75"/>
    <row r="42530" ht="12.75"/>
    <row r="42531" ht="12.75"/>
    <row r="42532" ht="12.75"/>
    <row r="42533" ht="12.75"/>
    <row r="42534" ht="12.75"/>
    <row r="42535" ht="12.75"/>
    <row r="42536" ht="12.75"/>
    <row r="42537" ht="12.75"/>
    <row r="42538" ht="12.75"/>
    <row r="42539" ht="12.75"/>
    <row r="42540" ht="12.75"/>
    <row r="42541" ht="12.75"/>
    <row r="42542" ht="12.75"/>
    <row r="42543" ht="12.75"/>
    <row r="42544" ht="12.75"/>
    <row r="42545" ht="12.75"/>
    <row r="42546" ht="12.75"/>
    <row r="42547" ht="12.75"/>
    <row r="42548" ht="12.75"/>
    <row r="42549" ht="12.75"/>
    <row r="42550" ht="12.75"/>
    <row r="42551" ht="12.75"/>
    <row r="42552" ht="12.75"/>
    <row r="42553" ht="12.75"/>
    <row r="42554" ht="12.75"/>
    <row r="42555" ht="12.75"/>
    <row r="42556" ht="12.75"/>
    <row r="42557" ht="12.75"/>
    <row r="42558" ht="12.75"/>
    <row r="42559" ht="12.75"/>
    <row r="42560" ht="12.75"/>
    <row r="42561" ht="12.75"/>
    <row r="42562" ht="12.75"/>
    <row r="42563" ht="12.75"/>
    <row r="42564" ht="12.75"/>
    <row r="42565" ht="12.75"/>
    <row r="42566" ht="12.75"/>
    <row r="42567" ht="12.75"/>
    <row r="42568" ht="12.75"/>
    <row r="42569" ht="12.75"/>
    <row r="42570" ht="12.75"/>
    <row r="42571" ht="12.75"/>
    <row r="42572" ht="12.75"/>
    <row r="42573" ht="12.75"/>
    <row r="42574" ht="12.75"/>
    <row r="42575" ht="12.75"/>
    <row r="42576" ht="12.75"/>
    <row r="42577" ht="12.75"/>
    <row r="42578" ht="12.75"/>
    <row r="42579" ht="12.75"/>
    <row r="42580" ht="12.75"/>
    <row r="42581" ht="12.75"/>
    <row r="42582" ht="12.75"/>
    <row r="42583" ht="12.75"/>
    <row r="42584" ht="12.75"/>
    <row r="42585" ht="12.75"/>
    <row r="42586" ht="12.75"/>
    <row r="42587" ht="12.75"/>
    <row r="42588" ht="12.75"/>
    <row r="42589" ht="12.75"/>
    <row r="42590" ht="12.75"/>
    <row r="42591" ht="12.75"/>
    <row r="42592" ht="12.75"/>
    <row r="42593" ht="12.75"/>
    <row r="42594" ht="12.75"/>
    <row r="42595" ht="12.75"/>
    <row r="42596" ht="12.75"/>
    <row r="42597" ht="12.75"/>
    <row r="42598" ht="12.75"/>
    <row r="42599" ht="12.75"/>
    <row r="42600" ht="12.75"/>
    <row r="42601" ht="12.75"/>
    <row r="42602" ht="12.75"/>
    <row r="42603" ht="12.75"/>
    <row r="42604" ht="12.75"/>
    <row r="42605" ht="12.75"/>
    <row r="42606" ht="12.75"/>
    <row r="42607" ht="12.75"/>
    <row r="42608" ht="12.75"/>
    <row r="42609" ht="12.75"/>
    <row r="42610" ht="12.75"/>
    <row r="42611" ht="12.75"/>
    <row r="42612" ht="12.75"/>
    <row r="42613" ht="12.75"/>
    <row r="42614" ht="12.75"/>
    <row r="42615" ht="12.75"/>
    <row r="42616" ht="12.75"/>
    <row r="42617" ht="12.75"/>
    <row r="42618" ht="12.75"/>
    <row r="42619" ht="12.75"/>
    <row r="42620" ht="12.75"/>
    <row r="42621" ht="12.75"/>
    <row r="42622" ht="12.75"/>
    <row r="42623" ht="12.75"/>
    <row r="42624" ht="12.75"/>
    <row r="42625" ht="12.75"/>
    <row r="42626" ht="12.75"/>
    <row r="42627" ht="12.75"/>
    <row r="42628" ht="12.75"/>
    <row r="42629" ht="12.75"/>
    <row r="42630" ht="12.75"/>
    <row r="42631" ht="12.75"/>
    <row r="42632" ht="12.75"/>
    <row r="42633" ht="12.75"/>
    <row r="42634" ht="12.75"/>
    <row r="42635" ht="12.75"/>
    <row r="42636" ht="12.75"/>
    <row r="42637" ht="12.75"/>
    <row r="42638" ht="12.75"/>
    <row r="42639" ht="12.75"/>
    <row r="42640" ht="12.75"/>
    <row r="42641" ht="12.75"/>
    <row r="42642" ht="12.75"/>
    <row r="42643" ht="12.75"/>
    <row r="42644" ht="12.75"/>
    <row r="42645" ht="12.75"/>
    <row r="42646" ht="12.75"/>
    <row r="42647" ht="12.75"/>
    <row r="42648" ht="12.75"/>
    <row r="42649" ht="12.75"/>
    <row r="42650" ht="12.75"/>
    <row r="42651" ht="12.75"/>
    <row r="42652" ht="12.75"/>
    <row r="42653" ht="12.75"/>
    <row r="42654" ht="12.75"/>
    <row r="42655" ht="12.75"/>
    <row r="42656" ht="12.75"/>
    <row r="42657" ht="12.75"/>
    <row r="42658" ht="12.75"/>
    <row r="42659" ht="12.75"/>
    <row r="42660" ht="12.75"/>
    <row r="42661" ht="12.75"/>
    <row r="42662" ht="12.75"/>
    <row r="42663" ht="12.75"/>
    <row r="42664" ht="12.75"/>
    <row r="42665" ht="12.75"/>
    <row r="42666" ht="12.75"/>
    <row r="42667" ht="12.75"/>
    <row r="42668" ht="12.75"/>
    <row r="42669" ht="12.75"/>
    <row r="42670" ht="12.75"/>
    <row r="42671" ht="12.75"/>
    <row r="42672" ht="12.75"/>
    <row r="42673" ht="12.75"/>
    <row r="42674" ht="12.75"/>
    <row r="42675" ht="12.75"/>
    <row r="42676" ht="12.75"/>
    <row r="42677" ht="12.75"/>
    <row r="42678" ht="12.75"/>
    <row r="42679" ht="12.75"/>
    <row r="42680" ht="12.75"/>
    <row r="42681" ht="12.75"/>
    <row r="42682" ht="12.75"/>
    <row r="42683" ht="12.75"/>
    <row r="42684" ht="12.75"/>
    <row r="42685" ht="12.75"/>
    <row r="42686" ht="12.75"/>
    <row r="42687" ht="12.75"/>
    <row r="42688" ht="12.75"/>
    <row r="42689" ht="12.75"/>
    <row r="42690" ht="12.75"/>
    <row r="42691" ht="12.75"/>
    <row r="42692" ht="12.75"/>
    <row r="42693" ht="12.75"/>
    <row r="42694" ht="12.75"/>
    <row r="42695" ht="12.75"/>
    <row r="42696" ht="12.75"/>
    <row r="42697" ht="12.75"/>
    <row r="42698" ht="12.75"/>
    <row r="42699" ht="12.75"/>
    <row r="42700" ht="12.75"/>
    <row r="42701" ht="12.75"/>
    <row r="42702" ht="12.75"/>
    <row r="42703" ht="12.75"/>
    <row r="42704" ht="12.75"/>
    <row r="42705" ht="12.75"/>
    <row r="42706" ht="12.75"/>
    <row r="42707" ht="12.75"/>
    <row r="42708" ht="12.75"/>
    <row r="42709" ht="12.75"/>
    <row r="42710" ht="12.75"/>
    <row r="42711" ht="12.75"/>
    <row r="42712" ht="12.75"/>
    <row r="42713" ht="12.75"/>
    <row r="42714" ht="12.75"/>
    <row r="42715" ht="12.75"/>
    <row r="42716" ht="12.75"/>
    <row r="42717" ht="12.75"/>
    <row r="42718" ht="12.75"/>
    <row r="42719" ht="12.75"/>
    <row r="42720" ht="12.75"/>
    <row r="42721" ht="12.75"/>
    <row r="42722" ht="12.75"/>
    <row r="42723" ht="12.75"/>
    <row r="42724" ht="12.75"/>
    <row r="42725" ht="12.75"/>
    <row r="42726" ht="12.75"/>
    <row r="42727" ht="12.75"/>
    <row r="42728" ht="12.75"/>
    <row r="42729" ht="12.75"/>
    <row r="42730" ht="12.75"/>
    <row r="42731" ht="12.75"/>
    <row r="42732" ht="12.75"/>
    <row r="42733" ht="12.75"/>
    <row r="42734" ht="12.75"/>
    <row r="42735" ht="12.75"/>
    <row r="42736" ht="12.75"/>
    <row r="42737" ht="12.75"/>
    <row r="42738" ht="12.75"/>
    <row r="42739" ht="12.75"/>
    <row r="42740" ht="12.75"/>
    <row r="42741" ht="12.75"/>
    <row r="42742" ht="12.75"/>
    <row r="42743" ht="12.75"/>
    <row r="42744" ht="12.75"/>
    <row r="42745" ht="12.75"/>
    <row r="42746" ht="12.75"/>
    <row r="42747" ht="12.75"/>
    <row r="42748" ht="12.75"/>
    <row r="42749" ht="12.75"/>
    <row r="42750" ht="12.75"/>
    <row r="42751" ht="12.75"/>
    <row r="42752" ht="12.75"/>
    <row r="42753" ht="12.75"/>
    <row r="42754" ht="12.75"/>
    <row r="42755" ht="12.75"/>
    <row r="42756" ht="12.75"/>
    <row r="42757" ht="12.75"/>
    <row r="42758" ht="12.75"/>
    <row r="42759" ht="12.75"/>
    <row r="42760" ht="12.75"/>
    <row r="42761" ht="12.75"/>
    <row r="42762" ht="12.75"/>
    <row r="42763" ht="12.75"/>
    <row r="42764" ht="12.75"/>
    <row r="42765" ht="12.75"/>
    <row r="42766" ht="12.75"/>
    <row r="42767" ht="12.75"/>
    <row r="42768" ht="12.75"/>
    <row r="42769" ht="12.75"/>
    <row r="42770" ht="12.75"/>
    <row r="42771" ht="12.75"/>
    <row r="42772" ht="12.75"/>
    <row r="42773" ht="12.75"/>
    <row r="42774" ht="12.75"/>
    <row r="42775" ht="12.75"/>
    <row r="42776" ht="12.75"/>
    <row r="42777" ht="12.75"/>
    <row r="42778" ht="12.75"/>
    <row r="42779" ht="12.75"/>
    <row r="42780" ht="12.75"/>
    <row r="42781" ht="12.75"/>
    <row r="42782" ht="12.75"/>
    <row r="42783" ht="12.75"/>
    <row r="42784" ht="12.75"/>
    <row r="42785" ht="12.75"/>
    <row r="42786" ht="12.75"/>
    <row r="42787" ht="12.75"/>
    <row r="42788" ht="12.75"/>
    <row r="42789" ht="12.75"/>
    <row r="42790" ht="12.75"/>
    <row r="42791" ht="12.75"/>
    <row r="42792" ht="12.75"/>
    <row r="42793" ht="12.75"/>
    <row r="42794" ht="12.75"/>
    <row r="42795" ht="12.75"/>
    <row r="42796" ht="12.75"/>
    <row r="42797" ht="12.75"/>
    <row r="42798" ht="12.75"/>
    <row r="42799" ht="12.75"/>
    <row r="42800" ht="12.75"/>
    <row r="42801" ht="12.75"/>
    <row r="42802" ht="12.75"/>
    <row r="42803" ht="12.75"/>
    <row r="42804" ht="12.75"/>
    <row r="42805" ht="12.75"/>
    <row r="42806" ht="12.75"/>
    <row r="42807" ht="12.75"/>
    <row r="42808" ht="12.75"/>
    <row r="42809" ht="12.75"/>
    <row r="42810" ht="12.75"/>
    <row r="42811" ht="12.75"/>
    <row r="42812" ht="12.75"/>
    <row r="42813" ht="12.75"/>
    <row r="42814" ht="12.75"/>
    <row r="42815" ht="12.75"/>
    <row r="42816" ht="12.75"/>
    <row r="42817" ht="12.75"/>
    <row r="42818" ht="12.75"/>
    <row r="42819" ht="12.75"/>
    <row r="42820" ht="12.75"/>
    <row r="42821" ht="12.75"/>
    <row r="42822" ht="12.75"/>
    <row r="42823" ht="12.75"/>
    <row r="42824" ht="12.75"/>
    <row r="42825" ht="12.75"/>
    <row r="42826" ht="12.75"/>
    <row r="42827" ht="12.75"/>
    <row r="42828" ht="12.75"/>
    <row r="42829" ht="12.75"/>
    <row r="42830" ht="12.75"/>
    <row r="42831" ht="12.75"/>
    <row r="42832" ht="12.75"/>
    <row r="42833" ht="12.75"/>
    <row r="42834" ht="12.75"/>
    <row r="42835" ht="12.75"/>
    <row r="42836" ht="12.75"/>
    <row r="42837" ht="12.75"/>
    <row r="42838" ht="12.75"/>
    <row r="42839" ht="12.75"/>
    <row r="42840" ht="12.75"/>
    <row r="42841" ht="12.75"/>
    <row r="42842" ht="12.75"/>
    <row r="42843" ht="12.75"/>
    <row r="42844" ht="12.75"/>
    <row r="42845" ht="12.75"/>
    <row r="42846" ht="12.75"/>
    <row r="42847" ht="12.75"/>
    <row r="42848" ht="12.75"/>
    <row r="42849" ht="12.75"/>
    <row r="42850" ht="12.75"/>
    <row r="42851" ht="12.75"/>
    <row r="42852" ht="12.75"/>
    <row r="42853" ht="12.75"/>
    <row r="42854" ht="12.75"/>
    <row r="42855" ht="12.75"/>
    <row r="42856" ht="12.75"/>
    <row r="42857" ht="12.75"/>
    <row r="42858" ht="12.75"/>
    <row r="42859" ht="12.75"/>
    <row r="42860" ht="12.75"/>
    <row r="42861" ht="12.75"/>
    <row r="42862" ht="12.75"/>
    <row r="42863" ht="12.75"/>
    <row r="42864" ht="12.75"/>
    <row r="42865" ht="12.75"/>
    <row r="42866" ht="12.75"/>
    <row r="42867" ht="12.75"/>
    <row r="42868" ht="12.75"/>
    <row r="42869" ht="12.75"/>
    <row r="42870" ht="12.75"/>
    <row r="42871" ht="12.75"/>
    <row r="42872" ht="12.75"/>
    <row r="42873" ht="12.75"/>
    <row r="42874" ht="12.75"/>
    <row r="42875" ht="12.75"/>
    <row r="42876" ht="12.75"/>
    <row r="42877" ht="12.75"/>
    <row r="42878" ht="12.75"/>
    <row r="42879" ht="12.75"/>
    <row r="42880" ht="12.75"/>
    <row r="42881" ht="12.75"/>
    <row r="42882" ht="12.75"/>
    <row r="42883" ht="12.75"/>
    <row r="42884" ht="12.75"/>
    <row r="42885" ht="12.75"/>
    <row r="42886" ht="12.75"/>
    <row r="42887" ht="12.75"/>
    <row r="42888" ht="12.75"/>
    <row r="42889" ht="12.75"/>
    <row r="42890" ht="12.75"/>
    <row r="42891" ht="12.75"/>
    <row r="42892" ht="12.75"/>
    <row r="42893" ht="12.75"/>
    <row r="42894" ht="12.75"/>
    <row r="42895" ht="12.75"/>
    <row r="42896" ht="12.75"/>
    <row r="42897" ht="12.75"/>
    <row r="42898" ht="12.75"/>
    <row r="42899" ht="12.75"/>
    <row r="42900" ht="12.75"/>
    <row r="42901" ht="12.75"/>
    <row r="42902" ht="12.75"/>
    <row r="42903" ht="12.75"/>
    <row r="42904" ht="12.75"/>
    <row r="42905" ht="12.75"/>
    <row r="42906" ht="12.75"/>
    <row r="42907" ht="12.75"/>
    <row r="42908" ht="12.75"/>
    <row r="42909" ht="12.75"/>
    <row r="42910" ht="12.75"/>
    <row r="42911" ht="12.75"/>
    <row r="42912" ht="12.75"/>
    <row r="42913" ht="12.75"/>
    <row r="42914" ht="12.75"/>
    <row r="42915" ht="12.75"/>
    <row r="42916" ht="12.75"/>
    <row r="42917" ht="12.75"/>
    <row r="42918" ht="12.75"/>
    <row r="42919" ht="12.75"/>
    <row r="42920" ht="12.75"/>
    <row r="42921" ht="12.75"/>
    <row r="42922" ht="12.75"/>
    <row r="42923" ht="12.75"/>
    <row r="42924" ht="12.75"/>
    <row r="42925" ht="12.75"/>
    <row r="42926" ht="12.75"/>
    <row r="42927" ht="12.75"/>
    <row r="42928" ht="12.75"/>
    <row r="42929" ht="12.75"/>
    <row r="42930" ht="12.75"/>
    <row r="42931" ht="12.75"/>
    <row r="42932" ht="12.75"/>
    <row r="42933" ht="12.75"/>
    <row r="42934" ht="12.75"/>
    <row r="42935" ht="12.75"/>
    <row r="42936" ht="12.75"/>
    <row r="42937" ht="12.75"/>
    <row r="42938" ht="12.75"/>
    <row r="42939" ht="12.75"/>
    <row r="42940" ht="12.75"/>
    <row r="42941" ht="12.75"/>
    <row r="42942" ht="12.75"/>
    <row r="42943" ht="12.75"/>
    <row r="42944" ht="12.75"/>
    <row r="42945" ht="12.75"/>
    <row r="42946" ht="12.75"/>
    <row r="42947" ht="12.75"/>
    <row r="42948" ht="12.75"/>
    <row r="42949" ht="12.75"/>
    <row r="42950" ht="12.75"/>
    <row r="42951" ht="12.75"/>
    <row r="42952" ht="12.75"/>
    <row r="42953" ht="12.75"/>
    <row r="42954" ht="12.75"/>
    <row r="42955" ht="12.75"/>
    <row r="42956" ht="12.75"/>
    <row r="42957" ht="12.75"/>
    <row r="42958" ht="12.75"/>
    <row r="42959" ht="12.75"/>
    <row r="42960" ht="12.75"/>
    <row r="42961" ht="12.75"/>
    <row r="42962" ht="12.75"/>
    <row r="42963" ht="12.75"/>
    <row r="42964" ht="12.75"/>
    <row r="42965" ht="12.75"/>
    <row r="42966" ht="12.75"/>
    <row r="42967" ht="12.75"/>
    <row r="42968" ht="12.75"/>
    <row r="42969" ht="12.75"/>
    <row r="42970" ht="12.75"/>
    <row r="42971" ht="12.75"/>
    <row r="42972" ht="12.75"/>
    <row r="42973" ht="12.75"/>
    <row r="42974" ht="12.75"/>
    <row r="42975" ht="12.75"/>
    <row r="42976" ht="12.75"/>
    <row r="42977" ht="12.75"/>
    <row r="42978" ht="12.75"/>
    <row r="42979" ht="12.75"/>
    <row r="42980" ht="12.75"/>
    <row r="42981" ht="12.75"/>
    <row r="42982" ht="12.75"/>
    <row r="42983" ht="12.75"/>
    <row r="42984" ht="12.75"/>
    <row r="42985" ht="12.75"/>
    <row r="42986" ht="12.75"/>
    <row r="42987" ht="12.75"/>
    <row r="42988" ht="12.75"/>
    <row r="42989" ht="12.75"/>
    <row r="42990" ht="12.75"/>
    <row r="42991" ht="12.75"/>
    <row r="42992" ht="12.75"/>
    <row r="42993" ht="12.75"/>
    <row r="42994" ht="12.75"/>
    <row r="42995" ht="12.75"/>
    <row r="42996" ht="12.75"/>
    <row r="42997" ht="12.75"/>
    <row r="42998" ht="12.75"/>
    <row r="42999" ht="12.75"/>
    <row r="43000" ht="12.75"/>
    <row r="43001" ht="12.75"/>
    <row r="43002" ht="12.75"/>
    <row r="43003" ht="12.75"/>
    <row r="43004" ht="12.75"/>
    <row r="43005" ht="12.75"/>
    <row r="43006" ht="12.75"/>
    <row r="43007" ht="12.75"/>
    <row r="43008" ht="12.75"/>
    <row r="43009" ht="12.75"/>
    <row r="43010" ht="12.75"/>
    <row r="43011" ht="12.75"/>
    <row r="43012" ht="12.75"/>
    <row r="43013" ht="12.75"/>
    <row r="43014" ht="12.75"/>
    <row r="43015" ht="12.75"/>
    <row r="43016" ht="12.75"/>
    <row r="43017" ht="12.75"/>
    <row r="43018" ht="12.75"/>
    <row r="43019" ht="12.75"/>
    <row r="43020" ht="12.75"/>
    <row r="43021" ht="12.75"/>
    <row r="43022" ht="12.75"/>
    <row r="43023" ht="12.75"/>
    <row r="43024" ht="12.75"/>
    <row r="43025" ht="12.75"/>
    <row r="43026" ht="12.75"/>
    <row r="43027" ht="12.75"/>
    <row r="43028" ht="12.75"/>
    <row r="43029" ht="12.75"/>
    <row r="43030" ht="12.75"/>
    <row r="43031" ht="12.75"/>
    <row r="43032" ht="12.75"/>
    <row r="43033" ht="12.75"/>
    <row r="43034" ht="12.75"/>
    <row r="43035" ht="12.75"/>
    <row r="43036" ht="12.75"/>
    <row r="43037" ht="12.75"/>
    <row r="43038" ht="12.75"/>
    <row r="43039" ht="12.75"/>
    <row r="43040" ht="12.75"/>
    <row r="43041" ht="12.75"/>
    <row r="43042" ht="12.75"/>
    <row r="43043" ht="12.75"/>
    <row r="43044" ht="12.75"/>
    <row r="43045" ht="12.75"/>
    <row r="43046" ht="12.75"/>
    <row r="43047" ht="12.75"/>
    <row r="43048" ht="12.75"/>
    <row r="43049" ht="12.75"/>
    <row r="43050" ht="12.75"/>
    <row r="43051" ht="12.75"/>
    <row r="43052" ht="12.75"/>
    <row r="43053" ht="12.75"/>
    <row r="43054" ht="12.75"/>
    <row r="43055" ht="12.75"/>
    <row r="43056" ht="12.75"/>
    <row r="43057" ht="12.75"/>
    <row r="43058" ht="12.75"/>
    <row r="43059" ht="12.75"/>
    <row r="43060" ht="12.75"/>
    <row r="43061" ht="12.75"/>
    <row r="43062" ht="12.75"/>
    <row r="43063" ht="12.75"/>
    <row r="43064" ht="12.75"/>
    <row r="43065" ht="12.75"/>
    <row r="43066" ht="12.75"/>
    <row r="43067" ht="12.75"/>
    <row r="43068" ht="12.75"/>
    <row r="43069" ht="12.75"/>
    <row r="43070" ht="12.75"/>
    <row r="43071" ht="12.75"/>
    <row r="43072" ht="12.75"/>
    <row r="43073" ht="12.75"/>
    <row r="43074" ht="12.75"/>
    <row r="43075" ht="12.75"/>
    <row r="43076" ht="12.75"/>
    <row r="43077" ht="12.75"/>
    <row r="43078" ht="12.75"/>
    <row r="43079" ht="12.75"/>
    <row r="43080" ht="12.75"/>
    <row r="43081" ht="12.75"/>
    <row r="43082" ht="12.75"/>
    <row r="43083" ht="12.75"/>
    <row r="43084" ht="12.75"/>
    <row r="43085" ht="12.75"/>
    <row r="43086" ht="12.75"/>
    <row r="43087" ht="12.75"/>
    <row r="43088" ht="12.75"/>
    <row r="43089" ht="12.75"/>
    <row r="43090" ht="12.75"/>
    <row r="43091" ht="12.75"/>
    <row r="43092" ht="12.75"/>
    <row r="43093" ht="12.75"/>
    <row r="43094" ht="12.75"/>
    <row r="43095" ht="12.75"/>
    <row r="43096" ht="12.75"/>
    <row r="43097" ht="12.75"/>
    <row r="43098" ht="12.75"/>
    <row r="43099" ht="12.75"/>
    <row r="43100" ht="12.75"/>
    <row r="43101" ht="12.75"/>
    <row r="43102" ht="12.75"/>
    <row r="43103" ht="12.75"/>
    <row r="43104" ht="12.75"/>
    <row r="43105" ht="12.75"/>
    <row r="43106" ht="12.75"/>
    <row r="43107" ht="12.75"/>
    <row r="43108" ht="12.75"/>
    <row r="43109" ht="12.75"/>
    <row r="43110" ht="12.75"/>
    <row r="43111" ht="12.75"/>
    <row r="43112" ht="12.75"/>
    <row r="43113" ht="12.75"/>
    <row r="43114" ht="12.75"/>
    <row r="43115" ht="12.75"/>
    <row r="43116" ht="12.75"/>
    <row r="43117" ht="12.75"/>
    <row r="43118" ht="12.75"/>
    <row r="43119" ht="12.75"/>
    <row r="43120" ht="12.75"/>
    <row r="43121" ht="12.75"/>
    <row r="43122" ht="12.75"/>
    <row r="43123" ht="12.75"/>
    <row r="43124" ht="12.75"/>
    <row r="43125" ht="12.75"/>
    <row r="43126" ht="12.75"/>
    <row r="43127" ht="12.75"/>
    <row r="43128" ht="12.75"/>
    <row r="43129" ht="12.75"/>
    <row r="43130" ht="12.75"/>
    <row r="43131" ht="12.75"/>
    <row r="43132" ht="12.75"/>
    <row r="43133" ht="12.75"/>
    <row r="43134" ht="12.75"/>
    <row r="43135" ht="12.75"/>
    <row r="43136" ht="12.75"/>
    <row r="43137" ht="12.75"/>
    <row r="43138" ht="12.75"/>
    <row r="43139" ht="12.75"/>
    <row r="43140" ht="12.75"/>
    <row r="43141" ht="12.75"/>
    <row r="43142" ht="12.75"/>
    <row r="43143" ht="12.75"/>
    <row r="43144" ht="12.75"/>
    <row r="43145" ht="12.75"/>
    <row r="43146" ht="12.75"/>
    <row r="43147" ht="12.75"/>
    <row r="43148" ht="12.75"/>
    <row r="43149" ht="12.75"/>
    <row r="43150" ht="12.75"/>
    <row r="43151" ht="12.75"/>
    <row r="43152" ht="12.75"/>
    <row r="43153" ht="12.75"/>
    <row r="43154" ht="12.75"/>
    <row r="43155" ht="12.75"/>
    <row r="43156" ht="12.75"/>
    <row r="43157" ht="12.75"/>
    <row r="43158" ht="12.75"/>
    <row r="43159" ht="12.75"/>
    <row r="43160" ht="12.75"/>
    <row r="43161" ht="12.75"/>
    <row r="43162" ht="12.75"/>
    <row r="43163" ht="12.75"/>
    <row r="43164" ht="12.75"/>
    <row r="43165" ht="12.75"/>
    <row r="43166" ht="12.75"/>
    <row r="43167" ht="12.75"/>
    <row r="43168" ht="12.75"/>
    <row r="43169" ht="12.75"/>
    <row r="43170" ht="12.75"/>
    <row r="43171" ht="12.75"/>
    <row r="43172" ht="12.75"/>
    <row r="43173" ht="12.75"/>
    <row r="43174" ht="12.75"/>
    <row r="43175" ht="12.75"/>
    <row r="43176" ht="12.75"/>
    <row r="43177" ht="12.75"/>
    <row r="43178" ht="12.75"/>
    <row r="43179" ht="12.75"/>
    <row r="43180" ht="12.75"/>
    <row r="43181" ht="12.75"/>
    <row r="43182" ht="12.75"/>
    <row r="43183" ht="12.75"/>
    <row r="43184" ht="12.75"/>
    <row r="43185" ht="12.75"/>
    <row r="43186" ht="12.75"/>
    <row r="43187" ht="12.75"/>
    <row r="43188" ht="12.75"/>
    <row r="43189" ht="12.75"/>
    <row r="43190" ht="12.75"/>
    <row r="43191" ht="12.75"/>
    <row r="43192" ht="12.75"/>
    <row r="43193" ht="12.75"/>
    <row r="43194" ht="12.75"/>
    <row r="43195" ht="12.75"/>
    <row r="43196" ht="12.75"/>
    <row r="43197" ht="12.75"/>
    <row r="43198" ht="12.75"/>
    <row r="43199" ht="12.75"/>
    <row r="43200" ht="12.75"/>
    <row r="43201" ht="12.75"/>
    <row r="43202" ht="12.75"/>
    <row r="43203" ht="12.75"/>
    <row r="43204" ht="12.75"/>
    <row r="43205" ht="12.75"/>
    <row r="43206" ht="12.75"/>
    <row r="43207" ht="12.75"/>
    <row r="43208" ht="12.75"/>
    <row r="43209" ht="12.75"/>
    <row r="43210" ht="12.75"/>
    <row r="43211" ht="12.75"/>
    <row r="43212" ht="12.75"/>
    <row r="43213" ht="12.75"/>
    <row r="43214" ht="12.75"/>
    <row r="43215" ht="12.75"/>
    <row r="43216" ht="12.75"/>
    <row r="43217" ht="12.75"/>
    <row r="43218" ht="12.75"/>
    <row r="43219" ht="12.75"/>
    <row r="43220" ht="12.75"/>
    <row r="43221" ht="12.75"/>
    <row r="43222" ht="12.75"/>
    <row r="43223" ht="12.75"/>
    <row r="43224" ht="12.75"/>
    <row r="43225" ht="12.75"/>
    <row r="43226" ht="12.75"/>
    <row r="43227" ht="12.75"/>
    <row r="43228" ht="12.75"/>
    <row r="43229" ht="12.75"/>
    <row r="43230" ht="12.75"/>
    <row r="43231" ht="12.75"/>
    <row r="43232" ht="12.75"/>
    <row r="43233" ht="12.75"/>
    <row r="43234" ht="12.75"/>
    <row r="43235" ht="12.75"/>
    <row r="43236" ht="12.75"/>
    <row r="43237" ht="12.75"/>
    <row r="43238" ht="12.75"/>
    <row r="43239" ht="12.75"/>
    <row r="43240" ht="12.75"/>
    <row r="43241" ht="12.75"/>
    <row r="43242" ht="12.75"/>
    <row r="43243" ht="12.75"/>
    <row r="43244" ht="12.75"/>
    <row r="43245" ht="12.75"/>
    <row r="43246" ht="12.75"/>
    <row r="43247" ht="12.75"/>
    <row r="43248" ht="12.75"/>
    <row r="43249" ht="12.75"/>
    <row r="43250" ht="12.75"/>
    <row r="43251" ht="12.75"/>
    <row r="43252" ht="12.75"/>
    <row r="43253" ht="12.75"/>
    <row r="43254" ht="12.75"/>
    <row r="43255" ht="12.75"/>
    <row r="43256" ht="12.75"/>
    <row r="43257" ht="12.75"/>
    <row r="43258" ht="12.75"/>
    <row r="43259" ht="12.75"/>
    <row r="43260" ht="12.75"/>
    <row r="43261" ht="12.75"/>
    <row r="43262" ht="12.75"/>
    <row r="43263" ht="12.75"/>
    <row r="43264" ht="12.75"/>
    <row r="43265" ht="12.75"/>
    <row r="43266" ht="12.75"/>
    <row r="43267" ht="12.75"/>
    <row r="43268" ht="12.75"/>
    <row r="43269" ht="12.75"/>
    <row r="43270" ht="12.75"/>
    <row r="43271" ht="12.75"/>
    <row r="43272" ht="12.75"/>
    <row r="43273" ht="12.75"/>
    <row r="43274" ht="12.75"/>
    <row r="43275" ht="12.75"/>
    <row r="43276" ht="12.75"/>
    <row r="43277" ht="12.75"/>
    <row r="43278" ht="12.75"/>
    <row r="43279" ht="12.75"/>
    <row r="43280" ht="12.75"/>
    <row r="43281" ht="12.75"/>
    <row r="43282" ht="12.75"/>
    <row r="43283" ht="12.75"/>
    <row r="43284" ht="12.75"/>
    <row r="43285" ht="12.75"/>
    <row r="43286" ht="12.75"/>
    <row r="43287" ht="12.75"/>
    <row r="43288" ht="12.75"/>
    <row r="43289" ht="12.75"/>
    <row r="43290" ht="12.75"/>
    <row r="43291" ht="12.75"/>
    <row r="43292" ht="12.75"/>
    <row r="43293" ht="12.75"/>
    <row r="43294" ht="12.75"/>
    <row r="43295" ht="12.75"/>
    <row r="43296" ht="12.75"/>
    <row r="43297" ht="12.75"/>
    <row r="43298" ht="12.75"/>
    <row r="43299" ht="12.75"/>
    <row r="43300" ht="12.75"/>
    <row r="43301" ht="12.75"/>
    <row r="43302" ht="12.75"/>
    <row r="43303" ht="12.75"/>
    <row r="43304" ht="12.75"/>
    <row r="43305" ht="12.75"/>
    <row r="43306" ht="12.75"/>
    <row r="43307" ht="12.75"/>
    <row r="43308" ht="12.75"/>
    <row r="43309" ht="12.75"/>
    <row r="43310" ht="12.75"/>
    <row r="43311" ht="12.75"/>
    <row r="43312" ht="12.75"/>
    <row r="43313" ht="12.75"/>
    <row r="43314" ht="12.75"/>
    <row r="43315" ht="12.75"/>
    <row r="43316" ht="12.75"/>
    <row r="43317" ht="12.75"/>
    <row r="43318" ht="12.75"/>
    <row r="43319" ht="12.75"/>
    <row r="43320" ht="12.75"/>
    <row r="43321" ht="12.75"/>
    <row r="43322" ht="12.75"/>
    <row r="43323" ht="12.75"/>
    <row r="43324" ht="12.75"/>
    <row r="43325" ht="12.75"/>
    <row r="43326" ht="12.75"/>
    <row r="43327" ht="12.75"/>
    <row r="43328" ht="12.75"/>
    <row r="43329" ht="12.75"/>
    <row r="43330" ht="12.75"/>
    <row r="43331" ht="12.75"/>
    <row r="43332" ht="12.75"/>
    <row r="43333" ht="12.75"/>
    <row r="43334" ht="12.75"/>
    <row r="43335" ht="12.75"/>
    <row r="43336" ht="12.75"/>
    <row r="43337" ht="12.75"/>
    <row r="43338" ht="12.75"/>
    <row r="43339" ht="12.75"/>
    <row r="43340" ht="12.75"/>
    <row r="43341" ht="12.75"/>
    <row r="43342" ht="12.75"/>
    <row r="43343" ht="12.75"/>
    <row r="43344" ht="12.75"/>
    <row r="43345" ht="12.75"/>
    <row r="43346" ht="12.75"/>
    <row r="43347" ht="12.75"/>
    <row r="43348" ht="12.75"/>
    <row r="43349" ht="12.75"/>
    <row r="43350" ht="12.75"/>
    <row r="43351" ht="12.75"/>
    <row r="43352" ht="12.75"/>
    <row r="43353" ht="12.75"/>
    <row r="43354" ht="12.75"/>
    <row r="43355" ht="12.75"/>
    <row r="43356" ht="12.75"/>
    <row r="43357" ht="12.75"/>
    <row r="43358" ht="12.75"/>
    <row r="43359" ht="12.75"/>
    <row r="43360" ht="12.75"/>
    <row r="43361" ht="12.75"/>
    <row r="43362" ht="12.75"/>
    <row r="43363" ht="12.75"/>
    <row r="43364" ht="12.75"/>
    <row r="43365" ht="12.75"/>
    <row r="43366" ht="12.75"/>
    <row r="43367" ht="12.75"/>
    <row r="43368" ht="12.75"/>
    <row r="43369" ht="12.75"/>
    <row r="43370" ht="12.75"/>
    <row r="43371" ht="12.75"/>
    <row r="43372" ht="12.75"/>
    <row r="43373" ht="12.75"/>
    <row r="43374" ht="12.75"/>
    <row r="43375" ht="12.75"/>
    <row r="43376" ht="12.75"/>
    <row r="43377" ht="12.75"/>
    <row r="43378" ht="12.75"/>
    <row r="43379" ht="12.75"/>
    <row r="43380" ht="12.75"/>
    <row r="43381" ht="12.75"/>
    <row r="43382" ht="12.75"/>
    <row r="43383" ht="12.75"/>
    <row r="43384" ht="12.75"/>
    <row r="43385" ht="12.75"/>
    <row r="43386" ht="12.75"/>
    <row r="43387" ht="12.75"/>
    <row r="43388" ht="12.75"/>
    <row r="43389" ht="12.75"/>
    <row r="43390" ht="12.75"/>
    <row r="43391" ht="12.75"/>
    <row r="43392" ht="12.75"/>
    <row r="43393" ht="12.75"/>
    <row r="43394" ht="12.75"/>
    <row r="43395" ht="12.75"/>
    <row r="43396" ht="12.75"/>
    <row r="43397" ht="12.75"/>
    <row r="43398" ht="12.75"/>
    <row r="43399" ht="12.75"/>
    <row r="43400" ht="12.75"/>
    <row r="43401" ht="12.75"/>
    <row r="43402" ht="12.75"/>
    <row r="43403" ht="12.75"/>
    <row r="43404" ht="12.75"/>
    <row r="43405" ht="12.75"/>
    <row r="43406" ht="12.75"/>
    <row r="43407" ht="12.75"/>
    <row r="43408" ht="12.75"/>
    <row r="43409" ht="12.75"/>
    <row r="43410" ht="12.75"/>
    <row r="43411" ht="12.75"/>
    <row r="43412" ht="12.75"/>
    <row r="43413" ht="12.75"/>
    <row r="43414" ht="12.75"/>
    <row r="43415" ht="12.75"/>
    <row r="43416" ht="12.75"/>
    <row r="43417" ht="12.75"/>
    <row r="43418" ht="12.75"/>
    <row r="43419" ht="12.75"/>
    <row r="43420" ht="12.75"/>
    <row r="43421" ht="12.75"/>
    <row r="43422" ht="12.75"/>
    <row r="43423" ht="12.75"/>
    <row r="43424" ht="12.75"/>
    <row r="43425" ht="12.75"/>
    <row r="43426" ht="12.75"/>
    <row r="43427" ht="12.75"/>
    <row r="43428" ht="12.75"/>
    <row r="43429" ht="12.75"/>
    <row r="43430" ht="12.75"/>
    <row r="43431" ht="12.75"/>
    <row r="43432" ht="12.75"/>
    <row r="43433" ht="12.75"/>
    <row r="43434" ht="12.75"/>
    <row r="43435" ht="12.75"/>
    <row r="43436" ht="12.75"/>
    <row r="43437" ht="12.75"/>
    <row r="43438" ht="12.75"/>
    <row r="43439" ht="12.75"/>
    <row r="43440" ht="12.75"/>
    <row r="43441" ht="12.75"/>
    <row r="43442" ht="12.75"/>
    <row r="43443" ht="12.75"/>
    <row r="43444" ht="12.75"/>
    <row r="43445" ht="12.75"/>
    <row r="43446" ht="12.75"/>
    <row r="43447" ht="12.75"/>
    <row r="43448" ht="12.75"/>
    <row r="43449" ht="12.75"/>
    <row r="43450" ht="12.75"/>
    <row r="43451" ht="12.75"/>
    <row r="43452" ht="12.75"/>
    <row r="43453" ht="12.75"/>
    <row r="43454" ht="12.75"/>
    <row r="43455" ht="12.75"/>
    <row r="43456" ht="12.75"/>
    <row r="43457" ht="12.75"/>
    <row r="43458" ht="12.75"/>
    <row r="43459" ht="12.75"/>
    <row r="43460" ht="12.75"/>
    <row r="43461" ht="12.75"/>
    <row r="43462" ht="12.75"/>
    <row r="43463" ht="12.75"/>
    <row r="43464" ht="12.75"/>
    <row r="43465" ht="12.75"/>
    <row r="43466" ht="12.75"/>
    <row r="43467" ht="12.75"/>
    <row r="43468" ht="12.75"/>
    <row r="43469" ht="12.75"/>
    <row r="43470" ht="12.75"/>
    <row r="43471" ht="12.75"/>
    <row r="43472" ht="12.75"/>
    <row r="43473" ht="12.75"/>
    <row r="43474" ht="12.75"/>
    <row r="43475" ht="12.75"/>
    <row r="43476" ht="12.75"/>
    <row r="43477" ht="12.75"/>
    <row r="43478" ht="12.75"/>
    <row r="43479" ht="12.75"/>
    <row r="43480" ht="12.75"/>
    <row r="43481" ht="12.75"/>
    <row r="43482" ht="12.75"/>
    <row r="43483" ht="12.75"/>
    <row r="43484" ht="12.75"/>
    <row r="43485" ht="12.75"/>
    <row r="43486" ht="12.75"/>
    <row r="43487" ht="12.75"/>
    <row r="43488" ht="12.75"/>
    <row r="43489" ht="12.75"/>
    <row r="43490" ht="12.75"/>
    <row r="43491" ht="12.75"/>
    <row r="43492" ht="12.75"/>
    <row r="43493" ht="12.75"/>
    <row r="43494" ht="12.75"/>
    <row r="43495" ht="12.75"/>
    <row r="43496" ht="12.75"/>
    <row r="43497" ht="12.75"/>
    <row r="43498" ht="12.75"/>
    <row r="43499" ht="12.75"/>
    <row r="43500" ht="12.75"/>
    <row r="43501" ht="12.75"/>
    <row r="43502" ht="12.75"/>
    <row r="43503" ht="12.75"/>
    <row r="43504" ht="12.75"/>
    <row r="43505" ht="12.75"/>
    <row r="43506" ht="12.75"/>
    <row r="43507" ht="12.75"/>
    <row r="43508" ht="12.75"/>
    <row r="43509" ht="12.75"/>
    <row r="43510" ht="12.75"/>
    <row r="43511" ht="12.75"/>
    <row r="43512" ht="12.75"/>
    <row r="43513" ht="12.75"/>
    <row r="43514" ht="12.75"/>
    <row r="43515" ht="12.75"/>
    <row r="43516" ht="12.75"/>
    <row r="43517" ht="12.75"/>
    <row r="43518" ht="12.75"/>
    <row r="43519" ht="12.75"/>
    <row r="43520" ht="12.75"/>
    <row r="43521" ht="12.75"/>
    <row r="43522" ht="12.75"/>
    <row r="43523" ht="12.75"/>
    <row r="43524" ht="12.75"/>
    <row r="43525" ht="12.75"/>
    <row r="43526" ht="12.75"/>
    <row r="43527" ht="12.75"/>
    <row r="43528" ht="12.75"/>
    <row r="43529" ht="12.75"/>
    <row r="43530" ht="12.75"/>
    <row r="43531" ht="12.75"/>
    <row r="43532" ht="12.75"/>
    <row r="43533" ht="12.75"/>
    <row r="43534" ht="12.75"/>
    <row r="43535" ht="12.75"/>
    <row r="43536" ht="12.75"/>
    <row r="43537" ht="12.75"/>
    <row r="43538" ht="12.75"/>
    <row r="43539" ht="12.75"/>
    <row r="43540" ht="12.75"/>
    <row r="43541" ht="12.75"/>
    <row r="43542" ht="12.75"/>
    <row r="43543" ht="12.75"/>
    <row r="43544" ht="12.75"/>
    <row r="43545" ht="12.75"/>
    <row r="43546" ht="12.75"/>
    <row r="43547" ht="12.75"/>
    <row r="43548" ht="12.75"/>
    <row r="43549" ht="12.75"/>
    <row r="43550" ht="12.75"/>
    <row r="43551" ht="12.75"/>
    <row r="43552" ht="12.75"/>
    <row r="43553" ht="12.75"/>
    <row r="43554" ht="12.75"/>
    <row r="43555" ht="12.75"/>
    <row r="43556" ht="12.75"/>
    <row r="43557" ht="12.75"/>
    <row r="43558" ht="12.75"/>
    <row r="43559" ht="12.75"/>
    <row r="43560" ht="12.75"/>
    <row r="43561" ht="12.75"/>
    <row r="43562" ht="12.75"/>
    <row r="43563" ht="12.75"/>
    <row r="43564" ht="12.75"/>
    <row r="43565" ht="12.75"/>
    <row r="43566" ht="12.75"/>
    <row r="43567" ht="12.75"/>
    <row r="43568" ht="12.75"/>
    <row r="43569" ht="12.75"/>
    <row r="43570" ht="12.75"/>
    <row r="43571" ht="12.75"/>
    <row r="43572" ht="12.75"/>
    <row r="43573" ht="12.75"/>
    <row r="43574" ht="12.75"/>
    <row r="43575" ht="12.75"/>
    <row r="43576" ht="12.75"/>
    <row r="43577" ht="12.75"/>
    <row r="43578" ht="12.75"/>
    <row r="43579" ht="12.75"/>
    <row r="43580" ht="12.75"/>
    <row r="43581" ht="12.75"/>
    <row r="43582" ht="12.75"/>
    <row r="43583" ht="12.75"/>
    <row r="43584" ht="12.75"/>
    <row r="43585" ht="12.75"/>
    <row r="43586" ht="12.75"/>
    <row r="43587" ht="12.75"/>
    <row r="43588" ht="12.75"/>
    <row r="43589" ht="12.75"/>
    <row r="43590" ht="12.75"/>
    <row r="43591" ht="12.75"/>
    <row r="43592" ht="12.75"/>
    <row r="43593" ht="12.75"/>
    <row r="43594" ht="12.75"/>
    <row r="43595" ht="12.75"/>
    <row r="43596" ht="12.75"/>
    <row r="43597" ht="12.75"/>
    <row r="43598" ht="12.75"/>
    <row r="43599" ht="12.75"/>
    <row r="43600" ht="12.75"/>
    <row r="43601" ht="12.75"/>
    <row r="43602" ht="12.75"/>
    <row r="43603" ht="12.75"/>
    <row r="43604" ht="12.75"/>
    <row r="43605" ht="12.75"/>
    <row r="43606" ht="12.75"/>
    <row r="43607" ht="12.75"/>
    <row r="43608" ht="12.75"/>
    <row r="43609" ht="12.75"/>
    <row r="43610" ht="12.75"/>
    <row r="43611" ht="12.75"/>
    <row r="43612" ht="12.75"/>
    <row r="43613" ht="12.75"/>
    <row r="43614" ht="12.75"/>
    <row r="43615" ht="12.75"/>
    <row r="43616" ht="12.75"/>
    <row r="43617" ht="12.75"/>
    <row r="43618" ht="12.75"/>
    <row r="43619" ht="12.75"/>
    <row r="43620" ht="12.75"/>
    <row r="43621" ht="12.75"/>
    <row r="43622" ht="12.75"/>
    <row r="43623" ht="12.75"/>
    <row r="43624" ht="12.75"/>
    <row r="43625" ht="12.75"/>
    <row r="43626" ht="12.75"/>
    <row r="43627" ht="12.75"/>
    <row r="43628" ht="12.75"/>
    <row r="43629" ht="12.75"/>
    <row r="43630" ht="12.75"/>
    <row r="43631" ht="12.75"/>
    <row r="43632" ht="12.75"/>
    <row r="43633" ht="12.75"/>
    <row r="43634" ht="12.75"/>
    <row r="43635" ht="12.75"/>
    <row r="43636" ht="12.75"/>
    <row r="43637" ht="12.75"/>
    <row r="43638" ht="12.75"/>
    <row r="43639" ht="12.75"/>
    <row r="43640" ht="12.75"/>
    <row r="43641" ht="12.75"/>
    <row r="43642" ht="12.75"/>
    <row r="43643" ht="12.75"/>
    <row r="43644" ht="12.75"/>
    <row r="43645" ht="12.75"/>
    <row r="43646" ht="12.75"/>
    <row r="43647" ht="12.75"/>
    <row r="43648" ht="12.75"/>
    <row r="43649" ht="12.75"/>
    <row r="43650" ht="12.75"/>
    <row r="43651" ht="12.75"/>
    <row r="43652" ht="12.75"/>
    <row r="43653" ht="12.75"/>
    <row r="43654" ht="12.75"/>
    <row r="43655" ht="12.75"/>
    <row r="43656" ht="12.75"/>
    <row r="43657" ht="12.75"/>
    <row r="43658" ht="12.75"/>
    <row r="43659" ht="12.75"/>
    <row r="43660" ht="12.75"/>
    <row r="43661" ht="12.75"/>
    <row r="43662" ht="12.75"/>
    <row r="43663" ht="12.75"/>
    <row r="43664" ht="12.75"/>
    <row r="43665" ht="12.75"/>
    <row r="43666" ht="12.75"/>
    <row r="43667" ht="12.75"/>
    <row r="43668" ht="12.75"/>
    <row r="43669" ht="12.75"/>
    <row r="43670" ht="12.75"/>
    <row r="43671" ht="12.75"/>
    <row r="43672" ht="12.75"/>
    <row r="43673" ht="12.75"/>
    <row r="43674" ht="12.75"/>
    <row r="43675" ht="12.75"/>
    <row r="43676" ht="12.75"/>
    <row r="43677" ht="12.75"/>
    <row r="43678" ht="12.75"/>
    <row r="43679" ht="12.75"/>
    <row r="43680" ht="12.75"/>
    <row r="43681" ht="12.75"/>
    <row r="43682" ht="12.75"/>
    <row r="43683" ht="12.75"/>
    <row r="43684" ht="12.75"/>
    <row r="43685" ht="12.75"/>
    <row r="43686" ht="12.75"/>
    <row r="43687" ht="12.75"/>
    <row r="43688" ht="12.75"/>
    <row r="43689" ht="12.75"/>
    <row r="43690" ht="12.75"/>
    <row r="43691" ht="12.75"/>
    <row r="43692" ht="12.75"/>
    <row r="43693" ht="12.75"/>
    <row r="43694" ht="12.75"/>
    <row r="43695" ht="12.75"/>
    <row r="43696" ht="12.75"/>
    <row r="43697" ht="12.75"/>
    <row r="43698" ht="12.75"/>
    <row r="43699" ht="12.75"/>
    <row r="43700" ht="12.75"/>
    <row r="43701" ht="12.75"/>
    <row r="43702" ht="12.75"/>
    <row r="43703" ht="12.75"/>
    <row r="43704" ht="12.75"/>
    <row r="43705" ht="12.75"/>
    <row r="43706" ht="12.75"/>
    <row r="43707" ht="12.75"/>
    <row r="43708" ht="12.75"/>
    <row r="43709" ht="12.75"/>
    <row r="43710" ht="12.75"/>
    <row r="43711" ht="12.75"/>
    <row r="43712" ht="12.75"/>
    <row r="43713" ht="12.75"/>
    <row r="43714" ht="12.75"/>
    <row r="43715" ht="12.75"/>
    <row r="43716" ht="12.75"/>
    <row r="43717" ht="12.75"/>
    <row r="43718" ht="12.75"/>
    <row r="43719" ht="12.75"/>
    <row r="43720" ht="12.75"/>
    <row r="43721" ht="12.75"/>
    <row r="43722" ht="12.75"/>
    <row r="43723" ht="12.75"/>
    <row r="43724" ht="12.75"/>
    <row r="43725" ht="12.75"/>
    <row r="43726" ht="12.75"/>
    <row r="43727" ht="12.75"/>
    <row r="43728" ht="12.75"/>
    <row r="43729" ht="12.75"/>
    <row r="43730" ht="12.75"/>
    <row r="43731" ht="12.75"/>
    <row r="43732" ht="12.75"/>
    <row r="43733" ht="12.75"/>
    <row r="43734" ht="12.75"/>
    <row r="43735" ht="12.75"/>
    <row r="43736" ht="12.75"/>
    <row r="43737" ht="12.75"/>
    <row r="43738" ht="12.75"/>
    <row r="43739" ht="12.75"/>
    <row r="43740" ht="12.75"/>
    <row r="43741" ht="12.75"/>
    <row r="43742" ht="12.75"/>
    <row r="43743" ht="12.75"/>
    <row r="43744" ht="12.75"/>
    <row r="43745" ht="12.75"/>
    <row r="43746" ht="12.75"/>
    <row r="43747" ht="12.75"/>
    <row r="43748" ht="12.75"/>
    <row r="43749" ht="12.75"/>
    <row r="43750" ht="12.75"/>
    <row r="43751" ht="12.75"/>
    <row r="43752" ht="12.75"/>
    <row r="43753" ht="12.75"/>
    <row r="43754" ht="12.75"/>
    <row r="43755" ht="12.75"/>
    <row r="43756" ht="12.75"/>
    <row r="43757" ht="12.75"/>
    <row r="43758" ht="12.75"/>
    <row r="43759" ht="12.75"/>
    <row r="43760" ht="12.75"/>
    <row r="43761" ht="12.75"/>
    <row r="43762" ht="12.75"/>
    <row r="43763" ht="12.75"/>
    <row r="43764" ht="12.75"/>
    <row r="43765" ht="12.75"/>
    <row r="43766" ht="12.75"/>
    <row r="43767" ht="12.75"/>
    <row r="43768" ht="12.75"/>
    <row r="43769" ht="12.75"/>
    <row r="43770" ht="12.75"/>
    <row r="43771" ht="12.75"/>
    <row r="43772" ht="12.75"/>
    <row r="43773" ht="12.75"/>
    <row r="43774" ht="12.75"/>
    <row r="43775" ht="12.75"/>
    <row r="43776" ht="12.75"/>
    <row r="43777" ht="12.75"/>
    <row r="43778" ht="12.75"/>
    <row r="43779" ht="12.75"/>
    <row r="43780" ht="12.75"/>
    <row r="43781" ht="12.75"/>
    <row r="43782" ht="12.75"/>
    <row r="43783" ht="12.75"/>
    <row r="43784" ht="12.75"/>
    <row r="43785" ht="12.75"/>
    <row r="43786" ht="12.75"/>
    <row r="43787" ht="12.75"/>
    <row r="43788" ht="12.75"/>
    <row r="43789" ht="12.75"/>
    <row r="43790" ht="12.75"/>
    <row r="43791" ht="12.75"/>
    <row r="43792" ht="12.75"/>
    <row r="43793" ht="12.75"/>
    <row r="43794" ht="12.75"/>
    <row r="43795" ht="12.75"/>
    <row r="43796" ht="12.75"/>
    <row r="43797" ht="12.75"/>
    <row r="43798" ht="12.75"/>
    <row r="43799" ht="12.75"/>
    <row r="43800" ht="12.75"/>
    <row r="43801" ht="12.75"/>
    <row r="43802" ht="12.75"/>
    <row r="43803" ht="12.75"/>
    <row r="43804" ht="12.75"/>
    <row r="43805" ht="12.75"/>
    <row r="43806" ht="12.75"/>
    <row r="43807" ht="12.75"/>
    <row r="43808" ht="12.75"/>
    <row r="43809" ht="12.75"/>
    <row r="43810" ht="12.75"/>
    <row r="43811" ht="12.75"/>
    <row r="43812" ht="12.75"/>
    <row r="43813" ht="12.75"/>
    <row r="43814" ht="12.75"/>
    <row r="43815" ht="12.75"/>
    <row r="43816" ht="12.75"/>
    <row r="43817" ht="12.75"/>
    <row r="43818" ht="12.75"/>
    <row r="43819" ht="12.75"/>
    <row r="43820" ht="12.75"/>
    <row r="43821" ht="12.75"/>
    <row r="43822" ht="12.75"/>
    <row r="43823" ht="12.75"/>
    <row r="43824" ht="12.75"/>
    <row r="43825" ht="12.75"/>
    <row r="43826" ht="12.75"/>
    <row r="43827" ht="12.75"/>
    <row r="43828" ht="12.75"/>
    <row r="43829" ht="12.75"/>
    <row r="43830" ht="12.75"/>
    <row r="43831" ht="12.75"/>
    <row r="43832" ht="12.75"/>
    <row r="43833" ht="12.75"/>
    <row r="43834" ht="12.75"/>
    <row r="43835" ht="12.75"/>
    <row r="43836" ht="12.75"/>
    <row r="43837" ht="12.75"/>
    <row r="43838" ht="12.75"/>
    <row r="43839" ht="12.75"/>
    <row r="43840" ht="12.75"/>
    <row r="43841" ht="12.75"/>
    <row r="43842" ht="12.75"/>
    <row r="43843" ht="12.75"/>
    <row r="43844" ht="12.75"/>
    <row r="43845" ht="12.75"/>
    <row r="43846" ht="12.75"/>
    <row r="43847" ht="12.75"/>
    <row r="43848" ht="12.75"/>
    <row r="43849" ht="12.75"/>
    <row r="43850" ht="12.75"/>
    <row r="43851" ht="12.75"/>
    <row r="43852" ht="12.75"/>
    <row r="43853" ht="12.75"/>
    <row r="43854" ht="12.75"/>
    <row r="43855" ht="12.75"/>
    <row r="43856" ht="12.75"/>
    <row r="43857" ht="12.75"/>
    <row r="43858" ht="12.75"/>
    <row r="43859" ht="12.75"/>
    <row r="43860" ht="12.75"/>
    <row r="43861" ht="12.75"/>
    <row r="43862" ht="12.75"/>
    <row r="43863" ht="12.75"/>
    <row r="43864" ht="12.75"/>
    <row r="43865" ht="12.75"/>
    <row r="43866" ht="12.75"/>
    <row r="43867" ht="12.75"/>
    <row r="43868" ht="12.75"/>
    <row r="43869" ht="12.75"/>
    <row r="43870" ht="12.75"/>
    <row r="43871" ht="12.75"/>
    <row r="43872" ht="12.75"/>
    <row r="43873" ht="12.75"/>
    <row r="43874" ht="12.75"/>
    <row r="43875" ht="12.75"/>
    <row r="43876" ht="12.75"/>
    <row r="43877" ht="12.75"/>
    <row r="43878" ht="12.75"/>
    <row r="43879" ht="12.75"/>
    <row r="43880" ht="12.75"/>
    <row r="43881" ht="12.75"/>
    <row r="43882" ht="12.75"/>
    <row r="43883" ht="12.75"/>
    <row r="43884" ht="12.75"/>
    <row r="43885" ht="12.75"/>
    <row r="43886" ht="12.75"/>
    <row r="43887" ht="12.75"/>
    <row r="43888" ht="12.75"/>
    <row r="43889" ht="12.75"/>
    <row r="43890" ht="12.75"/>
    <row r="43891" ht="12.75"/>
    <row r="43892" ht="12.75"/>
    <row r="43893" ht="12.75"/>
    <row r="43894" ht="12.75"/>
    <row r="43895" ht="12.75"/>
    <row r="43896" ht="12.75"/>
    <row r="43897" ht="12.75"/>
    <row r="43898" ht="12.75"/>
    <row r="43899" ht="12.75"/>
    <row r="43900" ht="12.75"/>
    <row r="43901" ht="12.75"/>
    <row r="43902" ht="12.75"/>
    <row r="43903" ht="12.75"/>
    <row r="43904" ht="12.75"/>
    <row r="43905" ht="12.75"/>
    <row r="43906" ht="12.75"/>
    <row r="43907" ht="12.75"/>
    <row r="43908" ht="12.75"/>
    <row r="43909" ht="12.75"/>
    <row r="43910" ht="12.75"/>
    <row r="43911" ht="12.75"/>
    <row r="43912" ht="12.75"/>
    <row r="43913" ht="12.75"/>
    <row r="43914" ht="12.75"/>
    <row r="43915" ht="12.75"/>
    <row r="43916" ht="12.75"/>
    <row r="43917" ht="12.75"/>
    <row r="43918" ht="12.75"/>
    <row r="43919" ht="12.75"/>
    <row r="43920" ht="12.75"/>
    <row r="43921" ht="12.75"/>
    <row r="43922" ht="12.75"/>
    <row r="43923" ht="12.75"/>
    <row r="43924" ht="12.75"/>
    <row r="43925" ht="12.75"/>
    <row r="43926" ht="12.75"/>
    <row r="43927" ht="12.75"/>
    <row r="43928" ht="12.75"/>
    <row r="43929" ht="12.75"/>
    <row r="43930" ht="12.75"/>
    <row r="43931" ht="12.75"/>
    <row r="43932" ht="12.75"/>
    <row r="43933" ht="12.75"/>
    <row r="43934" ht="12.75"/>
    <row r="43935" ht="12.75"/>
    <row r="43936" ht="12.75"/>
    <row r="43937" ht="12.75"/>
    <row r="43938" ht="12.75"/>
    <row r="43939" ht="12.75"/>
    <row r="43940" ht="12.75"/>
    <row r="43941" ht="12.75"/>
    <row r="43942" ht="12.75"/>
    <row r="43943" ht="12.75"/>
    <row r="43944" ht="12.75"/>
    <row r="43945" ht="12.75"/>
    <row r="43946" ht="12.75"/>
    <row r="43947" ht="12.75"/>
    <row r="43948" ht="12.75"/>
    <row r="43949" ht="12.75"/>
    <row r="43950" ht="12.75"/>
    <row r="43951" ht="12.75"/>
    <row r="43952" ht="12.75"/>
    <row r="43953" ht="12.75"/>
    <row r="43954" ht="12.75"/>
    <row r="43955" ht="12.75"/>
    <row r="43956" ht="12.75"/>
    <row r="43957" ht="12.75"/>
    <row r="43958" ht="12.75"/>
    <row r="43959" ht="12.75"/>
    <row r="43960" ht="12.75"/>
    <row r="43961" ht="12.75"/>
    <row r="43962" ht="12.75"/>
    <row r="43963" ht="12.75"/>
    <row r="43964" ht="12.75"/>
    <row r="43965" ht="12.75"/>
    <row r="43966" ht="12.75"/>
    <row r="43967" ht="12.75"/>
    <row r="43968" ht="12.75"/>
    <row r="43969" ht="12.75"/>
    <row r="43970" ht="12.75"/>
    <row r="43971" ht="12.75"/>
    <row r="43972" ht="12.75"/>
    <row r="43973" ht="12.75"/>
    <row r="43974" ht="12.75"/>
    <row r="43975" ht="12.75"/>
    <row r="43976" ht="12.75"/>
    <row r="43977" ht="12.75"/>
    <row r="43978" ht="12.75"/>
    <row r="43979" ht="12.75"/>
    <row r="43980" ht="12.75"/>
    <row r="43981" ht="12.75"/>
    <row r="43982" ht="12.75"/>
    <row r="43983" ht="12.75"/>
    <row r="43984" ht="12.75"/>
    <row r="43985" ht="12.75"/>
    <row r="43986" ht="12.75"/>
    <row r="43987" ht="12.75"/>
    <row r="43988" ht="12.75"/>
    <row r="43989" ht="12.75"/>
    <row r="43990" ht="12.75"/>
    <row r="43991" ht="12.75"/>
    <row r="43992" ht="12.75"/>
    <row r="43993" ht="12.75"/>
    <row r="43994" ht="12.75"/>
    <row r="43995" ht="12.75"/>
    <row r="43996" ht="12.75"/>
    <row r="43997" ht="12.75"/>
    <row r="43998" ht="12.75"/>
    <row r="43999" ht="12.75"/>
    <row r="44000" ht="12.75"/>
    <row r="44001" ht="12.75"/>
    <row r="44002" ht="12.75"/>
    <row r="44003" ht="12.75"/>
    <row r="44004" ht="12.75"/>
    <row r="44005" ht="12.75"/>
    <row r="44006" ht="12.75"/>
    <row r="44007" ht="12.75"/>
    <row r="44008" ht="12.75"/>
    <row r="44009" ht="12.75"/>
    <row r="44010" ht="12.75"/>
    <row r="44011" ht="12.75"/>
    <row r="44012" ht="12.75"/>
    <row r="44013" ht="12.75"/>
    <row r="44014" ht="12.75"/>
    <row r="44015" ht="12.75"/>
    <row r="44016" ht="12.75"/>
    <row r="44017" ht="12.75"/>
    <row r="44018" ht="12.75"/>
    <row r="44019" ht="12.75"/>
    <row r="44020" ht="12.75"/>
    <row r="44021" ht="12.75"/>
    <row r="44022" ht="12.75"/>
    <row r="44023" ht="12.75"/>
    <row r="44024" ht="12.75"/>
    <row r="44025" ht="12.75"/>
    <row r="44026" ht="12.75"/>
    <row r="44027" ht="12.75"/>
    <row r="44028" ht="12.75"/>
    <row r="44029" ht="12.75"/>
    <row r="44030" ht="12.75"/>
    <row r="44031" ht="12.75"/>
    <row r="44032" ht="12.75"/>
    <row r="44033" ht="12.75"/>
    <row r="44034" ht="12.75"/>
    <row r="44035" ht="12.75"/>
    <row r="44036" ht="12.75"/>
    <row r="44037" ht="12.75"/>
    <row r="44038" ht="12.75"/>
    <row r="44039" ht="12.75"/>
    <row r="44040" ht="12.75"/>
    <row r="44041" ht="12.75"/>
    <row r="44042" ht="12.75"/>
    <row r="44043" ht="12.75"/>
    <row r="44044" ht="12.75"/>
    <row r="44045" ht="12.75"/>
    <row r="44046" ht="12.75"/>
    <row r="44047" ht="12.75"/>
    <row r="44048" ht="12.75"/>
    <row r="44049" ht="12.75"/>
    <row r="44050" ht="12.75"/>
    <row r="44051" ht="12.75"/>
    <row r="44052" ht="12.75"/>
    <row r="44053" ht="12.75"/>
    <row r="44054" ht="12.75"/>
    <row r="44055" ht="12.75"/>
    <row r="44056" ht="12.75"/>
    <row r="44057" ht="12.75"/>
    <row r="44058" ht="12.75"/>
    <row r="44059" ht="12.75"/>
    <row r="44060" ht="12.75"/>
    <row r="44061" ht="12.75"/>
    <row r="44062" ht="12.75"/>
    <row r="44063" ht="12.75"/>
    <row r="44064" ht="12.75"/>
    <row r="44065" ht="12.75"/>
    <row r="44066" ht="12.75"/>
    <row r="44067" ht="12.75"/>
    <row r="44068" ht="12.75"/>
    <row r="44069" ht="12.75"/>
    <row r="44070" ht="12.75"/>
    <row r="44071" ht="12.75"/>
    <row r="44072" ht="12.75"/>
    <row r="44073" ht="12.75"/>
    <row r="44074" ht="12.75"/>
    <row r="44075" ht="12.75"/>
    <row r="44076" ht="12.75"/>
    <row r="44077" ht="12.75"/>
    <row r="44078" ht="12.75"/>
    <row r="44079" ht="12.75"/>
    <row r="44080" ht="12.75"/>
    <row r="44081" ht="12.75"/>
    <row r="44082" ht="12.75"/>
    <row r="44083" ht="12.75"/>
    <row r="44084" ht="12.75"/>
    <row r="44085" ht="12.75"/>
    <row r="44086" ht="12.75"/>
    <row r="44087" ht="12.75"/>
    <row r="44088" ht="12.75"/>
    <row r="44089" ht="12.75"/>
    <row r="44090" ht="12.75"/>
    <row r="44091" ht="12.75"/>
    <row r="44092" ht="12.75"/>
    <row r="44093" ht="12.75"/>
    <row r="44094" ht="12.75"/>
    <row r="44095" ht="12.75"/>
    <row r="44096" ht="12.75"/>
    <row r="44097" ht="12.75"/>
    <row r="44098" ht="12.75"/>
    <row r="44099" ht="12.75"/>
    <row r="44100" ht="12.75"/>
    <row r="44101" ht="12.75"/>
    <row r="44102" ht="12.75"/>
    <row r="44103" ht="12.75"/>
    <row r="44104" ht="12.75"/>
    <row r="44105" ht="12.75"/>
    <row r="44106" ht="12.75"/>
    <row r="44107" ht="12.75"/>
    <row r="44108" ht="12.75"/>
    <row r="44109" ht="12.75"/>
    <row r="44110" ht="12.75"/>
    <row r="44111" ht="12.75"/>
    <row r="44112" ht="12.75"/>
    <row r="44113" ht="12.75"/>
    <row r="44114" ht="12.75"/>
    <row r="44115" ht="12.75"/>
    <row r="44116" ht="12.75"/>
    <row r="44117" ht="12.75"/>
    <row r="44118" ht="12.75"/>
    <row r="44119" ht="12.75"/>
    <row r="44120" ht="12.75"/>
    <row r="44121" ht="12.75"/>
    <row r="44122" ht="12.75"/>
    <row r="44123" ht="12.75"/>
    <row r="44124" ht="12.75"/>
    <row r="44125" ht="12.75"/>
    <row r="44126" ht="12.75"/>
    <row r="44127" ht="12.75"/>
    <row r="44128" ht="12.75"/>
    <row r="44129" ht="12.75"/>
    <row r="44130" ht="12.75"/>
    <row r="44131" ht="12.75"/>
    <row r="44132" ht="12.75"/>
    <row r="44133" ht="12.75"/>
    <row r="44134" ht="12.75"/>
    <row r="44135" ht="12.75"/>
    <row r="44136" ht="12.75"/>
    <row r="44137" ht="12.75"/>
    <row r="44138" ht="12.75"/>
    <row r="44139" ht="12.75"/>
    <row r="44140" ht="12.75"/>
    <row r="44141" ht="12.75"/>
    <row r="44142" ht="12.75"/>
    <row r="44143" ht="12.75"/>
    <row r="44144" ht="12.75"/>
    <row r="44145" ht="12.75"/>
    <row r="44146" ht="12.75"/>
    <row r="44147" ht="12.75"/>
    <row r="44148" ht="12.75"/>
    <row r="44149" ht="12.75"/>
    <row r="44150" ht="12.75"/>
    <row r="44151" ht="12.75"/>
    <row r="44152" ht="12.75"/>
    <row r="44153" ht="12.75"/>
    <row r="44154" ht="12.75"/>
    <row r="44155" ht="12.75"/>
    <row r="44156" ht="12.75"/>
    <row r="44157" ht="12.75"/>
    <row r="44158" ht="12.75"/>
    <row r="44159" ht="12.75"/>
    <row r="44160" ht="12.75"/>
    <row r="44161" ht="12.75"/>
    <row r="44162" ht="12.75"/>
    <row r="44163" ht="12.75"/>
    <row r="44164" ht="12.75"/>
    <row r="44165" ht="12.75"/>
    <row r="44166" ht="12.75"/>
    <row r="44167" ht="12.75"/>
    <row r="44168" ht="12.75"/>
    <row r="44169" ht="12.75"/>
    <row r="44170" ht="12.75"/>
    <row r="44171" ht="12.75"/>
    <row r="44172" ht="12.75"/>
    <row r="44173" ht="12.75"/>
    <row r="44174" ht="12.75"/>
    <row r="44175" ht="12.75"/>
    <row r="44176" ht="12.75"/>
    <row r="44177" ht="12.75"/>
    <row r="44178" ht="12.75"/>
    <row r="44179" ht="12.75"/>
    <row r="44180" ht="12.75"/>
    <row r="44181" ht="12.75"/>
    <row r="44182" ht="12.75"/>
    <row r="44183" ht="12.75"/>
    <row r="44184" ht="12.75"/>
    <row r="44185" ht="12.75"/>
    <row r="44186" ht="12.75"/>
    <row r="44187" ht="12.75"/>
    <row r="44188" ht="12.75"/>
    <row r="44189" ht="12.75"/>
    <row r="44190" ht="12.75"/>
    <row r="44191" ht="12.75"/>
    <row r="44192" ht="12.75"/>
    <row r="44193" ht="12.75"/>
    <row r="44194" ht="12.75"/>
    <row r="44195" ht="12.75"/>
    <row r="44196" ht="12.75"/>
    <row r="44197" ht="12.75"/>
    <row r="44198" ht="12.75"/>
    <row r="44199" ht="12.75"/>
    <row r="44200" ht="12.75"/>
    <row r="44201" ht="12.75"/>
    <row r="44202" ht="12.75"/>
    <row r="44203" ht="12.75"/>
    <row r="44204" ht="12.75"/>
    <row r="44205" ht="12.75"/>
    <row r="44206" ht="12.75"/>
    <row r="44207" ht="12.75"/>
    <row r="44208" ht="12.75"/>
    <row r="44209" ht="12.75"/>
    <row r="44210" ht="12.75"/>
    <row r="44211" ht="12.75"/>
    <row r="44212" ht="12.75"/>
    <row r="44213" ht="12.75"/>
    <row r="44214" ht="12.75"/>
    <row r="44215" ht="12.75"/>
    <row r="44216" ht="12.75"/>
    <row r="44217" ht="12.75"/>
    <row r="44218" ht="12.75"/>
    <row r="44219" ht="12.75"/>
    <row r="44220" ht="12.75"/>
    <row r="44221" ht="12.75"/>
    <row r="44222" ht="12.75"/>
    <row r="44223" ht="12.75"/>
    <row r="44224" ht="12.75"/>
    <row r="44225" ht="12.75"/>
    <row r="44226" ht="12.75"/>
    <row r="44227" ht="12.75"/>
    <row r="44228" ht="12.75"/>
    <row r="44229" ht="12.75"/>
    <row r="44230" ht="12.75"/>
    <row r="44231" ht="12.75"/>
    <row r="44232" ht="12.75"/>
    <row r="44233" ht="12.75"/>
    <row r="44234" ht="12.75"/>
    <row r="44235" ht="12.75"/>
    <row r="44236" ht="12.75"/>
    <row r="44237" ht="12.75"/>
    <row r="44238" ht="12.75"/>
    <row r="44239" ht="12.75"/>
    <row r="44240" ht="12.75"/>
    <row r="44241" ht="12.75"/>
    <row r="44242" ht="12.75"/>
    <row r="44243" ht="12.75"/>
    <row r="44244" ht="12.75"/>
    <row r="44245" ht="12.75"/>
    <row r="44246" ht="12.75"/>
    <row r="44247" ht="12.75"/>
    <row r="44248" ht="12.75"/>
    <row r="44249" ht="12.75"/>
    <row r="44250" ht="12.75"/>
    <row r="44251" ht="12.75"/>
    <row r="44252" ht="12.75"/>
    <row r="44253" ht="12.75"/>
    <row r="44254" ht="12.75"/>
    <row r="44255" ht="12.75"/>
    <row r="44256" ht="12.75"/>
    <row r="44257" ht="12.75"/>
    <row r="44258" ht="12.75"/>
    <row r="44259" ht="12.75"/>
    <row r="44260" ht="12.75"/>
    <row r="44261" ht="12.75"/>
    <row r="44262" ht="12.75"/>
    <row r="44263" ht="12.75"/>
    <row r="44264" ht="12.75"/>
    <row r="44265" ht="12.75"/>
    <row r="44266" ht="12.75"/>
    <row r="44267" ht="12.75"/>
    <row r="44268" ht="12.75"/>
    <row r="44269" ht="12.75"/>
    <row r="44270" ht="12.75"/>
    <row r="44271" ht="12.75"/>
    <row r="44272" ht="12.75"/>
    <row r="44273" ht="12.75"/>
    <row r="44274" ht="12.75"/>
    <row r="44275" ht="12.75"/>
    <row r="44276" ht="12.75"/>
    <row r="44277" ht="12.75"/>
    <row r="44278" ht="12.75"/>
    <row r="44279" ht="12.75"/>
    <row r="44280" ht="12.75"/>
    <row r="44281" ht="12.75"/>
    <row r="44282" ht="12.75"/>
    <row r="44283" ht="12.75"/>
    <row r="44284" ht="12.75"/>
    <row r="44285" ht="12.75"/>
    <row r="44286" ht="12.75"/>
    <row r="44287" ht="12.75"/>
    <row r="44288" ht="12.75"/>
    <row r="44289" ht="12.75"/>
    <row r="44290" ht="12.75"/>
    <row r="44291" ht="12.75"/>
    <row r="44292" ht="12.75"/>
    <row r="44293" ht="12.75"/>
    <row r="44294" ht="12.75"/>
    <row r="44295" ht="12.75"/>
    <row r="44296" ht="12.75"/>
    <row r="44297" ht="12.75"/>
    <row r="44298" ht="12.75"/>
    <row r="44299" ht="12.75"/>
    <row r="44300" ht="12.75"/>
    <row r="44301" ht="12.75"/>
    <row r="44302" ht="12.75"/>
    <row r="44303" ht="12.75"/>
    <row r="44304" ht="12.75"/>
    <row r="44305" ht="12.75"/>
    <row r="44306" ht="12.75"/>
    <row r="44307" ht="12.75"/>
    <row r="44308" ht="12.75"/>
    <row r="44309" ht="12.75"/>
    <row r="44310" ht="12.75"/>
    <row r="44311" ht="12.75"/>
    <row r="44312" ht="12.75"/>
    <row r="44313" ht="12.75"/>
    <row r="44314" ht="12.75"/>
    <row r="44315" ht="12.75"/>
    <row r="44316" ht="12.75"/>
    <row r="44317" ht="12.75"/>
    <row r="44318" ht="12.75"/>
    <row r="44319" ht="12.75"/>
    <row r="44320" ht="12.75"/>
    <row r="44321" ht="12.75"/>
    <row r="44322" ht="12.75"/>
    <row r="44323" ht="12.75"/>
    <row r="44324" ht="12.75"/>
    <row r="44325" ht="12.75"/>
    <row r="44326" ht="12.75"/>
    <row r="44327" ht="12.75"/>
    <row r="44328" ht="12.75"/>
    <row r="44329" ht="12.75"/>
    <row r="44330" ht="12.75"/>
    <row r="44331" ht="12.75"/>
    <row r="44332" ht="12.75"/>
    <row r="44333" ht="12.75"/>
    <row r="44334" ht="12.75"/>
    <row r="44335" ht="12.75"/>
    <row r="44336" ht="12.75"/>
    <row r="44337" ht="12.75"/>
    <row r="44338" ht="12.75"/>
    <row r="44339" ht="12.75"/>
    <row r="44340" ht="12.75"/>
    <row r="44341" ht="12.75"/>
    <row r="44342" ht="12.75"/>
    <row r="44343" ht="12.75"/>
    <row r="44344" ht="12.75"/>
    <row r="44345" ht="12.75"/>
    <row r="44346" ht="12.75"/>
    <row r="44347" ht="12.75"/>
    <row r="44348" ht="12.75"/>
    <row r="44349" ht="12.75"/>
    <row r="44350" ht="12.75"/>
    <row r="44351" ht="12.75"/>
    <row r="44352" ht="12.75"/>
    <row r="44353" ht="12.75"/>
    <row r="44354" ht="12.75"/>
    <row r="44355" ht="12.75"/>
    <row r="44356" ht="12.75"/>
    <row r="44357" ht="12.75"/>
    <row r="44358" ht="12.75"/>
    <row r="44359" ht="12.75"/>
    <row r="44360" ht="12.75"/>
    <row r="44361" ht="12.75"/>
    <row r="44362" ht="12.75"/>
    <row r="44363" ht="12.75"/>
    <row r="44364" ht="12.75"/>
    <row r="44365" ht="12.75"/>
    <row r="44366" ht="12.75"/>
    <row r="44367" ht="12.75"/>
    <row r="44368" ht="12.75"/>
    <row r="44369" ht="12.75"/>
    <row r="44370" ht="12.75"/>
    <row r="44371" ht="12.75"/>
    <row r="44372" ht="12.75"/>
    <row r="44373" ht="12.75"/>
    <row r="44374" ht="12.75"/>
    <row r="44375" ht="12.75"/>
    <row r="44376" ht="12.75"/>
    <row r="44377" ht="12.75"/>
    <row r="44378" ht="12.75"/>
    <row r="44379" ht="12.75"/>
    <row r="44380" ht="12.75"/>
    <row r="44381" ht="12.75"/>
    <row r="44382" ht="12.75"/>
    <row r="44383" ht="12.75"/>
    <row r="44384" ht="12.75"/>
    <row r="44385" ht="12.75"/>
    <row r="44386" ht="12.75"/>
    <row r="44387" ht="12.75"/>
    <row r="44388" ht="12.75"/>
    <row r="44389" ht="12.75"/>
    <row r="44390" ht="12.75"/>
    <row r="44391" ht="12.75"/>
    <row r="44392" ht="12.75"/>
    <row r="44393" ht="12.75"/>
    <row r="44394" ht="12.75"/>
    <row r="44395" ht="12.75"/>
    <row r="44396" ht="12.75"/>
    <row r="44397" ht="12.75"/>
    <row r="44398" ht="12.75"/>
    <row r="44399" ht="12.75"/>
    <row r="44400" ht="12.75"/>
    <row r="44401" ht="12.75"/>
    <row r="44402" ht="12.75"/>
    <row r="44403" ht="12.75"/>
    <row r="44404" ht="12.75"/>
    <row r="44405" ht="12.75"/>
    <row r="44406" ht="12.75"/>
    <row r="44407" ht="12.75"/>
    <row r="44408" ht="12.75"/>
    <row r="44409" ht="12.75"/>
    <row r="44410" ht="12.75"/>
    <row r="44411" ht="12.75"/>
    <row r="44412" ht="12.75"/>
    <row r="44413" ht="12.75"/>
    <row r="44414" ht="12.75"/>
    <row r="44415" ht="12.75"/>
    <row r="44416" ht="12.75"/>
    <row r="44417" ht="12.75"/>
    <row r="44418" ht="12.75"/>
    <row r="44419" ht="12.75"/>
    <row r="44420" ht="12.75"/>
    <row r="44421" ht="12.75"/>
    <row r="44422" ht="12.75"/>
    <row r="44423" ht="12.75"/>
    <row r="44424" ht="12.75"/>
    <row r="44425" ht="12.75"/>
    <row r="44426" ht="12.75"/>
    <row r="44427" ht="12.75"/>
    <row r="44428" ht="12.75"/>
    <row r="44429" ht="12.75"/>
    <row r="44430" ht="12.75"/>
    <row r="44431" ht="12.75"/>
    <row r="44432" ht="12.75"/>
    <row r="44433" ht="12.75"/>
    <row r="44434" ht="12.75"/>
    <row r="44435" ht="12.75"/>
    <row r="44436" ht="12.75"/>
    <row r="44437" ht="12.75"/>
    <row r="44438" ht="12.75"/>
    <row r="44439" ht="12.75"/>
    <row r="44440" ht="12.75"/>
    <row r="44441" ht="12.75"/>
    <row r="44442" ht="12.75"/>
    <row r="44443" ht="12.75"/>
    <row r="44444" ht="12.75"/>
    <row r="44445" ht="12.75"/>
    <row r="44446" ht="12.75"/>
    <row r="44447" ht="12.75"/>
    <row r="44448" ht="12.75"/>
    <row r="44449" ht="12.75"/>
    <row r="44450" ht="12.75"/>
    <row r="44451" ht="12.75"/>
    <row r="44452" ht="12.75"/>
    <row r="44453" ht="12.75"/>
    <row r="44454" ht="12.75"/>
    <row r="44455" ht="12.75"/>
    <row r="44456" ht="12.75"/>
    <row r="44457" ht="12.75"/>
    <row r="44458" ht="12.75"/>
    <row r="44459" ht="12.75"/>
    <row r="44460" ht="12.75"/>
    <row r="44461" ht="12.75"/>
    <row r="44462" ht="12.75"/>
    <row r="44463" ht="12.75"/>
    <row r="44464" ht="12.75"/>
    <row r="44465" ht="12.75"/>
    <row r="44466" ht="12.75"/>
    <row r="44467" ht="12.75"/>
    <row r="44468" ht="12.75"/>
    <row r="44469" ht="12.75"/>
    <row r="44470" ht="12.75"/>
    <row r="44471" ht="12.75"/>
    <row r="44472" ht="12.75"/>
    <row r="44473" ht="12.75"/>
    <row r="44474" ht="12.75"/>
    <row r="44475" ht="12.75"/>
    <row r="44476" ht="12.75"/>
    <row r="44477" ht="12.75"/>
    <row r="44478" ht="12.75"/>
    <row r="44479" ht="12.75"/>
    <row r="44480" ht="12.75"/>
    <row r="44481" ht="12.75"/>
    <row r="44482" ht="12.75"/>
    <row r="44483" ht="12.75"/>
    <row r="44484" ht="12.75"/>
    <row r="44485" ht="12.75"/>
    <row r="44486" ht="12.75"/>
    <row r="44487" ht="12.75"/>
    <row r="44488" ht="12.75"/>
    <row r="44489" ht="12.75"/>
    <row r="44490" ht="12.75"/>
    <row r="44491" ht="12.75"/>
    <row r="44492" ht="12.75"/>
    <row r="44493" ht="12.75"/>
    <row r="44494" ht="12.75"/>
    <row r="44495" ht="12.75"/>
    <row r="44496" ht="12.75"/>
    <row r="44497" ht="12.75"/>
    <row r="44498" ht="12.75"/>
    <row r="44499" ht="12.75"/>
    <row r="44500" ht="12.75"/>
    <row r="44501" ht="12.75"/>
    <row r="44502" ht="12.75"/>
    <row r="44503" ht="12.75"/>
    <row r="44504" ht="12.75"/>
    <row r="44505" ht="12.75"/>
    <row r="44506" ht="12.75"/>
    <row r="44507" ht="12.75"/>
    <row r="44508" ht="12.75"/>
    <row r="44509" ht="12.75"/>
    <row r="44510" ht="12.75"/>
    <row r="44511" ht="12.75"/>
    <row r="44512" ht="12.75"/>
    <row r="44513" ht="12.75"/>
    <row r="44514" ht="12.75"/>
    <row r="44515" ht="12.75"/>
    <row r="44516" ht="12.75"/>
    <row r="44517" ht="12.75"/>
    <row r="44518" ht="12.75"/>
    <row r="44519" ht="12.75"/>
    <row r="44520" ht="12.75"/>
    <row r="44521" ht="12.75"/>
    <row r="44522" ht="12.75"/>
    <row r="44523" ht="12.75"/>
    <row r="44524" ht="12.75"/>
    <row r="44525" ht="12.75"/>
    <row r="44526" ht="12.75"/>
    <row r="44527" ht="12.75"/>
    <row r="44528" ht="12.75"/>
    <row r="44529" ht="12.75"/>
    <row r="44530" ht="12.75"/>
    <row r="44531" ht="12.75"/>
    <row r="44532" ht="12.75"/>
    <row r="44533" ht="12.75"/>
    <row r="44534" ht="12.75"/>
    <row r="44535" ht="12.75"/>
    <row r="44536" ht="12.75"/>
    <row r="44537" ht="12.75"/>
    <row r="44538" ht="12.75"/>
    <row r="44539" ht="12.75"/>
    <row r="44540" ht="12.75"/>
    <row r="44541" ht="12.75"/>
    <row r="44542" ht="12.75"/>
    <row r="44543" ht="12.75"/>
    <row r="44544" ht="12.75"/>
    <row r="44545" ht="12.75"/>
    <row r="44546" ht="12.75"/>
    <row r="44547" ht="12.75"/>
    <row r="44548" ht="12.75"/>
    <row r="44549" ht="12.75"/>
    <row r="44550" ht="12.75"/>
    <row r="44551" ht="12.75"/>
    <row r="44552" ht="12.75"/>
    <row r="44553" ht="12.75"/>
    <row r="44554" ht="12.75"/>
    <row r="44555" ht="12.75"/>
    <row r="44556" ht="12.75"/>
    <row r="44557" ht="12.75"/>
    <row r="44558" ht="12.75"/>
    <row r="44559" ht="12.75"/>
    <row r="44560" ht="12.75"/>
    <row r="44561" ht="12.75"/>
    <row r="44562" ht="12.75"/>
    <row r="44563" ht="12.75"/>
    <row r="44564" ht="12.75"/>
    <row r="44565" ht="12.75"/>
    <row r="44566" ht="12.75"/>
    <row r="44567" ht="12.75"/>
    <row r="44568" ht="12.75"/>
    <row r="44569" ht="12.75"/>
    <row r="44570" ht="12.75"/>
    <row r="44571" ht="12.75"/>
    <row r="44572" ht="12.75"/>
    <row r="44573" ht="12.75"/>
    <row r="44574" ht="12.75"/>
    <row r="44575" ht="12.75"/>
    <row r="44576" ht="12.75"/>
    <row r="44577" ht="12.75"/>
    <row r="44578" ht="12.75"/>
    <row r="44579" ht="12.75"/>
    <row r="44580" ht="12.75"/>
    <row r="44581" ht="12.75"/>
    <row r="44582" ht="12.75"/>
    <row r="44583" ht="12.75"/>
    <row r="44584" ht="12.75"/>
    <row r="44585" ht="12.75"/>
    <row r="44586" ht="12.75"/>
    <row r="44587" ht="12.75"/>
    <row r="44588" ht="12.75"/>
    <row r="44589" ht="12.75"/>
    <row r="44590" ht="12.75"/>
    <row r="44591" ht="12.75"/>
    <row r="44592" ht="12.75"/>
    <row r="44593" ht="12.75"/>
    <row r="44594" ht="12.75"/>
    <row r="44595" ht="12.75"/>
    <row r="44596" ht="12.75"/>
    <row r="44597" ht="12.75"/>
    <row r="44598" ht="12.75"/>
    <row r="44599" ht="12.75"/>
    <row r="44600" ht="12.75"/>
    <row r="44601" ht="12.75"/>
    <row r="44602" ht="12.75"/>
    <row r="44603" ht="12.75"/>
    <row r="44604" ht="12.75"/>
    <row r="44605" ht="12.75"/>
    <row r="44606" ht="12.75"/>
    <row r="44607" ht="12.75"/>
    <row r="44608" ht="12.75"/>
    <row r="44609" ht="12.75"/>
    <row r="44610" ht="12.75"/>
    <row r="44611" ht="12.75"/>
    <row r="44612" ht="12.75"/>
    <row r="44613" ht="12.75"/>
    <row r="44614" ht="12.75"/>
    <row r="44615" ht="12.75"/>
    <row r="44616" ht="12.75"/>
    <row r="44617" ht="12.75"/>
    <row r="44618" ht="12.75"/>
    <row r="44619" ht="12.75"/>
    <row r="44620" ht="12.75"/>
    <row r="44621" ht="12.75"/>
    <row r="44622" ht="12.75"/>
    <row r="44623" ht="12.75"/>
    <row r="44624" ht="12.75"/>
    <row r="44625" ht="12.75"/>
    <row r="44626" ht="12.75"/>
    <row r="44627" ht="12.75"/>
    <row r="44628" ht="12.75"/>
    <row r="44629" ht="12.75"/>
    <row r="44630" ht="12.75"/>
    <row r="44631" ht="12.75"/>
    <row r="44632" ht="12.75"/>
    <row r="44633" ht="12.75"/>
    <row r="44634" ht="12.75"/>
    <row r="44635" ht="12.75"/>
    <row r="44636" ht="12.75"/>
    <row r="44637" ht="12.75"/>
    <row r="44638" ht="12.75"/>
    <row r="44639" ht="12.75"/>
    <row r="44640" ht="12.75"/>
    <row r="44641" ht="12.75"/>
    <row r="44642" ht="12.75"/>
    <row r="44643" ht="12.75"/>
    <row r="44644" ht="12.75"/>
    <row r="44645" ht="12.75"/>
    <row r="44646" ht="12.75"/>
    <row r="44647" ht="12.75"/>
    <row r="44648" ht="12.75"/>
    <row r="44649" ht="12.75"/>
    <row r="44650" ht="12.75"/>
    <row r="44651" ht="12.75"/>
    <row r="44652" ht="12.75"/>
    <row r="44653" ht="12.75"/>
    <row r="44654" ht="12.75"/>
    <row r="44655" ht="12.75"/>
    <row r="44656" ht="12.75"/>
    <row r="44657" ht="12.75"/>
    <row r="44658" ht="12.75"/>
    <row r="44659" ht="12.75"/>
    <row r="44660" ht="12.75"/>
    <row r="44661" ht="12.75"/>
    <row r="44662" ht="12.75"/>
    <row r="44663" ht="12.75"/>
    <row r="44664" ht="12.75"/>
    <row r="44665" ht="12.75"/>
    <row r="44666" ht="12.75"/>
    <row r="44667" ht="12.75"/>
    <row r="44668" ht="12.75"/>
    <row r="44669" ht="12.75"/>
    <row r="44670" ht="12.75"/>
    <row r="44671" ht="12.75"/>
    <row r="44672" ht="12.75"/>
    <row r="44673" ht="12.75"/>
    <row r="44674" ht="12.75"/>
    <row r="44675" ht="12.75"/>
    <row r="44676" ht="12.75"/>
    <row r="44677" ht="12.75"/>
    <row r="44678" ht="12.75"/>
    <row r="44679" ht="12.75"/>
    <row r="44680" ht="12.75"/>
    <row r="44681" ht="12.75"/>
    <row r="44682" ht="12.75"/>
    <row r="44683" ht="12.75"/>
    <row r="44684" ht="12.75"/>
    <row r="44685" ht="12.75"/>
    <row r="44686" ht="12.75"/>
    <row r="44687" ht="12.75"/>
    <row r="44688" ht="12.75"/>
    <row r="44689" ht="12.75"/>
    <row r="44690" ht="12.75"/>
    <row r="44691" ht="12.75"/>
    <row r="44692" ht="12.75"/>
    <row r="44693" ht="12.75"/>
    <row r="44694" ht="12.75"/>
    <row r="44695" ht="12.75"/>
    <row r="44696" ht="12.75"/>
    <row r="44697" ht="12.75"/>
    <row r="44698" ht="12.75"/>
    <row r="44699" ht="12.75"/>
    <row r="44700" ht="12.75"/>
    <row r="44701" ht="12.75"/>
    <row r="44702" ht="12.75"/>
    <row r="44703" ht="12.75"/>
    <row r="44704" ht="12.75"/>
    <row r="44705" ht="12.75"/>
    <row r="44706" ht="12.75"/>
    <row r="44707" ht="12.75"/>
    <row r="44708" ht="12.75"/>
    <row r="44709" ht="12.75"/>
    <row r="44710" ht="12.75"/>
    <row r="44711" ht="12.75"/>
    <row r="44712" ht="12.75"/>
    <row r="44713" ht="12.75"/>
    <row r="44714" ht="12.75"/>
    <row r="44715" ht="12.75"/>
    <row r="44716" ht="12.75"/>
    <row r="44717" ht="12.75"/>
    <row r="44718" ht="12.75"/>
    <row r="44719" ht="12.75"/>
    <row r="44720" ht="12.75"/>
    <row r="44721" ht="12.75"/>
    <row r="44722" ht="12.75"/>
    <row r="44723" ht="12.75"/>
    <row r="44724" ht="12.75"/>
    <row r="44725" ht="12.75"/>
    <row r="44726" ht="12.75"/>
    <row r="44727" ht="12.75"/>
    <row r="44728" ht="12.75"/>
    <row r="44729" ht="12.75"/>
    <row r="44730" ht="12.75"/>
    <row r="44731" ht="12.75"/>
    <row r="44732" ht="12.75"/>
    <row r="44733" ht="12.75"/>
    <row r="44734" ht="12.75"/>
    <row r="44735" ht="12.75"/>
    <row r="44736" ht="12.75"/>
    <row r="44737" ht="12.75"/>
    <row r="44738" ht="12.75"/>
    <row r="44739" ht="12.75"/>
    <row r="44740" ht="12.75"/>
    <row r="44741" ht="12.75"/>
    <row r="44742" ht="12.75"/>
    <row r="44743" ht="12.75"/>
    <row r="44744" ht="12.75"/>
    <row r="44745" ht="12.75"/>
    <row r="44746" ht="12.75"/>
    <row r="44747" ht="12.75"/>
    <row r="44748" ht="12.75"/>
    <row r="44749" ht="12.75"/>
    <row r="44750" ht="12.75"/>
    <row r="44751" ht="12.75"/>
    <row r="44752" ht="12.75"/>
    <row r="44753" ht="12.75"/>
    <row r="44754" ht="12.75"/>
    <row r="44755" ht="12.75"/>
    <row r="44756" ht="12.75"/>
    <row r="44757" ht="12.75"/>
    <row r="44758" ht="12.75"/>
    <row r="44759" ht="12.75"/>
    <row r="44760" ht="12.75"/>
    <row r="44761" ht="12.75"/>
    <row r="44762" ht="12.75"/>
    <row r="44763" ht="12.75"/>
    <row r="44764" ht="12.75"/>
    <row r="44765" ht="12.75"/>
    <row r="44766" ht="12.75"/>
    <row r="44767" ht="12.75"/>
    <row r="44768" ht="12.75"/>
    <row r="44769" ht="12.75"/>
    <row r="44770" ht="12.75"/>
    <row r="44771" ht="12.75"/>
    <row r="44772" ht="12.75"/>
    <row r="44773" ht="12.75"/>
    <row r="44774" ht="12.75"/>
    <row r="44775" ht="12.75"/>
    <row r="44776" ht="12.75"/>
    <row r="44777" ht="12.75"/>
    <row r="44778" ht="12.75"/>
    <row r="44779" ht="12.75"/>
    <row r="44780" ht="12.75"/>
    <row r="44781" ht="12.75"/>
    <row r="44782" ht="12.75"/>
    <row r="44783" ht="12.75"/>
    <row r="44784" ht="12.75"/>
    <row r="44785" ht="12.75"/>
    <row r="44786" ht="12.75"/>
    <row r="44787" ht="12.75"/>
    <row r="44788" ht="12.75"/>
    <row r="44789" ht="12.75"/>
    <row r="44790" ht="12.75"/>
    <row r="44791" ht="12.75"/>
    <row r="44792" ht="12.75"/>
    <row r="44793" ht="12.75"/>
    <row r="44794" ht="12.75"/>
    <row r="44795" ht="12.75"/>
    <row r="44796" ht="12.75"/>
    <row r="44797" ht="12.75"/>
    <row r="44798" ht="12.75"/>
    <row r="44799" ht="12.75"/>
    <row r="44800" ht="12.75"/>
    <row r="44801" ht="12.75"/>
    <row r="44802" ht="12.75"/>
    <row r="44803" ht="12.75"/>
    <row r="44804" ht="12.75"/>
    <row r="44805" ht="12.75"/>
    <row r="44806" ht="12.75"/>
    <row r="44807" ht="12.75"/>
    <row r="44808" ht="12.75"/>
    <row r="44809" ht="12.75"/>
    <row r="44810" ht="12.75"/>
    <row r="44811" ht="12.75"/>
    <row r="44812" ht="12.75"/>
    <row r="44813" ht="12.75"/>
    <row r="44814" ht="12.75"/>
    <row r="44815" ht="12.75"/>
    <row r="44816" ht="12.75"/>
    <row r="44817" ht="12.75"/>
    <row r="44818" ht="12.75"/>
    <row r="44819" ht="12.75"/>
    <row r="44820" ht="12.75"/>
    <row r="44821" ht="12.75"/>
    <row r="44822" ht="12.75"/>
    <row r="44823" ht="12.75"/>
    <row r="44824" ht="12.75"/>
    <row r="44825" ht="12.75"/>
    <row r="44826" ht="12.75"/>
    <row r="44827" ht="12.75"/>
    <row r="44828" ht="12.75"/>
    <row r="44829" ht="12.75"/>
    <row r="44830" ht="12.75"/>
    <row r="44831" ht="12.75"/>
    <row r="44832" ht="12.75"/>
    <row r="44833" ht="12.75"/>
    <row r="44834" ht="12.75"/>
    <row r="44835" ht="12.75"/>
    <row r="44836" ht="12.75"/>
    <row r="44837" ht="12.75"/>
    <row r="44838" ht="12.75"/>
    <row r="44839" ht="12.75"/>
    <row r="44840" ht="12.75"/>
    <row r="44841" ht="12.75"/>
    <row r="44842" ht="12.75"/>
    <row r="44843" ht="12.75"/>
    <row r="44844" ht="12.75"/>
    <row r="44845" ht="12.75"/>
    <row r="44846" ht="12.75"/>
    <row r="44847" ht="12.75"/>
    <row r="44848" ht="12.75"/>
    <row r="44849" ht="12.75"/>
    <row r="44850" ht="12.75"/>
    <row r="44851" ht="12.75"/>
    <row r="44852" ht="12.75"/>
    <row r="44853" ht="12.75"/>
    <row r="44854" ht="12.75"/>
    <row r="44855" ht="12.75"/>
    <row r="44856" ht="12.75"/>
    <row r="44857" ht="12.75"/>
    <row r="44858" ht="12.75"/>
    <row r="44859" ht="12.75"/>
    <row r="44860" ht="12.75"/>
    <row r="44861" ht="12.75"/>
    <row r="44862" ht="12.75"/>
    <row r="44863" ht="12.75"/>
    <row r="44864" ht="12.75"/>
    <row r="44865" ht="12.75"/>
    <row r="44866" ht="12.75"/>
    <row r="44867" ht="12.75"/>
    <row r="44868" ht="12.75"/>
    <row r="44869" ht="12.75"/>
    <row r="44870" ht="12.75"/>
    <row r="44871" ht="12.75"/>
    <row r="44872" ht="12.75"/>
    <row r="44873" ht="12.75"/>
    <row r="44874" ht="12.75"/>
    <row r="44875" ht="12.75"/>
    <row r="44876" ht="12.75"/>
    <row r="44877" ht="12.75"/>
    <row r="44878" ht="12.75"/>
    <row r="44879" ht="12.75"/>
    <row r="44880" ht="12.75"/>
    <row r="44881" ht="12.75"/>
    <row r="44882" ht="12.75"/>
    <row r="44883" ht="12.75"/>
    <row r="44884" ht="12.75"/>
    <row r="44885" ht="12.75"/>
    <row r="44886" ht="12.75"/>
    <row r="44887" ht="12.75"/>
    <row r="44888" ht="12.75"/>
    <row r="44889" ht="12.75"/>
    <row r="44890" ht="12.75"/>
    <row r="44891" ht="12.75"/>
    <row r="44892" ht="12.75"/>
    <row r="44893" ht="12.75"/>
    <row r="44894" ht="12.75"/>
    <row r="44895" ht="12.75"/>
    <row r="44896" ht="12.75"/>
    <row r="44897" ht="12.75"/>
    <row r="44898" ht="12.75"/>
    <row r="44899" ht="12.75"/>
    <row r="44900" ht="12.75"/>
    <row r="44901" ht="12.75"/>
    <row r="44902" ht="12.75"/>
    <row r="44903" ht="12.75"/>
    <row r="44904" ht="12.75"/>
    <row r="44905" ht="12.75"/>
    <row r="44906" ht="12.75"/>
    <row r="44907" ht="12.75"/>
    <row r="44908" ht="12.75"/>
    <row r="44909" ht="12.75"/>
    <row r="44910" ht="12.75"/>
    <row r="44911" ht="12.75"/>
    <row r="44912" ht="12.75"/>
    <row r="44913" ht="12.75"/>
    <row r="44914" ht="12.75"/>
    <row r="44915" ht="12.75"/>
    <row r="44916" ht="12.75"/>
    <row r="44917" ht="12.75"/>
    <row r="44918" ht="12.75"/>
    <row r="44919" ht="12.75"/>
    <row r="44920" ht="12.75"/>
    <row r="44921" ht="12.75"/>
    <row r="44922" ht="12.75"/>
    <row r="44923" ht="12.75"/>
    <row r="44924" ht="12.75"/>
    <row r="44925" ht="12.75"/>
    <row r="44926" ht="12.75"/>
    <row r="44927" ht="12.75"/>
    <row r="44928" ht="12.75"/>
    <row r="44929" ht="12.75"/>
    <row r="44930" ht="12.75"/>
    <row r="44931" ht="12.75"/>
    <row r="44932" ht="12.75"/>
    <row r="44933" ht="12.75"/>
    <row r="44934" ht="12.75"/>
    <row r="44935" ht="12.75"/>
    <row r="44936" ht="12.75"/>
    <row r="44937" ht="12.75"/>
    <row r="44938" ht="12.75"/>
    <row r="44939" ht="12.75"/>
    <row r="44940" ht="12.75"/>
    <row r="44941" ht="12.75"/>
    <row r="44942" ht="12.75"/>
    <row r="44943" ht="12.75"/>
    <row r="44944" ht="12.75"/>
    <row r="44945" ht="12.75"/>
    <row r="44946" ht="12.75"/>
    <row r="44947" ht="12.75"/>
    <row r="44948" ht="12.75"/>
    <row r="44949" ht="12.75"/>
    <row r="44950" ht="12.75"/>
    <row r="44951" ht="12.75"/>
    <row r="44952" ht="12.75"/>
    <row r="44953" ht="12.75"/>
    <row r="44954" ht="12.75"/>
    <row r="44955" ht="12.75"/>
    <row r="44956" ht="12.75"/>
    <row r="44957" ht="12.75"/>
    <row r="44958" ht="12.75"/>
    <row r="44959" ht="12.75"/>
    <row r="44960" ht="12.75"/>
    <row r="44961" ht="12.75"/>
    <row r="44962" ht="12.75"/>
    <row r="44963" ht="12.75"/>
    <row r="44964" ht="12.75"/>
    <row r="44965" ht="12.75"/>
    <row r="44966" ht="12.75"/>
    <row r="44967" ht="12.75"/>
    <row r="44968" ht="12.75"/>
    <row r="44969" ht="12.75"/>
    <row r="44970" ht="12.75"/>
    <row r="44971" ht="12.75"/>
    <row r="44972" ht="12.75"/>
    <row r="44973" ht="12.75"/>
    <row r="44974" ht="12.75"/>
    <row r="44975" ht="12.75"/>
    <row r="44976" ht="12.75"/>
    <row r="44977" ht="12.75"/>
    <row r="44978" ht="12.75"/>
    <row r="44979" ht="12.75"/>
    <row r="44980" ht="12.75"/>
    <row r="44981" ht="12.75"/>
    <row r="44982" ht="12.75"/>
    <row r="44983" ht="12.75"/>
    <row r="44984" ht="12.75"/>
    <row r="44985" ht="12.75"/>
    <row r="44986" ht="12.75"/>
    <row r="44987" ht="12.75"/>
    <row r="44988" ht="12.75"/>
    <row r="44989" ht="12.75"/>
    <row r="44990" ht="12.75"/>
    <row r="44991" ht="12.75"/>
    <row r="44992" ht="12.75"/>
    <row r="44993" ht="12.75"/>
    <row r="44994" ht="12.75"/>
    <row r="44995" ht="12.75"/>
    <row r="44996" ht="12.75"/>
    <row r="44997" ht="12.75"/>
    <row r="44998" ht="12.75"/>
    <row r="44999" ht="12.75"/>
    <row r="45000" ht="12.75"/>
    <row r="45001" ht="12.75"/>
    <row r="45002" ht="12.75"/>
    <row r="45003" ht="12.75"/>
    <row r="45004" ht="12.75"/>
    <row r="45005" ht="12.75"/>
    <row r="45006" ht="12.75"/>
    <row r="45007" ht="12.75"/>
    <row r="45008" ht="12.75"/>
    <row r="45009" ht="12.75"/>
    <row r="45010" ht="12.75"/>
    <row r="45011" ht="12.75"/>
    <row r="45012" ht="12.75"/>
    <row r="45013" ht="12.75"/>
    <row r="45014" ht="12.75"/>
    <row r="45015" ht="12.75"/>
    <row r="45016" ht="12.75"/>
    <row r="45017" ht="12.75"/>
    <row r="45018" ht="12.75"/>
    <row r="45019" ht="12.75"/>
    <row r="45020" ht="12.75"/>
    <row r="45021" ht="12.75"/>
    <row r="45022" ht="12.75"/>
    <row r="45023" ht="12.75"/>
    <row r="45024" ht="12.75"/>
    <row r="45025" ht="12.75"/>
    <row r="45026" ht="12.75"/>
    <row r="45027" ht="12.75"/>
    <row r="45028" ht="12.75"/>
    <row r="45029" ht="12.75"/>
    <row r="45030" ht="12.75"/>
    <row r="45031" ht="12.75"/>
    <row r="45032" ht="12.75"/>
    <row r="45033" ht="12.75"/>
    <row r="45034" ht="12.75"/>
    <row r="45035" ht="12.75"/>
    <row r="45036" ht="12.75"/>
    <row r="45037" ht="12.75"/>
    <row r="45038" ht="12.75"/>
    <row r="45039" ht="12.75"/>
    <row r="45040" ht="12.75"/>
    <row r="45041" ht="12.75"/>
    <row r="45042" ht="12.75"/>
    <row r="45043" ht="12.75"/>
    <row r="45044" ht="12.75"/>
    <row r="45045" ht="12.75"/>
    <row r="45046" ht="12.75"/>
    <row r="45047" ht="12.75"/>
    <row r="45048" ht="12.75"/>
    <row r="45049" ht="12.75"/>
    <row r="45050" ht="12.75"/>
    <row r="45051" ht="12.75"/>
    <row r="45052" ht="12.75"/>
    <row r="45053" ht="12.75"/>
    <row r="45054" ht="12.75"/>
    <row r="45055" ht="12.75"/>
    <row r="45056" ht="12.75"/>
    <row r="45057" ht="12.75"/>
    <row r="45058" ht="12.75"/>
    <row r="45059" ht="12.75"/>
    <row r="45060" ht="12.75"/>
    <row r="45061" ht="12.75"/>
    <row r="45062" ht="12.75"/>
    <row r="45063" ht="12.75"/>
    <row r="45064" ht="12.75"/>
    <row r="45065" ht="12.75"/>
    <row r="45066" ht="12.75"/>
    <row r="45067" ht="12.75"/>
    <row r="45068" ht="12.75"/>
    <row r="45069" ht="12.75"/>
    <row r="45070" ht="12.75"/>
    <row r="45071" ht="12.75"/>
    <row r="45072" ht="12.75"/>
    <row r="45073" ht="12.75"/>
    <row r="45074" ht="12.75"/>
    <row r="45075" ht="12.75"/>
    <row r="45076" ht="12.75"/>
    <row r="45077" ht="12.75"/>
    <row r="45078" ht="12.75"/>
    <row r="45079" ht="12.75"/>
    <row r="45080" ht="12.75"/>
    <row r="45081" ht="12.75"/>
    <row r="45082" ht="12.75"/>
    <row r="45083" ht="12.75"/>
    <row r="45084" ht="12.75"/>
    <row r="45085" ht="12.75"/>
    <row r="45086" ht="12.75"/>
    <row r="45087" ht="12.75"/>
    <row r="45088" ht="12.75"/>
    <row r="45089" ht="12.75"/>
    <row r="45090" ht="12.75"/>
    <row r="45091" ht="12.75"/>
    <row r="45092" ht="12.75"/>
    <row r="45093" ht="12.75"/>
    <row r="45094" ht="12.75"/>
    <row r="45095" ht="12.75"/>
    <row r="45096" ht="12.75"/>
    <row r="45097" ht="12.75"/>
    <row r="45098" ht="12.75"/>
    <row r="45099" ht="12.75"/>
    <row r="45100" ht="12.75"/>
    <row r="45101" ht="12.75"/>
    <row r="45102" ht="12.75"/>
    <row r="45103" ht="12.75"/>
    <row r="45104" ht="12.75"/>
    <row r="45105" ht="12.75"/>
    <row r="45106" ht="12.75"/>
    <row r="45107" ht="12.75"/>
    <row r="45108" ht="12.75"/>
    <row r="45109" ht="12.75"/>
    <row r="45110" ht="12.75"/>
    <row r="45111" ht="12.75"/>
    <row r="45112" ht="12.75"/>
    <row r="45113" ht="12.75"/>
    <row r="45114" ht="12.75"/>
    <row r="45115" ht="12.75"/>
    <row r="45116" ht="12.75"/>
    <row r="45117" ht="12.75"/>
    <row r="45118" ht="12.75"/>
    <row r="45119" ht="12.75"/>
    <row r="45120" ht="12.75"/>
    <row r="45121" ht="12.75"/>
    <row r="45122" ht="12.75"/>
    <row r="45123" ht="12.75"/>
    <row r="45124" ht="12.75"/>
    <row r="45125" ht="12.75"/>
    <row r="45126" ht="12.75"/>
    <row r="45127" ht="12.75"/>
    <row r="45128" ht="12.75"/>
    <row r="45129" ht="12.75"/>
    <row r="45130" ht="12.75"/>
    <row r="45131" ht="12.75"/>
    <row r="45132" ht="12.75"/>
    <row r="45133" ht="12.75"/>
    <row r="45134" ht="12.75"/>
    <row r="45135" ht="12.75"/>
    <row r="45136" ht="12.75"/>
    <row r="45137" ht="12.75"/>
    <row r="45138" ht="12.75"/>
    <row r="45139" ht="12.75"/>
    <row r="45140" ht="12.75"/>
    <row r="45141" ht="12.75"/>
    <row r="45142" ht="12.75"/>
    <row r="45143" ht="12.75"/>
    <row r="45144" ht="12.75"/>
    <row r="45145" ht="12.75"/>
    <row r="45146" ht="12.75"/>
    <row r="45147" ht="12.75"/>
    <row r="45148" ht="12.75"/>
    <row r="45149" ht="12.75"/>
    <row r="45150" ht="12.75"/>
    <row r="45151" ht="12.75"/>
    <row r="45152" ht="12.75"/>
    <row r="45153" ht="12.75"/>
    <row r="45154" ht="12.75"/>
    <row r="45155" ht="12.75"/>
    <row r="45156" ht="12.75"/>
    <row r="45157" ht="12.75"/>
    <row r="45158" ht="12.75"/>
    <row r="45159" ht="12.75"/>
    <row r="45160" ht="12.75"/>
    <row r="45161" ht="12.75"/>
    <row r="45162" ht="12.75"/>
    <row r="45163" ht="12.75"/>
    <row r="45164" ht="12.75"/>
    <row r="45165" ht="12.75"/>
    <row r="45166" ht="12.75"/>
    <row r="45167" ht="12.75"/>
    <row r="45168" ht="12.75"/>
    <row r="45169" ht="12.75"/>
    <row r="45170" ht="12.75"/>
    <row r="45171" ht="12.75"/>
    <row r="45172" ht="12.75"/>
    <row r="45173" ht="12.75"/>
    <row r="45174" ht="12.75"/>
    <row r="45175" ht="12.75"/>
    <row r="45176" ht="12.75"/>
    <row r="45177" ht="12.75"/>
    <row r="45178" ht="12.75"/>
    <row r="45179" ht="12.75"/>
    <row r="45180" ht="12.75"/>
    <row r="45181" ht="12.75"/>
    <row r="45182" ht="12.75"/>
    <row r="45183" ht="12.75"/>
    <row r="45184" ht="12.75"/>
    <row r="45185" ht="12.75"/>
    <row r="45186" ht="12.75"/>
    <row r="45187" ht="12.75"/>
    <row r="45188" ht="12.75"/>
    <row r="45189" ht="12.75"/>
    <row r="45190" ht="12.75"/>
    <row r="45191" ht="12.75"/>
    <row r="45192" ht="12.75"/>
    <row r="45193" ht="12.75"/>
    <row r="45194" ht="12.75"/>
    <row r="45195" ht="12.75"/>
    <row r="45196" ht="12.75"/>
    <row r="45197" ht="12.75"/>
    <row r="45198" ht="12.75"/>
    <row r="45199" ht="12.75"/>
    <row r="45200" ht="12.75"/>
    <row r="45201" ht="12.75"/>
    <row r="45202" ht="12.75"/>
    <row r="45203" ht="12.75"/>
    <row r="45204" ht="12.75"/>
    <row r="45205" ht="12.75"/>
    <row r="45206" ht="12.75"/>
    <row r="45207" ht="12.75"/>
    <row r="45208" ht="12.75"/>
    <row r="45209" ht="12.75"/>
    <row r="45210" ht="12.75"/>
    <row r="45211" ht="12.75"/>
    <row r="45212" ht="12.75"/>
    <row r="45213" ht="12.75"/>
    <row r="45214" ht="12.75"/>
    <row r="45215" ht="12.75"/>
    <row r="45216" ht="12.75"/>
    <row r="45217" ht="12.75"/>
    <row r="45218" ht="12.75"/>
    <row r="45219" ht="12.75"/>
    <row r="45220" ht="12.75"/>
    <row r="45221" ht="12.75"/>
    <row r="45222" ht="12.75"/>
    <row r="45223" ht="12.75"/>
    <row r="45224" ht="12.75"/>
    <row r="45225" ht="12.75"/>
    <row r="45226" ht="12.75"/>
    <row r="45227" ht="12.75"/>
    <row r="45228" ht="12.75"/>
    <row r="45229" ht="12.75"/>
    <row r="45230" ht="12.75"/>
    <row r="45231" ht="12.75"/>
    <row r="45232" ht="12.75"/>
    <row r="45233" ht="12.75"/>
    <row r="45234" ht="12.75"/>
    <row r="45235" ht="12.75"/>
    <row r="45236" ht="12.75"/>
    <row r="45237" ht="12.75"/>
    <row r="45238" ht="12.75"/>
    <row r="45239" ht="12.75"/>
    <row r="45240" ht="12.75"/>
    <row r="45241" ht="12.75"/>
    <row r="45242" ht="12.75"/>
    <row r="45243" ht="12.75"/>
    <row r="45244" ht="12.75"/>
    <row r="45245" ht="12.75"/>
    <row r="45246" ht="12.75"/>
    <row r="45247" ht="12.75"/>
    <row r="45248" ht="12.75"/>
    <row r="45249" ht="12.75"/>
    <row r="45250" ht="12.75"/>
    <row r="45251" ht="12.75"/>
    <row r="45252" ht="12.75"/>
    <row r="45253" ht="12.75"/>
    <row r="45254" ht="12.75"/>
    <row r="45255" ht="12.75"/>
    <row r="45256" ht="12.75"/>
    <row r="45257" ht="12.75"/>
    <row r="45258" ht="12.75"/>
    <row r="45259" ht="12.75"/>
    <row r="45260" ht="12.75"/>
    <row r="45261" ht="12.75"/>
    <row r="45262" ht="12.75"/>
    <row r="45263" ht="12.75"/>
    <row r="45264" ht="12.75"/>
    <row r="45265" ht="12.75"/>
    <row r="45266" ht="12.75"/>
    <row r="45267" ht="12.75"/>
    <row r="45268" ht="12.75"/>
    <row r="45269" ht="12.75"/>
    <row r="45270" ht="12.75"/>
    <row r="45271" ht="12.75"/>
    <row r="45272" ht="12.75"/>
    <row r="45273" ht="12.75"/>
    <row r="45274" ht="12.75"/>
    <row r="45275" ht="12.75"/>
    <row r="45276" ht="12.75"/>
    <row r="45277" ht="12.75"/>
    <row r="45278" ht="12.75"/>
    <row r="45279" ht="12.75"/>
    <row r="45280" ht="12.75"/>
    <row r="45281" ht="12.75"/>
    <row r="45282" ht="12.75"/>
    <row r="45283" ht="12.75"/>
    <row r="45284" ht="12.75"/>
    <row r="45285" ht="12.75"/>
    <row r="45286" ht="12.75"/>
    <row r="45287" ht="12.75"/>
    <row r="45288" ht="12.75"/>
    <row r="45289" ht="12.75"/>
    <row r="45290" ht="12.75"/>
    <row r="45291" ht="12.75"/>
    <row r="45292" ht="12.75"/>
    <row r="45293" ht="12.75"/>
    <row r="45294" ht="12.75"/>
    <row r="45295" ht="12.75"/>
    <row r="45296" ht="12.75"/>
    <row r="45297" ht="12.75"/>
    <row r="45298" ht="12.75"/>
    <row r="45299" ht="12.75"/>
    <row r="45300" ht="12.75"/>
    <row r="45301" ht="12.75"/>
    <row r="45302" ht="12.75"/>
    <row r="45303" ht="12.75"/>
    <row r="45304" ht="12.75"/>
    <row r="45305" ht="12.75"/>
    <row r="45306" ht="12.75"/>
    <row r="45307" ht="12.75"/>
    <row r="45308" ht="12.75"/>
    <row r="45309" ht="12.75"/>
    <row r="45310" ht="12.75"/>
    <row r="45311" ht="12.75"/>
    <row r="45312" ht="12.75"/>
    <row r="45313" ht="12.75"/>
    <row r="45314" ht="12.75"/>
    <row r="45315" ht="12.75"/>
    <row r="45316" ht="12.75"/>
    <row r="45317" ht="12.75"/>
    <row r="45318" ht="12.75"/>
    <row r="45319" ht="12.75"/>
    <row r="45320" ht="12.75"/>
    <row r="45321" ht="12.75"/>
    <row r="45322" ht="12.75"/>
    <row r="45323" ht="12.75"/>
    <row r="45324" ht="12.75"/>
    <row r="45325" ht="12.75"/>
    <row r="45326" ht="12.75"/>
    <row r="45327" ht="12.75"/>
    <row r="45328" ht="12.75"/>
    <row r="45329" ht="12.75"/>
    <row r="45330" ht="12.75"/>
    <row r="45331" ht="12.75"/>
    <row r="45332" ht="12.75"/>
    <row r="45333" ht="12.75"/>
    <row r="45334" ht="12.75"/>
    <row r="45335" ht="12.75"/>
    <row r="45336" ht="12.75"/>
    <row r="45337" ht="12.75"/>
    <row r="45338" ht="12.75"/>
    <row r="45339" ht="12.75"/>
    <row r="45340" ht="12.75"/>
    <row r="45341" ht="12.75"/>
    <row r="45342" ht="12.75"/>
    <row r="45343" ht="12.75"/>
    <row r="45344" ht="12.75"/>
    <row r="45345" ht="12.75"/>
    <row r="45346" ht="12.75"/>
    <row r="45347" ht="12.75"/>
    <row r="45348" ht="12.75"/>
    <row r="45349" ht="12.75"/>
    <row r="45350" ht="12.75"/>
    <row r="45351" ht="12.75"/>
    <row r="45352" ht="12.75"/>
    <row r="45353" ht="12.75"/>
    <row r="45354" ht="12.75"/>
    <row r="45355" ht="12.75"/>
    <row r="45356" ht="12.75"/>
    <row r="45357" ht="12.75"/>
    <row r="45358" ht="12.75"/>
    <row r="45359" ht="12.75"/>
    <row r="45360" ht="12.75"/>
    <row r="45361" ht="12.75"/>
    <row r="45362" ht="12.75"/>
    <row r="45363" ht="12.75"/>
    <row r="45364" ht="12.75"/>
    <row r="45365" ht="12.75"/>
    <row r="45366" ht="12.75"/>
    <row r="45367" ht="12.75"/>
    <row r="45368" ht="12.75"/>
    <row r="45369" ht="12.75"/>
    <row r="45370" ht="12.75"/>
    <row r="45371" ht="12.75"/>
    <row r="45372" ht="12.75"/>
    <row r="45373" ht="12.75"/>
    <row r="45374" ht="12.75"/>
    <row r="45375" ht="12.75"/>
    <row r="45376" ht="12.75"/>
    <row r="45377" ht="12.75"/>
    <row r="45378" ht="12.75"/>
    <row r="45379" ht="12.75"/>
    <row r="45380" ht="12.75"/>
    <row r="45381" ht="12.75"/>
    <row r="45382" ht="12.75"/>
    <row r="45383" ht="12.75"/>
    <row r="45384" ht="12.75"/>
    <row r="45385" ht="12.75"/>
    <row r="45386" ht="12.75"/>
    <row r="45387" ht="12.75"/>
    <row r="45388" ht="12.75"/>
    <row r="45389" ht="12.75"/>
    <row r="45390" ht="12.75"/>
    <row r="45391" ht="12.75"/>
    <row r="45392" ht="12.75"/>
    <row r="45393" ht="12.75"/>
    <row r="45394" ht="12.75"/>
    <row r="45395" ht="12.75"/>
    <row r="45396" ht="12.75"/>
    <row r="45397" ht="12.75"/>
    <row r="45398" ht="12.75"/>
    <row r="45399" ht="12.75"/>
    <row r="45400" ht="12.75"/>
    <row r="45401" ht="12.75"/>
    <row r="45402" ht="12.75"/>
    <row r="45403" ht="12.75"/>
    <row r="45404" ht="12.75"/>
    <row r="45405" ht="12.75"/>
    <row r="45406" ht="12.75"/>
    <row r="45407" ht="12.75"/>
    <row r="45408" ht="12.75"/>
    <row r="45409" ht="12.75"/>
    <row r="45410" ht="12.75"/>
    <row r="45411" ht="12.75"/>
    <row r="45412" ht="12.75"/>
    <row r="45413" ht="12.75"/>
    <row r="45414" ht="12.75"/>
    <row r="45415" ht="12.75"/>
    <row r="45416" ht="12.75"/>
    <row r="45417" ht="12.75"/>
    <row r="45418" ht="12.75"/>
    <row r="45419" ht="12.75"/>
    <row r="45420" ht="12.75"/>
    <row r="45421" ht="12.75"/>
    <row r="45422" ht="12.75"/>
    <row r="45423" ht="12.75"/>
    <row r="45424" ht="12.75"/>
    <row r="45425" ht="12.75"/>
    <row r="45426" ht="12.75"/>
    <row r="45427" ht="12.75"/>
    <row r="45428" ht="12.75"/>
    <row r="45429" ht="12.75"/>
    <row r="45430" ht="12.75"/>
    <row r="45431" ht="12.75"/>
    <row r="45432" ht="12.75"/>
    <row r="45433" ht="12.75"/>
    <row r="45434" ht="12.75"/>
    <row r="45435" ht="12.75"/>
    <row r="45436" ht="12.75"/>
    <row r="45437" ht="12.75"/>
    <row r="45438" ht="12.75"/>
    <row r="45439" ht="12.75"/>
    <row r="45440" ht="12.75"/>
    <row r="45441" ht="12.75"/>
    <row r="45442" ht="12.75"/>
    <row r="45443" ht="12.75"/>
    <row r="45444" ht="12.75"/>
    <row r="45445" ht="12.75"/>
    <row r="45446" ht="12.75"/>
    <row r="45447" ht="12.75"/>
    <row r="45448" ht="12.75"/>
    <row r="45449" ht="12.75"/>
    <row r="45450" ht="12.75"/>
    <row r="45451" ht="12.75"/>
    <row r="45452" ht="12.75"/>
    <row r="45453" ht="12.75"/>
    <row r="45454" ht="12.75"/>
    <row r="45455" ht="12.75"/>
    <row r="45456" ht="12.75"/>
    <row r="45457" ht="12.75"/>
    <row r="45458" ht="12.75"/>
    <row r="45459" ht="12.75"/>
    <row r="45460" ht="12.75"/>
    <row r="45461" ht="12.75"/>
    <row r="45462" ht="12.75"/>
    <row r="45463" ht="12.75"/>
    <row r="45464" ht="12.75"/>
    <row r="45465" ht="12.75"/>
    <row r="45466" ht="12.75"/>
    <row r="45467" ht="12.75"/>
    <row r="45468" ht="12.75"/>
    <row r="45469" ht="12.75"/>
    <row r="45470" ht="12.75"/>
    <row r="45471" ht="12.75"/>
    <row r="45472" ht="12.75"/>
    <row r="45473" ht="12.75"/>
    <row r="45474" ht="12.75"/>
    <row r="45475" ht="12.75"/>
    <row r="45476" ht="12.75"/>
    <row r="45477" ht="12.75"/>
    <row r="45478" ht="12.75"/>
    <row r="45479" ht="12.75"/>
    <row r="45480" ht="12.75"/>
    <row r="45481" ht="12.75"/>
    <row r="45482" ht="12.75"/>
    <row r="45483" ht="12.75"/>
    <row r="45484" ht="12.75"/>
    <row r="45485" ht="12.75"/>
    <row r="45486" ht="12.75"/>
    <row r="45487" ht="12.75"/>
    <row r="45488" ht="12.75"/>
    <row r="45489" ht="12.75"/>
    <row r="45490" ht="12.75"/>
    <row r="45491" ht="12.75"/>
    <row r="45492" ht="12.75"/>
    <row r="45493" ht="12.75"/>
    <row r="45494" ht="12.75"/>
    <row r="45495" ht="12.75"/>
    <row r="45496" ht="12.75"/>
    <row r="45497" ht="12.75"/>
    <row r="45498" ht="12.75"/>
    <row r="45499" ht="12.75"/>
    <row r="45500" ht="12.75"/>
    <row r="45501" ht="12.75"/>
    <row r="45502" ht="12.75"/>
    <row r="45503" ht="12.75"/>
    <row r="45504" ht="12.75"/>
    <row r="45505" ht="12.75"/>
    <row r="45506" ht="12.75"/>
    <row r="45507" ht="12.75"/>
    <row r="45508" ht="12.75"/>
    <row r="45509" ht="12.75"/>
    <row r="45510" ht="12.75"/>
    <row r="45511" ht="12.75"/>
    <row r="45512" ht="12.75"/>
    <row r="45513" ht="12.75"/>
    <row r="45514" ht="12.75"/>
    <row r="45515" ht="12.75"/>
    <row r="45516" ht="12.75"/>
    <row r="45517" ht="12.75"/>
    <row r="45518" ht="12.75"/>
    <row r="45519" ht="12.75"/>
    <row r="45520" ht="12.75"/>
    <row r="45521" ht="12.75"/>
    <row r="45522" ht="12.75"/>
    <row r="45523" ht="12.75"/>
    <row r="45524" ht="12.75"/>
    <row r="45525" ht="12.75"/>
    <row r="45526" ht="12.75"/>
    <row r="45527" ht="12.75"/>
    <row r="45528" ht="12.75"/>
    <row r="45529" ht="12.75"/>
    <row r="45530" ht="12.75"/>
    <row r="45531" ht="12.75"/>
    <row r="45532" ht="12.75"/>
    <row r="45533" ht="12.75"/>
    <row r="45534" ht="12.75"/>
    <row r="45535" ht="12.75"/>
    <row r="45536" ht="12.75"/>
    <row r="45537" ht="12.75"/>
    <row r="45538" ht="12.75"/>
    <row r="45539" ht="12.75"/>
    <row r="45540" ht="12.75"/>
    <row r="45541" ht="12.75"/>
    <row r="45542" ht="12.75"/>
    <row r="45543" ht="12.75"/>
    <row r="45544" ht="12.75"/>
    <row r="45545" ht="12.75"/>
    <row r="45546" ht="12.75"/>
    <row r="45547" ht="12.75"/>
    <row r="45548" ht="12.75"/>
    <row r="45549" ht="12.75"/>
    <row r="45550" ht="12.75"/>
    <row r="45551" ht="12.75"/>
    <row r="45552" ht="12.75"/>
    <row r="45553" ht="12.75"/>
    <row r="45554" ht="12.75"/>
    <row r="45555" ht="12.75"/>
    <row r="45556" ht="12.75"/>
    <row r="45557" ht="12.75"/>
    <row r="45558" ht="12.75"/>
    <row r="45559" ht="12.75"/>
    <row r="45560" ht="12.75"/>
    <row r="45561" ht="12.75"/>
    <row r="45562" ht="12.75"/>
    <row r="45563" ht="12.75"/>
    <row r="45564" ht="12.75"/>
    <row r="45565" ht="12.75"/>
    <row r="45566" ht="12.75"/>
    <row r="45567" ht="12.75"/>
    <row r="45568" ht="12.75"/>
    <row r="45569" ht="12.75"/>
    <row r="45570" ht="12.75"/>
    <row r="45571" ht="12.75"/>
    <row r="45572" ht="12.75"/>
    <row r="45573" ht="12.75"/>
    <row r="45574" ht="12.75"/>
    <row r="45575" ht="12.75"/>
    <row r="45576" ht="12.75"/>
    <row r="45577" ht="12.75"/>
    <row r="45578" ht="12.75"/>
    <row r="45579" ht="12.75"/>
    <row r="45580" ht="12.75"/>
    <row r="45581" ht="12.75"/>
    <row r="45582" ht="12.75"/>
    <row r="45583" ht="12.75"/>
    <row r="45584" ht="12.75"/>
    <row r="45585" ht="12.75"/>
    <row r="45586" ht="12.75"/>
    <row r="45587" ht="12.75"/>
    <row r="45588" ht="12.75"/>
    <row r="45589" ht="12.75"/>
    <row r="45590" ht="12.75"/>
    <row r="45591" ht="12.75"/>
    <row r="45592" ht="12.75"/>
    <row r="45593" ht="12.75"/>
    <row r="45594" ht="12.75"/>
    <row r="45595" ht="12.75"/>
    <row r="45596" ht="12.75"/>
    <row r="45597" ht="12.75"/>
    <row r="45598" ht="12.75"/>
    <row r="45599" ht="12.75"/>
    <row r="45600" ht="12.75"/>
    <row r="45601" ht="12.75"/>
    <row r="45602" ht="12.75"/>
    <row r="45603" ht="12.75"/>
    <row r="45604" ht="12.75"/>
    <row r="45605" ht="12.75"/>
    <row r="45606" ht="12.75"/>
    <row r="45607" ht="12.75"/>
    <row r="45608" ht="12.75"/>
    <row r="45609" ht="12.75"/>
    <row r="45610" ht="12.75"/>
    <row r="45611" ht="12.75"/>
    <row r="45612" ht="12.75"/>
    <row r="45613" ht="12.75"/>
    <row r="45614" ht="12.75"/>
    <row r="45615" ht="12.75"/>
    <row r="45616" ht="12.75"/>
    <row r="45617" ht="12.75"/>
    <row r="45618" ht="12.75"/>
    <row r="45619" ht="12.75"/>
    <row r="45620" ht="12.75"/>
    <row r="45621" ht="12.75"/>
    <row r="45622" ht="12.75"/>
    <row r="45623" ht="12.75"/>
    <row r="45624" ht="12.75"/>
    <row r="45625" ht="12.75"/>
    <row r="45626" ht="12.75"/>
    <row r="45627" ht="12.75"/>
    <row r="45628" ht="12.75"/>
    <row r="45629" ht="12.75"/>
    <row r="45630" ht="12.75"/>
    <row r="45631" ht="12.75"/>
    <row r="45632" ht="12.75"/>
    <row r="45633" ht="12.75"/>
    <row r="45634" ht="12.75"/>
    <row r="45635" ht="12.75"/>
    <row r="45636" ht="12.75"/>
    <row r="45637" ht="12.75"/>
    <row r="45638" ht="12.75"/>
    <row r="45639" ht="12.75"/>
    <row r="45640" ht="12.75"/>
    <row r="45641" ht="12.75"/>
    <row r="45642" ht="12.75"/>
    <row r="45643" ht="12.75"/>
    <row r="45644" ht="12.75"/>
    <row r="45645" ht="12.75"/>
    <row r="45646" ht="12.75"/>
    <row r="45647" ht="12.75"/>
    <row r="45648" ht="12.75"/>
    <row r="45649" ht="12.75"/>
    <row r="45650" ht="12.75"/>
    <row r="45651" ht="12.75"/>
    <row r="45652" ht="12.75"/>
    <row r="45653" ht="12.75"/>
    <row r="45654" ht="12.75"/>
    <row r="45655" ht="12.75"/>
    <row r="45656" ht="12.75"/>
    <row r="45657" ht="12.75"/>
    <row r="45658" ht="12.75"/>
    <row r="45659" ht="12.75"/>
    <row r="45660" ht="12.75"/>
    <row r="45661" ht="12.75"/>
    <row r="45662" ht="12.75"/>
    <row r="45663" ht="12.75"/>
    <row r="45664" ht="12.75"/>
    <row r="45665" ht="12.75"/>
    <row r="45666" ht="12.75"/>
    <row r="45667" ht="12.75"/>
    <row r="45668" ht="12.75"/>
    <row r="45669" ht="12.75"/>
    <row r="45670" ht="12.75"/>
    <row r="45671" ht="12.75"/>
    <row r="45672" ht="12.75"/>
    <row r="45673" ht="12.75"/>
    <row r="45674" ht="12.75"/>
    <row r="45675" ht="12.75"/>
    <row r="45676" ht="12.75"/>
    <row r="45677" ht="12.75"/>
    <row r="45678" ht="12.75"/>
    <row r="45679" ht="12.75"/>
    <row r="45680" ht="12.75"/>
    <row r="45681" ht="12.75"/>
    <row r="45682" ht="12.75"/>
    <row r="45683" ht="12.75"/>
    <row r="45684" ht="12.75"/>
    <row r="45685" ht="12.75"/>
    <row r="45686" ht="12.75"/>
    <row r="45687" ht="12.75"/>
    <row r="45688" ht="12.75"/>
    <row r="45689" ht="12.75"/>
    <row r="45690" ht="12.75"/>
    <row r="45691" ht="12.75"/>
    <row r="45692" ht="12.75"/>
    <row r="45693" ht="12.75"/>
    <row r="45694" ht="12.75"/>
    <row r="45695" ht="12.75"/>
    <row r="45696" ht="12.75"/>
    <row r="45697" ht="12.75"/>
    <row r="45698" ht="12.75"/>
    <row r="45699" ht="12.75"/>
    <row r="45700" ht="12.75"/>
    <row r="45701" ht="12.75"/>
    <row r="45702" ht="12.75"/>
    <row r="45703" ht="12.75"/>
    <row r="45704" ht="12.75"/>
    <row r="45705" ht="12.75"/>
    <row r="45706" ht="12.75"/>
    <row r="45707" ht="12.75"/>
    <row r="45708" ht="12.75"/>
    <row r="45709" ht="12.75"/>
    <row r="45710" ht="12.75"/>
    <row r="45711" ht="12.75"/>
    <row r="45712" ht="12.75"/>
    <row r="45713" ht="12.75"/>
    <row r="45714" ht="12.75"/>
    <row r="45715" ht="12.75"/>
    <row r="45716" ht="12.75"/>
    <row r="45717" ht="12.75"/>
    <row r="45718" ht="12.75"/>
    <row r="45719" ht="12.75"/>
    <row r="45720" ht="12.75"/>
    <row r="45721" ht="12.75"/>
    <row r="45722" ht="12.75"/>
    <row r="45723" ht="12.75"/>
    <row r="45724" ht="12.75"/>
    <row r="45725" ht="12.75"/>
    <row r="45726" ht="12.75"/>
    <row r="45727" ht="12.75"/>
    <row r="45728" ht="12.75"/>
    <row r="45729" ht="12.75"/>
    <row r="45730" ht="12.75"/>
    <row r="45731" ht="12.75"/>
    <row r="45732" ht="12.75"/>
    <row r="45733" ht="12.75"/>
    <row r="45734" ht="12.75"/>
    <row r="45735" ht="12.75"/>
    <row r="45736" ht="12.75"/>
    <row r="45737" ht="12.75"/>
    <row r="45738" ht="12.75"/>
    <row r="45739" ht="12.75"/>
    <row r="45740" ht="12.75"/>
    <row r="45741" ht="12.75"/>
    <row r="45742" ht="12.75"/>
    <row r="45743" ht="12.75"/>
    <row r="45744" ht="12.75"/>
    <row r="45745" ht="12.75"/>
    <row r="45746" ht="12.75"/>
    <row r="45747" ht="12.75"/>
    <row r="45748" ht="12.75"/>
    <row r="45749" ht="12.75"/>
    <row r="45750" ht="12.75"/>
    <row r="45751" ht="12.75"/>
    <row r="45752" ht="12.75"/>
    <row r="45753" ht="12.75"/>
    <row r="45754" ht="12.75"/>
    <row r="45755" ht="12.75"/>
    <row r="45756" ht="12.75"/>
    <row r="45757" ht="12.75"/>
    <row r="45758" ht="12.75"/>
    <row r="45759" ht="12.75"/>
    <row r="45760" ht="12.75"/>
    <row r="45761" ht="12.75"/>
    <row r="45762" ht="12.75"/>
    <row r="45763" ht="12.75"/>
    <row r="45764" ht="12.75"/>
    <row r="45765" ht="12.75"/>
    <row r="45766" ht="12.75"/>
    <row r="45767" ht="12.75"/>
    <row r="45768" ht="12.75"/>
    <row r="45769" ht="12.75"/>
    <row r="45770" ht="12.75"/>
    <row r="45771" ht="12.75"/>
    <row r="45772" ht="12.75"/>
    <row r="45773" ht="12.75"/>
    <row r="45774" ht="12.75"/>
    <row r="45775" ht="12.75"/>
    <row r="45776" ht="12.75"/>
    <row r="45777" ht="12.75"/>
    <row r="45778" ht="12.75"/>
    <row r="45779" ht="12.75"/>
    <row r="45780" ht="12.75"/>
    <row r="45781" ht="12.75"/>
    <row r="45782" ht="12.75"/>
    <row r="45783" ht="12.75"/>
    <row r="45784" ht="12.75"/>
    <row r="45785" ht="12.75"/>
    <row r="45786" ht="12.75"/>
    <row r="45787" ht="12.75"/>
    <row r="45788" ht="12.75"/>
    <row r="45789" ht="12.75"/>
    <row r="45790" ht="12.75"/>
    <row r="45791" ht="12.75"/>
    <row r="45792" ht="12.75"/>
    <row r="45793" ht="12.75"/>
    <row r="45794" ht="12.75"/>
    <row r="45795" ht="12.75"/>
    <row r="45796" ht="12.75"/>
    <row r="45797" ht="12.75"/>
    <row r="45798" ht="12.75"/>
    <row r="45799" ht="12.75"/>
    <row r="45800" ht="12.75"/>
    <row r="45801" ht="12.75"/>
    <row r="45802" ht="12.75"/>
    <row r="45803" ht="12.75"/>
    <row r="45804" ht="12.75"/>
    <row r="45805" ht="12.75"/>
    <row r="45806" ht="12.75"/>
    <row r="45807" ht="12.75"/>
    <row r="45808" ht="12.75"/>
    <row r="45809" ht="12.75"/>
    <row r="45810" ht="12.75"/>
    <row r="45811" ht="12.75"/>
    <row r="45812" ht="12.75"/>
    <row r="45813" ht="12.75"/>
    <row r="45814" ht="12.75"/>
    <row r="45815" ht="12.75"/>
    <row r="45816" ht="12.75"/>
    <row r="45817" ht="12.75"/>
    <row r="45818" ht="12.75"/>
    <row r="45819" ht="12.75"/>
    <row r="45820" ht="12.75"/>
    <row r="45821" ht="12.75"/>
    <row r="45822" ht="12.75"/>
    <row r="45823" ht="12.75"/>
    <row r="45824" ht="12.75"/>
    <row r="45825" ht="12.75"/>
    <row r="45826" ht="12.75"/>
    <row r="45827" ht="12.75"/>
    <row r="45828" ht="12.75"/>
    <row r="45829" ht="12.75"/>
    <row r="45830" ht="12.75"/>
    <row r="45831" ht="12.75"/>
    <row r="45832" ht="12.75"/>
    <row r="45833" ht="12.75"/>
    <row r="45834" ht="12.75"/>
    <row r="45835" ht="12.75"/>
    <row r="45836" ht="12.75"/>
    <row r="45837" ht="12.75"/>
    <row r="45838" ht="12.75"/>
    <row r="45839" ht="12.75"/>
    <row r="45840" ht="12.75"/>
    <row r="45841" ht="12.75"/>
    <row r="45842" ht="12.75"/>
    <row r="45843" ht="12.75"/>
    <row r="45844" ht="12.75"/>
    <row r="45845" ht="12.75"/>
    <row r="45846" ht="12.75"/>
    <row r="45847" ht="12.75"/>
    <row r="45848" ht="12.75"/>
    <row r="45849" ht="12.75"/>
    <row r="45850" ht="12.75"/>
    <row r="45851" ht="12.75"/>
    <row r="45852" ht="12.75"/>
    <row r="45853" ht="12.75"/>
    <row r="45854" ht="12.75"/>
    <row r="45855" ht="12.75"/>
    <row r="45856" ht="12.75"/>
    <row r="45857" ht="12.75"/>
    <row r="45858" ht="12.75"/>
    <row r="45859" ht="12.75"/>
    <row r="45860" ht="12.75"/>
    <row r="45861" ht="12.75"/>
    <row r="45862" ht="12.75"/>
    <row r="45863" ht="12.75"/>
    <row r="45864" ht="12.75"/>
    <row r="45865" ht="12.75"/>
    <row r="45866" ht="12.75"/>
    <row r="45867" ht="12.75"/>
    <row r="45868" ht="12.75"/>
    <row r="45869" ht="12.75"/>
    <row r="45870" ht="12.75"/>
    <row r="45871" ht="12.75"/>
    <row r="45872" ht="12.75"/>
    <row r="45873" ht="12.75"/>
    <row r="45874" ht="12.75"/>
    <row r="45875" ht="12.75"/>
    <row r="45876" ht="12.75"/>
    <row r="45877" ht="12.75"/>
    <row r="45878" ht="12.75"/>
    <row r="45879" ht="12.75"/>
    <row r="45880" ht="12.75"/>
    <row r="45881" ht="12.75"/>
    <row r="45882" ht="12.75"/>
    <row r="45883" ht="12.75"/>
    <row r="45884" ht="12.75"/>
    <row r="45885" ht="12.75"/>
    <row r="45886" ht="12.75"/>
    <row r="45887" ht="12.75"/>
    <row r="45888" ht="12.75"/>
    <row r="45889" ht="12.75"/>
    <row r="45890" ht="12.75"/>
    <row r="45891" ht="12.75"/>
    <row r="45892" ht="12.75"/>
    <row r="45893" ht="12.75"/>
    <row r="45894" ht="12.75"/>
    <row r="45895" ht="12.75"/>
    <row r="45896" ht="12.75"/>
    <row r="45897" ht="12.75"/>
    <row r="45898" ht="12.75"/>
    <row r="45899" ht="12.75"/>
    <row r="45900" ht="12.75"/>
    <row r="45901" ht="12.75"/>
    <row r="45902" ht="12.75"/>
    <row r="45903" ht="12.75"/>
    <row r="45904" ht="12.75"/>
    <row r="45905" ht="12.75"/>
    <row r="45906" ht="12.75"/>
    <row r="45907" ht="12.75"/>
    <row r="45908" ht="12.75"/>
    <row r="45909" ht="12.75"/>
    <row r="45910" ht="12.75"/>
    <row r="45911" ht="12.75"/>
    <row r="45912" ht="12.75"/>
    <row r="45913" ht="12.75"/>
    <row r="45914" ht="12.75"/>
    <row r="45915" ht="12.75"/>
    <row r="45916" ht="12.75"/>
    <row r="45917" ht="12.75"/>
    <row r="45918" ht="12.75"/>
    <row r="45919" ht="12.75"/>
    <row r="45920" ht="12.75"/>
    <row r="45921" ht="12.75"/>
    <row r="45922" ht="12.75"/>
    <row r="45923" ht="12.75"/>
    <row r="45924" ht="12.75"/>
    <row r="45925" ht="12.75"/>
    <row r="45926" ht="12.75"/>
    <row r="45927" ht="12.75"/>
    <row r="45928" ht="12.75"/>
    <row r="45929" ht="12.75"/>
    <row r="45930" ht="12.75"/>
    <row r="45931" ht="12.75"/>
    <row r="45932" ht="12.75"/>
    <row r="45933" ht="12.75"/>
    <row r="45934" ht="12.75"/>
    <row r="45935" ht="12.75"/>
    <row r="45936" ht="12.75"/>
    <row r="45937" ht="12.75"/>
    <row r="45938" ht="12.75"/>
    <row r="45939" ht="12.75"/>
    <row r="45940" ht="12.75"/>
    <row r="45941" ht="12.75"/>
    <row r="45942" ht="12.75"/>
    <row r="45943" ht="12.75"/>
    <row r="45944" ht="12.75"/>
    <row r="45945" ht="12.75"/>
    <row r="45946" ht="12.75"/>
    <row r="45947" ht="12.75"/>
    <row r="45948" ht="12.75"/>
    <row r="45949" ht="12.75"/>
    <row r="45950" ht="12.75"/>
    <row r="45951" ht="12.75"/>
    <row r="45952" ht="12.75"/>
    <row r="45953" ht="12.75"/>
    <row r="45954" ht="12.75"/>
    <row r="45955" ht="12.75"/>
    <row r="45956" ht="12.75"/>
    <row r="45957" ht="12.75"/>
    <row r="45958" ht="12.75"/>
    <row r="45959" ht="12.75"/>
    <row r="45960" ht="12.75"/>
    <row r="45961" ht="12.75"/>
    <row r="45962" ht="12.75"/>
    <row r="45963" ht="12.75"/>
    <row r="45964" ht="12.75"/>
    <row r="45965" ht="12.75"/>
    <row r="45966" ht="12.75"/>
    <row r="45967" ht="12.75"/>
    <row r="45968" ht="12.75"/>
    <row r="45969" ht="12.75"/>
    <row r="45970" ht="12.75"/>
    <row r="45971" ht="12.75"/>
    <row r="45972" ht="12.75"/>
    <row r="45973" ht="12.75"/>
    <row r="45974" ht="12.75"/>
    <row r="45975" ht="12.75"/>
    <row r="45976" ht="12.75"/>
    <row r="45977" ht="12.75"/>
    <row r="45978" ht="12.75"/>
    <row r="45979" ht="12.75"/>
    <row r="45980" ht="12.75"/>
    <row r="45981" ht="12.75"/>
    <row r="45982" ht="12.75"/>
    <row r="45983" ht="12.75"/>
    <row r="45984" ht="12.75"/>
    <row r="45985" ht="12.75"/>
    <row r="45986" ht="12.75"/>
    <row r="45987" ht="12.75"/>
    <row r="45988" ht="12.75"/>
    <row r="45989" ht="12.75"/>
    <row r="45990" ht="12.75"/>
    <row r="45991" ht="12.75"/>
    <row r="45992" ht="12.75"/>
    <row r="45993" ht="12.75"/>
    <row r="45994" ht="12.75"/>
    <row r="45995" ht="12.75"/>
    <row r="45996" ht="12.75"/>
    <row r="45997" ht="12.75"/>
    <row r="45998" ht="12.75"/>
    <row r="45999" ht="12.75"/>
    <row r="46000" ht="12.75"/>
    <row r="46001" ht="12.75"/>
    <row r="46002" ht="12.75"/>
    <row r="46003" ht="12.75"/>
    <row r="46004" ht="12.75"/>
    <row r="46005" ht="12.75"/>
    <row r="46006" ht="12.75"/>
    <row r="46007" ht="12.75"/>
    <row r="46008" ht="12.75"/>
    <row r="46009" ht="12.75"/>
    <row r="46010" ht="12.75"/>
    <row r="46011" ht="12.75"/>
    <row r="46012" ht="12.75"/>
    <row r="46013" ht="12.75"/>
    <row r="46014" ht="12.75"/>
    <row r="46015" ht="12.75"/>
    <row r="46016" ht="12.75"/>
    <row r="46017" ht="12.75"/>
    <row r="46018" ht="12.75"/>
    <row r="46019" ht="12.75"/>
    <row r="46020" ht="12.75"/>
    <row r="46021" ht="12.75"/>
    <row r="46022" ht="12.75"/>
    <row r="46023" ht="12.75"/>
    <row r="46024" ht="12.75"/>
    <row r="46025" ht="12.75"/>
    <row r="46026" ht="12.75"/>
    <row r="46027" ht="12.75"/>
    <row r="46028" ht="12.75"/>
    <row r="46029" ht="12.75"/>
    <row r="46030" ht="12.75"/>
    <row r="46031" ht="12.75"/>
    <row r="46032" ht="12.75"/>
    <row r="46033" ht="12.75"/>
    <row r="46034" ht="12.75"/>
    <row r="46035" ht="12.75"/>
    <row r="46036" ht="12.75"/>
    <row r="46037" ht="12.75"/>
    <row r="46038" ht="12.75"/>
    <row r="46039" ht="12.75"/>
    <row r="46040" ht="12.75"/>
    <row r="46041" ht="12.75"/>
    <row r="46042" ht="12.75"/>
    <row r="46043" ht="12.75"/>
    <row r="46044" ht="12.75"/>
    <row r="46045" ht="12.75"/>
    <row r="46046" ht="12.75"/>
    <row r="46047" ht="12.75"/>
    <row r="46048" ht="12.75"/>
    <row r="46049" ht="12.75"/>
    <row r="46050" ht="12.75"/>
    <row r="46051" ht="12.75"/>
    <row r="46052" ht="12.75"/>
    <row r="46053" ht="12.75"/>
    <row r="46054" ht="12.75"/>
    <row r="46055" ht="12.75"/>
    <row r="46056" ht="12.75"/>
    <row r="46057" ht="12.75"/>
    <row r="46058" ht="12.75"/>
    <row r="46059" ht="12.75"/>
    <row r="46060" ht="12.75"/>
    <row r="46061" ht="12.75"/>
    <row r="46062" ht="12.75"/>
    <row r="46063" ht="12.75"/>
    <row r="46064" ht="12.75"/>
    <row r="46065" ht="12.75"/>
    <row r="46066" ht="12.75"/>
    <row r="46067" ht="12.75"/>
    <row r="46068" ht="12.75"/>
    <row r="46069" ht="12.75"/>
    <row r="46070" ht="12.75"/>
    <row r="46071" ht="12.75"/>
    <row r="46072" ht="12.75"/>
    <row r="46073" ht="12.75"/>
    <row r="46074" ht="12.75"/>
    <row r="46075" ht="12.75"/>
    <row r="46076" ht="12.75"/>
    <row r="46077" ht="12.75"/>
    <row r="46078" ht="12.75"/>
    <row r="46079" ht="12.75"/>
    <row r="46080" ht="12.75"/>
    <row r="46081" ht="12.75"/>
    <row r="46082" ht="12.75"/>
    <row r="46083" ht="12.75"/>
    <row r="46084" ht="12.75"/>
    <row r="46085" ht="12.75"/>
    <row r="46086" ht="12.75"/>
    <row r="46087" ht="12.75"/>
    <row r="46088" ht="12.75"/>
    <row r="46089" ht="12.75"/>
    <row r="46090" ht="12.75"/>
    <row r="46091" ht="12.75"/>
    <row r="46092" ht="12.75"/>
    <row r="46093" ht="12.75"/>
    <row r="46094" ht="12.75"/>
    <row r="46095" ht="12.75"/>
    <row r="46096" ht="12.75"/>
    <row r="46097" ht="12.75"/>
    <row r="46098" ht="12.75"/>
    <row r="46099" ht="12.75"/>
    <row r="46100" ht="12.75"/>
    <row r="46101" ht="12.75"/>
    <row r="46102" ht="12.75"/>
    <row r="46103" ht="12.75"/>
    <row r="46104" ht="12.75"/>
    <row r="46105" ht="12.75"/>
    <row r="46106" ht="12.75"/>
    <row r="46107" ht="12.75"/>
    <row r="46108" ht="12.75"/>
    <row r="46109" ht="12.75"/>
    <row r="46110" ht="12.75"/>
    <row r="46111" ht="12.75"/>
    <row r="46112" ht="12.75"/>
    <row r="46113" ht="12.75"/>
    <row r="46114" ht="12.75"/>
    <row r="46115" ht="12.75"/>
    <row r="46116" ht="12.75"/>
    <row r="46117" ht="12.75"/>
    <row r="46118" ht="12.75"/>
    <row r="46119" ht="12.75"/>
    <row r="46120" ht="12.75"/>
    <row r="46121" ht="12.75"/>
    <row r="46122" ht="12.75"/>
    <row r="46123" ht="12.75"/>
    <row r="46124" ht="12.75"/>
    <row r="46125" ht="12.75"/>
    <row r="46126" ht="12.75"/>
    <row r="46127" ht="12.75"/>
    <row r="46128" ht="12.75"/>
    <row r="46129" ht="12.75"/>
    <row r="46130" ht="12.75"/>
    <row r="46131" ht="12.75"/>
    <row r="46132" ht="12.75"/>
    <row r="46133" ht="12.75"/>
    <row r="46134" ht="12.75"/>
    <row r="46135" ht="12.75"/>
    <row r="46136" ht="12.75"/>
    <row r="46137" ht="12.75"/>
    <row r="46138" ht="12.75"/>
    <row r="46139" ht="12.75"/>
    <row r="46140" ht="12.75"/>
    <row r="46141" ht="12.75"/>
    <row r="46142" ht="12.75"/>
    <row r="46143" ht="12.75"/>
    <row r="46144" ht="12.75"/>
    <row r="46145" ht="12.75"/>
    <row r="46146" ht="12.75"/>
    <row r="46147" ht="12.75"/>
    <row r="46148" ht="12.75"/>
    <row r="46149" ht="12.75"/>
    <row r="46150" ht="12.75"/>
    <row r="46151" ht="12.75"/>
    <row r="46152" ht="12.75"/>
    <row r="46153" ht="12.75"/>
    <row r="46154" ht="12.75"/>
    <row r="46155" ht="12.75"/>
    <row r="46156" ht="12.75"/>
    <row r="46157" ht="12.75"/>
    <row r="46158" ht="12.75"/>
    <row r="46159" ht="12.75"/>
    <row r="46160" ht="12.75"/>
    <row r="46161" ht="12.75"/>
    <row r="46162" ht="12.75"/>
    <row r="46163" ht="12.75"/>
    <row r="46164" ht="12.75"/>
    <row r="46165" ht="12.75"/>
    <row r="46166" ht="12.75"/>
    <row r="46167" ht="12.75"/>
    <row r="46168" ht="12.75"/>
    <row r="46169" ht="12.75"/>
    <row r="46170" ht="12.75"/>
    <row r="46171" ht="12.75"/>
    <row r="46172" ht="12.75"/>
    <row r="46173" ht="12.75"/>
    <row r="46174" ht="12.75"/>
    <row r="46175" ht="12.75"/>
    <row r="46176" ht="12.75"/>
    <row r="46177" ht="12.75"/>
    <row r="46178" ht="12.75"/>
    <row r="46179" ht="12.75"/>
    <row r="46180" ht="12.75"/>
    <row r="46181" ht="12.75"/>
    <row r="46182" ht="12.75"/>
    <row r="46183" ht="12.75"/>
    <row r="46184" ht="12.75"/>
    <row r="46185" ht="12.75"/>
    <row r="46186" ht="12.75"/>
    <row r="46187" ht="12.75"/>
    <row r="46188" ht="12.75"/>
    <row r="46189" ht="12.75"/>
    <row r="46190" ht="12.75"/>
    <row r="46191" ht="12.75"/>
    <row r="46192" ht="12.75"/>
    <row r="46193" ht="12.75"/>
    <row r="46194" ht="12.75"/>
    <row r="46195" ht="12.75"/>
    <row r="46196" ht="12.75"/>
    <row r="46197" ht="12.75"/>
    <row r="46198" ht="12.75"/>
    <row r="46199" ht="12.75"/>
    <row r="46200" ht="12.75"/>
    <row r="46201" ht="12.75"/>
    <row r="46202" ht="12.75"/>
    <row r="46203" ht="12.75"/>
    <row r="46204" ht="12.75"/>
    <row r="46205" ht="12.75"/>
    <row r="46206" ht="12.75"/>
    <row r="46207" ht="12.75"/>
    <row r="46208" ht="12.75"/>
    <row r="46209" ht="12.75"/>
    <row r="46210" ht="12.75"/>
    <row r="46211" ht="12.75"/>
    <row r="46212" ht="12.75"/>
    <row r="46213" ht="12.75"/>
    <row r="46214" ht="12.75"/>
    <row r="46215" ht="12.75"/>
    <row r="46216" ht="12.75"/>
    <row r="46217" ht="12.75"/>
    <row r="46218" ht="12.75"/>
    <row r="46219" ht="12.75"/>
    <row r="46220" ht="12.75"/>
    <row r="46221" ht="12.75"/>
    <row r="46222" ht="12.75"/>
    <row r="46223" ht="12.75"/>
    <row r="46224" ht="12.75"/>
    <row r="46225" ht="12.75"/>
    <row r="46226" ht="12.75"/>
    <row r="46227" ht="12.75"/>
    <row r="46228" ht="12.75"/>
    <row r="46229" ht="12.75"/>
    <row r="46230" ht="12.75"/>
    <row r="46231" ht="12.75"/>
    <row r="46232" ht="12.75"/>
    <row r="46233" ht="12.75"/>
    <row r="46234" ht="12.75"/>
    <row r="46235" ht="12.75"/>
    <row r="46236" ht="12.75"/>
    <row r="46237" ht="12.75"/>
    <row r="46238" ht="12.75"/>
    <row r="46239" ht="12.75"/>
    <row r="46240" ht="12.75"/>
    <row r="46241" ht="12.75"/>
    <row r="46242" ht="12.75"/>
    <row r="46243" ht="12.75"/>
    <row r="46244" ht="12.75"/>
    <row r="46245" ht="12.75"/>
    <row r="46246" ht="12.75"/>
    <row r="46247" ht="12.75"/>
    <row r="46248" ht="12.75"/>
    <row r="46249" ht="12.75"/>
    <row r="46250" ht="12.75"/>
    <row r="46251" ht="12.75"/>
    <row r="46252" ht="12.75"/>
    <row r="46253" ht="12.75"/>
    <row r="46254" ht="12.75"/>
    <row r="46255" ht="12.75"/>
    <row r="46256" ht="12.75"/>
    <row r="46257" ht="12.75"/>
    <row r="46258" ht="12.75"/>
    <row r="46259" ht="12.75"/>
    <row r="46260" ht="12.75"/>
    <row r="46261" ht="12.75"/>
    <row r="46262" ht="12.75"/>
    <row r="46263" ht="12.75"/>
    <row r="46264" ht="12.75"/>
    <row r="46265" ht="12.75"/>
    <row r="46266" ht="12.75"/>
    <row r="46267" ht="12.75"/>
    <row r="46268" ht="12.75"/>
    <row r="46269" ht="12.75"/>
    <row r="46270" ht="12.75"/>
    <row r="46271" ht="12.75"/>
    <row r="46272" ht="12.75"/>
    <row r="46273" ht="12.75"/>
    <row r="46274" ht="12.75"/>
    <row r="46275" ht="12.75"/>
    <row r="46276" ht="12.75"/>
    <row r="46277" ht="12.75"/>
    <row r="46278" ht="12.75"/>
    <row r="46279" ht="12.75"/>
    <row r="46280" ht="12.75"/>
    <row r="46281" ht="12.75"/>
    <row r="46282" ht="12.75"/>
    <row r="46283" ht="12.75"/>
    <row r="46284" ht="12.75"/>
    <row r="46285" ht="12.75"/>
    <row r="46286" ht="12.75"/>
    <row r="46287" ht="12.75"/>
    <row r="46288" ht="12.75"/>
    <row r="46289" ht="12.75"/>
    <row r="46290" ht="12.75"/>
    <row r="46291" ht="12.75"/>
    <row r="46292" ht="12.75"/>
    <row r="46293" ht="12.75"/>
    <row r="46294" ht="12.75"/>
    <row r="46295" ht="12.75"/>
    <row r="46296" ht="12.75"/>
    <row r="46297" ht="12.75"/>
    <row r="46298" ht="12.75"/>
    <row r="46299" ht="12.75"/>
    <row r="46300" ht="12.75"/>
    <row r="46301" ht="12.75"/>
    <row r="46302" ht="12.75"/>
    <row r="46303" ht="12.75"/>
    <row r="46304" ht="12.75"/>
    <row r="46305" ht="12.75"/>
    <row r="46306" ht="12.75"/>
    <row r="46307" ht="12.75"/>
    <row r="46308" ht="12.75"/>
    <row r="46309" ht="12.75"/>
    <row r="46310" ht="12.75"/>
    <row r="46311" ht="12.75"/>
    <row r="46312" ht="12.75"/>
    <row r="46313" ht="12.75"/>
    <row r="46314" ht="12.75"/>
    <row r="46315" ht="12.75"/>
    <row r="46316" ht="12.75"/>
    <row r="46317" ht="12.75"/>
    <row r="46318" ht="12.75"/>
    <row r="46319" ht="12.75"/>
    <row r="46320" ht="12.75"/>
    <row r="46321" ht="12.75"/>
    <row r="46322" ht="12.75"/>
    <row r="46323" ht="12.75"/>
    <row r="46324" ht="12.75"/>
    <row r="46325" ht="12.75"/>
    <row r="46326" ht="12.75"/>
    <row r="46327" ht="12.75"/>
    <row r="46328" ht="12.75"/>
    <row r="46329" ht="12.75"/>
    <row r="46330" ht="12.75"/>
    <row r="46331" ht="12.75"/>
    <row r="46332" ht="12.75"/>
    <row r="46333" ht="12.75"/>
    <row r="46334" ht="12.75"/>
    <row r="46335" ht="12.75"/>
    <row r="46336" ht="12.75"/>
    <row r="46337" ht="12.75"/>
    <row r="46338" ht="12.75"/>
    <row r="46339" ht="12.75"/>
    <row r="46340" ht="12.75"/>
    <row r="46341" ht="12.75"/>
    <row r="46342" ht="12.75"/>
    <row r="46343" ht="12.75"/>
    <row r="46344" ht="12.75"/>
    <row r="46345" ht="12.75"/>
    <row r="46346" ht="12.75"/>
    <row r="46347" ht="12.75"/>
    <row r="46348" ht="12.75"/>
    <row r="46349" ht="12.75"/>
    <row r="46350" ht="12.75"/>
    <row r="46351" ht="12.75"/>
    <row r="46352" ht="12.75"/>
    <row r="46353" ht="12.75"/>
    <row r="46354" ht="12.75"/>
    <row r="46355" ht="12.75"/>
    <row r="46356" ht="12.75"/>
    <row r="46357" ht="12.75"/>
    <row r="46358" ht="12.75"/>
    <row r="46359" ht="12.75"/>
    <row r="46360" ht="12.75"/>
    <row r="46361" ht="12.75"/>
    <row r="46362" ht="12.75"/>
    <row r="46363" ht="12.75"/>
    <row r="46364" ht="12.75"/>
    <row r="46365" ht="12.75"/>
    <row r="46366" ht="12.75"/>
    <row r="46367" ht="12.75"/>
    <row r="46368" ht="12.75"/>
    <row r="46369" ht="12.75"/>
    <row r="46370" ht="12.75"/>
    <row r="46371" ht="12.75"/>
    <row r="46372" ht="12.75"/>
    <row r="46373" ht="12.75"/>
    <row r="46374" ht="12.75"/>
    <row r="46375" ht="12.75"/>
    <row r="46376" ht="12.75"/>
    <row r="46377" ht="12.75"/>
    <row r="46378" ht="12.75"/>
    <row r="46379" ht="12.75"/>
    <row r="46380" ht="12.75"/>
    <row r="46381" ht="12.75"/>
    <row r="46382" ht="12.75"/>
    <row r="46383" ht="12.75"/>
    <row r="46384" ht="12.75"/>
    <row r="46385" ht="12.75"/>
    <row r="46386" ht="12.75"/>
    <row r="46387" ht="12.75"/>
    <row r="46388" ht="12.75"/>
    <row r="46389" ht="12.75"/>
    <row r="46390" ht="12.75"/>
    <row r="46391" ht="12.75"/>
    <row r="46392" ht="12.75"/>
    <row r="46393" ht="12.75"/>
    <row r="46394" ht="12.75"/>
    <row r="46395" ht="12.75"/>
    <row r="46396" ht="12.75"/>
    <row r="46397" ht="12.75"/>
    <row r="46398" ht="12.75"/>
    <row r="46399" ht="12.75"/>
    <row r="46400" ht="12.75"/>
    <row r="46401" ht="12.75"/>
    <row r="46402" ht="12.75"/>
    <row r="46403" ht="12.75"/>
    <row r="46404" ht="12.75"/>
    <row r="46405" ht="12.75"/>
    <row r="46406" ht="12.75"/>
    <row r="46407" ht="12.75"/>
    <row r="46408" ht="12.75"/>
    <row r="46409" ht="12.75"/>
    <row r="46410" ht="12.75"/>
    <row r="46411" ht="12.75"/>
    <row r="46412" ht="12.75"/>
    <row r="46413" ht="12.75"/>
    <row r="46414" ht="12.75"/>
    <row r="46415" ht="12.75"/>
    <row r="46416" ht="12.75"/>
    <row r="46417" ht="12.75"/>
    <row r="46418" ht="12.75"/>
    <row r="46419" ht="12.75"/>
    <row r="46420" ht="12.75"/>
    <row r="46421" ht="12.75"/>
    <row r="46422" ht="12.75"/>
    <row r="46423" ht="12.75"/>
    <row r="46424" ht="12.75"/>
    <row r="46425" ht="12.75"/>
    <row r="46426" ht="12.75"/>
    <row r="46427" ht="12.75"/>
    <row r="46428" ht="12.75"/>
    <row r="46429" ht="12.75"/>
    <row r="46430" ht="12.75"/>
    <row r="46431" ht="12.75"/>
    <row r="46432" ht="12.75"/>
    <row r="46433" ht="12.75"/>
    <row r="46434" ht="12.75"/>
    <row r="46435" ht="12.75"/>
    <row r="46436" ht="12.75"/>
    <row r="46437" ht="12.75"/>
    <row r="46438" ht="12.75"/>
    <row r="46439" ht="12.75"/>
    <row r="46440" ht="12.75"/>
    <row r="46441" ht="12.75"/>
    <row r="46442" ht="12.75"/>
    <row r="46443" ht="12.75"/>
    <row r="46444" ht="12.75"/>
    <row r="46445" ht="12.75"/>
    <row r="46446" ht="12.75"/>
    <row r="46447" ht="12.75"/>
    <row r="46448" ht="12.75"/>
    <row r="46449" ht="12.75"/>
    <row r="46450" ht="12.75"/>
    <row r="46451" ht="12.75"/>
    <row r="46452" ht="12.75"/>
    <row r="46453" ht="12.75"/>
    <row r="46454" ht="12.75"/>
    <row r="46455" ht="12.75"/>
    <row r="46456" ht="12.75"/>
    <row r="46457" ht="12.75"/>
    <row r="46458" ht="12.75"/>
    <row r="46459" ht="12.75"/>
    <row r="46460" ht="12.75"/>
    <row r="46461" ht="12.75"/>
    <row r="46462" ht="12.75"/>
    <row r="46463" ht="12.75"/>
    <row r="46464" ht="12.75"/>
    <row r="46465" ht="12.75"/>
    <row r="46466" ht="12.75"/>
    <row r="46467" ht="12.75"/>
    <row r="46468" ht="12.75"/>
    <row r="46469" ht="12.75"/>
    <row r="46470" ht="12.75"/>
    <row r="46471" ht="12.75"/>
    <row r="46472" ht="12.75"/>
    <row r="46473" ht="12.75"/>
    <row r="46474" ht="12.75"/>
    <row r="46475" ht="12.75"/>
    <row r="46476" ht="12.75"/>
    <row r="46477" ht="12.75"/>
    <row r="46478" ht="12.75"/>
    <row r="46479" ht="12.75"/>
    <row r="46480" ht="12.75"/>
    <row r="46481" ht="12.75"/>
    <row r="46482" ht="12.75"/>
    <row r="46483" ht="12.75"/>
    <row r="46484" ht="12.75"/>
    <row r="46485" ht="12.75"/>
    <row r="46486" ht="12.75"/>
    <row r="46487" ht="12.75"/>
    <row r="46488" ht="12.75"/>
    <row r="46489" ht="12.75"/>
    <row r="46490" ht="12.75"/>
    <row r="46491" ht="12.75"/>
    <row r="46492" ht="12.75"/>
    <row r="46493" ht="12.75"/>
    <row r="46494" ht="12.75"/>
    <row r="46495" ht="12.75"/>
    <row r="46496" ht="12.75"/>
    <row r="46497" ht="12.75"/>
    <row r="46498" ht="12.75"/>
    <row r="46499" ht="12.75"/>
    <row r="46500" ht="12.75"/>
    <row r="46501" ht="12.75"/>
    <row r="46502" ht="12.75"/>
    <row r="46503" ht="12.75"/>
    <row r="46504" ht="12.75"/>
    <row r="46505" ht="12.75"/>
    <row r="46506" ht="12.75"/>
    <row r="46507" ht="12.75"/>
    <row r="46508" ht="12.75"/>
    <row r="46509" ht="12.75"/>
    <row r="46510" ht="12.75"/>
    <row r="46511" ht="12.75"/>
    <row r="46512" ht="12.75"/>
    <row r="46513" ht="12.75"/>
    <row r="46514" ht="12.75"/>
    <row r="46515" ht="12.75"/>
    <row r="46516" ht="12.75"/>
    <row r="46517" ht="12.75"/>
    <row r="46518" ht="12.75"/>
    <row r="46519" ht="12.75"/>
    <row r="46520" ht="12.75"/>
    <row r="46521" ht="12.75"/>
    <row r="46522" ht="12.75"/>
    <row r="46523" ht="12.75"/>
    <row r="46524" ht="12.75"/>
    <row r="46525" ht="12.75"/>
    <row r="46526" ht="12.75"/>
    <row r="46527" ht="12.75"/>
    <row r="46528" ht="12.75"/>
    <row r="46529" ht="12.75"/>
    <row r="46530" ht="12.75"/>
    <row r="46531" ht="12.75"/>
    <row r="46532" ht="12.75"/>
    <row r="46533" ht="12.75"/>
    <row r="46534" ht="12.75"/>
    <row r="46535" ht="12.75"/>
    <row r="46536" ht="12.75"/>
    <row r="46537" ht="12.75"/>
    <row r="46538" ht="12.75"/>
    <row r="46539" ht="12.75"/>
    <row r="46540" ht="12.75"/>
    <row r="46541" ht="12.75"/>
    <row r="46542" ht="12.75"/>
    <row r="46543" ht="12.75"/>
    <row r="46544" ht="12.75"/>
    <row r="46545" ht="12.75"/>
    <row r="46546" ht="12.75"/>
    <row r="46547" ht="12.75"/>
    <row r="46548" ht="12.75"/>
    <row r="46549" ht="12.75"/>
    <row r="46550" ht="12.75"/>
    <row r="46551" ht="12.75"/>
    <row r="46552" ht="12.75"/>
    <row r="46553" ht="12.75"/>
    <row r="46554" ht="12.75"/>
    <row r="46555" ht="12.75"/>
    <row r="46556" ht="12.75"/>
    <row r="46557" ht="12.75"/>
    <row r="46558" ht="12.75"/>
    <row r="46559" ht="12.75"/>
    <row r="46560" ht="12.75"/>
    <row r="46561" ht="12.75"/>
    <row r="46562" ht="12.75"/>
    <row r="46563" ht="12.75"/>
    <row r="46564" ht="12.75"/>
    <row r="46565" ht="12.75"/>
    <row r="46566" ht="12.75"/>
    <row r="46567" ht="12.75"/>
    <row r="46568" ht="12.75"/>
    <row r="46569" ht="12.75"/>
    <row r="46570" ht="12.75"/>
    <row r="46571" ht="12.75"/>
    <row r="46572" ht="12.75"/>
    <row r="46573" ht="12.75"/>
    <row r="46574" ht="12.75"/>
    <row r="46575" ht="12.75"/>
    <row r="46576" ht="12.75"/>
    <row r="46577" ht="12.75"/>
    <row r="46578" ht="12.75"/>
    <row r="46579" ht="12.75"/>
    <row r="46580" ht="12.75"/>
    <row r="46581" ht="12.75"/>
    <row r="46582" ht="12.75"/>
    <row r="46583" ht="12.75"/>
    <row r="46584" ht="12.75"/>
    <row r="46585" ht="12.75"/>
    <row r="46586" ht="12.75"/>
    <row r="46587" ht="12.75"/>
    <row r="46588" ht="12.75"/>
    <row r="46589" ht="12.75"/>
    <row r="46590" ht="12.75"/>
    <row r="46591" ht="12.75"/>
    <row r="46592" ht="12.75"/>
    <row r="46593" ht="12.75"/>
    <row r="46594" ht="12.75"/>
    <row r="46595" ht="12.75"/>
    <row r="46596" ht="12.75"/>
    <row r="46597" ht="12.75"/>
    <row r="46598" ht="12.75"/>
    <row r="46599" ht="12.75"/>
    <row r="46600" ht="12.75"/>
    <row r="46601" ht="12.75"/>
    <row r="46602" ht="12.75"/>
    <row r="46603" ht="12.75"/>
    <row r="46604" ht="12.75"/>
    <row r="46605" ht="12.75"/>
    <row r="46606" ht="12.75"/>
    <row r="46607" ht="12.75"/>
    <row r="46608" ht="12.75"/>
    <row r="46609" ht="12.75"/>
    <row r="46610" ht="12.75"/>
    <row r="46611" ht="12.75"/>
    <row r="46612" ht="12.75"/>
    <row r="46613" ht="12.75"/>
    <row r="46614" ht="12.75"/>
    <row r="46615" ht="12.75"/>
    <row r="46616" ht="12.75"/>
    <row r="46617" ht="12.75"/>
    <row r="46618" ht="12.75"/>
    <row r="46619" ht="12.75"/>
    <row r="46620" ht="12.75"/>
    <row r="46621" ht="12.75"/>
    <row r="46622" ht="12.75"/>
    <row r="46623" ht="12.75"/>
    <row r="46624" ht="12.75"/>
    <row r="46625" ht="12.75"/>
    <row r="46626" ht="12.75"/>
    <row r="46627" ht="12.75"/>
    <row r="46628" ht="12.75"/>
    <row r="46629" ht="12.75"/>
    <row r="46630" ht="12.75"/>
    <row r="46631" ht="12.75"/>
    <row r="46632" ht="12.75"/>
    <row r="46633" ht="12.75"/>
    <row r="46634" ht="12.75"/>
    <row r="46635" ht="12.75"/>
    <row r="46636" ht="12.75"/>
    <row r="46637" ht="12.75"/>
    <row r="46638" ht="12.75"/>
    <row r="46639" ht="12.75"/>
    <row r="46640" ht="12.75"/>
    <row r="46641" ht="12.75"/>
    <row r="46642" ht="12.75"/>
    <row r="46643" ht="12.75"/>
    <row r="46644" ht="12.75"/>
    <row r="46645" ht="12.75"/>
    <row r="46646" ht="12.75"/>
    <row r="46647" ht="12.75"/>
    <row r="46648" ht="12.75"/>
    <row r="46649" ht="12.75"/>
    <row r="46650" ht="12.75"/>
    <row r="46651" ht="12.75"/>
    <row r="46652" ht="12.75"/>
    <row r="46653" ht="12.75"/>
    <row r="46654" ht="12.75"/>
    <row r="46655" ht="12.75"/>
    <row r="46656" ht="12.75"/>
    <row r="46657" ht="12.75"/>
    <row r="46658" ht="12.75"/>
    <row r="46659" ht="12.75"/>
    <row r="46660" ht="12.75"/>
    <row r="46661" ht="12.75"/>
    <row r="46662" ht="12.75"/>
    <row r="46663" ht="12.75"/>
    <row r="46664" ht="12.75"/>
    <row r="46665" ht="12.75"/>
    <row r="46666" ht="12.75"/>
    <row r="46667" ht="12.75"/>
    <row r="46668" ht="12.75"/>
    <row r="46669" ht="12.75"/>
    <row r="46670" ht="12.75"/>
    <row r="46671" ht="12.75"/>
    <row r="46672" ht="12.75"/>
    <row r="46673" ht="12.75"/>
    <row r="46674" ht="12.75"/>
    <row r="46675" ht="12.75"/>
    <row r="46676" ht="12.75"/>
    <row r="46677" ht="12.75"/>
    <row r="46678" ht="12.75"/>
    <row r="46679" ht="12.75"/>
    <row r="46680" ht="12.75"/>
    <row r="46681" ht="12.75"/>
    <row r="46682" ht="12.75"/>
    <row r="46683" ht="12.75"/>
    <row r="46684" ht="12.75"/>
    <row r="46685" ht="12.75"/>
    <row r="46686" ht="12.75"/>
    <row r="46687" ht="12.75"/>
    <row r="46688" ht="12.75"/>
    <row r="46689" ht="12.75"/>
    <row r="46690" ht="12.75"/>
    <row r="46691" ht="12.75"/>
    <row r="46692" ht="12.75"/>
    <row r="46693" ht="12.75"/>
    <row r="46694" ht="12.75"/>
    <row r="46695" ht="12.75"/>
    <row r="46696" ht="12.75"/>
    <row r="46697" ht="12.75"/>
    <row r="46698" ht="12.75"/>
    <row r="46699" ht="12.75"/>
    <row r="46700" ht="12.75"/>
    <row r="46701" ht="12.75"/>
    <row r="46702" ht="12.75"/>
    <row r="46703" ht="12.75"/>
    <row r="46704" ht="12.75"/>
    <row r="46705" ht="12.75"/>
    <row r="46706" ht="12.75"/>
    <row r="46707" ht="12.75"/>
    <row r="46708" ht="12.75"/>
    <row r="46709" ht="12.75"/>
    <row r="46710" ht="12.75"/>
    <row r="46711" ht="12.75"/>
    <row r="46712" ht="12.75"/>
    <row r="46713" ht="12.75"/>
    <row r="46714" ht="12.75"/>
    <row r="46715" ht="12.75"/>
    <row r="46716" ht="12.75"/>
    <row r="46717" ht="12.75"/>
    <row r="46718" ht="12.75"/>
    <row r="46719" ht="12.75"/>
    <row r="46720" ht="12.75"/>
    <row r="46721" ht="12.75"/>
    <row r="46722" ht="12.75"/>
    <row r="46723" ht="12.75"/>
    <row r="46724" ht="12.75"/>
    <row r="46725" ht="12.75"/>
    <row r="46726" ht="12.75"/>
    <row r="46727" ht="12.75"/>
    <row r="46728" ht="12.75"/>
    <row r="46729" ht="12.75"/>
    <row r="46730" ht="12.75"/>
    <row r="46731" ht="12.75"/>
    <row r="46732" ht="12.75"/>
    <row r="46733" ht="12.75"/>
    <row r="46734" ht="12.75"/>
    <row r="46735" ht="12.75"/>
    <row r="46736" ht="12.75"/>
    <row r="46737" ht="12.75"/>
    <row r="46738" ht="12.75"/>
    <row r="46739" ht="12.75"/>
    <row r="46740" ht="12.75"/>
    <row r="46741" ht="12.75"/>
    <row r="46742" ht="12.75"/>
    <row r="46743" ht="12.75"/>
    <row r="46744" ht="12.75"/>
    <row r="46745" ht="12.75"/>
    <row r="46746" ht="12.75"/>
    <row r="46747" ht="12.75"/>
    <row r="46748" ht="12.75"/>
    <row r="46749" ht="12.75"/>
    <row r="46750" ht="12.75"/>
    <row r="46751" ht="12.75"/>
    <row r="46752" ht="12.75"/>
    <row r="46753" ht="12.75"/>
    <row r="46754" ht="12.75"/>
    <row r="46755" ht="12.75"/>
    <row r="46756" ht="12.75"/>
    <row r="46757" ht="12.75"/>
    <row r="46758" ht="12.75"/>
    <row r="46759" ht="12.75"/>
    <row r="46760" ht="12.75"/>
    <row r="46761" ht="12.75"/>
    <row r="46762" ht="12.75"/>
    <row r="46763" ht="12.75"/>
    <row r="46764" ht="12.75"/>
    <row r="46765" ht="12.75"/>
    <row r="46766" ht="12.75"/>
    <row r="46767" ht="12.75"/>
    <row r="46768" ht="12.75"/>
    <row r="46769" ht="12.75"/>
    <row r="46770" ht="12.75"/>
    <row r="46771" ht="12.75"/>
    <row r="46772" ht="12.75"/>
    <row r="46773" ht="12.75"/>
    <row r="46774" ht="12.75"/>
    <row r="46775" ht="12.75"/>
    <row r="46776" ht="12.75"/>
    <row r="46777" ht="12.75"/>
    <row r="46778" ht="12.75"/>
    <row r="46779" ht="12.75"/>
    <row r="46780" ht="12.75"/>
    <row r="46781" ht="12.75"/>
    <row r="46782" ht="12.75"/>
    <row r="46783" ht="12.75"/>
    <row r="46784" ht="12.75"/>
    <row r="46785" ht="12.75"/>
    <row r="46786" ht="12.75"/>
    <row r="46787" ht="12.75"/>
    <row r="46788" ht="12.75"/>
    <row r="46789" ht="12.75"/>
    <row r="46790" ht="12.75"/>
    <row r="46791" ht="12.75"/>
    <row r="46792" ht="12.75"/>
    <row r="46793" ht="12.75"/>
    <row r="46794" ht="12.75"/>
    <row r="46795" ht="12.75"/>
    <row r="46796" ht="12.75"/>
    <row r="46797" ht="12.75"/>
    <row r="46798" ht="12.75"/>
    <row r="46799" ht="12.75"/>
    <row r="46800" ht="12.75"/>
    <row r="46801" ht="12.75"/>
    <row r="46802" ht="12.75"/>
    <row r="46803" ht="12.75"/>
    <row r="46804" ht="12.75"/>
    <row r="46805" ht="12.75"/>
    <row r="46806" ht="12.75"/>
    <row r="46807" ht="12.75"/>
    <row r="46808" ht="12.75"/>
    <row r="46809" ht="12.75"/>
    <row r="46810" ht="12.75"/>
    <row r="46811" ht="12.75"/>
    <row r="46812" ht="12.75"/>
    <row r="46813" ht="12.75"/>
    <row r="46814" ht="12.75"/>
    <row r="46815" ht="12.75"/>
    <row r="46816" ht="12.75"/>
    <row r="46817" ht="12.75"/>
    <row r="46818" ht="12.75"/>
    <row r="46819" ht="12.75"/>
    <row r="46820" ht="12.75"/>
    <row r="46821" ht="12.75"/>
    <row r="46822" ht="12.75"/>
    <row r="46823" ht="12.75"/>
    <row r="46824" ht="12.75"/>
    <row r="46825" ht="12.75"/>
    <row r="46826" ht="12.75"/>
    <row r="46827" ht="12.75"/>
    <row r="46828" ht="12.75"/>
    <row r="46829" ht="12.75"/>
    <row r="46830" ht="12.75"/>
    <row r="46831" ht="12.75"/>
    <row r="46832" ht="12.75"/>
    <row r="46833" ht="12.75"/>
    <row r="46834" ht="12.75"/>
    <row r="46835" ht="12.75"/>
    <row r="46836" ht="12.75"/>
    <row r="46837" ht="12.75"/>
    <row r="46838" ht="12.75"/>
    <row r="46839" ht="12.75"/>
    <row r="46840" ht="12.75"/>
    <row r="46841" ht="12.75"/>
    <row r="46842" ht="12.75"/>
    <row r="46843" ht="12.75"/>
    <row r="46844" ht="12.75"/>
    <row r="46845" ht="12.75"/>
    <row r="46846" ht="12.75"/>
    <row r="46847" ht="12.75"/>
    <row r="46848" ht="12.75"/>
    <row r="46849" ht="12.75"/>
    <row r="46850" ht="12.75"/>
    <row r="46851" ht="12.75"/>
    <row r="46852" ht="12.75"/>
    <row r="46853" ht="12.75"/>
    <row r="46854" ht="12.75"/>
    <row r="46855" ht="12.75"/>
    <row r="46856" ht="12.75"/>
    <row r="46857" ht="12.75"/>
    <row r="46858" ht="12.75"/>
    <row r="46859" ht="12.75"/>
    <row r="46860" ht="12.75"/>
    <row r="46861" ht="12.75"/>
    <row r="46862" ht="12.75"/>
    <row r="46863" ht="12.75"/>
    <row r="46864" ht="12.75"/>
    <row r="46865" ht="12.75"/>
    <row r="46866" ht="12.75"/>
    <row r="46867" ht="12.75"/>
    <row r="46868" ht="12.75"/>
    <row r="46869" ht="12.75"/>
    <row r="46870" ht="12.75"/>
    <row r="46871" ht="12.75"/>
    <row r="46872" ht="12.75"/>
    <row r="46873" ht="12.75"/>
    <row r="46874" ht="12.75"/>
    <row r="46875" ht="12.75"/>
    <row r="46876" ht="12.75"/>
    <row r="46877" ht="12.75"/>
    <row r="46878" ht="12.75"/>
    <row r="46879" ht="12.75"/>
    <row r="46880" ht="12.75"/>
    <row r="46881" ht="12.75"/>
    <row r="46882" ht="12.75"/>
    <row r="46883" ht="12.75"/>
    <row r="46884" ht="12.75"/>
    <row r="46885" ht="12.75"/>
    <row r="46886" ht="12.75"/>
    <row r="46887" ht="12.75"/>
    <row r="46888" ht="12.75"/>
    <row r="46889" ht="12.75"/>
    <row r="46890" ht="12.75"/>
    <row r="46891" ht="12.75"/>
    <row r="46892" ht="12.75"/>
    <row r="46893" ht="12.75"/>
    <row r="46894" ht="12.75"/>
    <row r="46895" ht="12.75"/>
    <row r="46896" ht="12.75"/>
    <row r="46897" ht="12.75"/>
    <row r="46898" ht="12.75"/>
    <row r="46899" ht="12.75"/>
    <row r="46900" ht="12.75"/>
    <row r="46901" ht="12.75"/>
    <row r="46902" ht="12.75"/>
    <row r="46903" ht="12.75"/>
    <row r="46904" ht="12.75"/>
    <row r="46905" ht="12.75"/>
    <row r="46906" ht="12.75"/>
    <row r="46907" ht="12.75"/>
    <row r="46908" ht="12.75"/>
    <row r="46909" ht="12.75"/>
    <row r="46910" ht="12.75"/>
    <row r="46911" ht="12.75"/>
    <row r="46912" ht="12.75"/>
    <row r="46913" ht="12.75"/>
    <row r="46914" ht="12.75"/>
    <row r="46915" ht="12.75"/>
    <row r="46916" ht="12.75"/>
    <row r="46917" ht="12.75"/>
    <row r="46918" ht="12.75"/>
    <row r="46919" ht="12.75"/>
    <row r="46920" ht="12.75"/>
    <row r="46921" ht="12.75"/>
    <row r="46922" ht="12.75"/>
    <row r="46923" ht="12.75"/>
    <row r="46924" ht="12.75"/>
    <row r="46925" ht="12.75"/>
    <row r="46926" ht="12.75"/>
    <row r="46927" ht="12.75"/>
    <row r="46928" ht="12.75"/>
    <row r="46929" ht="12.75"/>
    <row r="46930" ht="12.75"/>
    <row r="46931" ht="12.75"/>
    <row r="46932" ht="12.75"/>
    <row r="46933" ht="12.75"/>
    <row r="46934" ht="12.75"/>
    <row r="46935" ht="12.75"/>
    <row r="46936" ht="12.75"/>
    <row r="46937" ht="12.75"/>
    <row r="46938" ht="12.75"/>
    <row r="46939" ht="12.75"/>
    <row r="46940" ht="12.75"/>
    <row r="46941" ht="12.75"/>
    <row r="46942" ht="12.75"/>
    <row r="46943" ht="12.75"/>
    <row r="46944" ht="12.75"/>
    <row r="46945" ht="12.75"/>
    <row r="46946" ht="12.75"/>
    <row r="46947" ht="12.75"/>
    <row r="46948" ht="12.75"/>
    <row r="46949" ht="12.75"/>
    <row r="46950" ht="12.75"/>
    <row r="46951" ht="12.75"/>
    <row r="46952" ht="12.75"/>
    <row r="46953" ht="12.75"/>
    <row r="46954" ht="12.75"/>
    <row r="46955" ht="12.75"/>
    <row r="46956" ht="12.75"/>
    <row r="46957" ht="12.75"/>
    <row r="46958" ht="12.75"/>
    <row r="46959" ht="12.75"/>
    <row r="46960" ht="12.75"/>
    <row r="46961" ht="12.75"/>
    <row r="46962" ht="12.75"/>
    <row r="46963" ht="12.75"/>
    <row r="46964" ht="12.75"/>
    <row r="46965" ht="12.75"/>
    <row r="46966" ht="12.75"/>
    <row r="46967" ht="12.75"/>
    <row r="46968" ht="12.75"/>
    <row r="46969" ht="12.75"/>
    <row r="46970" ht="12.75"/>
    <row r="46971" ht="12.75"/>
    <row r="46972" ht="12.75"/>
    <row r="46973" ht="12.75"/>
    <row r="46974" ht="12.75"/>
    <row r="46975" ht="12.75"/>
    <row r="46976" ht="12.75"/>
    <row r="46977" ht="12.75"/>
    <row r="46978" ht="12.75"/>
    <row r="46979" ht="12.75"/>
    <row r="46980" ht="12.75"/>
    <row r="46981" ht="12.75"/>
    <row r="46982" ht="12.75"/>
    <row r="46983" ht="12.75"/>
    <row r="46984" ht="12.75"/>
    <row r="46985" ht="12.75"/>
    <row r="46986" ht="12.75"/>
    <row r="46987" ht="12.75"/>
    <row r="46988" ht="12.75"/>
    <row r="46989" ht="12.75"/>
    <row r="46990" ht="12.75"/>
    <row r="46991" ht="12.75"/>
    <row r="46992" ht="12.75"/>
    <row r="46993" ht="12.75"/>
    <row r="46994" ht="12.75"/>
    <row r="46995" ht="12.75"/>
    <row r="46996" ht="12.75"/>
    <row r="46997" ht="12.75"/>
    <row r="46998" ht="12.75"/>
    <row r="46999" ht="12.75"/>
    <row r="47000" ht="12.75"/>
    <row r="47001" ht="12.75"/>
    <row r="47002" ht="12.75"/>
    <row r="47003" ht="12.75"/>
    <row r="47004" ht="12.75"/>
    <row r="47005" ht="12.75"/>
    <row r="47006" ht="12.75"/>
    <row r="47007" ht="12.75"/>
    <row r="47008" ht="12.75"/>
    <row r="47009" ht="12.75"/>
    <row r="47010" ht="12.75"/>
    <row r="47011" ht="12.75"/>
    <row r="47012" ht="12.75"/>
    <row r="47013" ht="12.75"/>
    <row r="47014" ht="12.75"/>
    <row r="47015" ht="12.75"/>
    <row r="47016" ht="12.75"/>
    <row r="47017" ht="12.75"/>
    <row r="47018" ht="12.75"/>
    <row r="47019" ht="12.75"/>
    <row r="47020" ht="12.75"/>
    <row r="47021" ht="12.75"/>
    <row r="47022" ht="12.75"/>
    <row r="47023" ht="12.75"/>
    <row r="47024" ht="12.75"/>
    <row r="47025" ht="12.75"/>
    <row r="47026" ht="12.75"/>
    <row r="47027" ht="12.75"/>
    <row r="47028" ht="12.75"/>
    <row r="47029" ht="12.75"/>
    <row r="47030" ht="12.75"/>
    <row r="47031" ht="12.75"/>
    <row r="47032" ht="12.75"/>
    <row r="47033" ht="12.75"/>
    <row r="47034" ht="12.75"/>
    <row r="47035" ht="12.75"/>
    <row r="47036" ht="12.75"/>
    <row r="47037" ht="12.75"/>
    <row r="47038" ht="12.75"/>
    <row r="47039" ht="12.75"/>
    <row r="47040" ht="12.75"/>
    <row r="47041" ht="12.75"/>
    <row r="47042" ht="12.75"/>
    <row r="47043" ht="12.75"/>
    <row r="47044" ht="12.75"/>
    <row r="47045" ht="12.75"/>
    <row r="47046" ht="12.75"/>
    <row r="47047" ht="12.75"/>
    <row r="47048" ht="12.75"/>
    <row r="47049" ht="12.75"/>
    <row r="47050" ht="12.75"/>
    <row r="47051" ht="12.75"/>
    <row r="47052" ht="12.75"/>
    <row r="47053" ht="12.75"/>
    <row r="47054" ht="12.75"/>
    <row r="47055" ht="12.75"/>
    <row r="47056" ht="12.75"/>
    <row r="47057" ht="12.75"/>
    <row r="47058" ht="12.75"/>
    <row r="47059" ht="12.75"/>
    <row r="47060" ht="12.75"/>
    <row r="47061" ht="12.75"/>
    <row r="47062" ht="12.75"/>
    <row r="47063" ht="12.75"/>
    <row r="47064" ht="12.75"/>
    <row r="47065" ht="12.75"/>
    <row r="47066" ht="12.75"/>
    <row r="47067" ht="12.75"/>
    <row r="47068" ht="12.75"/>
    <row r="47069" ht="12.75"/>
    <row r="47070" ht="12.75"/>
    <row r="47071" ht="12.75"/>
    <row r="47072" ht="12.75"/>
    <row r="47073" ht="12.75"/>
    <row r="47074" ht="12.75"/>
    <row r="47075" ht="12.75"/>
    <row r="47076" ht="12.75"/>
    <row r="47077" ht="12.75"/>
    <row r="47078" ht="12.75"/>
    <row r="47079" ht="12.75"/>
    <row r="47080" ht="12.75"/>
    <row r="47081" ht="12.75"/>
    <row r="47082" ht="12.75"/>
    <row r="47083" ht="12.75"/>
    <row r="47084" ht="12.75"/>
    <row r="47085" ht="12.75"/>
    <row r="47086" ht="12.75"/>
    <row r="47087" ht="12.75"/>
    <row r="47088" ht="12.75"/>
    <row r="47089" ht="12.75"/>
    <row r="47090" ht="12.75"/>
    <row r="47091" ht="12.75"/>
    <row r="47092" ht="12.75"/>
    <row r="47093" ht="12.75"/>
    <row r="47094" ht="12.75"/>
    <row r="47095" ht="12.75"/>
    <row r="47096" ht="12.75"/>
    <row r="47097" ht="12.75"/>
    <row r="47098" ht="12.75"/>
    <row r="47099" ht="12.75"/>
    <row r="47100" ht="12.75"/>
    <row r="47101" ht="12.75"/>
    <row r="47102" ht="12.75"/>
    <row r="47103" ht="12.75"/>
    <row r="47104" ht="12.75"/>
    <row r="47105" ht="12.75"/>
    <row r="47106" ht="12.75"/>
    <row r="47107" ht="12.75"/>
    <row r="47108" ht="12.75"/>
    <row r="47109" ht="12.75"/>
    <row r="47110" ht="12.75"/>
    <row r="47111" ht="12.75"/>
    <row r="47112" ht="12.75"/>
    <row r="47113" ht="12.75"/>
    <row r="47114" ht="12.75"/>
    <row r="47115" ht="12.75"/>
    <row r="47116" ht="12.75"/>
    <row r="47117" ht="12.75"/>
    <row r="47118" ht="12.75"/>
    <row r="47119" ht="12.75"/>
    <row r="47120" ht="12.75"/>
    <row r="47121" ht="12.75"/>
    <row r="47122" ht="12.75"/>
    <row r="47123" ht="12.75"/>
    <row r="47124" ht="12.75"/>
    <row r="47125" ht="12.75"/>
    <row r="47126" ht="12.75"/>
    <row r="47127" ht="12.75"/>
    <row r="47128" ht="12.75"/>
    <row r="47129" ht="12.75"/>
    <row r="47130" ht="12.75"/>
    <row r="47131" ht="12.75"/>
    <row r="47132" ht="12.75"/>
    <row r="47133" ht="12.75"/>
    <row r="47134" ht="12.75"/>
    <row r="47135" ht="12.75"/>
    <row r="47136" ht="12.75"/>
    <row r="47137" ht="12.75"/>
    <row r="47138" ht="12.75"/>
    <row r="47139" ht="12.75"/>
    <row r="47140" ht="12.75"/>
    <row r="47141" ht="12.75"/>
    <row r="47142" ht="12.75"/>
    <row r="47143" ht="12.75"/>
    <row r="47144" ht="12.75"/>
    <row r="47145" ht="12.75"/>
    <row r="47146" ht="12.75"/>
    <row r="47147" ht="12.75"/>
    <row r="47148" ht="12.75"/>
    <row r="47149" ht="12.75"/>
    <row r="47150" ht="12.75"/>
    <row r="47151" ht="12.75"/>
    <row r="47152" ht="12.75"/>
    <row r="47153" ht="12.75"/>
    <row r="47154" ht="12.75"/>
    <row r="47155" ht="12.75"/>
    <row r="47156" ht="12.75"/>
    <row r="47157" ht="12.75"/>
    <row r="47158" ht="12.75"/>
    <row r="47159" ht="12.75"/>
    <row r="47160" ht="12.75"/>
    <row r="47161" ht="12.75"/>
    <row r="47162" ht="12.75"/>
    <row r="47163" ht="12.75"/>
    <row r="47164" ht="12.75"/>
    <row r="47165" ht="12.75"/>
    <row r="47166" ht="12.75"/>
    <row r="47167" ht="12.75"/>
    <row r="47168" ht="12.75"/>
    <row r="47169" ht="12.75"/>
    <row r="47170" ht="12.75"/>
    <row r="47171" ht="12.75"/>
    <row r="47172" ht="12.75"/>
    <row r="47173" ht="12.75"/>
    <row r="47174" ht="12.75"/>
    <row r="47175" ht="12.75"/>
    <row r="47176" ht="12.75"/>
    <row r="47177" ht="12.75"/>
    <row r="47178" ht="12.75"/>
    <row r="47179" ht="12.75"/>
    <row r="47180" ht="12.75"/>
    <row r="47181" ht="12.75"/>
    <row r="47182" ht="12.75"/>
    <row r="47183" ht="12.75"/>
    <row r="47184" ht="12.75"/>
    <row r="47185" ht="12.75"/>
    <row r="47186" ht="12.75"/>
    <row r="47187" ht="12.75"/>
    <row r="47188" ht="12.75"/>
    <row r="47189" ht="12.75"/>
    <row r="47190" ht="12.75"/>
    <row r="47191" ht="12.75"/>
    <row r="47192" ht="12.75"/>
    <row r="47193" ht="12.75"/>
    <row r="47194" ht="12.75"/>
    <row r="47195" ht="12.75"/>
    <row r="47196" ht="12.75"/>
    <row r="47197" ht="12.75"/>
    <row r="47198" ht="12.75"/>
    <row r="47199" ht="12.75"/>
    <row r="47200" ht="12.75"/>
    <row r="47201" ht="12.75"/>
    <row r="47202" ht="12.75"/>
    <row r="47203" ht="12.75"/>
    <row r="47204" ht="12.75"/>
    <row r="47205" ht="12.75"/>
    <row r="47206" ht="12.75"/>
    <row r="47207" ht="12.75"/>
    <row r="47208" ht="12.75"/>
    <row r="47209" ht="12.75"/>
    <row r="47210" ht="12.75"/>
    <row r="47211" ht="12.75"/>
    <row r="47212" ht="12.75"/>
    <row r="47213" ht="12.75"/>
    <row r="47214" ht="12.75"/>
    <row r="47215" ht="12.75"/>
    <row r="47216" ht="12.75"/>
    <row r="47217" ht="12.75"/>
    <row r="47218" ht="12.75"/>
    <row r="47219" ht="12.75"/>
    <row r="47220" ht="12.75"/>
    <row r="47221" ht="12.75"/>
    <row r="47222" ht="12.75"/>
    <row r="47223" ht="12.75"/>
    <row r="47224" ht="12.75"/>
    <row r="47225" ht="12.75"/>
    <row r="47226" ht="12.75"/>
    <row r="47227" ht="12.75"/>
    <row r="47228" ht="12.75"/>
    <row r="47229" ht="12.75"/>
    <row r="47230" ht="12.75"/>
    <row r="47231" ht="12.75"/>
    <row r="47232" ht="12.75"/>
    <row r="47233" ht="12.75"/>
    <row r="47234" ht="12.75"/>
    <row r="47235" ht="12.75"/>
    <row r="47236" ht="12.75"/>
    <row r="47237" ht="12.75"/>
    <row r="47238" ht="12.75"/>
    <row r="47239" ht="12.75"/>
    <row r="47240" ht="12.75"/>
    <row r="47241" ht="12.75"/>
    <row r="47242" ht="12.75"/>
    <row r="47243" ht="12.75"/>
    <row r="47244" ht="12.75"/>
    <row r="47245" ht="12.75"/>
    <row r="47246" ht="12.75"/>
    <row r="47247" ht="12.75"/>
    <row r="47248" ht="12.75"/>
    <row r="47249" ht="12.75"/>
    <row r="47250" ht="12.75"/>
    <row r="47251" ht="12.75"/>
    <row r="47252" ht="12.75"/>
    <row r="47253" ht="12.75"/>
    <row r="47254" ht="12.75"/>
    <row r="47255" ht="12.75"/>
    <row r="47256" ht="12.75"/>
    <row r="47257" ht="12.75"/>
    <row r="47258" ht="12.75"/>
    <row r="47259" ht="12.75"/>
    <row r="47260" ht="12.75"/>
    <row r="47261" ht="12.75"/>
    <row r="47262" ht="12.75"/>
    <row r="47263" ht="12.75"/>
    <row r="47264" ht="12.75"/>
    <row r="47265" ht="12.75"/>
    <row r="47266" ht="12.75"/>
    <row r="47267" ht="12.75"/>
    <row r="47268" ht="12.75"/>
    <row r="47269" ht="12.75"/>
    <row r="47270" ht="12.75"/>
    <row r="47271" ht="12.75"/>
    <row r="47272" ht="12.75"/>
    <row r="47273" ht="12.75"/>
    <row r="47274" ht="12.75"/>
    <row r="47275" ht="12.75"/>
    <row r="47276" ht="12.75"/>
    <row r="47277" ht="12.75"/>
    <row r="47278" ht="12.75"/>
    <row r="47279" ht="12.75"/>
    <row r="47280" ht="12.75"/>
    <row r="47281" ht="12.75"/>
    <row r="47282" ht="12.75"/>
    <row r="47283" ht="12.75"/>
    <row r="47284" ht="12.75"/>
    <row r="47285" ht="12.75"/>
    <row r="47286" ht="12.75"/>
    <row r="47287" ht="12.75"/>
    <row r="47288" ht="12.75"/>
    <row r="47289" ht="12.75"/>
    <row r="47290" ht="12.75"/>
    <row r="47291" ht="12.75"/>
    <row r="47292" ht="12.75"/>
    <row r="47293" ht="12.75"/>
    <row r="47294" ht="12.75"/>
    <row r="47295" ht="12.75"/>
    <row r="47296" ht="12.75"/>
    <row r="47297" ht="12.75"/>
    <row r="47298" ht="12.75"/>
    <row r="47299" ht="12.75"/>
    <row r="47300" ht="12.75"/>
    <row r="47301" ht="12.75"/>
    <row r="47302" ht="12.75"/>
    <row r="47303" ht="12.75"/>
    <row r="47304" ht="12.75"/>
    <row r="47305" ht="12.75"/>
    <row r="47306" ht="12.75"/>
    <row r="47307" ht="12.75"/>
    <row r="47308" ht="12.75"/>
    <row r="47309" ht="12.75"/>
    <row r="47310" ht="12.75"/>
    <row r="47311" ht="12.75"/>
    <row r="47312" ht="12.75"/>
    <row r="47313" ht="12.75"/>
    <row r="47314" ht="12.75"/>
    <row r="47315" ht="12.75"/>
    <row r="47316" ht="12.75"/>
    <row r="47317" ht="12.75"/>
    <row r="47318" ht="12.75"/>
    <row r="47319" ht="12.75"/>
    <row r="47320" ht="12.75"/>
    <row r="47321" ht="12.75"/>
    <row r="47322" ht="12.75"/>
    <row r="47323" ht="12.75"/>
    <row r="47324" ht="12.75"/>
    <row r="47325" ht="12.75"/>
    <row r="47326" ht="12.75"/>
    <row r="47327" ht="12.75"/>
    <row r="47328" ht="12.75"/>
    <row r="47329" ht="12.75"/>
    <row r="47330" ht="12.75"/>
    <row r="47331" ht="12.75"/>
    <row r="47332" ht="12.75"/>
    <row r="47333" ht="12.75"/>
    <row r="47334" ht="12.75"/>
    <row r="47335" ht="12.75"/>
    <row r="47336" ht="12.75"/>
    <row r="47337" ht="12.75"/>
    <row r="47338" ht="12.75"/>
    <row r="47339" ht="12.75"/>
    <row r="47340" ht="12.75"/>
    <row r="47341" ht="12.75"/>
    <row r="47342" ht="12.75"/>
    <row r="47343" ht="12.75"/>
    <row r="47344" ht="12.75"/>
    <row r="47345" ht="12.75"/>
    <row r="47346" ht="12.75"/>
    <row r="47347" ht="12.75"/>
    <row r="47348" ht="12.75"/>
    <row r="47349" ht="12.75"/>
    <row r="47350" ht="12.75"/>
    <row r="47351" ht="12.75"/>
    <row r="47352" ht="12.75"/>
    <row r="47353" ht="12.75"/>
    <row r="47354" ht="12.75"/>
    <row r="47355" ht="12.75"/>
    <row r="47356" ht="12.75"/>
    <row r="47357" ht="12.75"/>
    <row r="47358" ht="12.75"/>
    <row r="47359" ht="12.75"/>
    <row r="47360" ht="12.75"/>
    <row r="47361" ht="12.75"/>
    <row r="47362" ht="12.75"/>
    <row r="47363" ht="12.75"/>
    <row r="47364" ht="12.75"/>
    <row r="47365" ht="12.75"/>
    <row r="47366" ht="12.75"/>
    <row r="47367" ht="12.75"/>
    <row r="47368" ht="12.75"/>
    <row r="47369" ht="12.75"/>
    <row r="47370" ht="12.75"/>
    <row r="47371" ht="12.75"/>
    <row r="47372" ht="12.75"/>
    <row r="47373" ht="12.75"/>
    <row r="47374" ht="12.75"/>
    <row r="47375" ht="12.75"/>
    <row r="47376" ht="12.75"/>
    <row r="47377" ht="12.75"/>
    <row r="47378" ht="12.75"/>
    <row r="47379" ht="12.75"/>
    <row r="47380" ht="12.75"/>
    <row r="47381" ht="12.75"/>
    <row r="47382" ht="12.75"/>
    <row r="47383" ht="12.75"/>
    <row r="47384" ht="12.75"/>
    <row r="47385" ht="12.75"/>
    <row r="47386" ht="12.75"/>
    <row r="47387" ht="12.75"/>
    <row r="47388" ht="12.75"/>
    <row r="47389" ht="12.75"/>
    <row r="47390" ht="12.75"/>
    <row r="47391" ht="12.75"/>
    <row r="47392" ht="12.75"/>
    <row r="47393" ht="12.75"/>
    <row r="47394" ht="12.75"/>
    <row r="47395" ht="12.75"/>
    <row r="47396" ht="12.75"/>
    <row r="47397" ht="12.75"/>
    <row r="47398" ht="12.75"/>
    <row r="47399" ht="12.75"/>
    <row r="47400" ht="12.75"/>
    <row r="47401" ht="12.75"/>
    <row r="47402" ht="12.75"/>
    <row r="47403" ht="12.75"/>
    <row r="47404" ht="12.75"/>
    <row r="47405" ht="12.75"/>
    <row r="47406" ht="12.75"/>
    <row r="47407" ht="12.75"/>
    <row r="47408" ht="12.75"/>
    <row r="47409" ht="12.75"/>
    <row r="47410" ht="12.75"/>
    <row r="47411" ht="12.75"/>
    <row r="47412" ht="12.75"/>
    <row r="47413" ht="12.75"/>
    <row r="47414" ht="12.75"/>
    <row r="47415" ht="12.75"/>
    <row r="47416" ht="12.75"/>
    <row r="47417" ht="12.75"/>
    <row r="47418" ht="12.75"/>
    <row r="47419" ht="12.75"/>
    <row r="47420" ht="12.75"/>
    <row r="47421" ht="12.75"/>
    <row r="47422" ht="12.75"/>
    <row r="47423" ht="12.75"/>
    <row r="47424" ht="12.75"/>
    <row r="47425" ht="12.75"/>
    <row r="47426" ht="12.75"/>
    <row r="47427" ht="12.75"/>
    <row r="47428" ht="12.75"/>
    <row r="47429" ht="12.75"/>
    <row r="47430" ht="12.75"/>
    <row r="47431" ht="12.75"/>
    <row r="47432" ht="12.75"/>
    <row r="47433" ht="12.75"/>
    <row r="47434" ht="12.75"/>
    <row r="47435" ht="12.75"/>
    <row r="47436" ht="12.75"/>
    <row r="47437" ht="12.75"/>
    <row r="47438" ht="12.75"/>
    <row r="47439" ht="12.75"/>
    <row r="47440" ht="12.75"/>
    <row r="47441" ht="12.75"/>
    <row r="47442" ht="12.75"/>
    <row r="47443" ht="12.75"/>
    <row r="47444" ht="12.75"/>
    <row r="47445" ht="12.75"/>
    <row r="47446" ht="12.75"/>
    <row r="47447" ht="12.75"/>
    <row r="47448" ht="12.75"/>
    <row r="47449" ht="12.75"/>
    <row r="47450" ht="12.75"/>
    <row r="47451" ht="12.75"/>
    <row r="47452" ht="12.75"/>
    <row r="47453" ht="12.75"/>
    <row r="47454" ht="12.75"/>
    <row r="47455" ht="12.75"/>
    <row r="47456" ht="12.75"/>
    <row r="47457" ht="12.75"/>
    <row r="47458" ht="12.75"/>
    <row r="47459" ht="12.75"/>
    <row r="47460" ht="12.75"/>
    <row r="47461" ht="12.75"/>
    <row r="47462" ht="12.75"/>
    <row r="47463" ht="12.75"/>
    <row r="47464" ht="12.75"/>
    <row r="47465" ht="12.75"/>
    <row r="47466" ht="12.75"/>
    <row r="47467" ht="12.75"/>
    <row r="47468" ht="12.75"/>
    <row r="47469" ht="12.75"/>
    <row r="47470" ht="12.75"/>
    <row r="47471" ht="12.75"/>
    <row r="47472" ht="12.75"/>
    <row r="47473" ht="12.75"/>
    <row r="47474" ht="12.75"/>
    <row r="47475" ht="12.75"/>
    <row r="47476" ht="12.75"/>
    <row r="47477" ht="12.75"/>
    <row r="47478" ht="12.75"/>
    <row r="47479" ht="12.75"/>
    <row r="47480" ht="12.75"/>
    <row r="47481" ht="12.75"/>
    <row r="47482" ht="12.75"/>
    <row r="47483" ht="12.75"/>
    <row r="47484" ht="12.75"/>
    <row r="47485" ht="12.75"/>
    <row r="47486" ht="12.75"/>
    <row r="47487" ht="12.75"/>
    <row r="47488" ht="12.75"/>
    <row r="47489" ht="12.75"/>
    <row r="47490" ht="12.75"/>
    <row r="47491" ht="12.75"/>
    <row r="47492" ht="12.75"/>
    <row r="47493" ht="12.75"/>
    <row r="47494" ht="12.75"/>
    <row r="47495" ht="12.75"/>
    <row r="47496" ht="12.75"/>
    <row r="47497" ht="12.75"/>
    <row r="47498" ht="12.75"/>
    <row r="47499" ht="12.75"/>
    <row r="47500" ht="12.75"/>
    <row r="47501" ht="12.75"/>
    <row r="47502" ht="12.75"/>
    <row r="47503" ht="12.75"/>
    <row r="47504" ht="12.75"/>
    <row r="47505" ht="12.75"/>
    <row r="47506" ht="12.75"/>
    <row r="47507" ht="12.75"/>
    <row r="47508" ht="12.75"/>
    <row r="47509" ht="12.75"/>
    <row r="47510" ht="12.75"/>
    <row r="47511" ht="12.75"/>
    <row r="47512" ht="12.75"/>
    <row r="47513" ht="12.75"/>
    <row r="47514" ht="12.75"/>
    <row r="47515" ht="12.75"/>
    <row r="47516" ht="12.75"/>
    <row r="47517" ht="12.75"/>
    <row r="47518" ht="12.75"/>
    <row r="47519" ht="12.75"/>
    <row r="47520" ht="12.75"/>
    <row r="47521" ht="12.75"/>
    <row r="47522" ht="12.75"/>
    <row r="47523" ht="12.75"/>
    <row r="47524" ht="12.75"/>
    <row r="47525" ht="12.75"/>
    <row r="47526" ht="12.75"/>
    <row r="47527" ht="12.75"/>
    <row r="47528" ht="12.75"/>
    <row r="47529" ht="12.75"/>
    <row r="47530" ht="12.75"/>
    <row r="47531" ht="12.75"/>
    <row r="47532" ht="12.75"/>
    <row r="47533" ht="12.75"/>
    <row r="47534" ht="12.75"/>
    <row r="47535" ht="12.75"/>
    <row r="47536" ht="12.75"/>
    <row r="47537" ht="12.75"/>
    <row r="47538" ht="12.75"/>
    <row r="47539" ht="12.75"/>
    <row r="47540" ht="12.75"/>
    <row r="47541" ht="12.75"/>
    <row r="47542" ht="12.75"/>
    <row r="47543" ht="12.75"/>
    <row r="47544" ht="12.75"/>
    <row r="47545" ht="12.75"/>
    <row r="47546" ht="12.75"/>
    <row r="47547" ht="12.75"/>
    <row r="47548" ht="12.75"/>
    <row r="47549" ht="12.75"/>
    <row r="47550" ht="12.75"/>
    <row r="47551" ht="12.75"/>
    <row r="47552" ht="12.75"/>
    <row r="47553" ht="12.75"/>
    <row r="47554" ht="12.75"/>
    <row r="47555" ht="12.75"/>
    <row r="47556" ht="12.75"/>
    <row r="47557" ht="12.75"/>
    <row r="47558" ht="12.75"/>
    <row r="47559" ht="12.75"/>
    <row r="47560" ht="12.75"/>
    <row r="47561" ht="12.75"/>
    <row r="47562" ht="12.75"/>
    <row r="47563" ht="12.75"/>
    <row r="47564" ht="12.75"/>
    <row r="47565" ht="12.75"/>
    <row r="47566" ht="12.75"/>
    <row r="47567" ht="12.75"/>
    <row r="47568" ht="12.75"/>
    <row r="47569" ht="12.75"/>
    <row r="47570" ht="12.75"/>
    <row r="47571" ht="12.75"/>
    <row r="47572" ht="12.75"/>
    <row r="47573" ht="12.75"/>
    <row r="47574" ht="12.75"/>
    <row r="47575" ht="12.75"/>
    <row r="47576" ht="12.75"/>
    <row r="47577" ht="12.75"/>
    <row r="47578" ht="12.75"/>
    <row r="47579" ht="12.75"/>
    <row r="47580" ht="12.75"/>
    <row r="47581" ht="12.75"/>
    <row r="47582" ht="12.75"/>
    <row r="47583" ht="12.75"/>
    <row r="47584" ht="12.75"/>
    <row r="47585" ht="12.75"/>
    <row r="47586" ht="12.75"/>
    <row r="47587" ht="12.75"/>
    <row r="47588" ht="12.75"/>
    <row r="47589" ht="12.75"/>
    <row r="47590" ht="12.75"/>
    <row r="47591" ht="12.75"/>
    <row r="47592" ht="12.75"/>
    <row r="47593" ht="12.75"/>
    <row r="47594" ht="12.75"/>
    <row r="47595" ht="12.75"/>
    <row r="47596" ht="12.75"/>
    <row r="47597" ht="12.75"/>
    <row r="47598" ht="12.75"/>
    <row r="47599" ht="12.75"/>
    <row r="47600" ht="12.75"/>
    <row r="47601" ht="12.75"/>
    <row r="47602" ht="12.75"/>
    <row r="47603" ht="12.75"/>
    <row r="47604" ht="12.75"/>
    <row r="47605" ht="12.75"/>
    <row r="47606" ht="12.75"/>
    <row r="47607" ht="12.75"/>
    <row r="47608" ht="12.75"/>
    <row r="47609" ht="12.75"/>
    <row r="47610" ht="12.75"/>
    <row r="47611" ht="12.75"/>
    <row r="47612" ht="12.75"/>
    <row r="47613" ht="12.75"/>
    <row r="47614" ht="12.75"/>
    <row r="47615" ht="12.75"/>
    <row r="47616" ht="12.75"/>
    <row r="47617" ht="12.75"/>
    <row r="47618" ht="12.75"/>
    <row r="47619" ht="12.75"/>
    <row r="47620" ht="12.75"/>
    <row r="47621" ht="12.75"/>
    <row r="47622" ht="12.75"/>
    <row r="47623" ht="12.75"/>
    <row r="47624" ht="12.75"/>
    <row r="47625" ht="12.75"/>
    <row r="47626" ht="12.75"/>
    <row r="47627" ht="12.75"/>
    <row r="47628" ht="12.75"/>
    <row r="47629" ht="12.75"/>
    <row r="47630" ht="12.75"/>
    <row r="47631" ht="12.75"/>
    <row r="47632" ht="12.75"/>
    <row r="47633" ht="12.75"/>
    <row r="47634" ht="12.75"/>
    <row r="47635" ht="12.75"/>
    <row r="47636" ht="12.75"/>
    <row r="47637" ht="12.75"/>
    <row r="47638" ht="12.75"/>
    <row r="47639" ht="12.75"/>
    <row r="47640" ht="12.75"/>
    <row r="47641" ht="12.75"/>
    <row r="47642" ht="12.75"/>
    <row r="47643" ht="12.75"/>
    <row r="47644" ht="12.75"/>
    <row r="47645" ht="12.75"/>
    <row r="47646" ht="12.75"/>
    <row r="47647" ht="12.75"/>
    <row r="47648" ht="12.75"/>
    <row r="47649" ht="12.75"/>
    <row r="47650" ht="12.75"/>
    <row r="47651" ht="12.75"/>
    <row r="47652" ht="12.75"/>
    <row r="47653" ht="12.75"/>
    <row r="47654" ht="12.75"/>
    <row r="47655" ht="12.75"/>
    <row r="47656" ht="12.75"/>
    <row r="47657" ht="12.75"/>
    <row r="47658" ht="12.75"/>
    <row r="47659" ht="12.75"/>
    <row r="47660" ht="12.75"/>
    <row r="47661" ht="12.75"/>
    <row r="47662" ht="12.75"/>
    <row r="47663" ht="12.75"/>
    <row r="47664" ht="12.75"/>
    <row r="47665" ht="12.75"/>
    <row r="47666" ht="12.75"/>
    <row r="47667" ht="12.75"/>
    <row r="47668" ht="12.75"/>
    <row r="47669" ht="12.75"/>
    <row r="47670" ht="12.75"/>
    <row r="47671" ht="12.75"/>
    <row r="47672" ht="12.75"/>
    <row r="47673" ht="12.75"/>
    <row r="47674" ht="12.75"/>
    <row r="47675" ht="12.75"/>
    <row r="47676" ht="12.75"/>
    <row r="47677" ht="12.75"/>
    <row r="47678" ht="12.75"/>
    <row r="47679" ht="12.75"/>
    <row r="47680" ht="12.75"/>
    <row r="47681" ht="12.75"/>
    <row r="47682" ht="12.75"/>
    <row r="47683" ht="12.75"/>
    <row r="47684" ht="12.75"/>
    <row r="47685" ht="12.75"/>
    <row r="47686" ht="12.75"/>
    <row r="47687" ht="12.75"/>
    <row r="47688" ht="12.75"/>
    <row r="47689" ht="12.75"/>
    <row r="47690" ht="12.75"/>
    <row r="47691" ht="12.75"/>
    <row r="47692" ht="12.75"/>
    <row r="47693" ht="12.75"/>
    <row r="47694" ht="12.75"/>
    <row r="47695" ht="12.75"/>
    <row r="47696" ht="12.75"/>
    <row r="47697" ht="12.75"/>
    <row r="47698" ht="12.75"/>
    <row r="47699" ht="12.75"/>
    <row r="47700" ht="12.75"/>
    <row r="47701" ht="12.75"/>
    <row r="47702" ht="12.75"/>
    <row r="47703" ht="12.75"/>
    <row r="47704" ht="12.75"/>
    <row r="47705" ht="12.75"/>
    <row r="47706" ht="12.75"/>
    <row r="47707" ht="12.75"/>
    <row r="47708" ht="12.75"/>
    <row r="47709" ht="12.75"/>
    <row r="47710" ht="12.75"/>
    <row r="47711" ht="12.75"/>
    <row r="47712" ht="12.75"/>
    <row r="47713" ht="12.75"/>
    <row r="47714" ht="12.75"/>
    <row r="47715" ht="12.75"/>
    <row r="47716" ht="12.75"/>
    <row r="47717" ht="12.75"/>
    <row r="47718" ht="12.75"/>
    <row r="47719" ht="12.75"/>
    <row r="47720" ht="12.75"/>
    <row r="47721" ht="12.75"/>
    <row r="47722" ht="12.75"/>
    <row r="47723" ht="12.75"/>
    <row r="47724" ht="12.75"/>
    <row r="47725" ht="12.75"/>
    <row r="47726" ht="12.75"/>
    <row r="47727" ht="12.75"/>
    <row r="47728" ht="12.75"/>
    <row r="47729" ht="12.75"/>
    <row r="47730" ht="12.75"/>
    <row r="47731" ht="12.75"/>
    <row r="47732" ht="12.75"/>
    <row r="47733" ht="12.75"/>
    <row r="47734" ht="12.75"/>
    <row r="47735" ht="12.75"/>
    <row r="47736" ht="12.75"/>
    <row r="47737" ht="12.75"/>
    <row r="47738" ht="12.75"/>
    <row r="47739" ht="12.75"/>
    <row r="47740" ht="12.75"/>
    <row r="47741" ht="12.75"/>
    <row r="47742" ht="12.75"/>
    <row r="47743" ht="12.75"/>
    <row r="47744" ht="12.75"/>
    <row r="47745" ht="12.75"/>
    <row r="47746" ht="12.75"/>
    <row r="47747" ht="12.75"/>
    <row r="47748" ht="12.75"/>
    <row r="47749" ht="12.75"/>
    <row r="47750" ht="12.75"/>
    <row r="47751" ht="12.75"/>
    <row r="47752" ht="12.75"/>
    <row r="47753" ht="12.75"/>
    <row r="47754" ht="12.75"/>
    <row r="47755" ht="12.75"/>
    <row r="47756" ht="12.75"/>
    <row r="47757" ht="12.75"/>
    <row r="47758" ht="12.75"/>
    <row r="47759" ht="12.75"/>
    <row r="47760" ht="12.75"/>
    <row r="47761" ht="12.75"/>
    <row r="47762" ht="12.75"/>
    <row r="47763" ht="12.75"/>
    <row r="47764" ht="12.75"/>
    <row r="47765" ht="12.75"/>
    <row r="47766" ht="12.75"/>
    <row r="47767" ht="12.75"/>
    <row r="47768" ht="12.75"/>
    <row r="47769" ht="12.75"/>
    <row r="47770" ht="12.75"/>
    <row r="47771" ht="12.75"/>
    <row r="47772" ht="12.75"/>
    <row r="47773" ht="12.75"/>
    <row r="47774" ht="12.75"/>
    <row r="47775" ht="12.75"/>
    <row r="47776" ht="12.75"/>
    <row r="47777" ht="12.75"/>
    <row r="47778" ht="12.75"/>
    <row r="47779" ht="12.75"/>
    <row r="47780" ht="12.75"/>
    <row r="47781" ht="12.75"/>
    <row r="47782" ht="12.75"/>
    <row r="47783" ht="12.75"/>
    <row r="47784" ht="12.75"/>
    <row r="47785" ht="12.75"/>
    <row r="47786" ht="12.75"/>
    <row r="47787" ht="12.75"/>
    <row r="47788" ht="12.75"/>
    <row r="47789" ht="12.75"/>
    <row r="47790" ht="12.75"/>
    <row r="47791" ht="12.75"/>
    <row r="47792" ht="12.75"/>
    <row r="47793" ht="12.75"/>
    <row r="47794" ht="12.75"/>
    <row r="47795" ht="12.75"/>
    <row r="47796" ht="12.75"/>
    <row r="47797" ht="12.75"/>
    <row r="47798" ht="12.75"/>
    <row r="47799" ht="12.75"/>
    <row r="47800" ht="12.75"/>
    <row r="47801" ht="12.75"/>
    <row r="47802" ht="12.75"/>
    <row r="47803" ht="12.75"/>
    <row r="47804" ht="12.75"/>
    <row r="47805" ht="12.75"/>
    <row r="47806" ht="12.75"/>
    <row r="47807" ht="12.75"/>
    <row r="47808" ht="12.75"/>
    <row r="47809" ht="12.75"/>
    <row r="47810" ht="12.75"/>
    <row r="47811" ht="12.75"/>
    <row r="47812" ht="12.75"/>
    <row r="47813" ht="12.75"/>
    <row r="47814" ht="12.75"/>
    <row r="47815" ht="12.75"/>
    <row r="47816" ht="12.75"/>
    <row r="47817" ht="12.75"/>
    <row r="47818" ht="12.75"/>
    <row r="47819" ht="12.75"/>
    <row r="47820" ht="12.75"/>
    <row r="47821" ht="12.75"/>
    <row r="47822" ht="12.75"/>
    <row r="47823" ht="12.75"/>
    <row r="47824" ht="12.75"/>
    <row r="47825" ht="12.75"/>
    <row r="47826" ht="12.75"/>
    <row r="47827" ht="12.75"/>
    <row r="47828" ht="12.75"/>
    <row r="47829" ht="12.75"/>
    <row r="47830" ht="12.75"/>
    <row r="47831" ht="12.75"/>
    <row r="47832" ht="12.75"/>
    <row r="47833" ht="12.75"/>
    <row r="47834" ht="12.75"/>
    <row r="47835" ht="12.75"/>
    <row r="47836" ht="12.75"/>
    <row r="47837" ht="12.75"/>
    <row r="47838" ht="12.75"/>
    <row r="47839" ht="12.75"/>
    <row r="47840" ht="12.75"/>
    <row r="47841" ht="12.75"/>
    <row r="47842" ht="12.75"/>
    <row r="47843" ht="12.75"/>
    <row r="47844" ht="12.75"/>
    <row r="47845" ht="12.75"/>
    <row r="47846" ht="12.75"/>
    <row r="47847" ht="12.75"/>
    <row r="47848" ht="12.75"/>
    <row r="47849" ht="12.75"/>
    <row r="47850" ht="12.75"/>
    <row r="47851" ht="12.75"/>
    <row r="47852" ht="12.75"/>
    <row r="47853" ht="12.75"/>
    <row r="47854" ht="12.75"/>
    <row r="47855" ht="12.75"/>
    <row r="47856" ht="12.75"/>
    <row r="47857" ht="12.75"/>
    <row r="47858" ht="12.75"/>
    <row r="47859" ht="12.75"/>
    <row r="47860" ht="12.75"/>
    <row r="47861" ht="12.75"/>
    <row r="47862" ht="12.75"/>
    <row r="47863" ht="12.75"/>
    <row r="47864" ht="12.75"/>
    <row r="47865" ht="12.75"/>
    <row r="47866" ht="12.75"/>
    <row r="47867" ht="12.75"/>
    <row r="47868" ht="12.75"/>
    <row r="47869" ht="12.75"/>
    <row r="47870" ht="12.75"/>
    <row r="47871" ht="12.75"/>
    <row r="47872" ht="12.75"/>
    <row r="47873" ht="12.75"/>
    <row r="47874" ht="12.75"/>
    <row r="47875" ht="12.75"/>
    <row r="47876" ht="12.75"/>
    <row r="47877" ht="12.75"/>
    <row r="47878" ht="12.75"/>
    <row r="47879" ht="12.75"/>
    <row r="47880" ht="12.75"/>
    <row r="47881" ht="12.75"/>
    <row r="47882" ht="12.75"/>
    <row r="47883" ht="12.75"/>
    <row r="47884" ht="12.75"/>
    <row r="47885" ht="12.75"/>
    <row r="47886" ht="12.75"/>
    <row r="47887" ht="12.75"/>
    <row r="47888" ht="12.75"/>
    <row r="47889" ht="12.75"/>
    <row r="47890" ht="12.75"/>
    <row r="47891" ht="12.75"/>
    <row r="47892" ht="12.75"/>
    <row r="47893" ht="12.75"/>
    <row r="47894" ht="12.75"/>
    <row r="47895" ht="12.75"/>
    <row r="47896" ht="12.75"/>
    <row r="47897" ht="12.75"/>
    <row r="47898" ht="12.75"/>
    <row r="47899" ht="12.75"/>
    <row r="47900" ht="12.75"/>
    <row r="47901" ht="12.75"/>
    <row r="47902" ht="12.75"/>
    <row r="47903" ht="12.75"/>
    <row r="47904" ht="12.75"/>
    <row r="47905" ht="12.75"/>
    <row r="47906" ht="12.75"/>
    <row r="47907" ht="12.75"/>
    <row r="47908" ht="12.75"/>
    <row r="47909" ht="12.75"/>
    <row r="47910" ht="12.75"/>
    <row r="47911" ht="12.75"/>
    <row r="47912" ht="12.75"/>
    <row r="47913" ht="12.75"/>
    <row r="47914" ht="12.75"/>
    <row r="47915" ht="12.75"/>
    <row r="47916" ht="12.75"/>
    <row r="47917" ht="12.75"/>
    <row r="47918" ht="12.75"/>
    <row r="47919" ht="12.75"/>
    <row r="47920" ht="12.75"/>
    <row r="47921" ht="12.75"/>
    <row r="47922" ht="12.75"/>
    <row r="47923" ht="12.75"/>
    <row r="47924" ht="12.75"/>
    <row r="47925" ht="12.75"/>
    <row r="47926" ht="12.75"/>
    <row r="47927" ht="12.75"/>
    <row r="47928" ht="12.75"/>
    <row r="47929" ht="12.75"/>
    <row r="47930" ht="12.75"/>
    <row r="47931" ht="12.75"/>
    <row r="47932" ht="12.75"/>
    <row r="47933" ht="12.75"/>
    <row r="47934" ht="12.75"/>
    <row r="47935" ht="12.75"/>
    <row r="47936" ht="12.75"/>
    <row r="47937" ht="12.75"/>
    <row r="47938" ht="12.75"/>
    <row r="47939" ht="12.75"/>
    <row r="47940" ht="12.75"/>
    <row r="47941" ht="12.75"/>
    <row r="47942" ht="12.75"/>
    <row r="47943" ht="12.75"/>
    <row r="47944" ht="12.75"/>
    <row r="47945" ht="12.75"/>
    <row r="47946" ht="12.75"/>
    <row r="47947" ht="12.75"/>
    <row r="47948" ht="12.75"/>
    <row r="47949" ht="12.75"/>
    <row r="47950" ht="12.75"/>
    <row r="47951" ht="12.75"/>
    <row r="47952" ht="12.75"/>
    <row r="47953" ht="12.75"/>
    <row r="47954" ht="12.75"/>
    <row r="47955" ht="12.75"/>
    <row r="47956" ht="12.75"/>
    <row r="47957" ht="12.75"/>
    <row r="47958" ht="12.75"/>
    <row r="47959" ht="12.75"/>
    <row r="47960" ht="12.75"/>
    <row r="47961" ht="12.75"/>
    <row r="47962" ht="12.75"/>
    <row r="47963" ht="12.75"/>
    <row r="47964" ht="12.75"/>
    <row r="47965" ht="12.75"/>
    <row r="47966" ht="12.75"/>
    <row r="47967" ht="12.75"/>
    <row r="47968" ht="12.75"/>
    <row r="47969" ht="12.75"/>
    <row r="47970" ht="12.75"/>
    <row r="47971" ht="12.75"/>
    <row r="47972" ht="12.75"/>
    <row r="47973" ht="12.75"/>
    <row r="47974" ht="12.75"/>
    <row r="47975" ht="12.75"/>
    <row r="47976" ht="12.75"/>
    <row r="47977" ht="12.75"/>
    <row r="47978" ht="12.75"/>
    <row r="47979" ht="12.75"/>
    <row r="47980" ht="12.75"/>
    <row r="47981" ht="12.75"/>
    <row r="47982" ht="12.75"/>
    <row r="47983" ht="12.75"/>
    <row r="47984" ht="12.75"/>
    <row r="47985" ht="12.75"/>
    <row r="47986" ht="12.75"/>
    <row r="47987" ht="12.75"/>
    <row r="47988" ht="12.75"/>
    <row r="47989" ht="12.75"/>
    <row r="47990" ht="12.75"/>
    <row r="47991" ht="12.75"/>
    <row r="47992" ht="12.75"/>
    <row r="47993" ht="12.75"/>
    <row r="47994" ht="12.75"/>
    <row r="47995" ht="12.75"/>
    <row r="47996" ht="12.75"/>
    <row r="47997" ht="12.75"/>
    <row r="47998" ht="12.75"/>
    <row r="47999" ht="12.75"/>
    <row r="48000" ht="12.75"/>
    <row r="48001" ht="12.75"/>
    <row r="48002" ht="12.75"/>
    <row r="48003" ht="12.75"/>
    <row r="48004" ht="12.75"/>
    <row r="48005" ht="12.75"/>
    <row r="48006" ht="12.75"/>
    <row r="48007" ht="12.75"/>
    <row r="48008" ht="12.75"/>
    <row r="48009" ht="12.75"/>
    <row r="48010" ht="12.75"/>
    <row r="48011" ht="12.75"/>
    <row r="48012" ht="12.75"/>
    <row r="48013" ht="12.75"/>
    <row r="48014" ht="12.75"/>
    <row r="48015" ht="12.75"/>
    <row r="48016" ht="12.75"/>
    <row r="48017" ht="12.75"/>
    <row r="48018" ht="12.75"/>
    <row r="48019" ht="12.75"/>
    <row r="48020" ht="12.75"/>
    <row r="48021" ht="12.75"/>
    <row r="48022" ht="12.75"/>
    <row r="48023" ht="12.75"/>
    <row r="48024" ht="12.75"/>
    <row r="48025" ht="12.75"/>
    <row r="48026" ht="12.75"/>
    <row r="48027" ht="12.75"/>
    <row r="48028" ht="12.75"/>
    <row r="48029" ht="12.75"/>
    <row r="48030" ht="12.75"/>
    <row r="48031" ht="12.75"/>
    <row r="48032" ht="12.75"/>
    <row r="48033" ht="12.75"/>
    <row r="48034" ht="12.75"/>
    <row r="48035" ht="12.75"/>
    <row r="48036" ht="12.75"/>
    <row r="48037" ht="12.75"/>
    <row r="48038" ht="12.75"/>
    <row r="48039" ht="12.75"/>
    <row r="48040" ht="12.75"/>
    <row r="48041" ht="12.75"/>
    <row r="48042" ht="12.75"/>
    <row r="48043" ht="12.75"/>
    <row r="48044" ht="12.75"/>
    <row r="48045" ht="12.75"/>
    <row r="48046" ht="12.75"/>
    <row r="48047" ht="12.75"/>
    <row r="48048" ht="12.75"/>
    <row r="48049" ht="12.75"/>
    <row r="48050" ht="12.75"/>
    <row r="48051" ht="12.75"/>
    <row r="48052" ht="12.75"/>
    <row r="48053" ht="12.75"/>
    <row r="48054" ht="12.75"/>
    <row r="48055" ht="12.75"/>
    <row r="48056" ht="12.75"/>
    <row r="48057" ht="12.75"/>
    <row r="48058" ht="12.75"/>
    <row r="48059" ht="12.75"/>
    <row r="48060" ht="12.75"/>
    <row r="48061" ht="12.75"/>
    <row r="48062" ht="12.75"/>
    <row r="48063" ht="12.75"/>
    <row r="48064" ht="12.75"/>
    <row r="48065" ht="12.75"/>
    <row r="48066" ht="12.75"/>
    <row r="48067" ht="12.75"/>
    <row r="48068" ht="12.75"/>
    <row r="48069" ht="12.75"/>
    <row r="48070" ht="12.75"/>
    <row r="48071" ht="12.75"/>
    <row r="48072" ht="12.75"/>
    <row r="48073" ht="12.75"/>
    <row r="48074" ht="12.75"/>
    <row r="48075" ht="12.75"/>
    <row r="48076" ht="12.75"/>
    <row r="48077" ht="12.75"/>
    <row r="48078" ht="12.75"/>
    <row r="48079" ht="12.75"/>
    <row r="48080" ht="12.75"/>
    <row r="48081" ht="12.75"/>
    <row r="48082" ht="12.75"/>
    <row r="48083" ht="12.75"/>
    <row r="48084" ht="12.75"/>
    <row r="48085" ht="12.75"/>
    <row r="48086" ht="12.75"/>
    <row r="48087" ht="12.75"/>
    <row r="48088" ht="12.75"/>
    <row r="48089" ht="12.75"/>
    <row r="48090" ht="12.75"/>
    <row r="48091" ht="12.75"/>
    <row r="48092" ht="12.75"/>
    <row r="48093" ht="12.75"/>
    <row r="48094" ht="12.75"/>
    <row r="48095" ht="12.75"/>
    <row r="48096" ht="12.75"/>
    <row r="48097" ht="12.75"/>
    <row r="48098" ht="12.75"/>
    <row r="48099" ht="12.75"/>
    <row r="48100" ht="12.75"/>
    <row r="48101" ht="12.75"/>
    <row r="48102" ht="12.75"/>
    <row r="48103" ht="12.75"/>
    <row r="48104" ht="12.75"/>
    <row r="48105" ht="12.75"/>
    <row r="48106" ht="12.75"/>
    <row r="48107" ht="12.75"/>
    <row r="48108" ht="12.75"/>
    <row r="48109" ht="12.75"/>
    <row r="48110" ht="12.75"/>
    <row r="48111" ht="12.75"/>
    <row r="48112" ht="12.75"/>
    <row r="48113" ht="12.75"/>
    <row r="48114" ht="12.75"/>
    <row r="48115" ht="12.75"/>
    <row r="48116" ht="12.75"/>
    <row r="48117" ht="12.75"/>
    <row r="48118" ht="12.75"/>
    <row r="48119" ht="12.75"/>
    <row r="48120" ht="12.75"/>
    <row r="48121" ht="12.75"/>
    <row r="48122" ht="12.75"/>
    <row r="48123" ht="12.75"/>
    <row r="48124" ht="12.75"/>
    <row r="48125" ht="12.75"/>
    <row r="48126" ht="12.75"/>
    <row r="48127" ht="12.75"/>
    <row r="48128" ht="12.75"/>
    <row r="48129" ht="12.75"/>
    <row r="48130" ht="12.75"/>
    <row r="48131" ht="12.75"/>
    <row r="48132" ht="12.75"/>
    <row r="48133" ht="12.75"/>
    <row r="48134" ht="12.75"/>
    <row r="48135" ht="12.75"/>
    <row r="48136" ht="12.75"/>
    <row r="48137" ht="12.75"/>
    <row r="48138" ht="12.75"/>
    <row r="48139" ht="12.75"/>
    <row r="48140" ht="12.75"/>
    <row r="48141" ht="12.75"/>
    <row r="48142" ht="12.75"/>
    <row r="48143" ht="12.75"/>
    <row r="48144" ht="12.75"/>
    <row r="48145" ht="12.75"/>
    <row r="48146" ht="12.75"/>
    <row r="48147" ht="12.75"/>
    <row r="48148" ht="12.75"/>
    <row r="48149" ht="12.75"/>
    <row r="48150" ht="12.75"/>
    <row r="48151" ht="12.75"/>
    <row r="48152" ht="12.75"/>
    <row r="48153" ht="12.75"/>
    <row r="48154" ht="12.75"/>
    <row r="48155" ht="12.75"/>
    <row r="48156" ht="12.75"/>
    <row r="48157" ht="12.75"/>
    <row r="48158" ht="12.75"/>
    <row r="48159" ht="12.75"/>
    <row r="48160" ht="12.75"/>
    <row r="48161" ht="12.75"/>
    <row r="48162" ht="12.75"/>
    <row r="48163" ht="12.75"/>
    <row r="48164" ht="12.75"/>
    <row r="48165" ht="12.75"/>
    <row r="48166" ht="12.75"/>
    <row r="48167" ht="12.75"/>
    <row r="48168" ht="12.75"/>
    <row r="48169" ht="12.75"/>
    <row r="48170" ht="12.75"/>
    <row r="48171" ht="12.75"/>
    <row r="48172" ht="12.75"/>
    <row r="48173" ht="12.75"/>
    <row r="48174" ht="12.75"/>
    <row r="48175" ht="12.75"/>
    <row r="48176" ht="12.75"/>
    <row r="48177" ht="12.75"/>
    <row r="48178" ht="12.75"/>
    <row r="48179" ht="12.75"/>
    <row r="48180" ht="12.75"/>
    <row r="48181" ht="12.75"/>
    <row r="48182" ht="12.75"/>
    <row r="48183" ht="12.75"/>
    <row r="48184" ht="12.75"/>
    <row r="48185" ht="12.75"/>
    <row r="48186" ht="12.75"/>
    <row r="48187" ht="12.75"/>
    <row r="48188" ht="12.75"/>
    <row r="48189" ht="12.75"/>
    <row r="48190" ht="12.75"/>
    <row r="48191" ht="12.75"/>
    <row r="48192" ht="12.75"/>
    <row r="48193" ht="12.75"/>
    <row r="48194" ht="12.75"/>
    <row r="48195" ht="12.75"/>
    <row r="48196" ht="12.75"/>
    <row r="48197" ht="12.75"/>
    <row r="48198" ht="12.75"/>
    <row r="48199" ht="12.75"/>
    <row r="48200" ht="12.75"/>
    <row r="48201" ht="12.75"/>
    <row r="48202" ht="12.75"/>
    <row r="48203" ht="12.75"/>
    <row r="48204" ht="12.75"/>
    <row r="48205" ht="12.75"/>
    <row r="48206" ht="12.75"/>
    <row r="48207" ht="12.75"/>
    <row r="48208" ht="12.75"/>
    <row r="48209" ht="12.75"/>
    <row r="48210" ht="12.75"/>
    <row r="48211" ht="12.75"/>
    <row r="48212" ht="12.75"/>
    <row r="48213" ht="12.75"/>
    <row r="48214" ht="12.75"/>
    <row r="48215" ht="12.75"/>
    <row r="48216" ht="12.75"/>
    <row r="48217" ht="12.75"/>
    <row r="48218" ht="12.75"/>
    <row r="48219" ht="12.75"/>
    <row r="48220" ht="12.75"/>
    <row r="48221" ht="12.75"/>
    <row r="48222" ht="12.75"/>
    <row r="48223" ht="12.75"/>
    <row r="48224" ht="12.75"/>
    <row r="48225" ht="12.75"/>
    <row r="48226" ht="12.75"/>
    <row r="48227" ht="12.75"/>
    <row r="48228" ht="12.75"/>
    <row r="48229" ht="12.75"/>
    <row r="48230" ht="12.75"/>
    <row r="48231" ht="12.75"/>
    <row r="48232" ht="12.75"/>
    <row r="48233" ht="12.75"/>
    <row r="48234" ht="12.75"/>
    <row r="48235" ht="12.75"/>
    <row r="48236" ht="12.75"/>
    <row r="48237" ht="12.75"/>
    <row r="48238" ht="12.75"/>
    <row r="48239" ht="12.75"/>
    <row r="48240" ht="12.75"/>
    <row r="48241" ht="12.75"/>
    <row r="48242" ht="12.75"/>
    <row r="48243" ht="12.75"/>
    <row r="48244" ht="12.75"/>
    <row r="48245" ht="12.75"/>
    <row r="48246" ht="12.75"/>
    <row r="48247" ht="12.75"/>
    <row r="48248" ht="12.75"/>
    <row r="48249" ht="12.75"/>
    <row r="48250" ht="12.75"/>
    <row r="48251" ht="12.75"/>
    <row r="48252" ht="12.75"/>
    <row r="48253" ht="12.75"/>
    <row r="48254" ht="12.75"/>
    <row r="48255" ht="12.75"/>
    <row r="48256" ht="12.75"/>
    <row r="48257" ht="12.75"/>
    <row r="48258" ht="12.75"/>
    <row r="48259" ht="12.75"/>
    <row r="48260" ht="12.75"/>
    <row r="48261" ht="12.75"/>
    <row r="48262" ht="12.75"/>
    <row r="48263" ht="12.75"/>
    <row r="48264" ht="12.75"/>
    <row r="48265" ht="12.75"/>
    <row r="48266" ht="12.75"/>
    <row r="48267" ht="12.75"/>
    <row r="48268" ht="12.75"/>
    <row r="48269" ht="12.75"/>
    <row r="48270" ht="12.75"/>
    <row r="48271" ht="12.75"/>
    <row r="48272" ht="12.75"/>
    <row r="48273" ht="12.75"/>
    <row r="48274" ht="12.75"/>
    <row r="48275" ht="12.75"/>
    <row r="48276" ht="12.75"/>
    <row r="48277" ht="12.75"/>
    <row r="48278" ht="12.75"/>
    <row r="48279" ht="12.75"/>
    <row r="48280" ht="12.75"/>
    <row r="48281" ht="12.75"/>
    <row r="48282" ht="12.75"/>
    <row r="48283" ht="12.75"/>
    <row r="48284" ht="12.75"/>
    <row r="48285" ht="12.75"/>
    <row r="48286" ht="12.75"/>
    <row r="48287" ht="12.75"/>
    <row r="48288" ht="12.75"/>
    <row r="48289" ht="12.75"/>
    <row r="48290" ht="12.75"/>
    <row r="48291" ht="12.75"/>
    <row r="48292" ht="12.75"/>
    <row r="48293" ht="12.75"/>
    <row r="48294" ht="12.75"/>
    <row r="48295" ht="12.75"/>
    <row r="48296" ht="12.75"/>
    <row r="48297" ht="12.75"/>
    <row r="48298" ht="12.75"/>
    <row r="48299" ht="12.75"/>
    <row r="48300" ht="12.75"/>
    <row r="48301" ht="12.75"/>
    <row r="48302" ht="12.75"/>
    <row r="48303" ht="12.75"/>
    <row r="48304" ht="12.75"/>
    <row r="48305" ht="12.75"/>
    <row r="48306" ht="12.75"/>
    <row r="48307" ht="12.75"/>
    <row r="48308" ht="12.75"/>
    <row r="48309" ht="12.75"/>
    <row r="48310" ht="12.75"/>
    <row r="48311" ht="12.75"/>
    <row r="48312" ht="12.75"/>
    <row r="48313" ht="12.75"/>
    <row r="48314" ht="12.75"/>
    <row r="48315" ht="12.75"/>
    <row r="48316" ht="12.75"/>
    <row r="48317" ht="12.75"/>
    <row r="48318" ht="12.75"/>
    <row r="48319" ht="12.75"/>
    <row r="48320" ht="12.75"/>
    <row r="48321" ht="12.75"/>
    <row r="48322" ht="12.75"/>
    <row r="48323" ht="12.75"/>
    <row r="48324" ht="12.75"/>
    <row r="48325" ht="12.75"/>
    <row r="48326" ht="12.75"/>
    <row r="48327" ht="12.75"/>
    <row r="48328" ht="12.75"/>
    <row r="48329" ht="12.75"/>
    <row r="48330" ht="12.75"/>
    <row r="48331" ht="12.75"/>
    <row r="48332" ht="12.75"/>
    <row r="48333" ht="12.75"/>
    <row r="48334" ht="12.75"/>
    <row r="48335" ht="12.75"/>
    <row r="48336" ht="12.75"/>
    <row r="48337" ht="12.75"/>
    <row r="48338" ht="12.75"/>
    <row r="48339" ht="12.75"/>
    <row r="48340" ht="12.75"/>
    <row r="48341" ht="12.75"/>
    <row r="48342" ht="12.75"/>
    <row r="48343" ht="12.75"/>
    <row r="48344" ht="12.75"/>
    <row r="48345" ht="12.75"/>
    <row r="48346" ht="12.75"/>
    <row r="48347" ht="12.75"/>
    <row r="48348" ht="12.75"/>
    <row r="48349" ht="12.75"/>
    <row r="48350" ht="12.75"/>
    <row r="48351" ht="12.75"/>
    <row r="48352" ht="12.75"/>
    <row r="48353" ht="12.75"/>
    <row r="48354" ht="12.75"/>
    <row r="48355" ht="12.75"/>
    <row r="48356" ht="12.75"/>
    <row r="48357" ht="12.75"/>
    <row r="48358" ht="12.75"/>
    <row r="48359" ht="12.75"/>
    <row r="48360" ht="12.75"/>
    <row r="48361" ht="12.75"/>
    <row r="48362" ht="12.75"/>
    <row r="48363" ht="12.75"/>
    <row r="48364" ht="12.75"/>
    <row r="48365" ht="12.75"/>
    <row r="48366" ht="12.75"/>
    <row r="48367" ht="12.75"/>
    <row r="48368" ht="12.75"/>
    <row r="48369" ht="12.75"/>
    <row r="48370" ht="12.75"/>
    <row r="48371" ht="12.75"/>
    <row r="48372" ht="12.75"/>
    <row r="48373" ht="12.75"/>
    <row r="48374" ht="12.75"/>
    <row r="48375" ht="12.75"/>
    <row r="48376" ht="12.75"/>
    <row r="48377" ht="12.75"/>
    <row r="48378" ht="12.75"/>
    <row r="48379" ht="12.75"/>
    <row r="48380" ht="12.75"/>
    <row r="48381" ht="12.75"/>
    <row r="48382" ht="12.75"/>
    <row r="48383" ht="12.75"/>
    <row r="48384" ht="12.75"/>
    <row r="48385" ht="12.75"/>
    <row r="48386" ht="12.75"/>
    <row r="48387" ht="12.75"/>
    <row r="48388" ht="12.75"/>
    <row r="48389" ht="12.75"/>
    <row r="48390" ht="12.75"/>
    <row r="48391" ht="12.75"/>
    <row r="48392" ht="12.75"/>
    <row r="48393" ht="12.75"/>
    <row r="48394" ht="12.75"/>
    <row r="48395" ht="12.75"/>
    <row r="48396" ht="12.75"/>
    <row r="48397" ht="12.75"/>
    <row r="48398" ht="12.75"/>
    <row r="48399" ht="12.75"/>
    <row r="48400" ht="12.75"/>
    <row r="48401" ht="12.75"/>
    <row r="48402" ht="12.75"/>
    <row r="48403" ht="12.75"/>
    <row r="48404" ht="12.75"/>
    <row r="48405" ht="12.75"/>
    <row r="48406" ht="12.75"/>
    <row r="48407" ht="12.75"/>
    <row r="48408" ht="12.75"/>
    <row r="48409" ht="12.75"/>
    <row r="48410" ht="12.75"/>
    <row r="48411" ht="12.75"/>
    <row r="48412" ht="12.75"/>
    <row r="48413" ht="12.75"/>
    <row r="48414" ht="12.75"/>
    <row r="48415" ht="12.75"/>
    <row r="48416" ht="12.75"/>
    <row r="48417" ht="12.75"/>
    <row r="48418" ht="12.75"/>
    <row r="48419" ht="12.75"/>
    <row r="48420" ht="12.75"/>
    <row r="48421" ht="12.75"/>
    <row r="48422" ht="12.75"/>
    <row r="48423" ht="12.75"/>
    <row r="48424" ht="12.75"/>
    <row r="48425" ht="12.75"/>
    <row r="48426" ht="12.75"/>
    <row r="48427" ht="12.75"/>
    <row r="48428" ht="12.75"/>
    <row r="48429" ht="12.75"/>
    <row r="48430" ht="12.75"/>
    <row r="48431" ht="12.75"/>
    <row r="48432" ht="12.75"/>
    <row r="48433" ht="12.75"/>
    <row r="48434" ht="12.75"/>
    <row r="48435" ht="12.75"/>
    <row r="48436" ht="12.75"/>
    <row r="48437" ht="12.75"/>
    <row r="48438" ht="12.75"/>
    <row r="48439" ht="12.75"/>
    <row r="48440" ht="12.75"/>
    <row r="48441" ht="12.75"/>
    <row r="48442" ht="12.75"/>
    <row r="48443" ht="12.75"/>
    <row r="48444" ht="12.75"/>
    <row r="48445" ht="12.75"/>
    <row r="48446" ht="12.75"/>
    <row r="48447" ht="12.75"/>
    <row r="48448" ht="12.75"/>
    <row r="48449" ht="12.75"/>
    <row r="48450" ht="12.75"/>
    <row r="48451" ht="12.75"/>
    <row r="48452" ht="12.75"/>
    <row r="48453" ht="12.75"/>
    <row r="48454" ht="12.75"/>
    <row r="48455" ht="12.75"/>
    <row r="48456" ht="12.75"/>
    <row r="48457" ht="12.75"/>
    <row r="48458" ht="12.75"/>
    <row r="48459" ht="12.75"/>
    <row r="48460" ht="12.75"/>
    <row r="48461" ht="12.75"/>
    <row r="48462" ht="12.75"/>
    <row r="48463" ht="12.75"/>
    <row r="48464" ht="12.75"/>
    <row r="48465" ht="12.75"/>
    <row r="48466" ht="12.75"/>
    <row r="48467" ht="12.75"/>
    <row r="48468" ht="12.75"/>
    <row r="48469" ht="12.75"/>
    <row r="48470" ht="12.75"/>
    <row r="48471" ht="12.75"/>
    <row r="48472" ht="12.75"/>
    <row r="48473" ht="12.75"/>
    <row r="48474" ht="12.75"/>
    <row r="48475" ht="12.75"/>
    <row r="48476" ht="12.75"/>
    <row r="48477" ht="12.75"/>
    <row r="48478" ht="12.75"/>
    <row r="48479" ht="12.75"/>
    <row r="48480" ht="12.75"/>
    <row r="48481" ht="12.75"/>
    <row r="48482" ht="12.75"/>
    <row r="48483" ht="12.75"/>
    <row r="48484" ht="12.75"/>
    <row r="48485" ht="12.75"/>
    <row r="48486" ht="12.75"/>
    <row r="48487" ht="12.75"/>
    <row r="48488" ht="12.75"/>
    <row r="48489" ht="12.75"/>
    <row r="48490" ht="12.75"/>
    <row r="48491" ht="12.75"/>
    <row r="48492" ht="12.75"/>
    <row r="48493" ht="12.75"/>
    <row r="48494" ht="12.75"/>
    <row r="48495" ht="12.75"/>
    <row r="48496" ht="12.75"/>
    <row r="48497" ht="12.75"/>
    <row r="48498" ht="12.75"/>
    <row r="48499" ht="12.75"/>
    <row r="48500" ht="12.75"/>
    <row r="48501" ht="12.75"/>
    <row r="48502" ht="12.75"/>
    <row r="48503" ht="12.75"/>
    <row r="48504" ht="12.75"/>
    <row r="48505" ht="12.75"/>
    <row r="48506" ht="12.75"/>
    <row r="48507" ht="12.75"/>
    <row r="48508" ht="12.75"/>
    <row r="48509" ht="12.75"/>
    <row r="48510" ht="12.75"/>
    <row r="48511" ht="12.75"/>
    <row r="48512" ht="12.75"/>
    <row r="48513" ht="12.75"/>
    <row r="48514" ht="12.75"/>
    <row r="48515" ht="12.75"/>
    <row r="48516" ht="12.75"/>
    <row r="48517" ht="12.75"/>
    <row r="48518" ht="12.75"/>
    <row r="48519" ht="12.75"/>
    <row r="48520" ht="12.75"/>
    <row r="48521" ht="12.75"/>
    <row r="48522" ht="12.75"/>
    <row r="48523" ht="12.75"/>
    <row r="48524" ht="12.75"/>
    <row r="48525" ht="12.75"/>
    <row r="48526" ht="12.75"/>
    <row r="48527" ht="12.75"/>
    <row r="48528" ht="12.75"/>
    <row r="48529" ht="12.75"/>
    <row r="48530" ht="12.75"/>
    <row r="48531" ht="12.75"/>
    <row r="48532" ht="12.75"/>
    <row r="48533" ht="12.75"/>
    <row r="48534" ht="12.75"/>
    <row r="48535" ht="12.75"/>
    <row r="48536" ht="12.75"/>
    <row r="48537" ht="12.75"/>
    <row r="48538" ht="12.75"/>
    <row r="48539" ht="12.75"/>
    <row r="48540" ht="12.75"/>
    <row r="48541" ht="12.75"/>
    <row r="48542" ht="12.75"/>
    <row r="48543" ht="12.75"/>
    <row r="48544" ht="12.75"/>
    <row r="48545" ht="12.75"/>
    <row r="48546" ht="12.75"/>
    <row r="48547" ht="12.75"/>
    <row r="48548" ht="12.75"/>
    <row r="48549" ht="12.75"/>
    <row r="48550" ht="12.75"/>
    <row r="48551" ht="12.75"/>
    <row r="48552" ht="12.75"/>
    <row r="48553" ht="12.75"/>
    <row r="48554" ht="12.75"/>
    <row r="48555" ht="12.75"/>
    <row r="48556" ht="12.75"/>
    <row r="48557" ht="12.75"/>
    <row r="48558" ht="12.75"/>
    <row r="48559" ht="12.75"/>
    <row r="48560" ht="12.75"/>
    <row r="48561" ht="12.75"/>
    <row r="48562" ht="12.75"/>
    <row r="48563" ht="12.75"/>
    <row r="48564" ht="12.75"/>
    <row r="48565" ht="12.75"/>
    <row r="48566" ht="12.75"/>
    <row r="48567" ht="12.75"/>
    <row r="48568" ht="12.75"/>
    <row r="48569" ht="12.75"/>
    <row r="48570" ht="12.75"/>
    <row r="48571" ht="12.75"/>
    <row r="48572" ht="12.75"/>
    <row r="48573" ht="12.75"/>
    <row r="48574" ht="12.75"/>
    <row r="48575" ht="12.75"/>
    <row r="48576" ht="12.75"/>
    <row r="48577" ht="12.75"/>
    <row r="48578" ht="12.75"/>
    <row r="48579" ht="12.75"/>
    <row r="48580" ht="12.75"/>
    <row r="48581" ht="12.75"/>
    <row r="48582" ht="12.75"/>
    <row r="48583" ht="12.75"/>
    <row r="48584" ht="12.75"/>
    <row r="48585" ht="12.75"/>
    <row r="48586" ht="12.75"/>
    <row r="48587" ht="12.75"/>
    <row r="48588" ht="12.75"/>
    <row r="48589" ht="12.75"/>
    <row r="48590" ht="12.75"/>
    <row r="48591" ht="12.75"/>
    <row r="48592" ht="12.75"/>
    <row r="48593" ht="12.75"/>
    <row r="48594" ht="12.75"/>
    <row r="48595" ht="12.75"/>
    <row r="48596" ht="12.75"/>
    <row r="48597" ht="12.75"/>
    <row r="48598" ht="12.75"/>
    <row r="48599" ht="12.75"/>
    <row r="48600" ht="12.75"/>
    <row r="48601" ht="12.75"/>
    <row r="48602" ht="12.75"/>
    <row r="48603" ht="12.75"/>
    <row r="48604" ht="12.75"/>
    <row r="48605" ht="12.75"/>
    <row r="48606" ht="12.75"/>
    <row r="48607" ht="12.75"/>
    <row r="48608" ht="12.75"/>
    <row r="48609" ht="12.75"/>
    <row r="48610" ht="12.75"/>
    <row r="48611" ht="12.75"/>
    <row r="48612" ht="12.75"/>
    <row r="48613" ht="12.75"/>
    <row r="48614" ht="12.75"/>
    <row r="48615" ht="12.75"/>
    <row r="48616" ht="12.75"/>
    <row r="48617" ht="12.75"/>
    <row r="48618" ht="12.75"/>
    <row r="48619" ht="12.75"/>
    <row r="48620" ht="12.75"/>
    <row r="48621" ht="12.75"/>
    <row r="48622" ht="12.75"/>
    <row r="48623" ht="12.75"/>
    <row r="48624" ht="12.75"/>
    <row r="48625" ht="12.75"/>
    <row r="48626" ht="12.75"/>
    <row r="48627" ht="12.75"/>
    <row r="48628" ht="12.75"/>
    <row r="48629" ht="12.75"/>
    <row r="48630" ht="12.75"/>
    <row r="48631" ht="12.75"/>
    <row r="48632" ht="12.75"/>
    <row r="48633" ht="12.75"/>
    <row r="48634" ht="12.75"/>
    <row r="48635" ht="12.75"/>
    <row r="48636" ht="12.75"/>
    <row r="48637" ht="12.75"/>
    <row r="48638" ht="12.75"/>
    <row r="48639" ht="12.75"/>
    <row r="48640" ht="12.75"/>
    <row r="48641" ht="12.75"/>
    <row r="48642" ht="12.75"/>
    <row r="48643" ht="12.75"/>
    <row r="48644" ht="12.75"/>
    <row r="48645" ht="12.75"/>
    <row r="48646" ht="12.75"/>
    <row r="48647" ht="12.75"/>
    <row r="48648" ht="12.75"/>
    <row r="48649" ht="12.75"/>
    <row r="48650" ht="12.75"/>
    <row r="48651" ht="12.75"/>
    <row r="48652" ht="12.75"/>
    <row r="48653" ht="12.75"/>
    <row r="48654" ht="12.75"/>
    <row r="48655" ht="12.75"/>
    <row r="48656" ht="12.75"/>
    <row r="48657" ht="12.75"/>
    <row r="48658" ht="12.75"/>
    <row r="48659" ht="12.75"/>
    <row r="48660" ht="12.75"/>
    <row r="48661" ht="12.75"/>
    <row r="48662" ht="12.75"/>
    <row r="48663" ht="12.75"/>
    <row r="48664" ht="12.75"/>
    <row r="48665" ht="12.75"/>
    <row r="48666" ht="12.75"/>
    <row r="48667" ht="12.75"/>
    <row r="48668" ht="12.75"/>
    <row r="48669" ht="12.75"/>
    <row r="48670" ht="12.75"/>
    <row r="48671" ht="12.75"/>
    <row r="48672" ht="12.75"/>
    <row r="48673" ht="12.75"/>
    <row r="48674" ht="12.75"/>
    <row r="48675" ht="12.75"/>
    <row r="48676" ht="12.75"/>
    <row r="48677" ht="12.75"/>
    <row r="48678" ht="12.75"/>
    <row r="48679" ht="12.75"/>
    <row r="48680" ht="12.75"/>
    <row r="48681" ht="12.75"/>
    <row r="48682" ht="12.75"/>
    <row r="48683" ht="12.75"/>
    <row r="48684" ht="12.75"/>
    <row r="48685" ht="12.75"/>
    <row r="48686" ht="12.75"/>
    <row r="48687" ht="12.75"/>
    <row r="48688" ht="12.75"/>
    <row r="48689" ht="12.75"/>
    <row r="48690" ht="12.75"/>
    <row r="48691" ht="12.75"/>
    <row r="48692" ht="12.75"/>
    <row r="48693" ht="12.75"/>
    <row r="48694" ht="12.75"/>
    <row r="48695" ht="12.75"/>
    <row r="48696" ht="12.75"/>
    <row r="48697" ht="12.75"/>
    <row r="48698" ht="12.75"/>
    <row r="48699" ht="12.75"/>
    <row r="48700" ht="12.75"/>
    <row r="48701" ht="12.75"/>
    <row r="48702" ht="12.75"/>
    <row r="48703" ht="12.75"/>
    <row r="48704" ht="12.75"/>
    <row r="48705" ht="12.75"/>
    <row r="48706" ht="12.75"/>
    <row r="48707" ht="12.75"/>
    <row r="48708" ht="12.75"/>
    <row r="48709" ht="12.75"/>
    <row r="48710" ht="12.75"/>
    <row r="48711" ht="12.75"/>
    <row r="48712" ht="12.75"/>
    <row r="48713" ht="12.75"/>
    <row r="48714" ht="12.75"/>
    <row r="48715" ht="12.75"/>
    <row r="48716" ht="12.75"/>
    <row r="48717" ht="12.75"/>
    <row r="48718" ht="12.75"/>
    <row r="48719" ht="12.75"/>
    <row r="48720" ht="12.75"/>
    <row r="48721" ht="12.75"/>
    <row r="48722" ht="12.75"/>
    <row r="48723" ht="12.75"/>
    <row r="48724" ht="12.75"/>
    <row r="48725" ht="12.75"/>
    <row r="48726" ht="12.75"/>
    <row r="48727" ht="12.75"/>
    <row r="48728" ht="12.75"/>
    <row r="48729" ht="12.75"/>
    <row r="48730" ht="12.75"/>
    <row r="48731" ht="12.75"/>
    <row r="48732" ht="12.75"/>
    <row r="48733" ht="12.75"/>
    <row r="48734" ht="12.75"/>
    <row r="48735" ht="12.75"/>
    <row r="48736" ht="12.75"/>
    <row r="48737" ht="12.75"/>
    <row r="48738" ht="12.75"/>
    <row r="48739" ht="12.75"/>
    <row r="48740" ht="12.75"/>
    <row r="48741" ht="12.75"/>
    <row r="48742" ht="12.75"/>
    <row r="48743" ht="12.75"/>
    <row r="48744" ht="12.75"/>
    <row r="48745" ht="12.75"/>
    <row r="48746" ht="12.75"/>
    <row r="48747" ht="12.75"/>
    <row r="48748" ht="12.75"/>
    <row r="48749" ht="12.75"/>
    <row r="48750" ht="12.75"/>
    <row r="48751" ht="12.75"/>
    <row r="48752" ht="12.75"/>
    <row r="48753" ht="12.75"/>
    <row r="48754" ht="12.75"/>
    <row r="48755" ht="12.75"/>
    <row r="48756" ht="12.75"/>
    <row r="48757" ht="12.75"/>
    <row r="48758" ht="12.75"/>
    <row r="48759" ht="12.75"/>
    <row r="48760" ht="12.75"/>
    <row r="48761" ht="12.75"/>
    <row r="48762" ht="12.75"/>
    <row r="48763" ht="12.75"/>
    <row r="48764" ht="12.75"/>
    <row r="48765" ht="12.75"/>
    <row r="48766" ht="12.75"/>
    <row r="48767" ht="12.75"/>
    <row r="48768" ht="12.75"/>
    <row r="48769" ht="12.75"/>
    <row r="48770" ht="12.75"/>
    <row r="48771" ht="12.75"/>
    <row r="48772" ht="12.75"/>
    <row r="48773" ht="12.75"/>
    <row r="48774" ht="12.75"/>
    <row r="48775" ht="12.75"/>
    <row r="48776" ht="12.75"/>
    <row r="48777" ht="12.75"/>
    <row r="48778" ht="12.75"/>
    <row r="48779" ht="12.75"/>
    <row r="48780" ht="12.75"/>
    <row r="48781" ht="12.75"/>
    <row r="48782" ht="12.75"/>
    <row r="48783" ht="12.75"/>
    <row r="48784" ht="12.75"/>
    <row r="48785" ht="12.75"/>
    <row r="48786" ht="12.75"/>
    <row r="48787" ht="12.75"/>
    <row r="48788" ht="12.75"/>
    <row r="48789" ht="12.75"/>
    <row r="48790" ht="12.75"/>
    <row r="48791" ht="12.75"/>
    <row r="48792" ht="12.75"/>
    <row r="48793" ht="12.75"/>
    <row r="48794" ht="12.75"/>
    <row r="48795" ht="12.75"/>
    <row r="48796" ht="12.75"/>
    <row r="48797" ht="12.75"/>
    <row r="48798" ht="12.75"/>
    <row r="48799" ht="12.75"/>
    <row r="48800" ht="12.75"/>
    <row r="48801" ht="12.75"/>
    <row r="48802" ht="12.75"/>
    <row r="48803" ht="12.75"/>
    <row r="48804" ht="12.75"/>
    <row r="48805" ht="12.75"/>
    <row r="48806" ht="12.75"/>
    <row r="48807" ht="12.75"/>
    <row r="48808" ht="12.75"/>
    <row r="48809" ht="12.75"/>
    <row r="48810" ht="12.75"/>
    <row r="48811" ht="12.75"/>
    <row r="48812" ht="12.75"/>
    <row r="48813" ht="12.75"/>
    <row r="48814" ht="12.75"/>
    <row r="48815" ht="12.75"/>
    <row r="48816" ht="12.75"/>
    <row r="48817" ht="12.75"/>
    <row r="48818" ht="12.75"/>
    <row r="48819" ht="12.75"/>
    <row r="48820" ht="12.75"/>
    <row r="48821" ht="12.75"/>
    <row r="48822" ht="12.75"/>
    <row r="48823" ht="12.75"/>
    <row r="48824" ht="12.75"/>
    <row r="48825" ht="12.75"/>
    <row r="48826" ht="12.75"/>
    <row r="48827" ht="12.75"/>
    <row r="48828" ht="12.75"/>
    <row r="48829" ht="12.75"/>
    <row r="48830" ht="12.75"/>
    <row r="48831" ht="12.75"/>
    <row r="48832" ht="12.75"/>
    <row r="48833" ht="12.75"/>
    <row r="48834" ht="12.75"/>
    <row r="48835" ht="12.75"/>
    <row r="48836" ht="12.75"/>
    <row r="48837" ht="12.75"/>
    <row r="48838" ht="12.75"/>
    <row r="48839" ht="12.75"/>
    <row r="48840" ht="12.75"/>
    <row r="48841" ht="12.75"/>
    <row r="48842" ht="12.75"/>
    <row r="48843" ht="12.75"/>
    <row r="48844" ht="12.75"/>
    <row r="48845" ht="12.75"/>
    <row r="48846" ht="12.75"/>
    <row r="48847" ht="12.75"/>
    <row r="48848" ht="12.75"/>
    <row r="48849" ht="12.75"/>
    <row r="48850" ht="12.75"/>
    <row r="48851" ht="12.75"/>
    <row r="48852" ht="12.75"/>
    <row r="48853" ht="12.75"/>
    <row r="48854" ht="12.75"/>
    <row r="48855" ht="12.75"/>
    <row r="48856" ht="12.75"/>
    <row r="48857" ht="12.75"/>
    <row r="48858" ht="12.75"/>
    <row r="48859" ht="12.75"/>
    <row r="48860" ht="12.75"/>
    <row r="48861" ht="12.75"/>
    <row r="48862" ht="12.75"/>
    <row r="48863" ht="12.75"/>
    <row r="48864" ht="12.75"/>
    <row r="48865" ht="12.75"/>
    <row r="48866" ht="12.75"/>
    <row r="48867" ht="12.75"/>
    <row r="48868" ht="12.75"/>
    <row r="48869" ht="12.75"/>
    <row r="48870" ht="12.75"/>
    <row r="48871" ht="12.75"/>
    <row r="48872" ht="12.75"/>
    <row r="48873" ht="12.75"/>
    <row r="48874" ht="12.75"/>
    <row r="48875" ht="12.75"/>
    <row r="48876" ht="12.75"/>
    <row r="48877" ht="12.75"/>
    <row r="48878" ht="12.75"/>
    <row r="48879" ht="12.75"/>
    <row r="48880" ht="12.75"/>
    <row r="48881" ht="12.75"/>
    <row r="48882" ht="12.75"/>
    <row r="48883" ht="12.75"/>
    <row r="48884" ht="12.75"/>
    <row r="48885" ht="12.75"/>
    <row r="48886" ht="12.75"/>
    <row r="48887" ht="12.75"/>
    <row r="48888" ht="12.75"/>
    <row r="48889" ht="12.75"/>
    <row r="48890" ht="12.75"/>
    <row r="48891" ht="12.75"/>
    <row r="48892" ht="12.75"/>
    <row r="48893" ht="12.75"/>
    <row r="48894" ht="12.75"/>
    <row r="48895" ht="12.75"/>
    <row r="48896" ht="12.75"/>
    <row r="48897" ht="12.75"/>
    <row r="48898" ht="12.75"/>
    <row r="48899" ht="12.75"/>
    <row r="48900" ht="12.75"/>
    <row r="48901" ht="12.75"/>
    <row r="48902" ht="12.75"/>
    <row r="48903" ht="12.75"/>
    <row r="48904" ht="12.75"/>
    <row r="48905" ht="12.75"/>
    <row r="48906" ht="12.75"/>
    <row r="48907" ht="12.75"/>
    <row r="48908" ht="12.75"/>
    <row r="48909" ht="12.75"/>
    <row r="48910" ht="12.75"/>
    <row r="48911" ht="12.75"/>
    <row r="48912" ht="12.75"/>
    <row r="48913" ht="12.75"/>
    <row r="48914" ht="12.75"/>
    <row r="48915" ht="12.75"/>
    <row r="48916" ht="12.75"/>
    <row r="48917" ht="12.75"/>
    <row r="48918" ht="12.75"/>
    <row r="48919" ht="12.75"/>
    <row r="48920" ht="12.75"/>
    <row r="48921" ht="12.75"/>
    <row r="48922" ht="12.75"/>
    <row r="48923" ht="12.75"/>
    <row r="48924" ht="12.75"/>
    <row r="48925" ht="12.75"/>
    <row r="48926" ht="12.75"/>
    <row r="48927" ht="12.75"/>
    <row r="48928" ht="12.75"/>
    <row r="48929" ht="12.75"/>
    <row r="48930" ht="12.75"/>
    <row r="48931" ht="12.75"/>
    <row r="48932" ht="12.75"/>
    <row r="48933" ht="12.75"/>
    <row r="48934" ht="12.75"/>
    <row r="48935" ht="12.75"/>
    <row r="48936" ht="12.75"/>
    <row r="48937" ht="12.75"/>
    <row r="48938" ht="12.75"/>
    <row r="48939" ht="12.75"/>
    <row r="48940" ht="12.75"/>
    <row r="48941" ht="12.75"/>
    <row r="48942" ht="12.75"/>
    <row r="48943" ht="12.75"/>
    <row r="48944" ht="12.75"/>
    <row r="48945" ht="12.75"/>
    <row r="48946" ht="12.75"/>
    <row r="48947" ht="12.75"/>
    <row r="48948" ht="12.75"/>
    <row r="48949" ht="12.75"/>
    <row r="48950" ht="12.75"/>
    <row r="48951" ht="12.75"/>
    <row r="48952" ht="12.75"/>
    <row r="48953" ht="12.75"/>
    <row r="48954" ht="12.75"/>
    <row r="48955" ht="12.75"/>
    <row r="48956" ht="12.75"/>
    <row r="48957" ht="12.75"/>
    <row r="48958" ht="12.75"/>
    <row r="48959" ht="12.75"/>
    <row r="48960" ht="12.75"/>
    <row r="48961" ht="12.75"/>
    <row r="48962" ht="12.75"/>
    <row r="48963" ht="12.75"/>
    <row r="48964" ht="12.75"/>
    <row r="48965" ht="12.75"/>
    <row r="48966" ht="12.75"/>
    <row r="48967" ht="12.75"/>
    <row r="48968" ht="12.75"/>
    <row r="48969" ht="12.75"/>
    <row r="48970" ht="12.75"/>
    <row r="48971" ht="12.75"/>
    <row r="48972" ht="12.75"/>
    <row r="48973" ht="12.75"/>
    <row r="48974" ht="12.75"/>
    <row r="48975" ht="12.75"/>
    <row r="48976" ht="12.75"/>
    <row r="48977" ht="12.75"/>
    <row r="48978" ht="12.75"/>
    <row r="48979" ht="12.75"/>
    <row r="48980" ht="12.75"/>
    <row r="48981" ht="12.75"/>
    <row r="48982" ht="12.75"/>
    <row r="48983" ht="12.75"/>
    <row r="48984" ht="12.75"/>
    <row r="48985" ht="12.75"/>
    <row r="48986" ht="12.75"/>
    <row r="48987" ht="12.75"/>
    <row r="48988" ht="12.75"/>
    <row r="48989" ht="12.75"/>
    <row r="48990" ht="12.75"/>
    <row r="48991" ht="12.75"/>
    <row r="48992" ht="12.75"/>
    <row r="48993" ht="12.75"/>
    <row r="48994" ht="12.75"/>
    <row r="48995" ht="12.75"/>
    <row r="48996" ht="12.75"/>
    <row r="48997" ht="12.75"/>
    <row r="48998" ht="12.75"/>
    <row r="48999" ht="12.75"/>
    <row r="49000" ht="12.75"/>
    <row r="49001" ht="12.75"/>
    <row r="49002" ht="12.75"/>
    <row r="49003" ht="12.75"/>
    <row r="49004" ht="12.75"/>
    <row r="49005" ht="12.75"/>
    <row r="49006" ht="12.75"/>
    <row r="49007" ht="12.75"/>
    <row r="49008" ht="12.75"/>
    <row r="49009" ht="12.75"/>
    <row r="49010" ht="12.75"/>
    <row r="49011" ht="12.75"/>
    <row r="49012" ht="12.75"/>
    <row r="49013" ht="12.75"/>
    <row r="49014" ht="12.75"/>
    <row r="49015" ht="12.75"/>
    <row r="49016" ht="12.75"/>
    <row r="49017" ht="12.75"/>
    <row r="49018" ht="12.75"/>
    <row r="49019" ht="12.75"/>
    <row r="49020" ht="12.75"/>
    <row r="49021" ht="12.75"/>
    <row r="49022" ht="12.75"/>
    <row r="49023" ht="12.75"/>
    <row r="49024" ht="12.75"/>
    <row r="49025" ht="12.75"/>
    <row r="49026" ht="12.75"/>
    <row r="49027" ht="12.75"/>
    <row r="49028" ht="12.75"/>
    <row r="49029" ht="12.75"/>
    <row r="49030" ht="12.75"/>
    <row r="49031" ht="12.75"/>
    <row r="49032" ht="12.75"/>
    <row r="49033" ht="12.75"/>
    <row r="49034" ht="12.75"/>
    <row r="49035" ht="12.75"/>
    <row r="49036" ht="12.75"/>
    <row r="49037" ht="12.75"/>
    <row r="49038" ht="12.75"/>
    <row r="49039" ht="12.75"/>
    <row r="49040" ht="12.75"/>
    <row r="49041" ht="12.75"/>
    <row r="49042" ht="12.75"/>
    <row r="49043" ht="12.75"/>
    <row r="49044" ht="12.75"/>
    <row r="49045" ht="12.75"/>
    <row r="49046" ht="12.75"/>
    <row r="49047" ht="12.75"/>
    <row r="49048" ht="12.75"/>
    <row r="49049" ht="12.75"/>
    <row r="49050" ht="12.75"/>
    <row r="49051" ht="12.75"/>
    <row r="49052" ht="12.75"/>
    <row r="49053" ht="12.75"/>
    <row r="49054" ht="12.75"/>
    <row r="49055" ht="12.75"/>
    <row r="49056" ht="12.75"/>
    <row r="49057" ht="12.75"/>
    <row r="49058" ht="12.75"/>
    <row r="49059" ht="12.75"/>
    <row r="49060" ht="12.75"/>
    <row r="49061" ht="12.75"/>
    <row r="49062" ht="12.75"/>
    <row r="49063" ht="12.75"/>
    <row r="49064" ht="12.75"/>
    <row r="49065" ht="12.75"/>
    <row r="49066" ht="12.75"/>
    <row r="49067" ht="12.75"/>
    <row r="49068" ht="12.75"/>
    <row r="49069" ht="12.75"/>
    <row r="49070" ht="12.75"/>
    <row r="49071" ht="12.75"/>
    <row r="49072" ht="12.75"/>
    <row r="49073" ht="12.75"/>
    <row r="49074" ht="12.75"/>
    <row r="49075" ht="12.75"/>
    <row r="49076" ht="12.75"/>
    <row r="49077" ht="12.75"/>
    <row r="49078" ht="12.75"/>
    <row r="49079" ht="12.75"/>
    <row r="49080" ht="12.75"/>
    <row r="49081" ht="12.75"/>
    <row r="49082" ht="12.75"/>
    <row r="49083" ht="12.75"/>
    <row r="49084" ht="12.75"/>
    <row r="49085" ht="12.75"/>
    <row r="49086" ht="12.75"/>
    <row r="49087" ht="12.75"/>
    <row r="49088" ht="12.75"/>
    <row r="49089" ht="12.75"/>
    <row r="49090" ht="12.75"/>
    <row r="49091" ht="12.75"/>
    <row r="49092" ht="12.75"/>
    <row r="49093" ht="12.75"/>
    <row r="49094" ht="12.75"/>
    <row r="49095" ht="12.75"/>
    <row r="49096" ht="12.75"/>
    <row r="49097" ht="12.75"/>
    <row r="49098" ht="12.75"/>
    <row r="49099" ht="12.75"/>
    <row r="49100" ht="12.75"/>
    <row r="49101" ht="12.75"/>
    <row r="49102" ht="12.75"/>
    <row r="49103" ht="12.75"/>
    <row r="49104" ht="12.75"/>
    <row r="49105" ht="12.75"/>
    <row r="49106" ht="12.75"/>
    <row r="49107" ht="12.75"/>
    <row r="49108" ht="12.75"/>
    <row r="49109" ht="12.75"/>
    <row r="49110" ht="12.75"/>
    <row r="49111" ht="12.75"/>
    <row r="49112" ht="12.75"/>
    <row r="49113" ht="12.75"/>
    <row r="49114" ht="12.75"/>
    <row r="49115" ht="12.75"/>
    <row r="49116" ht="12.75"/>
    <row r="49117" ht="12.75"/>
    <row r="49118" ht="12.75"/>
    <row r="49119" ht="12.75"/>
    <row r="49120" ht="12.75"/>
    <row r="49121" ht="12.75"/>
    <row r="49122" ht="12.75"/>
    <row r="49123" ht="12.75"/>
    <row r="49124" ht="12.75"/>
    <row r="49125" ht="12.75"/>
    <row r="49126" ht="12.75"/>
    <row r="49127" ht="12.75"/>
    <row r="49128" ht="12.75"/>
    <row r="49129" ht="12.75"/>
    <row r="49130" ht="12.75"/>
    <row r="49131" ht="12.75"/>
    <row r="49132" ht="12.75"/>
    <row r="49133" ht="12.75"/>
    <row r="49134" ht="12.75"/>
    <row r="49135" ht="12.75"/>
    <row r="49136" ht="12.75"/>
    <row r="49137" ht="12.75"/>
    <row r="49138" ht="12.75"/>
    <row r="49139" ht="12.75"/>
    <row r="49140" ht="12.75"/>
    <row r="49141" ht="12.75"/>
    <row r="49142" ht="12.75"/>
    <row r="49143" ht="12.75"/>
    <row r="49144" ht="12.75"/>
    <row r="49145" ht="12.75"/>
    <row r="49146" ht="12.75"/>
    <row r="49147" ht="12.75"/>
    <row r="49148" ht="12.75"/>
    <row r="49149" ht="12.75"/>
    <row r="49150" ht="12.75"/>
    <row r="49151" ht="12.75"/>
    <row r="49152" ht="12.75"/>
    <row r="49153" ht="12.75"/>
    <row r="49154" ht="12.75"/>
    <row r="49155" ht="12.75"/>
    <row r="49156" ht="12.75"/>
    <row r="49157" ht="12.75"/>
    <row r="49158" ht="12.75"/>
    <row r="49159" ht="12.75"/>
    <row r="49160" ht="12.75"/>
    <row r="49161" ht="12.75"/>
    <row r="49162" ht="12.75"/>
    <row r="49163" ht="12.75"/>
    <row r="49164" ht="12.75"/>
    <row r="49165" ht="12.75"/>
    <row r="49166" ht="12.75"/>
    <row r="49167" ht="12.75"/>
    <row r="49168" ht="12.75"/>
    <row r="49169" ht="12.75"/>
    <row r="49170" ht="12.75"/>
    <row r="49171" ht="12.75"/>
    <row r="49172" ht="12.75"/>
    <row r="49173" ht="12.75"/>
    <row r="49174" ht="12.75"/>
    <row r="49175" ht="12.75"/>
    <row r="49176" ht="12.75"/>
    <row r="49177" ht="12.75"/>
    <row r="49178" ht="12.75"/>
    <row r="49179" ht="12.75"/>
    <row r="49180" ht="12.75"/>
    <row r="49181" ht="12.75"/>
    <row r="49182" ht="12.75"/>
    <row r="49183" ht="12.75"/>
    <row r="49184" ht="12.75"/>
    <row r="49185" ht="12.75"/>
    <row r="49186" ht="12.75"/>
    <row r="49187" ht="12.75"/>
    <row r="49188" ht="12.75"/>
    <row r="49189" ht="12.75"/>
    <row r="49190" ht="12.75"/>
    <row r="49191" ht="12.75"/>
    <row r="49192" ht="12.75"/>
    <row r="49193" ht="12.75"/>
    <row r="49194" ht="12.75"/>
    <row r="49195" ht="12.75"/>
    <row r="49196" ht="12.75"/>
    <row r="49197" ht="12.75"/>
    <row r="49198" ht="12.75"/>
    <row r="49199" ht="12.75"/>
    <row r="49200" ht="12.75"/>
    <row r="49201" ht="12.75"/>
    <row r="49202" ht="12.75"/>
    <row r="49203" ht="12.75"/>
    <row r="49204" ht="12.75"/>
    <row r="49205" ht="12.75"/>
    <row r="49206" ht="12.75"/>
    <row r="49207" ht="12.75"/>
    <row r="49208" ht="12.75"/>
    <row r="49209" ht="12.75"/>
    <row r="49210" ht="12.75"/>
    <row r="49211" ht="12.75"/>
    <row r="49212" ht="12.75"/>
    <row r="49213" ht="12.75"/>
    <row r="49214" ht="12.75"/>
    <row r="49215" ht="12.75"/>
    <row r="49216" ht="12.75"/>
    <row r="49217" ht="12.75"/>
    <row r="49218" ht="12.75"/>
    <row r="49219" ht="12.75"/>
    <row r="49220" ht="12.75"/>
    <row r="49221" ht="12.75"/>
    <row r="49222" ht="12.75"/>
    <row r="49223" ht="12.75"/>
    <row r="49224" ht="12.75"/>
    <row r="49225" ht="12.75"/>
    <row r="49226" ht="12.75"/>
    <row r="49227" ht="12.75"/>
    <row r="49228" ht="12.75"/>
    <row r="49229" ht="12.75"/>
    <row r="49230" ht="12.75"/>
    <row r="49231" ht="12.75"/>
    <row r="49232" ht="12.75"/>
    <row r="49233" ht="12.75"/>
    <row r="49234" ht="12.75"/>
    <row r="49235" ht="12.75"/>
    <row r="49236" ht="12.75"/>
    <row r="49237" ht="12.75"/>
    <row r="49238" ht="12.75"/>
    <row r="49239" ht="12.75"/>
    <row r="49240" ht="12.75"/>
    <row r="49241" ht="12.75"/>
    <row r="49242" ht="12.75"/>
    <row r="49243" ht="12.75"/>
    <row r="49244" ht="12.75"/>
    <row r="49245" ht="12.75"/>
    <row r="49246" ht="12.75"/>
    <row r="49247" ht="12.75"/>
    <row r="49248" ht="12.75"/>
    <row r="49249" ht="12.75"/>
    <row r="49250" ht="12.75"/>
    <row r="49251" ht="12.75"/>
    <row r="49252" ht="12.75"/>
    <row r="49253" ht="12.75"/>
    <row r="49254" ht="12.75"/>
    <row r="49255" ht="12.75"/>
    <row r="49256" ht="12.75"/>
    <row r="49257" ht="12.75"/>
    <row r="49258" ht="12.75"/>
    <row r="49259" ht="12.75"/>
    <row r="49260" ht="12.75"/>
    <row r="49261" ht="12.75"/>
    <row r="49262" ht="12.75"/>
    <row r="49263" ht="12.75"/>
    <row r="49264" ht="12.75"/>
    <row r="49265" ht="12.75"/>
    <row r="49266" ht="12.75"/>
    <row r="49267" ht="12.75"/>
    <row r="49268" ht="12.75"/>
    <row r="49269" ht="12.75"/>
    <row r="49270" ht="12.75"/>
    <row r="49271" ht="12.75"/>
    <row r="49272" ht="12.75"/>
    <row r="49273" ht="12.75"/>
    <row r="49274" ht="12.75"/>
    <row r="49275" ht="12.75"/>
    <row r="49276" ht="12.75"/>
    <row r="49277" ht="12.75"/>
    <row r="49278" ht="12.75"/>
    <row r="49279" ht="12.75"/>
    <row r="49280" ht="12.75"/>
    <row r="49281" ht="12.75"/>
    <row r="49282" ht="12.75"/>
    <row r="49283" ht="12.75"/>
    <row r="49284" ht="12.75"/>
    <row r="49285" ht="12.75"/>
    <row r="49286" ht="12.75"/>
    <row r="49287" ht="12.75"/>
    <row r="49288" ht="12.75"/>
    <row r="49289" ht="12.75"/>
    <row r="49290" ht="12.75"/>
    <row r="49291" ht="12.75"/>
    <row r="49292" ht="12.75"/>
    <row r="49293" ht="12.75"/>
    <row r="49294" ht="12.75"/>
    <row r="49295" ht="12.75"/>
    <row r="49296" ht="12.75"/>
    <row r="49297" ht="12.75"/>
    <row r="49298" ht="12.75"/>
    <row r="49299" ht="12.75"/>
    <row r="49300" ht="12.75"/>
    <row r="49301" ht="12.75"/>
    <row r="49302" ht="12.75"/>
    <row r="49303" ht="12.75"/>
    <row r="49304" ht="12.75"/>
    <row r="49305" ht="12.75"/>
    <row r="49306" ht="12.75"/>
    <row r="49307" ht="12.75"/>
    <row r="49308" ht="12.75"/>
    <row r="49309" ht="12.75"/>
    <row r="49310" ht="12.75"/>
    <row r="49311" ht="12.75"/>
    <row r="49312" ht="12.75"/>
    <row r="49313" ht="12.75"/>
    <row r="49314" ht="12.75"/>
    <row r="49315" ht="12.75"/>
    <row r="49316" ht="12.75"/>
    <row r="49317" ht="12.75"/>
    <row r="49318" ht="12.75"/>
    <row r="49319" ht="12.75"/>
    <row r="49320" ht="12.75"/>
    <row r="49321" ht="12.75"/>
    <row r="49322" ht="12.75"/>
    <row r="49323" ht="12.75"/>
    <row r="49324" ht="12.75"/>
    <row r="49325" ht="12.75"/>
    <row r="49326" ht="12.75"/>
    <row r="49327" ht="12.75"/>
    <row r="49328" ht="12.75"/>
    <row r="49329" ht="12.75"/>
    <row r="49330" ht="12.75"/>
    <row r="49331" ht="12.75"/>
    <row r="49332" ht="12.75"/>
    <row r="49333" ht="12.75"/>
    <row r="49334" ht="12.75"/>
    <row r="49335" ht="12.75"/>
    <row r="49336" ht="12.75"/>
    <row r="49337" ht="12.75"/>
    <row r="49338" ht="12.75"/>
    <row r="49339" ht="12.75"/>
    <row r="49340" ht="12.75"/>
    <row r="49341" ht="12.75"/>
    <row r="49342" ht="12.75"/>
    <row r="49343" ht="12.75"/>
    <row r="49344" ht="12.75"/>
    <row r="49345" ht="12.75"/>
    <row r="49346" ht="12.75"/>
    <row r="49347" ht="12.75"/>
    <row r="49348" ht="12.75"/>
    <row r="49349" ht="12.75"/>
    <row r="49350" ht="12.75"/>
    <row r="49351" ht="12.75"/>
    <row r="49352" ht="12.75"/>
    <row r="49353" ht="12.75"/>
    <row r="49354" ht="12.75"/>
    <row r="49355" ht="12.75"/>
    <row r="49356" ht="12.75"/>
    <row r="49357" ht="12.75"/>
    <row r="49358" ht="12.75"/>
    <row r="49359" ht="12.75"/>
    <row r="49360" ht="12.75"/>
    <row r="49361" ht="12.75"/>
    <row r="49362" ht="12.75"/>
    <row r="49363" ht="12.75"/>
    <row r="49364" ht="12.75"/>
    <row r="49365" ht="12.75"/>
    <row r="49366" ht="12.75"/>
    <row r="49367" ht="12.75"/>
    <row r="49368" ht="12.75"/>
    <row r="49369" ht="12.75"/>
    <row r="49370" ht="12.75"/>
    <row r="49371" ht="12.75"/>
    <row r="49372" ht="12.75"/>
    <row r="49373" ht="12.75"/>
    <row r="49374" ht="12.75"/>
    <row r="49375" ht="12.75"/>
    <row r="49376" ht="12.75"/>
    <row r="49377" ht="12.75"/>
    <row r="49378" ht="12.75"/>
    <row r="49379" ht="12.75"/>
    <row r="49380" ht="12.75"/>
    <row r="49381" ht="12.75"/>
    <row r="49382" ht="12.75"/>
    <row r="49383" ht="12.75"/>
    <row r="49384" ht="12.75"/>
    <row r="49385" ht="12.75"/>
    <row r="49386" ht="12.75"/>
    <row r="49387" ht="12.75"/>
    <row r="49388" ht="12.75"/>
    <row r="49389" ht="12.75"/>
    <row r="49390" ht="12.75"/>
    <row r="49391" ht="12.75"/>
    <row r="49392" ht="12.75"/>
    <row r="49393" ht="12.75"/>
    <row r="49394" ht="12.75"/>
    <row r="49395" ht="12.75"/>
    <row r="49396" ht="12.75"/>
    <row r="49397" ht="12.75"/>
    <row r="49398" ht="12.75"/>
    <row r="49399" ht="12.75"/>
    <row r="49400" ht="12.75"/>
    <row r="49401" ht="12.75"/>
    <row r="49402" ht="12.75"/>
    <row r="49403" ht="12.75"/>
    <row r="49404" ht="12.75"/>
    <row r="49405" ht="12.75"/>
    <row r="49406" ht="12.75"/>
    <row r="49407" ht="12.75"/>
    <row r="49408" ht="12.75"/>
    <row r="49409" ht="12.75"/>
    <row r="49410" ht="12.75"/>
    <row r="49411" ht="12.75"/>
    <row r="49412" ht="12.75"/>
    <row r="49413" ht="12.75"/>
    <row r="49414" ht="12.75"/>
    <row r="49415" ht="12.75"/>
    <row r="49416" ht="12.75"/>
    <row r="49417" ht="12.75"/>
    <row r="49418" ht="12.75"/>
    <row r="49419" ht="12.75"/>
    <row r="49420" ht="12.75"/>
    <row r="49421" ht="12.75"/>
    <row r="49422" ht="12.75"/>
    <row r="49423" ht="12.75"/>
    <row r="49424" ht="12.75"/>
    <row r="49425" ht="12.75"/>
    <row r="49426" ht="12.75"/>
    <row r="49427" ht="12.75"/>
    <row r="49428" ht="12.75"/>
    <row r="49429" ht="12.75"/>
    <row r="49430" ht="12.75"/>
    <row r="49431" ht="12.75"/>
    <row r="49432" ht="12.75"/>
    <row r="49433" ht="12.75"/>
    <row r="49434" ht="12.75"/>
    <row r="49435" ht="12.75"/>
    <row r="49436" ht="12.75"/>
    <row r="49437" ht="12.75"/>
    <row r="49438" ht="12.75"/>
    <row r="49439" ht="12.75"/>
    <row r="49440" ht="12.75"/>
    <row r="49441" ht="12.75"/>
    <row r="49442" ht="12.75"/>
    <row r="49443" ht="12.75"/>
    <row r="49444" ht="12.75"/>
    <row r="49445" ht="12.75"/>
    <row r="49446" ht="12.75"/>
    <row r="49447" ht="12.75"/>
    <row r="49448" ht="12.75"/>
    <row r="49449" ht="12.75"/>
    <row r="49450" ht="12.75"/>
    <row r="49451" ht="12.75"/>
    <row r="49452" ht="12.75"/>
    <row r="49453" ht="12.75"/>
    <row r="49454" ht="12.75"/>
    <row r="49455" ht="12.75"/>
    <row r="49456" ht="12.75"/>
    <row r="49457" ht="12.75"/>
    <row r="49458" ht="12.75"/>
    <row r="49459" ht="12.75"/>
    <row r="49460" ht="12.75"/>
    <row r="49461" ht="12.75"/>
    <row r="49462" ht="12.75"/>
    <row r="49463" ht="12.75"/>
    <row r="49464" ht="12.75"/>
    <row r="49465" ht="12.75"/>
    <row r="49466" ht="12.75"/>
    <row r="49467" ht="12.75"/>
    <row r="49468" ht="12.75"/>
    <row r="49469" ht="12.75"/>
    <row r="49470" ht="12.75"/>
    <row r="49471" ht="12.75"/>
    <row r="49472" ht="12.75"/>
    <row r="49473" ht="12.75"/>
    <row r="49474" ht="12.75"/>
    <row r="49475" ht="12.75"/>
    <row r="49476" ht="12.75"/>
    <row r="49477" ht="12.75"/>
    <row r="49478" ht="12.75"/>
    <row r="49479" ht="12.75"/>
    <row r="49480" ht="12.75"/>
    <row r="49481" ht="12.75"/>
    <row r="49482" ht="12.75"/>
    <row r="49483" ht="12.75"/>
    <row r="49484" ht="12.75"/>
    <row r="49485" ht="12.75"/>
    <row r="49486" ht="12.75"/>
    <row r="49487" ht="12.75"/>
    <row r="49488" ht="12.75"/>
    <row r="49489" ht="12.75"/>
    <row r="49490" ht="12.75"/>
    <row r="49491" ht="12.75"/>
    <row r="49492" ht="12.75"/>
    <row r="49493" ht="12.75"/>
    <row r="49494" ht="12.75"/>
    <row r="49495" ht="12.75"/>
    <row r="49496" ht="12.75"/>
    <row r="49497" ht="12.75"/>
    <row r="49498" ht="12.75"/>
    <row r="49499" ht="12.75"/>
    <row r="49500" ht="12.75"/>
    <row r="49501" ht="12.75"/>
    <row r="49502" ht="12.75"/>
    <row r="49503" ht="12.75"/>
    <row r="49504" ht="12.75"/>
    <row r="49505" ht="12.75"/>
    <row r="49506" ht="12.75"/>
    <row r="49507" ht="12.75"/>
    <row r="49508" ht="12.75"/>
    <row r="49509" ht="12.75"/>
    <row r="49510" ht="12.75"/>
    <row r="49511" ht="12.75"/>
    <row r="49512" ht="12.75"/>
    <row r="49513" ht="12.75"/>
    <row r="49514" ht="12.75"/>
    <row r="49515" ht="12.75"/>
    <row r="49516" ht="12.75"/>
    <row r="49517" ht="12.75"/>
    <row r="49518" ht="12.75"/>
    <row r="49519" ht="12.75"/>
    <row r="49520" ht="12.75"/>
    <row r="49521" ht="12.75"/>
    <row r="49522" ht="12.75"/>
    <row r="49523" ht="12.75"/>
    <row r="49524" ht="12.75"/>
    <row r="49525" ht="12.75"/>
    <row r="49526" ht="12.75"/>
    <row r="49527" ht="12.75"/>
    <row r="49528" ht="12.75"/>
    <row r="49529" ht="12.75"/>
    <row r="49530" ht="12.75"/>
    <row r="49531" ht="12.75"/>
    <row r="49532" ht="12.75"/>
    <row r="49533" ht="12.75"/>
    <row r="49534" ht="12.75"/>
    <row r="49535" ht="12.75"/>
    <row r="49536" ht="12.75"/>
    <row r="49537" ht="12.75"/>
    <row r="49538" ht="12.75"/>
    <row r="49539" ht="12.75"/>
    <row r="49540" ht="12.75"/>
    <row r="49541" ht="12.75"/>
    <row r="49542" ht="12.75"/>
    <row r="49543" ht="12.75"/>
    <row r="49544" ht="12.75"/>
    <row r="49545" ht="12.75"/>
    <row r="49546" ht="12.75"/>
    <row r="49547" ht="12.75"/>
    <row r="49548" ht="12.75"/>
    <row r="49549" ht="12.75"/>
    <row r="49550" ht="12.75"/>
    <row r="49551" ht="12.75"/>
    <row r="49552" ht="12.75"/>
    <row r="49553" ht="12.75"/>
    <row r="49554" ht="12.75"/>
    <row r="49555" ht="12.75"/>
    <row r="49556" ht="12.75"/>
    <row r="49557" ht="12.75"/>
    <row r="49558" ht="12.75"/>
    <row r="49559" ht="12.75"/>
    <row r="49560" ht="12.75"/>
    <row r="49561" ht="12.75"/>
    <row r="49562" ht="12.75"/>
    <row r="49563" ht="12.75"/>
    <row r="49564" ht="12.75"/>
    <row r="49565" ht="12.75"/>
    <row r="49566" ht="12.75"/>
    <row r="49567" ht="12.75"/>
    <row r="49568" ht="12.75"/>
    <row r="49569" ht="12.75"/>
    <row r="49570" ht="12.75"/>
    <row r="49571" ht="12.75"/>
    <row r="49572" ht="12.75"/>
    <row r="49573" ht="12.75"/>
    <row r="49574" ht="12.75"/>
    <row r="49575" ht="12.75"/>
    <row r="49576" ht="12.75"/>
    <row r="49577" ht="12.75"/>
    <row r="49578" ht="12.75"/>
    <row r="49579" ht="12.75"/>
    <row r="49580" ht="12.75"/>
    <row r="49581" ht="12.75"/>
    <row r="49582" ht="12.75"/>
    <row r="49583" ht="12.75"/>
    <row r="49584" ht="12.75"/>
    <row r="49585" ht="12.75"/>
    <row r="49586" ht="12.75"/>
    <row r="49587" ht="12.75"/>
    <row r="49588" ht="12.75"/>
    <row r="49589" ht="12.75"/>
    <row r="49590" ht="12.75"/>
    <row r="49591" ht="12.75"/>
    <row r="49592" ht="12.75"/>
    <row r="49593" ht="12.75"/>
    <row r="49594" ht="12.75"/>
    <row r="49595" ht="12.75"/>
    <row r="49596" ht="12.75"/>
    <row r="49597" ht="12.75"/>
    <row r="49598" ht="12.75"/>
    <row r="49599" ht="12.75"/>
    <row r="49600" ht="12.75"/>
    <row r="49601" ht="12.75"/>
    <row r="49602" ht="12.75"/>
    <row r="49603" ht="12.75"/>
    <row r="49604" ht="12.75"/>
    <row r="49605" ht="12.75"/>
    <row r="49606" ht="12.75"/>
    <row r="49607" ht="12.75"/>
    <row r="49608" ht="12.75"/>
    <row r="49609" ht="12.75"/>
    <row r="49610" ht="12.75"/>
    <row r="49611" ht="12.75"/>
    <row r="49612" ht="12.75"/>
    <row r="49613" ht="12.75"/>
    <row r="49614" ht="12.75"/>
    <row r="49615" ht="12.75"/>
    <row r="49616" ht="12.75"/>
    <row r="49617" ht="12.75"/>
    <row r="49618" ht="12.75"/>
    <row r="49619" ht="12.75"/>
    <row r="49620" ht="12.75"/>
    <row r="49621" ht="12.75"/>
    <row r="49622" ht="12.75"/>
    <row r="49623" ht="12.75"/>
    <row r="49624" ht="12.75"/>
    <row r="49625" ht="12.75"/>
    <row r="49626" ht="12.75"/>
    <row r="49627" ht="12.75"/>
    <row r="49628" ht="12.75"/>
    <row r="49629" ht="12.75"/>
    <row r="49630" ht="12.75"/>
    <row r="49631" ht="12.75"/>
    <row r="49632" ht="12.75"/>
    <row r="49633" ht="12.75"/>
    <row r="49634" ht="12.75"/>
    <row r="49635" ht="12.75"/>
    <row r="49636" ht="12.75"/>
    <row r="49637" ht="12.75"/>
    <row r="49638" ht="12.75"/>
    <row r="49639" ht="12.75"/>
    <row r="49640" ht="12.75"/>
    <row r="49641" ht="12.75"/>
    <row r="49642" ht="12.75"/>
    <row r="49643" ht="12.75"/>
    <row r="49644" ht="12.75"/>
    <row r="49645" ht="12.75"/>
    <row r="49646" ht="12.75"/>
    <row r="49647" ht="12.75"/>
    <row r="49648" ht="12.75"/>
    <row r="49649" ht="12.75"/>
    <row r="49650" ht="12.75"/>
    <row r="49651" ht="12.75"/>
    <row r="49652" ht="12.75"/>
    <row r="49653" ht="12.75"/>
    <row r="49654" ht="12.75"/>
    <row r="49655" ht="12.75"/>
    <row r="49656" ht="12.75"/>
    <row r="49657" ht="12.75"/>
    <row r="49658" ht="12.75"/>
    <row r="49659" ht="12.75"/>
    <row r="49660" ht="12.75"/>
    <row r="49661" ht="12.75"/>
    <row r="49662" ht="12.75"/>
    <row r="49663" ht="12.75"/>
    <row r="49664" ht="12.75"/>
    <row r="49665" ht="12.75"/>
    <row r="49666" ht="12.75"/>
    <row r="49667" ht="12.75"/>
    <row r="49668" ht="12.75"/>
    <row r="49669" ht="12.75"/>
    <row r="49670" ht="12.75"/>
    <row r="49671" ht="12.75"/>
    <row r="49672" ht="12.75"/>
    <row r="49673" ht="12.75"/>
    <row r="49674" ht="12.75"/>
    <row r="49675" ht="12.75"/>
    <row r="49676" ht="12.75"/>
    <row r="49677" ht="12.75"/>
    <row r="49678" ht="12.75"/>
    <row r="49679" ht="12.75"/>
    <row r="49680" ht="12.75"/>
    <row r="49681" ht="12.75"/>
    <row r="49682" ht="12.75"/>
    <row r="49683" ht="12.75"/>
    <row r="49684" ht="12.75"/>
    <row r="49685" ht="12.75"/>
    <row r="49686" ht="12.75"/>
    <row r="49687" ht="12.75"/>
    <row r="49688" ht="12.75"/>
    <row r="49689" ht="12.75"/>
    <row r="49690" ht="12.75"/>
    <row r="49691" ht="12.75"/>
    <row r="49692" ht="12.75"/>
    <row r="49693" ht="12.75"/>
    <row r="49694" ht="12.75"/>
    <row r="49695" ht="12.75"/>
    <row r="49696" ht="12.75"/>
    <row r="49697" ht="12.75"/>
    <row r="49698" ht="12.75"/>
    <row r="49699" ht="12.75"/>
    <row r="49700" ht="12.75"/>
    <row r="49701" ht="12.75"/>
    <row r="49702" ht="12.75"/>
    <row r="49703" ht="12.75"/>
    <row r="49704" ht="12.75"/>
    <row r="49705" ht="12.75"/>
    <row r="49706" ht="12.75"/>
    <row r="49707" ht="12.75"/>
    <row r="49708" ht="12.75"/>
    <row r="49709" ht="12.75"/>
    <row r="49710" ht="12.75"/>
    <row r="49711" ht="12.75"/>
    <row r="49712" ht="12.75"/>
    <row r="49713" ht="12.75"/>
    <row r="49714" ht="12.75"/>
    <row r="49715" ht="12.75"/>
    <row r="49716" ht="12.75"/>
    <row r="49717" ht="12.75"/>
    <row r="49718" ht="12.75"/>
    <row r="49719" ht="12.75"/>
    <row r="49720" ht="12.75"/>
    <row r="49721" ht="12.75"/>
    <row r="49722" ht="12.75"/>
    <row r="49723" ht="12.75"/>
    <row r="49724" ht="12.75"/>
    <row r="49725" ht="12.75"/>
    <row r="49726" ht="12.75"/>
    <row r="49727" ht="12.75"/>
    <row r="49728" ht="12.75"/>
    <row r="49729" ht="12.75"/>
    <row r="49730" ht="12.75"/>
    <row r="49731" ht="12.75"/>
    <row r="49732" ht="12.75"/>
    <row r="49733" ht="12.75"/>
    <row r="49734" ht="12.75"/>
    <row r="49735" ht="12.75"/>
    <row r="49736" ht="12.75"/>
    <row r="49737" ht="12.75"/>
    <row r="49738" ht="12.75"/>
    <row r="49739" ht="12.75"/>
    <row r="49740" ht="12.75"/>
    <row r="49741" ht="12.75"/>
    <row r="49742" ht="12.75"/>
    <row r="49743" ht="12.75"/>
    <row r="49744" ht="12.75"/>
    <row r="49745" ht="12.75"/>
    <row r="49746" ht="12.75"/>
    <row r="49747" ht="12.75"/>
    <row r="49748" ht="12.75"/>
    <row r="49749" ht="12.75"/>
    <row r="49750" ht="12.75"/>
    <row r="49751" ht="12.75"/>
    <row r="49752" ht="12.75"/>
    <row r="49753" ht="12.75"/>
    <row r="49754" ht="12.75"/>
    <row r="49755" ht="12.75"/>
    <row r="49756" ht="12.75"/>
    <row r="49757" ht="12.75"/>
    <row r="49758" ht="12.75"/>
    <row r="49759" ht="12.75"/>
    <row r="49760" ht="12.75"/>
    <row r="49761" ht="12.75"/>
    <row r="49762" ht="12.75"/>
    <row r="49763" ht="12.75"/>
    <row r="49764" ht="12.75"/>
    <row r="49765" ht="12.75"/>
    <row r="49766" ht="12.75"/>
    <row r="49767" ht="12.75"/>
    <row r="49768" ht="12.75"/>
    <row r="49769" ht="12.75"/>
    <row r="49770" ht="12.75"/>
    <row r="49771" ht="12.75"/>
    <row r="49772" ht="12.75"/>
    <row r="49773" ht="12.75"/>
    <row r="49774" ht="12.75"/>
    <row r="49775" ht="12.75"/>
    <row r="49776" ht="12.75"/>
    <row r="49777" ht="12.75"/>
    <row r="49778" ht="12.75"/>
    <row r="49779" ht="12.75"/>
    <row r="49780" ht="12.75"/>
    <row r="49781" ht="12.75"/>
    <row r="49782" ht="12.75"/>
    <row r="49783" ht="12.75"/>
    <row r="49784" ht="12.75"/>
    <row r="49785" ht="12.75"/>
    <row r="49786" ht="12.75"/>
    <row r="49787" ht="12.75"/>
    <row r="49788" ht="12.75"/>
    <row r="49789" ht="12.75"/>
    <row r="49790" ht="12.75"/>
    <row r="49791" ht="12.75"/>
    <row r="49792" ht="12.75"/>
    <row r="49793" ht="12.75"/>
    <row r="49794" ht="12.75"/>
    <row r="49795" ht="12.75"/>
    <row r="49796" ht="12.75"/>
    <row r="49797" ht="12.75"/>
    <row r="49798" ht="12.75"/>
    <row r="49799" ht="12.75"/>
    <row r="49800" ht="12.75"/>
    <row r="49801" ht="12.75"/>
    <row r="49802" ht="12.75"/>
    <row r="49803" ht="12.75"/>
    <row r="49804" ht="12.75"/>
    <row r="49805" ht="12.75"/>
    <row r="49806" ht="12.75"/>
    <row r="49807" ht="12.75"/>
    <row r="49808" ht="12.75"/>
    <row r="49809" ht="12.75"/>
    <row r="49810" ht="12.75"/>
    <row r="49811" ht="12.75"/>
    <row r="49812" ht="12.75"/>
    <row r="49813" ht="12.75"/>
    <row r="49814" ht="12.75"/>
    <row r="49815" ht="12.75"/>
    <row r="49816" ht="12.75"/>
    <row r="49817" ht="12.75"/>
    <row r="49818" ht="12.75"/>
    <row r="49819" ht="12.75"/>
    <row r="49820" ht="12.75"/>
    <row r="49821" ht="12.75"/>
    <row r="49822" ht="12.75"/>
    <row r="49823" ht="12.75"/>
    <row r="49824" ht="12.75"/>
    <row r="49825" ht="12.75"/>
    <row r="49826" ht="12.75"/>
    <row r="49827" ht="12.75"/>
    <row r="49828" ht="12.75"/>
    <row r="49829" ht="12.75"/>
    <row r="49830" ht="12.75"/>
    <row r="49831" ht="12.75"/>
    <row r="49832" ht="12.75"/>
    <row r="49833" ht="12.75"/>
    <row r="49834" ht="12.75"/>
    <row r="49835" ht="12.75"/>
    <row r="49836" ht="12.75"/>
    <row r="49837" ht="12.75"/>
    <row r="49838" ht="12.75"/>
    <row r="49839" ht="12.75"/>
    <row r="49840" ht="12.75"/>
    <row r="49841" ht="12.75"/>
    <row r="49842" ht="12.75"/>
    <row r="49843" ht="12.75"/>
    <row r="49844" ht="12.75"/>
    <row r="49845" ht="12.75"/>
    <row r="49846" ht="12.75"/>
    <row r="49847" ht="12.75"/>
    <row r="49848" ht="12.75"/>
    <row r="49849" ht="12.75"/>
    <row r="49850" ht="12.75"/>
    <row r="49851" ht="12.75"/>
    <row r="49852" ht="12.75"/>
    <row r="49853" ht="12.75"/>
    <row r="49854" ht="12.75"/>
    <row r="49855" ht="12.75"/>
    <row r="49856" ht="12.75"/>
    <row r="49857" ht="12.75"/>
    <row r="49858" ht="12.75"/>
    <row r="49859" ht="12.75"/>
    <row r="49860" ht="12.75"/>
    <row r="49861" ht="12.75"/>
    <row r="49862" ht="12.75"/>
    <row r="49863" ht="12.75"/>
    <row r="49864" ht="12.75"/>
    <row r="49865" ht="12.75"/>
    <row r="49866" ht="12.75"/>
    <row r="49867" ht="12.75"/>
    <row r="49868" ht="12.75"/>
    <row r="49869" ht="12.75"/>
    <row r="49870" ht="12.75"/>
    <row r="49871" ht="12.75"/>
    <row r="49872" ht="12.75"/>
    <row r="49873" ht="12.75"/>
    <row r="49874" ht="12.75"/>
    <row r="49875" ht="12.75"/>
    <row r="49876" ht="12.75"/>
    <row r="49877" ht="12.75"/>
    <row r="49878" ht="12.75"/>
    <row r="49879" ht="12.75"/>
    <row r="49880" ht="12.75"/>
    <row r="49881" ht="12.75"/>
    <row r="49882" ht="12.75"/>
    <row r="49883" ht="12.75"/>
    <row r="49884" ht="12.75"/>
    <row r="49885" ht="12.75"/>
    <row r="49886" ht="12.75"/>
    <row r="49887" ht="12.75"/>
    <row r="49888" ht="12.75"/>
    <row r="49889" ht="12.75"/>
    <row r="49890" ht="12.75"/>
    <row r="49891" ht="12.75"/>
    <row r="49892" ht="12.75"/>
    <row r="49893" ht="12.75"/>
    <row r="49894" ht="12.75"/>
    <row r="49895" ht="12.75"/>
    <row r="49896" ht="12.75"/>
    <row r="49897" ht="12.75"/>
    <row r="49898" ht="12.75"/>
    <row r="49899" ht="12.75"/>
    <row r="49900" ht="12.75"/>
    <row r="49901" ht="12.75"/>
    <row r="49902" ht="12.75"/>
    <row r="49903" ht="12.75"/>
    <row r="49904" ht="12.75"/>
    <row r="49905" ht="12.75"/>
    <row r="49906" ht="12.75"/>
    <row r="49907" ht="12.75"/>
    <row r="49908" ht="12.75"/>
    <row r="49909" ht="12.75"/>
    <row r="49910" ht="12.75"/>
    <row r="49911" ht="12.75"/>
    <row r="49912" ht="12.75"/>
    <row r="49913" ht="12.75"/>
    <row r="49914" ht="12.75"/>
    <row r="49915" ht="12.75"/>
    <row r="49916" ht="12.75"/>
    <row r="49917" ht="12.75"/>
    <row r="49918" ht="12.75"/>
    <row r="49919" ht="12.75"/>
    <row r="49920" ht="12.75"/>
    <row r="49921" ht="12.75"/>
    <row r="49922" ht="12.75"/>
    <row r="49923" ht="12.75"/>
    <row r="49924" ht="12.75"/>
    <row r="49925" ht="12.75"/>
    <row r="49926" ht="12.75"/>
    <row r="49927" ht="12.75"/>
    <row r="49928" ht="12.75"/>
    <row r="49929" ht="12.75"/>
    <row r="49930" ht="12.75"/>
    <row r="49931" ht="12.75"/>
    <row r="49932" ht="12.75"/>
    <row r="49933" ht="12.75"/>
    <row r="49934" ht="12.75"/>
    <row r="49935" ht="12.75"/>
    <row r="49936" ht="12.75"/>
    <row r="49937" ht="12.75"/>
    <row r="49938" ht="12.75"/>
    <row r="49939" ht="12.75"/>
    <row r="49940" ht="12.75"/>
    <row r="49941" ht="12.75"/>
    <row r="49942" ht="12.75"/>
    <row r="49943" ht="12.75"/>
    <row r="49944" ht="12.75"/>
    <row r="49945" ht="12.75"/>
    <row r="49946" ht="12.75"/>
    <row r="49947" ht="12.75"/>
    <row r="49948" ht="12.75"/>
    <row r="49949" ht="12.75"/>
    <row r="49950" ht="12.75"/>
    <row r="49951" ht="12.75"/>
    <row r="49952" ht="12.75"/>
    <row r="49953" ht="12.75"/>
    <row r="49954" ht="12.75"/>
    <row r="49955" ht="12.75"/>
    <row r="49956" ht="12.75"/>
    <row r="49957" ht="12.75"/>
    <row r="49958" ht="12.75"/>
    <row r="49959" ht="12.75"/>
    <row r="49960" ht="12.75"/>
    <row r="49961" ht="12.75"/>
    <row r="49962" ht="12.75"/>
    <row r="49963" ht="12.75"/>
    <row r="49964" ht="12.75"/>
    <row r="49965" ht="12.75"/>
    <row r="49966" ht="12.75"/>
    <row r="49967" ht="12.75"/>
    <row r="49968" ht="12.75"/>
    <row r="49969" ht="12.75"/>
    <row r="49970" ht="12.75"/>
    <row r="49971" ht="12.75"/>
    <row r="49972" ht="12.75"/>
    <row r="49973" ht="12.75"/>
    <row r="49974" ht="12.75"/>
    <row r="49975" ht="12.75"/>
    <row r="49976" ht="12.75"/>
    <row r="49977" ht="12.75"/>
    <row r="49978" ht="12.75"/>
    <row r="49979" ht="12.75"/>
    <row r="49980" ht="12.75"/>
    <row r="49981" ht="12.75"/>
    <row r="49982" ht="12.75"/>
    <row r="49983" ht="12.75"/>
    <row r="49984" ht="12.75"/>
    <row r="49985" ht="12.75"/>
    <row r="49986" ht="12.75"/>
    <row r="49987" ht="12.75"/>
    <row r="49988" ht="12.75"/>
    <row r="49989" ht="12.75"/>
    <row r="49990" ht="12.75"/>
    <row r="49991" ht="12.75"/>
    <row r="49992" ht="12.75"/>
    <row r="49993" ht="12.75"/>
    <row r="49994" ht="12.75"/>
    <row r="49995" ht="12.75"/>
    <row r="49996" ht="12.75"/>
    <row r="49997" ht="12.75"/>
    <row r="49998" ht="12.75"/>
    <row r="49999" ht="12.75"/>
    <row r="50000" ht="12.75"/>
    <row r="50001" ht="12.75"/>
    <row r="50002" ht="12.75"/>
    <row r="50003" ht="12.75"/>
    <row r="50004" ht="12.75"/>
    <row r="50005" ht="12.75"/>
    <row r="50006" ht="12.75"/>
    <row r="50007" ht="12.75"/>
    <row r="50008" ht="12.75"/>
    <row r="50009" ht="12.75"/>
    <row r="50010" ht="12.75"/>
    <row r="50011" ht="12.75"/>
    <row r="50012" ht="12.75"/>
    <row r="50013" ht="12.75"/>
    <row r="50014" ht="12.75"/>
    <row r="50015" ht="12.75"/>
    <row r="50016" ht="12.75"/>
    <row r="50017" ht="12.75"/>
    <row r="50018" ht="12.75"/>
    <row r="50019" ht="12.75"/>
    <row r="50020" ht="12.75"/>
    <row r="50021" ht="12.75"/>
    <row r="50022" ht="12.75"/>
    <row r="50023" ht="12.75"/>
    <row r="50024" ht="12.75"/>
    <row r="50025" ht="12.75"/>
    <row r="50026" ht="12.75"/>
    <row r="50027" ht="12.75"/>
    <row r="50028" ht="12.75"/>
    <row r="50029" ht="12.75"/>
    <row r="50030" ht="12.75"/>
    <row r="50031" ht="12.75"/>
    <row r="50032" ht="12.75"/>
    <row r="50033" ht="12.75"/>
    <row r="50034" ht="12.75"/>
    <row r="50035" ht="12.75"/>
    <row r="50036" ht="12.75"/>
    <row r="50037" ht="12.75"/>
    <row r="50038" ht="12.75"/>
    <row r="50039" ht="12.75"/>
    <row r="50040" ht="12.75"/>
    <row r="50041" ht="12.75"/>
    <row r="50042" ht="12.75"/>
    <row r="50043" ht="12.75"/>
    <row r="50044" ht="12.75"/>
    <row r="50045" ht="12.75"/>
    <row r="50046" ht="12.75"/>
    <row r="50047" ht="12.75"/>
    <row r="50048" ht="12.75"/>
    <row r="50049" ht="12.75"/>
    <row r="50050" ht="12.75"/>
    <row r="50051" ht="12.75"/>
    <row r="50052" ht="12.75"/>
    <row r="50053" ht="12.75"/>
    <row r="50054" ht="12.75"/>
    <row r="50055" ht="12.75"/>
    <row r="50056" ht="12.75"/>
    <row r="50057" ht="12.75"/>
    <row r="50058" ht="12.75"/>
    <row r="50059" ht="12.75"/>
    <row r="50060" ht="12.75"/>
    <row r="50061" ht="12.75"/>
    <row r="50062" ht="12.75"/>
    <row r="50063" ht="12.75"/>
    <row r="50064" ht="12.75"/>
    <row r="50065" ht="12.75"/>
    <row r="50066" ht="12.75"/>
    <row r="50067" ht="12.75"/>
    <row r="50068" ht="12.75"/>
    <row r="50069" ht="12.75"/>
    <row r="50070" ht="12.75"/>
    <row r="50071" ht="12.75"/>
    <row r="50072" ht="12.75"/>
    <row r="50073" ht="12.75"/>
    <row r="50074" ht="12.75"/>
    <row r="50075" ht="12.75"/>
    <row r="50076" ht="12.75"/>
    <row r="50077" ht="12.75"/>
    <row r="50078" ht="12.75"/>
    <row r="50079" ht="12.75"/>
    <row r="50080" ht="12.75"/>
    <row r="50081" ht="12.75"/>
    <row r="50082" ht="12.75"/>
    <row r="50083" ht="12.75"/>
    <row r="50084" ht="12.75"/>
    <row r="50085" ht="12.75"/>
    <row r="50086" ht="12.75"/>
    <row r="50087" ht="12.75"/>
    <row r="50088" ht="12.75"/>
    <row r="50089" ht="12.75"/>
    <row r="50090" ht="12.75"/>
    <row r="50091" ht="12.75"/>
    <row r="50092" ht="12.75"/>
    <row r="50093" ht="12.75"/>
    <row r="50094" ht="12.75"/>
    <row r="50095" ht="12.75"/>
    <row r="50096" ht="12.75"/>
    <row r="50097" ht="12.75"/>
    <row r="50098" ht="12.75"/>
    <row r="50099" ht="12.75"/>
    <row r="50100" ht="12.75"/>
    <row r="50101" ht="12.75"/>
    <row r="50102" ht="12.75"/>
    <row r="50103" ht="12.75"/>
    <row r="50104" ht="12.75"/>
    <row r="50105" ht="12.75"/>
    <row r="50106" ht="12.75"/>
    <row r="50107" ht="12.75"/>
    <row r="50108" ht="12.75"/>
    <row r="50109" ht="12.75"/>
    <row r="50110" ht="12.75"/>
    <row r="50111" ht="12.75"/>
    <row r="50112" ht="12.75"/>
    <row r="50113" ht="12.75"/>
    <row r="50114" ht="12.75"/>
    <row r="50115" ht="12.75"/>
    <row r="50116" ht="12.75"/>
    <row r="50117" ht="12.75"/>
    <row r="50118" ht="12.75"/>
    <row r="50119" ht="12.75"/>
    <row r="50120" ht="12.75"/>
    <row r="50121" ht="12.75"/>
    <row r="50122" ht="12.75"/>
    <row r="50123" ht="12.75"/>
    <row r="50124" ht="12.75"/>
    <row r="50125" ht="12.75"/>
    <row r="50126" ht="12.75"/>
    <row r="50127" ht="12.75"/>
    <row r="50128" ht="12.75"/>
    <row r="50129" ht="12.75"/>
    <row r="50130" ht="12.75"/>
    <row r="50131" ht="12.75"/>
    <row r="50132" ht="12.75"/>
    <row r="50133" ht="12.75"/>
    <row r="50134" ht="12.75"/>
    <row r="50135" ht="12.75"/>
    <row r="50136" ht="12.75"/>
    <row r="50137" ht="12.75"/>
    <row r="50138" ht="12.75"/>
    <row r="50139" ht="12.75"/>
    <row r="50140" ht="12.75"/>
    <row r="50141" ht="12.75"/>
    <row r="50142" ht="12.75"/>
    <row r="50143" ht="12.75"/>
    <row r="50144" ht="12.75"/>
    <row r="50145" ht="12.75"/>
    <row r="50146" ht="12.75"/>
    <row r="50147" ht="12.75"/>
    <row r="50148" ht="12.75"/>
    <row r="50149" ht="12.75"/>
    <row r="50150" ht="12.75"/>
    <row r="50151" ht="12.75"/>
    <row r="50152" ht="12.75"/>
    <row r="50153" ht="12.75"/>
    <row r="50154" ht="12.75"/>
    <row r="50155" ht="12.75"/>
    <row r="50156" ht="12.75"/>
    <row r="50157" ht="12.75"/>
    <row r="50158" ht="12.75"/>
    <row r="50159" ht="12.75"/>
    <row r="50160" ht="12.75"/>
    <row r="50161" ht="12.75"/>
    <row r="50162" ht="12.75"/>
    <row r="50163" ht="12.75"/>
    <row r="50164" ht="12.75"/>
    <row r="50165" ht="12.75"/>
    <row r="50166" ht="12.75"/>
    <row r="50167" ht="12.75"/>
    <row r="50168" ht="12.75"/>
    <row r="50169" ht="12.75"/>
    <row r="50170" ht="12.75"/>
    <row r="50171" ht="12.75"/>
    <row r="50172" ht="12.75"/>
    <row r="50173" ht="12.75"/>
    <row r="50174" ht="12.75"/>
    <row r="50175" ht="12.75"/>
    <row r="50176" ht="12.75"/>
    <row r="50177" ht="12.75"/>
    <row r="50178" ht="12.75"/>
    <row r="50179" ht="12.75"/>
    <row r="50180" ht="12.75"/>
    <row r="50181" ht="12.75"/>
    <row r="50182" ht="12.75"/>
    <row r="50183" ht="12.75"/>
    <row r="50184" ht="12.75"/>
    <row r="50185" ht="12.75"/>
    <row r="50186" ht="12.75"/>
    <row r="50187" ht="12.75"/>
    <row r="50188" ht="12.75"/>
    <row r="50189" ht="12.75"/>
    <row r="50190" ht="12.75"/>
    <row r="50191" ht="12.75"/>
    <row r="50192" ht="12.75"/>
    <row r="50193" ht="12.75"/>
    <row r="50194" ht="12.75"/>
    <row r="50195" ht="12.75"/>
    <row r="50196" ht="12.75"/>
    <row r="50197" ht="12.75"/>
    <row r="50198" ht="12.75"/>
    <row r="50199" ht="12.75"/>
    <row r="50200" ht="12.75"/>
    <row r="50201" ht="12.75"/>
    <row r="50202" ht="12.75"/>
    <row r="50203" ht="12.75"/>
    <row r="50204" ht="12.75"/>
    <row r="50205" ht="12.75"/>
    <row r="50206" ht="12.75"/>
    <row r="50207" ht="12.75"/>
    <row r="50208" ht="12.75"/>
    <row r="50209" ht="12.75"/>
    <row r="50210" ht="12.75"/>
    <row r="50211" ht="12.75"/>
    <row r="50212" ht="12.75"/>
    <row r="50213" ht="12.75"/>
    <row r="50214" ht="12.75"/>
    <row r="50215" ht="12.75"/>
    <row r="50216" ht="12.75"/>
    <row r="50217" ht="12.75"/>
    <row r="50218" ht="12.75"/>
    <row r="50219" ht="12.75"/>
    <row r="50220" ht="12.75"/>
    <row r="50221" ht="12.75"/>
    <row r="50222" ht="12.75"/>
    <row r="50223" ht="12.75"/>
    <row r="50224" ht="12.75"/>
    <row r="50225" ht="12.75"/>
    <row r="50226" ht="12.75"/>
    <row r="50227" ht="12.75"/>
    <row r="50228" ht="12.75"/>
    <row r="50229" ht="12.75"/>
    <row r="50230" ht="12.75"/>
    <row r="50231" ht="12.75"/>
    <row r="50232" ht="12.75"/>
    <row r="50233" ht="12.75"/>
    <row r="50234" ht="12.75"/>
    <row r="50235" ht="12.75"/>
    <row r="50236" ht="12.75"/>
    <row r="50237" ht="12.75"/>
    <row r="50238" ht="12.75"/>
    <row r="50239" ht="12.75"/>
    <row r="50240" ht="12.75"/>
    <row r="50241" ht="12.75"/>
    <row r="50242" ht="12.75"/>
    <row r="50243" ht="12.75"/>
    <row r="50244" ht="12.75"/>
    <row r="50245" ht="12.75"/>
    <row r="50246" ht="12.75"/>
    <row r="50247" ht="12.75"/>
    <row r="50248" ht="12.75"/>
    <row r="50249" ht="12.75"/>
    <row r="50250" ht="12.75"/>
    <row r="50251" ht="12.75"/>
    <row r="50252" ht="12.75"/>
    <row r="50253" ht="12.75"/>
    <row r="50254" ht="12.75"/>
    <row r="50255" ht="12.75"/>
    <row r="50256" ht="12.75"/>
    <row r="50257" ht="12.75"/>
    <row r="50258" ht="12.75"/>
    <row r="50259" ht="12.75"/>
    <row r="50260" ht="12.75"/>
    <row r="50261" ht="12.75"/>
    <row r="50262" ht="12.75"/>
    <row r="50263" ht="12.75"/>
    <row r="50264" ht="12.75"/>
    <row r="50265" ht="12.75"/>
    <row r="50266" ht="12.75"/>
    <row r="50267" ht="12.75"/>
    <row r="50268" ht="12.75"/>
    <row r="50269" ht="12.75"/>
    <row r="50270" ht="12.75"/>
    <row r="50271" ht="12.75"/>
    <row r="50272" ht="12.75"/>
    <row r="50273" ht="12.75"/>
    <row r="50274" ht="12.75"/>
    <row r="50275" ht="12.75"/>
    <row r="50276" ht="12.75"/>
    <row r="50277" ht="12.75"/>
    <row r="50278" ht="12.75"/>
    <row r="50279" ht="12.75"/>
    <row r="50280" ht="12.75"/>
    <row r="50281" ht="12.75"/>
    <row r="50282" ht="12.75"/>
    <row r="50283" ht="12.75"/>
    <row r="50284" ht="12.75"/>
    <row r="50285" ht="12.75"/>
    <row r="50286" ht="12.75"/>
    <row r="50287" ht="12.75"/>
    <row r="50288" ht="12.75"/>
    <row r="50289" ht="12.75"/>
    <row r="50290" ht="12.75"/>
    <row r="50291" ht="12.75"/>
    <row r="50292" ht="12.75"/>
    <row r="50293" ht="12.75"/>
    <row r="50294" ht="12.75"/>
    <row r="50295" ht="12.75"/>
    <row r="50296" ht="12.75"/>
    <row r="50297" ht="12.75"/>
    <row r="50298" ht="12.75"/>
    <row r="50299" ht="12.75"/>
    <row r="50300" ht="12.75"/>
    <row r="50301" ht="12.75"/>
    <row r="50302" ht="12.75"/>
    <row r="50303" ht="12.75"/>
    <row r="50304" ht="12.75"/>
    <row r="50305" ht="12.75"/>
    <row r="50306" ht="12.75"/>
    <row r="50307" ht="12.75"/>
    <row r="50308" ht="12.75"/>
    <row r="50309" ht="12.75"/>
    <row r="50310" ht="12.75"/>
    <row r="50311" ht="12.75"/>
    <row r="50312" ht="12.75"/>
    <row r="50313" ht="12.75"/>
    <row r="50314" ht="12.75"/>
    <row r="50315" ht="12.75"/>
    <row r="50316" ht="12.75"/>
    <row r="50317" ht="12.75"/>
    <row r="50318" ht="12.75"/>
    <row r="50319" ht="12.75"/>
    <row r="50320" ht="12.75"/>
    <row r="50321" ht="12.75"/>
    <row r="50322" ht="12.75"/>
    <row r="50323" ht="12.75"/>
    <row r="50324" ht="12.75"/>
    <row r="50325" ht="12.75"/>
    <row r="50326" ht="12.75"/>
    <row r="50327" ht="12.75"/>
    <row r="50328" ht="12.75"/>
    <row r="50329" ht="12.75"/>
    <row r="50330" ht="12.75"/>
    <row r="50331" ht="12.75"/>
    <row r="50332" ht="12.75"/>
    <row r="50333" ht="12.75"/>
    <row r="50334" ht="12.75"/>
    <row r="50335" ht="12.75"/>
    <row r="50336" ht="12.75"/>
    <row r="50337" ht="12.75"/>
    <row r="50338" ht="12.75"/>
    <row r="50339" ht="12.75"/>
    <row r="50340" ht="12.75"/>
    <row r="50341" ht="12.75"/>
    <row r="50342" ht="12.75"/>
    <row r="50343" ht="12.75"/>
    <row r="50344" ht="12.75"/>
    <row r="50345" ht="12.75"/>
    <row r="50346" ht="12.75"/>
    <row r="50347" ht="12.75"/>
    <row r="50348" ht="12.75"/>
    <row r="50349" ht="12.75"/>
    <row r="50350" ht="12.75"/>
    <row r="50351" ht="12.75"/>
    <row r="50352" ht="12.75"/>
    <row r="50353" ht="12.75"/>
    <row r="50354" ht="12.75"/>
    <row r="50355" ht="12.75"/>
    <row r="50356" ht="12.75"/>
    <row r="50357" ht="12.75"/>
    <row r="50358" ht="12.75"/>
    <row r="50359" ht="12.75"/>
    <row r="50360" ht="12.75"/>
    <row r="50361" ht="12.75"/>
    <row r="50362" ht="12.75"/>
    <row r="50363" ht="12.75"/>
    <row r="50364" ht="12.75"/>
    <row r="50365" ht="12.75"/>
    <row r="50366" ht="12.75"/>
    <row r="50367" ht="12.75"/>
    <row r="50368" ht="12.75"/>
    <row r="50369" ht="12.75"/>
    <row r="50370" ht="12.75"/>
    <row r="50371" ht="12.75"/>
    <row r="50372" ht="12.75"/>
    <row r="50373" ht="12.75"/>
    <row r="50374" ht="12.75"/>
    <row r="50375" ht="12.75"/>
    <row r="50376" ht="12.75"/>
    <row r="50377" ht="12.75"/>
    <row r="50378" ht="12.75"/>
    <row r="50379" ht="12.75"/>
    <row r="50380" ht="12.75"/>
    <row r="50381" ht="12.75"/>
    <row r="50382" ht="12.75"/>
    <row r="50383" ht="12.75"/>
    <row r="50384" ht="12.75"/>
    <row r="50385" ht="12.75"/>
    <row r="50386" ht="12.75"/>
    <row r="50387" ht="12.75"/>
    <row r="50388" ht="12.75"/>
    <row r="50389" ht="12.75"/>
    <row r="50390" ht="12.75"/>
    <row r="50391" ht="12.75"/>
    <row r="50392" ht="12.75"/>
    <row r="50393" ht="12.75"/>
    <row r="50394" ht="12.75"/>
    <row r="50395" ht="12.75"/>
    <row r="50396" ht="12.75"/>
    <row r="50397" ht="12.75"/>
    <row r="50398" ht="12.75"/>
    <row r="50399" ht="12.75"/>
    <row r="50400" ht="12.75"/>
    <row r="50401" ht="12.75"/>
    <row r="50402" ht="12.75"/>
    <row r="50403" ht="12.75"/>
    <row r="50404" ht="12.75"/>
    <row r="50405" ht="12.75"/>
    <row r="50406" ht="12.75"/>
    <row r="50407" ht="12.75"/>
    <row r="50408" ht="12.75"/>
    <row r="50409" ht="12.75"/>
    <row r="50410" ht="12.75"/>
    <row r="50411" ht="12.75"/>
    <row r="50412" ht="12.75"/>
    <row r="50413" ht="12.75"/>
    <row r="50414" ht="12.75"/>
    <row r="50415" ht="12.75"/>
    <row r="50416" ht="12.75"/>
    <row r="50417" ht="12.75"/>
    <row r="50418" ht="12.75"/>
    <row r="50419" ht="12.75"/>
    <row r="50420" ht="12.75"/>
    <row r="50421" ht="12.75"/>
    <row r="50422" ht="12.75"/>
    <row r="50423" ht="12.75"/>
    <row r="50424" ht="12.75"/>
    <row r="50425" ht="12.75"/>
    <row r="50426" ht="12.75"/>
    <row r="50427" ht="12.75"/>
    <row r="50428" ht="12.75"/>
    <row r="50429" ht="12.75"/>
    <row r="50430" ht="12.75"/>
    <row r="50431" ht="12.75"/>
    <row r="50432" ht="12.75"/>
    <row r="50433" ht="12.75"/>
    <row r="50434" ht="12.75"/>
    <row r="50435" ht="12.75"/>
    <row r="50436" ht="12.75"/>
    <row r="50437" ht="12.75"/>
    <row r="50438" ht="12.75"/>
    <row r="50439" ht="12.75"/>
    <row r="50440" ht="12.75"/>
    <row r="50441" ht="12.75"/>
    <row r="50442" ht="12.75"/>
    <row r="50443" ht="12.75"/>
    <row r="50444" ht="12.75"/>
    <row r="50445" ht="12.75"/>
    <row r="50446" ht="12.75"/>
    <row r="50447" ht="12.75"/>
    <row r="50448" ht="12.75"/>
    <row r="50449" ht="12.75"/>
    <row r="50450" ht="12.75"/>
    <row r="50451" ht="12.75"/>
    <row r="50452" ht="12.75"/>
    <row r="50453" ht="12.75"/>
    <row r="50454" ht="12.75"/>
    <row r="50455" ht="12.75"/>
    <row r="50456" ht="12.75"/>
    <row r="50457" ht="12.75"/>
    <row r="50458" ht="12.75"/>
    <row r="50459" ht="12.75"/>
    <row r="50460" ht="12.75"/>
    <row r="50461" ht="12.75"/>
    <row r="50462" ht="12.75"/>
    <row r="50463" ht="12.75"/>
    <row r="50464" ht="12.75"/>
    <row r="50465" ht="12.75"/>
    <row r="50466" ht="12.75"/>
    <row r="50467" ht="12.75"/>
    <row r="50468" ht="12.75"/>
    <row r="50469" ht="12.75"/>
    <row r="50470" ht="12.75"/>
    <row r="50471" ht="12.75"/>
    <row r="50472" ht="12.75"/>
    <row r="50473" ht="12.75"/>
    <row r="50474" ht="12.75"/>
    <row r="50475" ht="12.75"/>
    <row r="50476" ht="12.75"/>
    <row r="50477" ht="12.75"/>
    <row r="50478" ht="12.75"/>
    <row r="50479" ht="12.75"/>
    <row r="50480" ht="12.75"/>
    <row r="50481" ht="12.75"/>
    <row r="50482" ht="12.75"/>
    <row r="50483" ht="12.75"/>
    <row r="50484" ht="12.75"/>
    <row r="50485" ht="12.75"/>
    <row r="50486" ht="12.75"/>
    <row r="50487" ht="12.75"/>
    <row r="50488" ht="12.75"/>
    <row r="50489" ht="12.75"/>
    <row r="50490" ht="12.75"/>
    <row r="50491" ht="12.75"/>
    <row r="50492" ht="12.75"/>
    <row r="50493" ht="12.75"/>
    <row r="50494" ht="12.75"/>
    <row r="50495" ht="12.75"/>
    <row r="50496" ht="12.75"/>
    <row r="50497" ht="12.75"/>
    <row r="50498" ht="12.75"/>
    <row r="50499" ht="12.75"/>
    <row r="50500" ht="12.75"/>
    <row r="50501" ht="12.75"/>
    <row r="50502" ht="12.75"/>
    <row r="50503" ht="12.75"/>
    <row r="50504" ht="12.75"/>
    <row r="50505" ht="12.75"/>
    <row r="50506" ht="12.75"/>
    <row r="50507" ht="12.75"/>
    <row r="50508" ht="12.75"/>
    <row r="50509" ht="12.75"/>
    <row r="50510" ht="12.75"/>
    <row r="50511" ht="12.75"/>
    <row r="50512" ht="12.75"/>
    <row r="50513" ht="12.75"/>
    <row r="50514" ht="12.75"/>
    <row r="50515" ht="12.75"/>
    <row r="50516" ht="12.75"/>
    <row r="50517" ht="12.75"/>
    <row r="50518" ht="12.75"/>
    <row r="50519" ht="12.75"/>
    <row r="50520" ht="12.75"/>
    <row r="50521" ht="12.75"/>
    <row r="50522" ht="12.75"/>
    <row r="50523" ht="12.75"/>
    <row r="50524" ht="12.75"/>
    <row r="50525" ht="12.75"/>
    <row r="50526" ht="12.75"/>
    <row r="50527" ht="12.75"/>
    <row r="50528" ht="12.75"/>
    <row r="50529" ht="12.75"/>
    <row r="50530" ht="12.75"/>
    <row r="50531" ht="12.75"/>
    <row r="50532" ht="12.75"/>
    <row r="50533" ht="12.75"/>
    <row r="50534" ht="12.75"/>
    <row r="50535" ht="12.75"/>
    <row r="50536" ht="12.75"/>
    <row r="50537" ht="12.75"/>
    <row r="50538" ht="12.75"/>
    <row r="50539" ht="12.75"/>
    <row r="50540" ht="12.75"/>
    <row r="50541" ht="12.75"/>
    <row r="50542" ht="12.75"/>
    <row r="50543" ht="12.75"/>
    <row r="50544" ht="12.75"/>
    <row r="50545" ht="12.75"/>
    <row r="50546" ht="12.75"/>
    <row r="50547" ht="12.75"/>
    <row r="50548" ht="12.75"/>
    <row r="50549" ht="12.75"/>
    <row r="50550" ht="12.75"/>
    <row r="50551" ht="12.75"/>
    <row r="50552" ht="12.75"/>
    <row r="50553" ht="12.75"/>
    <row r="50554" ht="12.75"/>
    <row r="50555" ht="12.75"/>
    <row r="50556" ht="12.75"/>
    <row r="50557" ht="12.75"/>
    <row r="50558" ht="12.75"/>
    <row r="50559" ht="12.75"/>
    <row r="50560" ht="12.75"/>
    <row r="50561" ht="12.75"/>
    <row r="50562" ht="12.75"/>
    <row r="50563" ht="12.75"/>
    <row r="50564" ht="12.75"/>
    <row r="50565" ht="12.75"/>
    <row r="50566" ht="12.75"/>
    <row r="50567" ht="12.75"/>
    <row r="50568" ht="12.75"/>
    <row r="50569" ht="12.75"/>
    <row r="50570" ht="12.75"/>
    <row r="50571" ht="12.75"/>
    <row r="50572" ht="12.75"/>
    <row r="50573" ht="12.75"/>
    <row r="50574" ht="12.75"/>
    <row r="50575" ht="12.75"/>
    <row r="50576" ht="12.75"/>
    <row r="50577" ht="12.75"/>
    <row r="50578" ht="12.75"/>
    <row r="50579" ht="12.75"/>
    <row r="50580" ht="12.75"/>
    <row r="50581" ht="12.75"/>
    <row r="50582" ht="12.75"/>
    <row r="50583" ht="12.75"/>
    <row r="50584" ht="12.75"/>
    <row r="50585" ht="12.75"/>
    <row r="50586" ht="12.75"/>
    <row r="50587" ht="12.75"/>
    <row r="50588" ht="12.75"/>
    <row r="50589" ht="12.75"/>
    <row r="50590" ht="12.75"/>
    <row r="50591" ht="12.75"/>
    <row r="50592" ht="12.75"/>
    <row r="50593" ht="12.75"/>
    <row r="50594" ht="12.75"/>
    <row r="50595" ht="12.75"/>
    <row r="50596" ht="12.75"/>
    <row r="50597" ht="12.75"/>
    <row r="50598" ht="12.75"/>
    <row r="50599" ht="12.75"/>
    <row r="50600" ht="12.75"/>
    <row r="50601" ht="12.75"/>
    <row r="50602" ht="12.75"/>
    <row r="50603" ht="12.75"/>
    <row r="50604" ht="12.75"/>
    <row r="50605" ht="12.75"/>
    <row r="50606" ht="12.75"/>
    <row r="50607" ht="12.75"/>
    <row r="50608" ht="12.75"/>
    <row r="50609" ht="12.75"/>
    <row r="50610" ht="12.75"/>
    <row r="50611" ht="12.75"/>
    <row r="50612" ht="12.75"/>
    <row r="50613" ht="12.75"/>
    <row r="50614" ht="12.75"/>
    <row r="50615" ht="12.75"/>
    <row r="50616" ht="12.75"/>
    <row r="50617" ht="12.75"/>
    <row r="50618" ht="12.75"/>
    <row r="50619" ht="12.75"/>
    <row r="50620" ht="12.75"/>
    <row r="50621" ht="12.75"/>
    <row r="50622" ht="12.75"/>
    <row r="50623" ht="12.75"/>
    <row r="50624" ht="12.75"/>
    <row r="50625" ht="12.75"/>
    <row r="50626" ht="12.75"/>
    <row r="50627" ht="12.75"/>
    <row r="50628" ht="12.75"/>
    <row r="50629" ht="12.75"/>
    <row r="50630" ht="12.75"/>
    <row r="50631" ht="12.75"/>
    <row r="50632" ht="12.75"/>
    <row r="50633" ht="12.75"/>
    <row r="50634" ht="12.75"/>
    <row r="50635" ht="12.75"/>
    <row r="50636" ht="12.75"/>
    <row r="50637" ht="12.75"/>
    <row r="50638" ht="12.75"/>
    <row r="50639" ht="12.75"/>
    <row r="50640" ht="12.75"/>
    <row r="50641" ht="12.75"/>
    <row r="50642" ht="12.75"/>
    <row r="50643" ht="12.75"/>
    <row r="50644" ht="12.75"/>
    <row r="50645" ht="12.75"/>
    <row r="50646" ht="12.75"/>
    <row r="50647" ht="12.75"/>
    <row r="50648" ht="12.75"/>
    <row r="50649" ht="12.75"/>
    <row r="50650" ht="12.75"/>
    <row r="50651" ht="12.75"/>
    <row r="50652" ht="12.75"/>
    <row r="50653" ht="12.75"/>
    <row r="50654" ht="12.75"/>
    <row r="50655" ht="12.75"/>
    <row r="50656" ht="12.75"/>
    <row r="50657" ht="12.75"/>
    <row r="50658" ht="12.75"/>
    <row r="50659" ht="12.75"/>
    <row r="50660" ht="12.75"/>
    <row r="50661" ht="12.75"/>
    <row r="50662" ht="12.75"/>
    <row r="50663" ht="12.75"/>
    <row r="50664" ht="12.75"/>
    <row r="50665" ht="12.75"/>
    <row r="50666" ht="12.75"/>
    <row r="50667" ht="12.75"/>
    <row r="50668" ht="12.75"/>
    <row r="50669" ht="12.75"/>
    <row r="50670" ht="12.75"/>
    <row r="50671" ht="12.75"/>
    <row r="50672" ht="12.75"/>
    <row r="50673" ht="12.75"/>
    <row r="50674" ht="12.75"/>
    <row r="50675" ht="12.75"/>
    <row r="50676" ht="12.75"/>
    <row r="50677" ht="12.75"/>
    <row r="50678" ht="12.75"/>
    <row r="50679" ht="12.75"/>
    <row r="50680" ht="12.75"/>
    <row r="50681" ht="12.75"/>
    <row r="50682" ht="12.75"/>
    <row r="50683" ht="12.75"/>
    <row r="50684" ht="12.75"/>
    <row r="50685" ht="12.75"/>
    <row r="50686" ht="12.75"/>
    <row r="50687" ht="12.75"/>
    <row r="50688" ht="12.75"/>
    <row r="50689" ht="12.75"/>
    <row r="50690" ht="12.75"/>
    <row r="50691" ht="12.75"/>
    <row r="50692" ht="12.75"/>
    <row r="50693" ht="12.75"/>
    <row r="50694" ht="12.75"/>
    <row r="50695" ht="12.75"/>
    <row r="50696" ht="12.75"/>
    <row r="50697" ht="12.75"/>
    <row r="50698" ht="12.75"/>
    <row r="50699" ht="12.75"/>
    <row r="50700" ht="12.75"/>
    <row r="50701" ht="12.75"/>
    <row r="50702" ht="12.75"/>
    <row r="50703" ht="12.75"/>
    <row r="50704" ht="12.75"/>
    <row r="50705" ht="12.75"/>
    <row r="50706" ht="12.75"/>
    <row r="50707" ht="12.75"/>
    <row r="50708" ht="12.75"/>
    <row r="50709" ht="12.75"/>
    <row r="50710" ht="12.75"/>
    <row r="50711" ht="12.75"/>
    <row r="50712" ht="12.75"/>
    <row r="50713" ht="12.75"/>
    <row r="50714" ht="12.75"/>
    <row r="50715" ht="12.75"/>
    <row r="50716" ht="12.75"/>
    <row r="50717" ht="12.75"/>
    <row r="50718" ht="12.75"/>
    <row r="50719" ht="12.75"/>
    <row r="50720" ht="12.75"/>
    <row r="50721" ht="12.75"/>
    <row r="50722" ht="12.75"/>
    <row r="50723" ht="12.75"/>
    <row r="50724" ht="12.75"/>
    <row r="50725" ht="12.75"/>
    <row r="50726" ht="12.75"/>
    <row r="50727" ht="12.75"/>
    <row r="50728" ht="12.75"/>
    <row r="50729" ht="12.75"/>
    <row r="50730" ht="12.75"/>
    <row r="50731" ht="12.75"/>
    <row r="50732" ht="12.75"/>
    <row r="50733" ht="12.75"/>
    <row r="50734" ht="12.75"/>
    <row r="50735" ht="12.75"/>
    <row r="50736" ht="12.75"/>
    <row r="50737" ht="12.75"/>
    <row r="50738" ht="12.75"/>
    <row r="50739" ht="12.75"/>
    <row r="50740" ht="12.75"/>
    <row r="50741" ht="12.75"/>
    <row r="50742" ht="12.75"/>
    <row r="50743" ht="12.75"/>
    <row r="50744" ht="12.75"/>
    <row r="50745" ht="12.75"/>
    <row r="50746" ht="12.75"/>
    <row r="50747" ht="12.75"/>
    <row r="50748" ht="12.75"/>
    <row r="50749" ht="12.75"/>
    <row r="50750" ht="12.75"/>
    <row r="50751" ht="12.75"/>
    <row r="50752" ht="12.75"/>
    <row r="50753" ht="12.75"/>
    <row r="50754" ht="12.75"/>
    <row r="50755" ht="12.75"/>
    <row r="50756" ht="12.75"/>
    <row r="50757" ht="12.75"/>
    <row r="50758" ht="12.75"/>
    <row r="50759" ht="12.75"/>
    <row r="50760" ht="12.75"/>
    <row r="50761" ht="12.75"/>
    <row r="50762" ht="12.75"/>
    <row r="50763" ht="12.75"/>
    <row r="50764" ht="12.75"/>
    <row r="50765" ht="12.75"/>
    <row r="50766" ht="12.75"/>
    <row r="50767" ht="12.75"/>
    <row r="50768" ht="12.75"/>
    <row r="50769" ht="12.75"/>
    <row r="50770" ht="12.75"/>
    <row r="50771" ht="12.75"/>
    <row r="50772" ht="12.75"/>
    <row r="50773" ht="12.75"/>
    <row r="50774" ht="12.75"/>
    <row r="50775" ht="12.75"/>
    <row r="50776" ht="12.75"/>
    <row r="50777" ht="12.75"/>
    <row r="50778" ht="12.75"/>
    <row r="50779" ht="12.75"/>
    <row r="50780" ht="12.75"/>
    <row r="50781" ht="12.75"/>
    <row r="50782" ht="12.75"/>
    <row r="50783" ht="12.75"/>
    <row r="50784" ht="12.75"/>
    <row r="50785" ht="12.75"/>
    <row r="50786" ht="12.75"/>
    <row r="50787" ht="12.75"/>
    <row r="50788" ht="12.75"/>
    <row r="50789" ht="12.75"/>
    <row r="50790" ht="12.75"/>
    <row r="50791" ht="12.75"/>
    <row r="50792" ht="12.75"/>
    <row r="50793" ht="12.75"/>
    <row r="50794" ht="12.75"/>
    <row r="50795" ht="12.75"/>
    <row r="50796" ht="12.75"/>
    <row r="50797" ht="12.75"/>
    <row r="50798" ht="12.75"/>
    <row r="50799" ht="12.75"/>
    <row r="50800" ht="12.75"/>
    <row r="50801" ht="12.75"/>
    <row r="50802" ht="12.75"/>
    <row r="50803" ht="12.75"/>
    <row r="50804" ht="12.75"/>
    <row r="50805" ht="12.75"/>
    <row r="50806" ht="12.75"/>
    <row r="50807" ht="12.75"/>
    <row r="50808" ht="12.75"/>
    <row r="50809" ht="12.75"/>
    <row r="50810" ht="12.75"/>
    <row r="50811" ht="12.75"/>
    <row r="50812" ht="12.75"/>
    <row r="50813" ht="12.75"/>
    <row r="50814" ht="12.75"/>
    <row r="50815" ht="12.75"/>
    <row r="50816" ht="12.75"/>
    <row r="50817" ht="12.75"/>
    <row r="50818" ht="12.75"/>
    <row r="50819" ht="12.75"/>
    <row r="50820" ht="12.75"/>
    <row r="50821" ht="12.75"/>
    <row r="50822" ht="12.75"/>
    <row r="50823" ht="12.75"/>
    <row r="50824" ht="12.75"/>
    <row r="50825" ht="12.75"/>
    <row r="50826" ht="12.75"/>
    <row r="50827" ht="12.75"/>
    <row r="50828" ht="12.75"/>
    <row r="50829" ht="12.75"/>
    <row r="50830" ht="12.75"/>
    <row r="50831" ht="12.75"/>
    <row r="50832" ht="12.75"/>
    <row r="50833" ht="12.75"/>
    <row r="50834" ht="12.75"/>
    <row r="50835" ht="12.75"/>
    <row r="50836" ht="12.75"/>
    <row r="50837" ht="12.75"/>
    <row r="50838" ht="12.75"/>
    <row r="50839" ht="12.75"/>
    <row r="50840" ht="12.75"/>
    <row r="50841" ht="12.75"/>
    <row r="50842" ht="12.75"/>
    <row r="50843" ht="12.75"/>
    <row r="50844" ht="12.75"/>
    <row r="50845" ht="12.75"/>
    <row r="50846" ht="12.75"/>
    <row r="50847" ht="12.75"/>
    <row r="50848" ht="12.75"/>
    <row r="50849" ht="12.75"/>
    <row r="50850" ht="12.75"/>
    <row r="50851" ht="12.75"/>
    <row r="50852" ht="12.75"/>
    <row r="50853" ht="12.75"/>
    <row r="50854" ht="12.75"/>
    <row r="50855" ht="12.75"/>
    <row r="50856" ht="12.75"/>
    <row r="50857" ht="12.75"/>
    <row r="50858" ht="12.75"/>
    <row r="50859" ht="12.75"/>
    <row r="50860" ht="12.75"/>
    <row r="50861" ht="12.75"/>
    <row r="50862" ht="12.75"/>
    <row r="50863" ht="12.75"/>
    <row r="50864" ht="12.75"/>
    <row r="50865" ht="12.75"/>
    <row r="50866" ht="12.75"/>
    <row r="50867" ht="12.75"/>
    <row r="50868" ht="12.75"/>
    <row r="50869" ht="12.75"/>
    <row r="50870" ht="12.75"/>
    <row r="50871" ht="12.75"/>
    <row r="50872" ht="12.75"/>
    <row r="50873" ht="12.75"/>
    <row r="50874" ht="12.75"/>
    <row r="50875" ht="12.75"/>
    <row r="50876" ht="12.75"/>
    <row r="50877" ht="12.75"/>
    <row r="50878" ht="12.75"/>
    <row r="50879" ht="12.75"/>
    <row r="50880" ht="12.75"/>
    <row r="50881" ht="12.75"/>
    <row r="50882" ht="12.75"/>
    <row r="50883" ht="12.75"/>
    <row r="50884" ht="12.75"/>
    <row r="50885" ht="12.75"/>
    <row r="50886" ht="12.75"/>
    <row r="50887" ht="12.75"/>
    <row r="50888" ht="12.75"/>
    <row r="50889" ht="12.75"/>
    <row r="50890" ht="12.75"/>
    <row r="50891" ht="12.75"/>
    <row r="50892" ht="12.75"/>
    <row r="50893" ht="12.75"/>
    <row r="50894" ht="12.75"/>
    <row r="50895" ht="12.75"/>
    <row r="50896" ht="12.75"/>
    <row r="50897" ht="12.75"/>
    <row r="50898" ht="12.75"/>
    <row r="50899" ht="12.75"/>
    <row r="50900" ht="12.75"/>
    <row r="50901" ht="12.75"/>
    <row r="50902" ht="12.75"/>
    <row r="50903" ht="12.75"/>
    <row r="50904" ht="12.75"/>
    <row r="50905" ht="12.75"/>
    <row r="50906" ht="12.75"/>
    <row r="50907" ht="12.75"/>
    <row r="50908" ht="12.75"/>
    <row r="50909" ht="12.75"/>
    <row r="50910" ht="12.75"/>
    <row r="50911" ht="12.75"/>
    <row r="50912" ht="12.75"/>
    <row r="50913" ht="12.75"/>
    <row r="50914" ht="12.75"/>
    <row r="50915" ht="12.75"/>
    <row r="50916" ht="12.75"/>
    <row r="50917" ht="12.75"/>
    <row r="50918" ht="12.75"/>
    <row r="50919" ht="12.75"/>
    <row r="50920" ht="12.75"/>
    <row r="50921" ht="12.75"/>
    <row r="50922" ht="12.75"/>
    <row r="50923" ht="12.75"/>
    <row r="50924" ht="12.75"/>
    <row r="50925" ht="12.75"/>
    <row r="50926" ht="12.75"/>
    <row r="50927" ht="12.75"/>
    <row r="50928" ht="12.75"/>
    <row r="50929" ht="12.75"/>
    <row r="50930" ht="12.75"/>
    <row r="50931" ht="12.75"/>
    <row r="50932" ht="12.75"/>
    <row r="50933" ht="12.75"/>
    <row r="50934" ht="12.75"/>
    <row r="50935" ht="12.75"/>
    <row r="50936" ht="12.75"/>
    <row r="50937" ht="12.75"/>
    <row r="50938" ht="12.75"/>
    <row r="50939" ht="12.75"/>
    <row r="50940" ht="12.75"/>
    <row r="50941" ht="12.75"/>
    <row r="50942" ht="12.75"/>
    <row r="50943" ht="12.75"/>
    <row r="50944" ht="12.75"/>
    <row r="50945" ht="12.75"/>
    <row r="50946" ht="12.75"/>
    <row r="50947" ht="12.75"/>
    <row r="50948" ht="12.75"/>
    <row r="50949" ht="12.75"/>
    <row r="50950" ht="12.75"/>
    <row r="50951" ht="12.75"/>
    <row r="50952" ht="12.75"/>
    <row r="50953" ht="12.75"/>
    <row r="50954" ht="12.75"/>
    <row r="50955" ht="12.75"/>
    <row r="50956" ht="12.75"/>
    <row r="50957" ht="12.75"/>
    <row r="50958" ht="12.75"/>
    <row r="50959" ht="12.75"/>
    <row r="50960" ht="12.75"/>
    <row r="50961" ht="12.75"/>
    <row r="50962" ht="12.75"/>
    <row r="50963" ht="12.75"/>
    <row r="50964" ht="12.75"/>
    <row r="50965" ht="12.75"/>
    <row r="50966" ht="12.75"/>
    <row r="50967" ht="12.75"/>
    <row r="50968" ht="12.75"/>
    <row r="50969" ht="12.75"/>
    <row r="50970" ht="12.75"/>
    <row r="50971" ht="12.75"/>
    <row r="50972" ht="12.75"/>
    <row r="50973" ht="12.75"/>
    <row r="50974" ht="12.75"/>
    <row r="50975" ht="12.75"/>
    <row r="50976" ht="12.75"/>
    <row r="50977" ht="12.75"/>
    <row r="50978" ht="12.75"/>
    <row r="50979" ht="12.75"/>
    <row r="50980" ht="12.75"/>
    <row r="50981" ht="12.75"/>
    <row r="50982" ht="12.75"/>
    <row r="50983" ht="12.75"/>
    <row r="50984" ht="12.75"/>
    <row r="50985" ht="12.75"/>
    <row r="50986" ht="12.75"/>
    <row r="50987" ht="12.75"/>
    <row r="50988" ht="12.75"/>
    <row r="50989" ht="12.75"/>
    <row r="50990" ht="12.75"/>
    <row r="50991" ht="12.75"/>
    <row r="50992" ht="12.75"/>
    <row r="50993" ht="12.75"/>
    <row r="50994" ht="12.75"/>
    <row r="50995" ht="12.75"/>
    <row r="50996" ht="12.75"/>
    <row r="50997" ht="12.75"/>
    <row r="50998" ht="12.75"/>
    <row r="50999" ht="12.75"/>
    <row r="51000" ht="12.75"/>
    <row r="51001" ht="12.75"/>
    <row r="51002" ht="12.75"/>
    <row r="51003" ht="12.75"/>
    <row r="51004" ht="12.75"/>
    <row r="51005" ht="12.75"/>
    <row r="51006" ht="12.75"/>
    <row r="51007" ht="12.75"/>
    <row r="51008" ht="12.75"/>
    <row r="51009" ht="12.75"/>
    <row r="51010" ht="12.75"/>
    <row r="51011" ht="12.75"/>
    <row r="51012" ht="12.75"/>
    <row r="51013" ht="12.75"/>
    <row r="51014" ht="12.75"/>
    <row r="51015" ht="12.75"/>
    <row r="51016" ht="12.75"/>
    <row r="51017" ht="12.75"/>
    <row r="51018" ht="12.75"/>
    <row r="51019" ht="12.75"/>
    <row r="51020" ht="12.75"/>
    <row r="51021" ht="12.75"/>
    <row r="51022" ht="12.75"/>
    <row r="51023" ht="12.75"/>
    <row r="51024" ht="12.75"/>
    <row r="51025" ht="12.75"/>
    <row r="51026" ht="12.75"/>
    <row r="51027" ht="12.75"/>
    <row r="51028" ht="12.75"/>
    <row r="51029" ht="12.75"/>
    <row r="51030" ht="12.75"/>
    <row r="51031" ht="12.75"/>
    <row r="51032" ht="12.75"/>
    <row r="51033" ht="12.75"/>
    <row r="51034" ht="12.75"/>
    <row r="51035" ht="12.75"/>
    <row r="51036" ht="12.75"/>
    <row r="51037" ht="12.75"/>
    <row r="51038" ht="12.75"/>
    <row r="51039" ht="12.75"/>
    <row r="51040" ht="12.75"/>
    <row r="51041" ht="12.75"/>
    <row r="51042" ht="12.75"/>
    <row r="51043" ht="12.75"/>
    <row r="51044" ht="12.75"/>
    <row r="51045" ht="12.75"/>
    <row r="51046" ht="12.75"/>
    <row r="51047" ht="12.75"/>
    <row r="51048" ht="12.75"/>
    <row r="51049" ht="12.75"/>
    <row r="51050" ht="12.75"/>
    <row r="51051" ht="12.75"/>
    <row r="51052" ht="12.75"/>
    <row r="51053" ht="12.75"/>
    <row r="51054" ht="12.75"/>
    <row r="51055" ht="12.75"/>
    <row r="51056" ht="12.75"/>
    <row r="51057" ht="12.75"/>
    <row r="51058" ht="12.75"/>
    <row r="51059" ht="12.75"/>
    <row r="51060" ht="12.75"/>
    <row r="51061" ht="12.75"/>
    <row r="51062" ht="12.75"/>
    <row r="51063" ht="12.75"/>
    <row r="51064" ht="12.75"/>
    <row r="51065" ht="12.75"/>
    <row r="51066" ht="12.75"/>
    <row r="51067" ht="12.75"/>
    <row r="51068" ht="12.75"/>
    <row r="51069" ht="12.75"/>
    <row r="51070" ht="12.75"/>
    <row r="51071" ht="12.75"/>
    <row r="51072" ht="12.75"/>
    <row r="51073" ht="12.75"/>
    <row r="51074" ht="12.75"/>
    <row r="51075" ht="12.75"/>
    <row r="51076" ht="12.75"/>
    <row r="51077" ht="12.75"/>
    <row r="51078" ht="12.75"/>
    <row r="51079" ht="12.75"/>
    <row r="51080" ht="12.75"/>
    <row r="51081" ht="12.75"/>
    <row r="51082" ht="12.75"/>
    <row r="51083" ht="12.75"/>
    <row r="51084" ht="12.75"/>
    <row r="51085" ht="12.75"/>
    <row r="51086" ht="12.75"/>
    <row r="51087" ht="12.75"/>
    <row r="51088" ht="12.75"/>
    <row r="51089" ht="12.75"/>
    <row r="51090" ht="12.75"/>
    <row r="51091" ht="12.75"/>
    <row r="51092" ht="12.75"/>
    <row r="51093" ht="12.75"/>
    <row r="51094" ht="12.75"/>
    <row r="51095" ht="12.75"/>
    <row r="51096" ht="12.75"/>
    <row r="51097" ht="12.75"/>
    <row r="51098" ht="12.75"/>
    <row r="51099" ht="12.75"/>
    <row r="51100" ht="12.75"/>
    <row r="51101" ht="12.75"/>
    <row r="51102" ht="12.75"/>
    <row r="51103" ht="12.75"/>
    <row r="51104" ht="12.75"/>
    <row r="51105" ht="12.75"/>
    <row r="51106" ht="12.75"/>
    <row r="51107" ht="12.75"/>
    <row r="51108" ht="12.75"/>
    <row r="51109" ht="12.75"/>
    <row r="51110" ht="12.75"/>
    <row r="51111" ht="12.75"/>
    <row r="51112" ht="12.75"/>
    <row r="51113" ht="12.75"/>
    <row r="51114" ht="12.75"/>
    <row r="51115" ht="12.75"/>
    <row r="51116" ht="12.75"/>
    <row r="51117" ht="12.75"/>
    <row r="51118" ht="12.75"/>
    <row r="51119" ht="12.75"/>
    <row r="51120" ht="12.75"/>
    <row r="51121" ht="12.75"/>
    <row r="51122" ht="12.75"/>
    <row r="51123" ht="12.75"/>
    <row r="51124" ht="12.75"/>
    <row r="51125" ht="12.75"/>
    <row r="51126" ht="12.75"/>
    <row r="51127" ht="12.75"/>
    <row r="51128" ht="12.75"/>
    <row r="51129" ht="12.75"/>
    <row r="51130" ht="12.75"/>
    <row r="51131" ht="12.75"/>
    <row r="51132" ht="12.75"/>
    <row r="51133" ht="12.75"/>
    <row r="51134" ht="12.75"/>
    <row r="51135" ht="12.75"/>
    <row r="51136" ht="12.75"/>
    <row r="51137" ht="12.75"/>
    <row r="51138" ht="12.75"/>
    <row r="51139" ht="12.75"/>
    <row r="51140" ht="12.75"/>
    <row r="51141" ht="12.75"/>
    <row r="51142" ht="12.75"/>
    <row r="51143" ht="12.75"/>
    <row r="51144" ht="12.75"/>
    <row r="51145" ht="12.75"/>
    <row r="51146" ht="12.75"/>
    <row r="51147" ht="12.75"/>
    <row r="51148" ht="12.75"/>
    <row r="51149" ht="12.75"/>
    <row r="51150" ht="12.75"/>
    <row r="51151" ht="12.75"/>
    <row r="51152" ht="12.75"/>
    <row r="51153" ht="12.75"/>
    <row r="51154" ht="12.75"/>
    <row r="51155" ht="12.75"/>
    <row r="51156" ht="12.75"/>
    <row r="51157" ht="12.75"/>
    <row r="51158" ht="12.75"/>
    <row r="51159" ht="12.75"/>
    <row r="51160" ht="12.75"/>
    <row r="51161" ht="12.75"/>
    <row r="51162" ht="12.75"/>
    <row r="51163" ht="12.75"/>
    <row r="51164" ht="12.75"/>
    <row r="51165" ht="12.75"/>
    <row r="51166" ht="12.75"/>
    <row r="51167" ht="12.75"/>
    <row r="51168" ht="12.75"/>
    <row r="51169" ht="12.75"/>
    <row r="51170" ht="12.75"/>
    <row r="51171" ht="12.75"/>
    <row r="51172" ht="12.75"/>
    <row r="51173" ht="12.75"/>
    <row r="51174" ht="12.75"/>
    <row r="51175" ht="12.75"/>
    <row r="51176" ht="12.75"/>
    <row r="51177" ht="12.75"/>
    <row r="51178" ht="12.75"/>
    <row r="51179" ht="12.75"/>
    <row r="51180" ht="12.75"/>
    <row r="51181" ht="12.75"/>
    <row r="51182" ht="12.75"/>
    <row r="51183" ht="12.75"/>
    <row r="51184" ht="12.75"/>
    <row r="51185" ht="12.75"/>
    <row r="51186" ht="12.75"/>
    <row r="51187" ht="12.75"/>
    <row r="51188" ht="12.75"/>
    <row r="51189" ht="12.75"/>
    <row r="51190" ht="12.75"/>
    <row r="51191" ht="12.75"/>
    <row r="51192" ht="12.75"/>
    <row r="51193" ht="12.75"/>
    <row r="51194" ht="12.75"/>
    <row r="51195" ht="12.75"/>
    <row r="51196" ht="12.75"/>
    <row r="51197" ht="12.75"/>
    <row r="51198" ht="12.75"/>
    <row r="51199" ht="12.75"/>
    <row r="51200" ht="12.75"/>
    <row r="51201" ht="12.75"/>
    <row r="51202" ht="12.75"/>
    <row r="51203" ht="12.75"/>
    <row r="51204" ht="12.75"/>
    <row r="51205" ht="12.75"/>
    <row r="51206" ht="12.75"/>
    <row r="51207" ht="12.75"/>
    <row r="51208" ht="12.75"/>
    <row r="51209" ht="12.75"/>
    <row r="51210" ht="12.75"/>
    <row r="51211" ht="12.75"/>
    <row r="51212" ht="12.75"/>
    <row r="51213" ht="12.75"/>
    <row r="51214" ht="12.75"/>
    <row r="51215" ht="12.75"/>
    <row r="51216" ht="12.75"/>
    <row r="51217" ht="12.75"/>
    <row r="51218" ht="12.75"/>
    <row r="51219" ht="12.75"/>
    <row r="51220" ht="12.75"/>
    <row r="51221" ht="12.75"/>
    <row r="51222" ht="12.75"/>
    <row r="51223" ht="12.75"/>
    <row r="51224" ht="12.75"/>
    <row r="51225" ht="12.75"/>
    <row r="51226" ht="12.75"/>
    <row r="51227" ht="12.75"/>
    <row r="51228" ht="12.75"/>
    <row r="51229" ht="12.75"/>
    <row r="51230" ht="12.75"/>
    <row r="51231" ht="12.75"/>
    <row r="51232" ht="12.75"/>
    <row r="51233" ht="12.75"/>
    <row r="51234" ht="12.75"/>
    <row r="51235" ht="12.75"/>
    <row r="51236" ht="12.75"/>
    <row r="51237" ht="12.75"/>
    <row r="51238" ht="12.75"/>
    <row r="51239" ht="12.75"/>
    <row r="51240" ht="12.75"/>
    <row r="51241" ht="12.75"/>
    <row r="51242" ht="12.75"/>
    <row r="51243" ht="12.75"/>
    <row r="51244" ht="12.75"/>
    <row r="51245" ht="12.75"/>
    <row r="51246" ht="12.75"/>
    <row r="51247" ht="12.75"/>
    <row r="51248" ht="12.75"/>
    <row r="51249" ht="12.75"/>
    <row r="51250" ht="12.75"/>
    <row r="51251" ht="12.75"/>
    <row r="51252" ht="12.75"/>
    <row r="51253" ht="12.75"/>
    <row r="51254" ht="12.75"/>
    <row r="51255" ht="12.75"/>
    <row r="51256" ht="12.75"/>
    <row r="51257" ht="12.75"/>
    <row r="51258" ht="12.75"/>
    <row r="51259" ht="12.75"/>
    <row r="51260" ht="12.75"/>
    <row r="51261" ht="12.75"/>
    <row r="51262" ht="12.75"/>
    <row r="51263" ht="12.75"/>
    <row r="51264" ht="12.75"/>
    <row r="51265" ht="12.75"/>
    <row r="51266" ht="12.75"/>
    <row r="51267" ht="12.75"/>
    <row r="51268" ht="12.75"/>
    <row r="51269" ht="12.75"/>
    <row r="51270" ht="12.75"/>
    <row r="51271" ht="12.75"/>
    <row r="51272" ht="12.75"/>
    <row r="51273" ht="12.75"/>
    <row r="51274" ht="12.75"/>
    <row r="51275" ht="12.75"/>
    <row r="51276" ht="12.75"/>
    <row r="51277" ht="12.75"/>
    <row r="51278" ht="12.75"/>
    <row r="51279" ht="12.75"/>
    <row r="51280" ht="12.75"/>
    <row r="51281" ht="12.75"/>
    <row r="51282" ht="12.75"/>
    <row r="51283" ht="12.75"/>
    <row r="51284" ht="12.75"/>
    <row r="51285" ht="12.75"/>
    <row r="51286" ht="12.75"/>
    <row r="51287" ht="12.75"/>
    <row r="51288" ht="12.75"/>
    <row r="51289" ht="12.75"/>
    <row r="51290" ht="12.75"/>
    <row r="51291" ht="12.75"/>
    <row r="51292" ht="12.75"/>
    <row r="51293" ht="12.75"/>
    <row r="51294" ht="12.75"/>
    <row r="51295" ht="12.75"/>
    <row r="51296" ht="12.75"/>
    <row r="51297" ht="12.75"/>
    <row r="51298" ht="12.75"/>
    <row r="51299" ht="12.75"/>
    <row r="51300" ht="12.75"/>
    <row r="51301" ht="12.75"/>
    <row r="51302" ht="12.75"/>
    <row r="51303" ht="12.75"/>
    <row r="51304" ht="12.75"/>
    <row r="51305" ht="12.75"/>
    <row r="51306" ht="12.75"/>
    <row r="51307" ht="12.75"/>
    <row r="51308" ht="12.75"/>
    <row r="51309" ht="12.75"/>
    <row r="51310" ht="12.75"/>
    <row r="51311" ht="12.75"/>
    <row r="51312" ht="12.75"/>
    <row r="51313" ht="12.75"/>
    <row r="51314" ht="12.75"/>
    <row r="51315" ht="12.75"/>
    <row r="51316" ht="12.75"/>
    <row r="51317" ht="12.75"/>
    <row r="51318" ht="12.75"/>
    <row r="51319" ht="12.75"/>
    <row r="51320" ht="12.75"/>
    <row r="51321" ht="12.75"/>
    <row r="51322" ht="12.75"/>
    <row r="51323" ht="12.75"/>
    <row r="51324" ht="12.75"/>
    <row r="51325" ht="12.75"/>
    <row r="51326" ht="12.75"/>
    <row r="51327" ht="12.75"/>
    <row r="51328" ht="12.75"/>
    <row r="51329" ht="12.75"/>
    <row r="51330" ht="12.75"/>
    <row r="51331" ht="12.75"/>
    <row r="51332" ht="12.75"/>
    <row r="51333" ht="12.75"/>
    <row r="51334" ht="12.75"/>
    <row r="51335" ht="12.75"/>
    <row r="51336" ht="12.75"/>
    <row r="51337" ht="12.75"/>
    <row r="51338" ht="12.75"/>
    <row r="51339" ht="12.75"/>
    <row r="51340" ht="12.75"/>
    <row r="51341" ht="12.75"/>
    <row r="51342" ht="12.75"/>
    <row r="51343" ht="12.75"/>
    <row r="51344" ht="12.75"/>
    <row r="51345" ht="12.75"/>
    <row r="51346" ht="12.75"/>
    <row r="51347" ht="12.75"/>
    <row r="51348" ht="12.75"/>
    <row r="51349" ht="12.75"/>
    <row r="51350" ht="12.75"/>
    <row r="51351" ht="12.75"/>
    <row r="51352" ht="12.75"/>
    <row r="51353" ht="12.75"/>
    <row r="51354" ht="12.75"/>
    <row r="51355" ht="12.75"/>
    <row r="51356" ht="12.75"/>
    <row r="51357" ht="12.75"/>
    <row r="51358" ht="12.75"/>
    <row r="51359" ht="12.75"/>
    <row r="51360" ht="12.75"/>
    <row r="51361" ht="12.75"/>
    <row r="51362" ht="12.75"/>
    <row r="51363" ht="12.75"/>
    <row r="51364" ht="12.75"/>
    <row r="51365" ht="12.75"/>
    <row r="51366" ht="12.75"/>
    <row r="51367" ht="12.75"/>
    <row r="51368" ht="12.75"/>
    <row r="51369" ht="12.75"/>
    <row r="51370" ht="12.75"/>
    <row r="51371" ht="12.75"/>
    <row r="51372" ht="12.75"/>
    <row r="51373" ht="12.75"/>
    <row r="51374" ht="12.75"/>
    <row r="51375" ht="12.75"/>
    <row r="51376" ht="12.75"/>
    <row r="51377" ht="12.75"/>
    <row r="51378" ht="12.75"/>
    <row r="51379" ht="12.75"/>
    <row r="51380" ht="12.75"/>
    <row r="51381" ht="12.75"/>
    <row r="51382" ht="12.75"/>
    <row r="51383" ht="12.75"/>
    <row r="51384" ht="12.75"/>
    <row r="51385" ht="12.75"/>
    <row r="51386" ht="12.75"/>
    <row r="51387" ht="12.75"/>
    <row r="51388" ht="12.75"/>
    <row r="51389" ht="12.75"/>
    <row r="51390" ht="12.75"/>
    <row r="51391" ht="12.75"/>
    <row r="51392" ht="12.75"/>
    <row r="51393" ht="12.75"/>
    <row r="51394" ht="12.75"/>
    <row r="51395" ht="12.75"/>
    <row r="51396" ht="12.75"/>
    <row r="51397" ht="12.75"/>
    <row r="51398" ht="12.75"/>
    <row r="51399" ht="12.75"/>
    <row r="51400" ht="12.75"/>
    <row r="51401" ht="12.75"/>
    <row r="51402" ht="12.75"/>
    <row r="51403" ht="12.75"/>
    <row r="51404" ht="12.75"/>
    <row r="51405" ht="12.75"/>
    <row r="51406" ht="12.75"/>
    <row r="51407" ht="12.75"/>
    <row r="51408" ht="12.75"/>
    <row r="51409" ht="12.75"/>
    <row r="51410" ht="12.75"/>
    <row r="51411" ht="12.75"/>
    <row r="51412" ht="12.75"/>
    <row r="51413" ht="12.75"/>
    <row r="51414" ht="12.75"/>
    <row r="51415" ht="12.75"/>
    <row r="51416" ht="12.75"/>
    <row r="51417" ht="12.75"/>
    <row r="51418" ht="12.75"/>
    <row r="51419" ht="12.75"/>
    <row r="51420" ht="12.75"/>
    <row r="51421" ht="12.75"/>
    <row r="51422" ht="12.75"/>
    <row r="51423" ht="12.75"/>
    <row r="51424" ht="12.75"/>
    <row r="51425" ht="12.75"/>
    <row r="51426" ht="12.75"/>
    <row r="51427" ht="12.75"/>
    <row r="51428" ht="12.75"/>
    <row r="51429" ht="12.75"/>
    <row r="51430" ht="12.75"/>
    <row r="51431" ht="12.75"/>
    <row r="51432" ht="12.75"/>
    <row r="51433" ht="12.75"/>
    <row r="51434" ht="12.75"/>
    <row r="51435" ht="12.75"/>
    <row r="51436" ht="12.75"/>
    <row r="51437" ht="12.75"/>
    <row r="51438" ht="12.75"/>
    <row r="51439" ht="12.75"/>
    <row r="51440" ht="12.75"/>
    <row r="51441" ht="12.75"/>
    <row r="51442" ht="12.75"/>
    <row r="51443" ht="12.75"/>
    <row r="51444" ht="12.75"/>
    <row r="51445" ht="12.75"/>
    <row r="51446" ht="12.75"/>
    <row r="51447" ht="12.75"/>
    <row r="51448" ht="12.75"/>
    <row r="51449" ht="12.75"/>
    <row r="51450" ht="12.75"/>
    <row r="51451" ht="12.75"/>
    <row r="51452" ht="12.75"/>
    <row r="51453" ht="12.75"/>
    <row r="51454" ht="12.75"/>
    <row r="51455" ht="12.75"/>
    <row r="51456" ht="12.75"/>
    <row r="51457" ht="12.75"/>
    <row r="51458" ht="12.75"/>
    <row r="51459" ht="12.75"/>
    <row r="51460" ht="12.75"/>
    <row r="51461" ht="12.75"/>
    <row r="51462" ht="12.75"/>
    <row r="51463" ht="12.75"/>
    <row r="51464" ht="12.75"/>
    <row r="51465" ht="12.75"/>
    <row r="51466" ht="12.75"/>
    <row r="51467" ht="12.75"/>
    <row r="51468" ht="12.75"/>
    <row r="51469" ht="12.75"/>
    <row r="51470" ht="12.75"/>
    <row r="51471" ht="12.75"/>
    <row r="51472" ht="12.75"/>
    <row r="51473" ht="12.75"/>
    <row r="51474" ht="12.75"/>
    <row r="51475" ht="12.75"/>
    <row r="51476" ht="12.75"/>
    <row r="51477" ht="12.75"/>
    <row r="51478" ht="12.75"/>
    <row r="51479" ht="12.75"/>
    <row r="51480" ht="12.75"/>
    <row r="51481" ht="12.75"/>
    <row r="51482" ht="12.75"/>
    <row r="51483" ht="12.75"/>
    <row r="51484" ht="12.75"/>
    <row r="51485" ht="12.75"/>
    <row r="51486" ht="12.75"/>
    <row r="51487" ht="12.75"/>
    <row r="51488" ht="12.75"/>
    <row r="51489" ht="12.75"/>
    <row r="51490" ht="12.75"/>
    <row r="51491" ht="12.75"/>
    <row r="51492" ht="12.75"/>
    <row r="51493" ht="12.75"/>
    <row r="51494" ht="12.75"/>
    <row r="51495" ht="12.75"/>
    <row r="51496" ht="12.75"/>
    <row r="51497" ht="12.75"/>
    <row r="51498" ht="12.75"/>
    <row r="51499" ht="12.75"/>
    <row r="51500" ht="12.75"/>
    <row r="51501" ht="12.75"/>
    <row r="51502" ht="12.75"/>
    <row r="51503" ht="12.75"/>
    <row r="51504" ht="12.75"/>
    <row r="51505" ht="12.75"/>
    <row r="51506" ht="12.75"/>
    <row r="51507" ht="12.75"/>
    <row r="51508" ht="12.75"/>
    <row r="51509" ht="12.75"/>
    <row r="51510" ht="12.75"/>
    <row r="51511" ht="12.75"/>
    <row r="51512" ht="12.75"/>
    <row r="51513" ht="12.75"/>
    <row r="51514" ht="12.75"/>
    <row r="51515" ht="12.75"/>
    <row r="51516" ht="12.75"/>
    <row r="51517" ht="12.75"/>
    <row r="51518" ht="12.75"/>
    <row r="51519" ht="12.75"/>
    <row r="51520" ht="12.75"/>
    <row r="51521" ht="12.75"/>
    <row r="51522" ht="12.75"/>
    <row r="51523" ht="12.75"/>
    <row r="51524" ht="12.75"/>
    <row r="51525" ht="12.75"/>
    <row r="51526" ht="12.75"/>
    <row r="51527" ht="12.75"/>
    <row r="51528" ht="12.75"/>
    <row r="51529" ht="12.75"/>
    <row r="51530" ht="12.75"/>
    <row r="51531" ht="12.75"/>
    <row r="51532" ht="12.75"/>
    <row r="51533" ht="12.75"/>
    <row r="51534" ht="12.75"/>
    <row r="51535" ht="12.75"/>
    <row r="51536" ht="12.75"/>
    <row r="51537" ht="12.75"/>
    <row r="51538" ht="12.75"/>
    <row r="51539" ht="12.75"/>
    <row r="51540" ht="12.75"/>
    <row r="51541" ht="12.75"/>
    <row r="51542" ht="12.75"/>
    <row r="51543" ht="12.75"/>
    <row r="51544" ht="12.75"/>
    <row r="51545" ht="12.75"/>
    <row r="51546" ht="12.75"/>
    <row r="51547" ht="12.75"/>
    <row r="51548" ht="12.75"/>
    <row r="51549" ht="12.75"/>
    <row r="51550" ht="12.75"/>
    <row r="51551" ht="12.75"/>
    <row r="51552" ht="12.75"/>
    <row r="51553" ht="12.75"/>
    <row r="51554" ht="12.75"/>
    <row r="51555" ht="12.75"/>
    <row r="51556" ht="12.75"/>
    <row r="51557" ht="12.75"/>
    <row r="51558" ht="12.75"/>
    <row r="51559" ht="12.75"/>
    <row r="51560" ht="12.75"/>
    <row r="51561" ht="12.75"/>
    <row r="51562" ht="12.75"/>
    <row r="51563" ht="12.75"/>
    <row r="51564" ht="12.75"/>
    <row r="51565" ht="12.75"/>
    <row r="51566" ht="12.75"/>
    <row r="51567" ht="12.75"/>
    <row r="51568" ht="12.75"/>
    <row r="51569" ht="12.75"/>
    <row r="51570" ht="12.75"/>
    <row r="51571" ht="12.75"/>
    <row r="51572" ht="12.75"/>
    <row r="51573" ht="12.75"/>
    <row r="51574" ht="12.75"/>
    <row r="51575" ht="12.75"/>
    <row r="51576" ht="12.75"/>
    <row r="51577" ht="12.75"/>
    <row r="51578" ht="12.75"/>
    <row r="51579" ht="12.75"/>
    <row r="51580" ht="12.75"/>
    <row r="51581" ht="12.75"/>
    <row r="51582" ht="12.75"/>
    <row r="51583" ht="12.75"/>
    <row r="51584" ht="12.75"/>
    <row r="51585" ht="12.75"/>
    <row r="51586" ht="12.75"/>
    <row r="51587" ht="12.75"/>
    <row r="51588" ht="12.75"/>
    <row r="51589" ht="12.75"/>
    <row r="51590" ht="12.75"/>
    <row r="51591" ht="12.75"/>
    <row r="51592" ht="12.75"/>
    <row r="51593" ht="12.75"/>
    <row r="51594" ht="12.75"/>
    <row r="51595" ht="12.75"/>
    <row r="51596" ht="12.75"/>
    <row r="51597" ht="12.75"/>
    <row r="51598" ht="12.75"/>
    <row r="51599" ht="12.75"/>
    <row r="51600" ht="12.75"/>
    <row r="51601" ht="12.75"/>
    <row r="51602" ht="12.75"/>
    <row r="51603" ht="12.75"/>
    <row r="51604" ht="12.75"/>
    <row r="51605" ht="12.75"/>
    <row r="51606" ht="12.75"/>
    <row r="51607" ht="12.75"/>
    <row r="51608" ht="12.75"/>
    <row r="51609" ht="12.75"/>
    <row r="51610" ht="12.75"/>
    <row r="51611" ht="12.75"/>
    <row r="51612" ht="12.75"/>
    <row r="51613" ht="12.75"/>
    <row r="51614" ht="12.75"/>
    <row r="51615" ht="12.75"/>
    <row r="51616" ht="12.75"/>
    <row r="51617" ht="12.75"/>
    <row r="51618" ht="12.75"/>
    <row r="51619" ht="12.75"/>
    <row r="51620" ht="12.75"/>
    <row r="51621" ht="12.75"/>
    <row r="51622" ht="12.75"/>
    <row r="51623" ht="12.75"/>
    <row r="51624" ht="12.75"/>
    <row r="51625" ht="12.75"/>
    <row r="51626" ht="12.75"/>
    <row r="51627" ht="12.75"/>
    <row r="51628" ht="12.75"/>
    <row r="51629" ht="12.75"/>
    <row r="51630" ht="12.75"/>
    <row r="51631" ht="12.75"/>
    <row r="51632" ht="12.75"/>
    <row r="51633" ht="12.75"/>
    <row r="51634" ht="12.75"/>
    <row r="51635" ht="12.75"/>
    <row r="51636" ht="12.75"/>
    <row r="51637" ht="12.75"/>
    <row r="51638" ht="12.75"/>
    <row r="51639" ht="12.75"/>
    <row r="51640" ht="12.75"/>
    <row r="51641" ht="12.75"/>
    <row r="51642" ht="12.75"/>
    <row r="51643" ht="12.75"/>
    <row r="51644" ht="12.75"/>
    <row r="51645" ht="12.75"/>
    <row r="51646" ht="12.75"/>
    <row r="51647" ht="12.75"/>
    <row r="51648" ht="12.75"/>
    <row r="51649" ht="12.75"/>
    <row r="51650" ht="12.75"/>
    <row r="51651" ht="12.75"/>
    <row r="51652" ht="12.75"/>
    <row r="51653" ht="12.75"/>
    <row r="51654" ht="12.75"/>
    <row r="51655" ht="12.75"/>
    <row r="51656" ht="12.75"/>
    <row r="51657" ht="12.75"/>
    <row r="51658" ht="12.75"/>
    <row r="51659" ht="12.75"/>
    <row r="51660" ht="12.75"/>
    <row r="51661" ht="12.75"/>
    <row r="51662" ht="12.75"/>
    <row r="51663" ht="12.75"/>
    <row r="51664" ht="12.75"/>
    <row r="51665" ht="12.75"/>
    <row r="51666" ht="12.75"/>
    <row r="51667" ht="12.75"/>
    <row r="51668" ht="12.75"/>
    <row r="51669" ht="12.75"/>
    <row r="51670" ht="12.75"/>
    <row r="51671" ht="12.75"/>
    <row r="51672" ht="12.75"/>
    <row r="51673" ht="12.75"/>
    <row r="51674" ht="12.75"/>
    <row r="51675" ht="12.75"/>
    <row r="51676" ht="12.75"/>
    <row r="51677" ht="12.75"/>
    <row r="51678" ht="12.75"/>
    <row r="51679" ht="12.75"/>
    <row r="51680" ht="12.75"/>
    <row r="51681" ht="12.75"/>
    <row r="51682" ht="12.75"/>
    <row r="51683" ht="12.75"/>
    <row r="51684" ht="12.75"/>
    <row r="51685" ht="12.75"/>
    <row r="51686" ht="12.75"/>
    <row r="51687" ht="12.75"/>
    <row r="51688" ht="12.75"/>
    <row r="51689" ht="12.75"/>
    <row r="51690" ht="12.75"/>
    <row r="51691" ht="12.75"/>
    <row r="51692" ht="12.75"/>
    <row r="51693" ht="12.75"/>
    <row r="51694" ht="12.75"/>
    <row r="51695" ht="12.75"/>
    <row r="51696" ht="12.75"/>
    <row r="51697" ht="12.75"/>
    <row r="51698" ht="12.75"/>
    <row r="51699" ht="12.75"/>
    <row r="51700" ht="12.75"/>
    <row r="51701" ht="12.75"/>
    <row r="51702" ht="12.75"/>
    <row r="51703" ht="12.75"/>
    <row r="51704" ht="12.75"/>
    <row r="51705" ht="12.75"/>
    <row r="51706" ht="12.75"/>
    <row r="51707" ht="12.75"/>
    <row r="51708" ht="12.75"/>
    <row r="51709" ht="12.75"/>
    <row r="51710" ht="12.75"/>
    <row r="51711" ht="12.75"/>
    <row r="51712" ht="12.75"/>
    <row r="51713" ht="12.75"/>
    <row r="51714" ht="12.75"/>
    <row r="51715" ht="12.75"/>
    <row r="51716" ht="12.75"/>
    <row r="51717" ht="12.75"/>
    <row r="51718" ht="12.75"/>
    <row r="51719" ht="12.75"/>
    <row r="51720" ht="12.75"/>
    <row r="51721" ht="12.75"/>
    <row r="51722" ht="12.75"/>
    <row r="51723" ht="12.75"/>
    <row r="51724" ht="12.75"/>
    <row r="51725" ht="12.75"/>
    <row r="51726" ht="12.75"/>
    <row r="51727" ht="12.75"/>
    <row r="51728" ht="12.75"/>
    <row r="51729" ht="12.75"/>
    <row r="51730" ht="12.75"/>
    <row r="51731" ht="12.75"/>
    <row r="51732" ht="12.75"/>
    <row r="51733" ht="12.75"/>
    <row r="51734" ht="12.75"/>
    <row r="51735" ht="12.75"/>
    <row r="51736" ht="12.75"/>
    <row r="51737" ht="12.75"/>
    <row r="51738" ht="12.75"/>
    <row r="51739" ht="12.75"/>
    <row r="51740" ht="12.75"/>
    <row r="51741" ht="12.75"/>
    <row r="51742" ht="12.75"/>
    <row r="51743" ht="12.75"/>
    <row r="51744" ht="12.75"/>
    <row r="51745" ht="12.75"/>
    <row r="51746" ht="12.75"/>
    <row r="51747" ht="12.75"/>
    <row r="51748" ht="12.75"/>
    <row r="51749" ht="12.75"/>
    <row r="51750" ht="12.75"/>
    <row r="51751" ht="12.75"/>
    <row r="51752" ht="12.75"/>
    <row r="51753" ht="12.75"/>
    <row r="51754" ht="12.75"/>
    <row r="51755" ht="12.75"/>
    <row r="51756" ht="12.75"/>
    <row r="51757" ht="12.75"/>
    <row r="51758" ht="12.75"/>
    <row r="51759" ht="12.75"/>
    <row r="51760" ht="12.75"/>
    <row r="51761" ht="12.75"/>
    <row r="51762" ht="12.75"/>
    <row r="51763" ht="12.75"/>
    <row r="51764" ht="12.75"/>
    <row r="51765" ht="12.75"/>
    <row r="51766" ht="12.75"/>
    <row r="51767" ht="12.75"/>
    <row r="51768" ht="12.75"/>
    <row r="51769" ht="12.75"/>
    <row r="51770" ht="12.75"/>
    <row r="51771" ht="12.75"/>
    <row r="51772" ht="12.75"/>
    <row r="51773" ht="12.75"/>
    <row r="51774" ht="12.75"/>
    <row r="51775" ht="12.75"/>
    <row r="51776" ht="12.75"/>
    <row r="51777" ht="12.75"/>
    <row r="51778" ht="12.75"/>
    <row r="51779" ht="12.75"/>
    <row r="51780" ht="12.75"/>
    <row r="51781" ht="12.75"/>
    <row r="51782" ht="12.75"/>
    <row r="51783" ht="12.75"/>
    <row r="51784" ht="12.75"/>
    <row r="51785" ht="12.75"/>
    <row r="51786" ht="12.75"/>
    <row r="51787" ht="12.75"/>
    <row r="51788" ht="12.75"/>
    <row r="51789" ht="12.75"/>
    <row r="51790" ht="12.75"/>
    <row r="51791" ht="12.75"/>
    <row r="51792" ht="12.75"/>
    <row r="51793" ht="12.75"/>
    <row r="51794" ht="12.75"/>
    <row r="51795" ht="12.75"/>
    <row r="51796" ht="12.75"/>
    <row r="51797" ht="12.75"/>
    <row r="51798" ht="12.75"/>
    <row r="51799" ht="12.75"/>
    <row r="51800" ht="12.75"/>
    <row r="51801" ht="12.75"/>
    <row r="51802" ht="12.75"/>
    <row r="51803" ht="12.75"/>
    <row r="51804" ht="12.75"/>
    <row r="51805" ht="12.75"/>
    <row r="51806" ht="12.75"/>
    <row r="51807" ht="12.75"/>
    <row r="51808" ht="12.75"/>
    <row r="51809" ht="12.75"/>
    <row r="51810" ht="12.75"/>
    <row r="51811" ht="12.75"/>
    <row r="51812" ht="12.75"/>
    <row r="51813" ht="12.75"/>
    <row r="51814" ht="12.75"/>
    <row r="51815" ht="12.75"/>
    <row r="51816" ht="12.75"/>
    <row r="51817" ht="12.75"/>
    <row r="51818" ht="12.75"/>
    <row r="51819" ht="12.75"/>
    <row r="51820" ht="12.75"/>
    <row r="51821" ht="12.75"/>
    <row r="51822" ht="12.75"/>
    <row r="51823" ht="12.75"/>
    <row r="51824" ht="12.75"/>
    <row r="51825" ht="12.75"/>
    <row r="51826" ht="12.75"/>
    <row r="51827" ht="12.75"/>
    <row r="51828" ht="12.75"/>
    <row r="51829" ht="12.75"/>
    <row r="51830" ht="12.75"/>
    <row r="51831" ht="12.75"/>
    <row r="51832" ht="12.75"/>
    <row r="51833" ht="12.75"/>
    <row r="51834" ht="12.75"/>
    <row r="51835" ht="12.75"/>
    <row r="51836" ht="12.75"/>
    <row r="51837" ht="12.75"/>
    <row r="51838" ht="12.75"/>
    <row r="51839" ht="12.75"/>
    <row r="51840" ht="12.75"/>
    <row r="51841" ht="12.75"/>
    <row r="51842" ht="12.75"/>
    <row r="51843" ht="12.75"/>
    <row r="51844" ht="12.75"/>
    <row r="51845" ht="12.75"/>
    <row r="51846" ht="12.75"/>
    <row r="51847" ht="12.75"/>
    <row r="51848" ht="12.75"/>
    <row r="51849" ht="12.75"/>
    <row r="51850" ht="12.75"/>
    <row r="51851" ht="12.75"/>
    <row r="51852" ht="12.75"/>
    <row r="51853" ht="12.75"/>
    <row r="51854" ht="12.75"/>
    <row r="51855" ht="12.75"/>
    <row r="51856" ht="12.75"/>
    <row r="51857" ht="12.75"/>
    <row r="51858" ht="12.75"/>
    <row r="51859" ht="12.75"/>
    <row r="51860" ht="12.75"/>
    <row r="51861" ht="12.75"/>
    <row r="51862" ht="12.75"/>
    <row r="51863" ht="12.75"/>
    <row r="51864" ht="12.75"/>
    <row r="51865" ht="12.75"/>
    <row r="51866" ht="12.75"/>
    <row r="51867" ht="12.75"/>
    <row r="51868" ht="12.75"/>
    <row r="51869" ht="12.75"/>
    <row r="51870" ht="12.75"/>
    <row r="51871" ht="12.75"/>
    <row r="51872" ht="12.75"/>
    <row r="51873" ht="12.75"/>
    <row r="51874" ht="12.75"/>
    <row r="51875" ht="12.75"/>
    <row r="51876" ht="12.75"/>
    <row r="51877" ht="12.75"/>
    <row r="51878" ht="12.75"/>
    <row r="51879" ht="12.75"/>
    <row r="51880" ht="12.75"/>
    <row r="51881" ht="12.75"/>
    <row r="51882" ht="12.75"/>
    <row r="51883" ht="12.75"/>
    <row r="51884" ht="12.75"/>
    <row r="51885" ht="12.75"/>
    <row r="51886" ht="12.75"/>
    <row r="51887" ht="12.75"/>
    <row r="51888" ht="12.75"/>
    <row r="51889" ht="12.75"/>
    <row r="51890" ht="12.75"/>
    <row r="51891" ht="12.75"/>
    <row r="51892" ht="12.75"/>
    <row r="51893" ht="12.75"/>
    <row r="51894" ht="12.75"/>
    <row r="51895" ht="12.75"/>
    <row r="51896" ht="12.75"/>
    <row r="51897" ht="12.75"/>
    <row r="51898" ht="12.75"/>
    <row r="51899" ht="12.75"/>
    <row r="51900" ht="12.75"/>
    <row r="51901" ht="12.75"/>
    <row r="51902" ht="12.75"/>
    <row r="51903" ht="12.75"/>
    <row r="51904" ht="12.75"/>
    <row r="51905" ht="12.75"/>
    <row r="51906" ht="12.75"/>
    <row r="51907" ht="12.75"/>
    <row r="51908" ht="12.75"/>
    <row r="51909" ht="12.75"/>
    <row r="51910" ht="12.75"/>
    <row r="51911" ht="12.75"/>
    <row r="51912" ht="12.75"/>
    <row r="51913" ht="12.75"/>
    <row r="51914" ht="12.75"/>
    <row r="51915" ht="12.75"/>
    <row r="51916" ht="12.75"/>
    <row r="51917" ht="12.75"/>
    <row r="51918" ht="12.75"/>
    <row r="51919" ht="12.75"/>
    <row r="51920" ht="12.75"/>
    <row r="51921" ht="12.75"/>
    <row r="51922" ht="12.75"/>
    <row r="51923" ht="12.75"/>
    <row r="51924" ht="12.75"/>
    <row r="51925" ht="12.75"/>
    <row r="51926" ht="12.75"/>
    <row r="51927" ht="12.75"/>
    <row r="51928" ht="12.75"/>
    <row r="51929" ht="12.75"/>
    <row r="51930" ht="12.75"/>
    <row r="51931" ht="12.75"/>
    <row r="51932" ht="12.75"/>
    <row r="51933" ht="12.75"/>
    <row r="51934" ht="12.75"/>
    <row r="51935" ht="12.75"/>
    <row r="51936" ht="12.75"/>
    <row r="51937" ht="12.75"/>
    <row r="51938" ht="12.75"/>
    <row r="51939" ht="12.75"/>
    <row r="51940" ht="12.75"/>
    <row r="51941" ht="12.75"/>
    <row r="51942" ht="12.75"/>
    <row r="51943" ht="12.75"/>
    <row r="51944" ht="12.75"/>
    <row r="51945" ht="12.75"/>
    <row r="51946" ht="12.75"/>
    <row r="51947" ht="12.75"/>
    <row r="51948" ht="12.75"/>
    <row r="51949" ht="12.75"/>
    <row r="51950" ht="12.75"/>
    <row r="51951" ht="12.75"/>
    <row r="51952" ht="12.75"/>
    <row r="51953" ht="12.75"/>
    <row r="51954" ht="12.75"/>
    <row r="51955" ht="12.75"/>
    <row r="51956" ht="12.75"/>
    <row r="51957" ht="12.75"/>
    <row r="51958" ht="12.75"/>
    <row r="51959" ht="12.75"/>
    <row r="51960" ht="12.75"/>
    <row r="51961" ht="12.75"/>
    <row r="51962" ht="12.75"/>
    <row r="51963" ht="12.75"/>
    <row r="51964" ht="12.75"/>
    <row r="51965" ht="12.75"/>
    <row r="51966" ht="12.75"/>
    <row r="51967" ht="12.75"/>
    <row r="51968" ht="12.75"/>
    <row r="51969" ht="12.75"/>
    <row r="51970" ht="12.75"/>
    <row r="51971" ht="12.75"/>
    <row r="51972" ht="12.75"/>
    <row r="51973" ht="12.75"/>
    <row r="51974" ht="12.75"/>
    <row r="51975" ht="12.75"/>
    <row r="51976" ht="12.75"/>
    <row r="51977" ht="12.75"/>
    <row r="51978" ht="12.75"/>
    <row r="51979" ht="12.75"/>
    <row r="51980" ht="12.75"/>
    <row r="51981" ht="12.75"/>
    <row r="51982" ht="12.75"/>
    <row r="51983" ht="12.75"/>
    <row r="51984" ht="12.75"/>
    <row r="51985" ht="12.75"/>
    <row r="51986" ht="12.75"/>
    <row r="51987" ht="12.75"/>
    <row r="51988" ht="12.75"/>
    <row r="51989" ht="12.75"/>
    <row r="51990" ht="12.75"/>
    <row r="51991" ht="12.75"/>
    <row r="51992" ht="12.75"/>
    <row r="51993" ht="12.75"/>
    <row r="51994" ht="12.75"/>
    <row r="51995" ht="12.75"/>
    <row r="51996" ht="12.75"/>
    <row r="51997" ht="12.75"/>
    <row r="51998" ht="12.75"/>
    <row r="51999" ht="12.75"/>
    <row r="52000" ht="12.75"/>
    <row r="52001" ht="12.75"/>
    <row r="52002" ht="12.75"/>
    <row r="52003" ht="12.75"/>
    <row r="52004" ht="12.75"/>
    <row r="52005" ht="12.75"/>
    <row r="52006" ht="12.75"/>
    <row r="52007" ht="12.75"/>
    <row r="52008" ht="12.75"/>
    <row r="52009" ht="12.75"/>
    <row r="52010" ht="12.75"/>
    <row r="52011" ht="12.75"/>
    <row r="52012" ht="12.75"/>
    <row r="52013" ht="12.75"/>
    <row r="52014" ht="12.75"/>
    <row r="52015" ht="12.75"/>
    <row r="52016" ht="12.75"/>
    <row r="52017" ht="12.75"/>
    <row r="52018" ht="12.75"/>
    <row r="52019" ht="12.75"/>
    <row r="52020" ht="12.75"/>
    <row r="52021" ht="12.75"/>
    <row r="52022" ht="12.75"/>
    <row r="52023" ht="12.75"/>
    <row r="52024" ht="12.75"/>
    <row r="52025" ht="12.75"/>
    <row r="52026" ht="12.75"/>
    <row r="52027" ht="12.75"/>
    <row r="52028" ht="12.75"/>
    <row r="52029" ht="12.75"/>
    <row r="52030" ht="12.75"/>
    <row r="52031" ht="12.75"/>
    <row r="52032" ht="12.75"/>
    <row r="52033" ht="12.75"/>
    <row r="52034" ht="12.75"/>
    <row r="52035" ht="12.75"/>
    <row r="52036" ht="12.75"/>
    <row r="52037" ht="12.75"/>
    <row r="52038" ht="12.75"/>
    <row r="52039" ht="12.75"/>
    <row r="52040" ht="12.75"/>
    <row r="52041" ht="12.75"/>
    <row r="52042" ht="12.75"/>
    <row r="52043" ht="12.75"/>
    <row r="52044" ht="12.75"/>
    <row r="52045" ht="12.75"/>
    <row r="52046" ht="12.75"/>
    <row r="52047" ht="12.75"/>
    <row r="52048" ht="12.75"/>
    <row r="52049" ht="12.75"/>
    <row r="52050" ht="12.75"/>
    <row r="52051" ht="12.75"/>
    <row r="52052" ht="12.75"/>
    <row r="52053" ht="12.75"/>
    <row r="52054" ht="12.75"/>
    <row r="52055" ht="12.75"/>
    <row r="52056" ht="12.75"/>
    <row r="52057" ht="12.75"/>
    <row r="52058" ht="12.75"/>
    <row r="52059" ht="12.75"/>
    <row r="52060" ht="12.75"/>
    <row r="52061" ht="12.75"/>
    <row r="52062" ht="12.75"/>
    <row r="52063" ht="12.75"/>
    <row r="52064" ht="12.75"/>
    <row r="52065" ht="12.75"/>
    <row r="52066" ht="12.75"/>
    <row r="52067" ht="12.75"/>
    <row r="52068" ht="12.75"/>
    <row r="52069" ht="12.75"/>
    <row r="52070" ht="12.75"/>
    <row r="52071" ht="12.75"/>
    <row r="52072" ht="12.75"/>
    <row r="52073" ht="12.75"/>
    <row r="52074" ht="12.75"/>
    <row r="52075" ht="12.75"/>
    <row r="52076" ht="12.75"/>
    <row r="52077" ht="12.75"/>
    <row r="52078" ht="12.75"/>
    <row r="52079" ht="12.75"/>
    <row r="52080" ht="12.75"/>
    <row r="52081" ht="12.75"/>
    <row r="52082" ht="12.75"/>
    <row r="52083" ht="12.75"/>
    <row r="52084" ht="12.75"/>
    <row r="52085" ht="12.75"/>
    <row r="52086" ht="12.75"/>
    <row r="52087" ht="12.75"/>
    <row r="52088" ht="12.75"/>
    <row r="52089" ht="12.75"/>
    <row r="52090" ht="12.75"/>
    <row r="52091" ht="12.75"/>
    <row r="52092" ht="12.75"/>
    <row r="52093" ht="12.75"/>
    <row r="52094" ht="12.75"/>
    <row r="52095" ht="12.75"/>
    <row r="52096" ht="12.75"/>
    <row r="52097" ht="12.75"/>
    <row r="52098" ht="12.75"/>
    <row r="52099" ht="12.75"/>
    <row r="52100" ht="12.75"/>
    <row r="52101" ht="12.75"/>
    <row r="52102" ht="12.75"/>
    <row r="52103" ht="12.75"/>
    <row r="52104" ht="12.75"/>
    <row r="52105" ht="12.75"/>
    <row r="52106" ht="12.75"/>
    <row r="52107" ht="12.75"/>
    <row r="52108" ht="12.75"/>
    <row r="52109" ht="12.75"/>
    <row r="52110" ht="12.75"/>
    <row r="52111" ht="12.75"/>
    <row r="52112" ht="12.75"/>
    <row r="52113" ht="12.75"/>
    <row r="52114" ht="12.75"/>
    <row r="52115" ht="12.75"/>
    <row r="52116" ht="12.75"/>
    <row r="52117" ht="12.75"/>
    <row r="52118" ht="12.75"/>
    <row r="52119" ht="12.75"/>
    <row r="52120" ht="12.75"/>
    <row r="52121" ht="12.75"/>
    <row r="52122" ht="12.75"/>
    <row r="52123" ht="12.75"/>
    <row r="52124" ht="12.75"/>
    <row r="52125" ht="12.75"/>
    <row r="52126" ht="12.75"/>
    <row r="52127" ht="12.75"/>
    <row r="52128" ht="12.75"/>
    <row r="52129" ht="12.75"/>
    <row r="52130" ht="12.75"/>
    <row r="52131" ht="12.75"/>
    <row r="52132" ht="12.75"/>
    <row r="52133" ht="12.75"/>
    <row r="52134" ht="12.75"/>
    <row r="52135" ht="12.75"/>
    <row r="52136" ht="12.75"/>
    <row r="52137" ht="12.75"/>
    <row r="52138" ht="12.75"/>
    <row r="52139" ht="12.75"/>
    <row r="52140" ht="12.75"/>
    <row r="52141" ht="12.75"/>
    <row r="52142" ht="12.75"/>
    <row r="52143" ht="12.75"/>
    <row r="52144" ht="12.75"/>
    <row r="52145" ht="12.75"/>
    <row r="52146" ht="12.75"/>
    <row r="52147" ht="12.75"/>
    <row r="52148" ht="12.75"/>
    <row r="52149" ht="12.75"/>
    <row r="52150" ht="12.75"/>
    <row r="52151" ht="12.75"/>
    <row r="52152" ht="12.75"/>
    <row r="52153" ht="12.75"/>
    <row r="52154" ht="12.75"/>
    <row r="52155" ht="12.75"/>
    <row r="52156" ht="12.75"/>
    <row r="52157" ht="12.75"/>
    <row r="52158" ht="12.75"/>
    <row r="52159" ht="12.75"/>
    <row r="52160" ht="12.75"/>
    <row r="52161" ht="12.75"/>
    <row r="52162" ht="12.75"/>
    <row r="52163" ht="12.75"/>
    <row r="52164" ht="12.75"/>
    <row r="52165" ht="12.75"/>
    <row r="52166" ht="12.75"/>
    <row r="52167" ht="12.75"/>
    <row r="52168" ht="12.75"/>
    <row r="52169" ht="12.75"/>
    <row r="52170" ht="12.75"/>
    <row r="52171" ht="12.75"/>
    <row r="52172" ht="12.75"/>
    <row r="52173" ht="12.75"/>
    <row r="52174" ht="12.75"/>
    <row r="52175" ht="12.75"/>
    <row r="52176" ht="12.75"/>
    <row r="52177" ht="12.75"/>
    <row r="52178" ht="12.75"/>
    <row r="52179" ht="12.75"/>
    <row r="52180" ht="12.75"/>
    <row r="52181" ht="12.75"/>
    <row r="52182" ht="12.75"/>
    <row r="52183" ht="12.75"/>
    <row r="52184" ht="12.75"/>
    <row r="52185" ht="12.75"/>
    <row r="52186" ht="12.75"/>
    <row r="52187" ht="12.75"/>
    <row r="52188" ht="12.75"/>
    <row r="52189" ht="12.75"/>
    <row r="52190" ht="12.75"/>
    <row r="52191" ht="12.75"/>
    <row r="52192" ht="12.75"/>
    <row r="52193" ht="12.75"/>
    <row r="52194" ht="12.75"/>
    <row r="52195" ht="12.75"/>
    <row r="52196" ht="12.75"/>
    <row r="52197" ht="12.75"/>
    <row r="52198" ht="12.75"/>
    <row r="52199" ht="12.75"/>
    <row r="52200" ht="12.75"/>
    <row r="52201" ht="12.75"/>
    <row r="52202" ht="12.75"/>
    <row r="52203" ht="12.75"/>
    <row r="52204" ht="12.75"/>
    <row r="52205" ht="12.75"/>
    <row r="52206" ht="12.75"/>
    <row r="52207" ht="12.75"/>
    <row r="52208" ht="12.75"/>
    <row r="52209" ht="12.75"/>
    <row r="52210" ht="12.75"/>
    <row r="52211" ht="12.75"/>
    <row r="52212" ht="12.75"/>
    <row r="52213" ht="12.75"/>
    <row r="52214" ht="12.75"/>
    <row r="52215" ht="12.75"/>
    <row r="52216" ht="12.75"/>
    <row r="52217" ht="12.75"/>
    <row r="52218" ht="12.75"/>
    <row r="52219" ht="12.75"/>
    <row r="52220" ht="12.75"/>
    <row r="52221" ht="12.75"/>
    <row r="52222" ht="12.75"/>
    <row r="52223" ht="12.75"/>
    <row r="52224" ht="12.75"/>
    <row r="52225" ht="12.75"/>
    <row r="52226" ht="12.75"/>
    <row r="52227" ht="12.75"/>
    <row r="52228" ht="12.75"/>
    <row r="52229" ht="12.75"/>
    <row r="52230" ht="12.75"/>
    <row r="52231" ht="12.75"/>
    <row r="52232" ht="12.75"/>
    <row r="52233" ht="12.75"/>
    <row r="52234" ht="12.75"/>
    <row r="52235" ht="12.75"/>
    <row r="52236" ht="12.75"/>
    <row r="52237" ht="12.75"/>
    <row r="52238" ht="12.75"/>
    <row r="52239" ht="12.75"/>
    <row r="52240" ht="12.75"/>
    <row r="52241" ht="12.75"/>
    <row r="52242" ht="12.75"/>
    <row r="52243" ht="12.75"/>
    <row r="52244" ht="12.75"/>
    <row r="52245" ht="12.75"/>
    <row r="52246" ht="12.75"/>
    <row r="52247" ht="12.75"/>
    <row r="52248" ht="12.75"/>
    <row r="52249" ht="12.75"/>
    <row r="52250" ht="12.75"/>
    <row r="52251" ht="12.75"/>
    <row r="52252" ht="12.75"/>
    <row r="52253" ht="12.75"/>
    <row r="52254" ht="12.75"/>
    <row r="52255" ht="12.75"/>
    <row r="52256" ht="12.75"/>
    <row r="52257" ht="12.75"/>
    <row r="52258" ht="12.75"/>
    <row r="52259" ht="12.75"/>
    <row r="52260" ht="12.75"/>
    <row r="52261" ht="12.75"/>
    <row r="52262" ht="12.75"/>
    <row r="52263" ht="12.75"/>
    <row r="52264" ht="12.75"/>
    <row r="52265" ht="12.75"/>
    <row r="52266" ht="12.75"/>
    <row r="52267" ht="12.75"/>
    <row r="52268" ht="12.75"/>
    <row r="52269" ht="12.75"/>
    <row r="52270" ht="12.75"/>
    <row r="52271" ht="12.75"/>
    <row r="52272" ht="12.75"/>
    <row r="52273" ht="12.75"/>
    <row r="52274" ht="12.75"/>
    <row r="52275" ht="12.75"/>
    <row r="52276" ht="12.75"/>
    <row r="52277" ht="12.75"/>
    <row r="52278" ht="12.75"/>
    <row r="52279" ht="12.75"/>
    <row r="52280" ht="12.75"/>
    <row r="52281" ht="12.75"/>
    <row r="52282" ht="12.75"/>
    <row r="52283" ht="12.75"/>
    <row r="52284" ht="12.75"/>
    <row r="52285" ht="12.75"/>
    <row r="52286" ht="12.75"/>
    <row r="52287" ht="12.75"/>
    <row r="52288" ht="12.75"/>
    <row r="52289" ht="12.75"/>
    <row r="52290" ht="12.75"/>
    <row r="52291" ht="12.75"/>
    <row r="52292" ht="12.75"/>
    <row r="52293" ht="12.75"/>
    <row r="52294" ht="12.75"/>
    <row r="52295" ht="12.75"/>
    <row r="52296" ht="12.75"/>
    <row r="52297" ht="12.75"/>
    <row r="52298" ht="12.75"/>
    <row r="52299" ht="12.75"/>
    <row r="52300" ht="12.75"/>
    <row r="52301" ht="12.75"/>
    <row r="52302" ht="12.75"/>
    <row r="52303" ht="12.75"/>
    <row r="52304" ht="12.75"/>
    <row r="52305" ht="12.75"/>
    <row r="52306" ht="12.75"/>
    <row r="52307" ht="12.75"/>
    <row r="52308" ht="12.75"/>
    <row r="52309" ht="12.75"/>
    <row r="52310" ht="12.75"/>
    <row r="52311" ht="12.75"/>
    <row r="52312" ht="12.75"/>
    <row r="52313" ht="12.75"/>
    <row r="52314" ht="12.75"/>
    <row r="52315" ht="12.75"/>
    <row r="52316" ht="12.75"/>
    <row r="52317" ht="12.75"/>
    <row r="52318" ht="12.75"/>
    <row r="52319" ht="12.75"/>
    <row r="52320" ht="12.75"/>
    <row r="52321" ht="12.75"/>
    <row r="52322" ht="12.75"/>
    <row r="52323" ht="12.75"/>
    <row r="52324" ht="12.75"/>
    <row r="52325" ht="12.75"/>
    <row r="52326" ht="12.75"/>
    <row r="52327" ht="12.75"/>
    <row r="52328" ht="12.75"/>
    <row r="52329" ht="12.75"/>
    <row r="52330" ht="12.75"/>
    <row r="52331" ht="12.75"/>
    <row r="52332" ht="12.75"/>
    <row r="52333" ht="12.75"/>
    <row r="52334" ht="12.75"/>
    <row r="52335" ht="12.75"/>
    <row r="52336" ht="12.75"/>
    <row r="52337" ht="12.75"/>
    <row r="52338" ht="12.75"/>
    <row r="52339" ht="12.75"/>
    <row r="52340" ht="12.75"/>
    <row r="52341" ht="12.75"/>
    <row r="52342" ht="12.75"/>
    <row r="52343" ht="12.75"/>
    <row r="52344" ht="12.75"/>
    <row r="52345" ht="12.75"/>
    <row r="52346" ht="12.75"/>
    <row r="52347" ht="12.75"/>
    <row r="52348" ht="12.75"/>
    <row r="52349" ht="12.75"/>
    <row r="52350" ht="12.75"/>
    <row r="52351" ht="12.75"/>
    <row r="52352" ht="12.75"/>
    <row r="52353" ht="12.75"/>
    <row r="52354" ht="12.75"/>
    <row r="52355" ht="12.75"/>
    <row r="52356" ht="12.75"/>
    <row r="52357" ht="12.75"/>
    <row r="52358" ht="12.75"/>
    <row r="52359" ht="12.75"/>
    <row r="52360" ht="12.75"/>
    <row r="52361" ht="12.75"/>
    <row r="52362" ht="12.75"/>
    <row r="52363" ht="12.75"/>
    <row r="52364" ht="12.75"/>
    <row r="52365" ht="12.75"/>
    <row r="52366" ht="12.75"/>
    <row r="52367" ht="12.75"/>
    <row r="52368" ht="12.75"/>
    <row r="52369" ht="12.75"/>
    <row r="52370" ht="12.75"/>
    <row r="52371" ht="12.75"/>
    <row r="52372" ht="12.75"/>
    <row r="52373" ht="12.75"/>
    <row r="52374" ht="12.75"/>
    <row r="52375" ht="12.75"/>
    <row r="52376" ht="12.75"/>
    <row r="52377" ht="12.75"/>
    <row r="52378" ht="12.75"/>
    <row r="52379" ht="12.75"/>
    <row r="52380" ht="12.75"/>
    <row r="52381" ht="12.75"/>
    <row r="52382" ht="12.75"/>
    <row r="52383" ht="12.75"/>
    <row r="52384" ht="12.75"/>
    <row r="52385" ht="12.75"/>
    <row r="52386" ht="12.75"/>
    <row r="52387" ht="12.75"/>
    <row r="52388" ht="12.75"/>
    <row r="52389" ht="12.75"/>
    <row r="52390" ht="12.75"/>
    <row r="52391" ht="12.75"/>
    <row r="52392" ht="12.75"/>
    <row r="52393" ht="12.75"/>
    <row r="52394" ht="12.75"/>
    <row r="52395" ht="12.75"/>
    <row r="52396" ht="12.75"/>
    <row r="52397" ht="12.75"/>
    <row r="52398" ht="12.75"/>
    <row r="52399" ht="12.75"/>
    <row r="52400" ht="12.75"/>
    <row r="52401" ht="12.75"/>
    <row r="52402" ht="12.75"/>
    <row r="52403" ht="12.75"/>
    <row r="52404" ht="12.75"/>
    <row r="52405" ht="12.75"/>
    <row r="52406" ht="12.75"/>
    <row r="52407" ht="12.75"/>
    <row r="52408" ht="12.75"/>
    <row r="52409" ht="12.75"/>
    <row r="52410" ht="12.75"/>
    <row r="52411" ht="12.75"/>
    <row r="52412" ht="12.75"/>
    <row r="52413" ht="12.75"/>
    <row r="52414" ht="12.75"/>
    <row r="52415" ht="12.75"/>
    <row r="52416" ht="12.75"/>
    <row r="52417" ht="12.75"/>
    <row r="52418" ht="12.75"/>
    <row r="52419" ht="12.75"/>
    <row r="52420" ht="12.75"/>
    <row r="52421" ht="12.75"/>
    <row r="52422" ht="12.75"/>
    <row r="52423" ht="12.75"/>
    <row r="52424" ht="12.75"/>
    <row r="52425" ht="12.75"/>
    <row r="52426" ht="12.75"/>
    <row r="52427" ht="12.75"/>
    <row r="52428" ht="12.75"/>
    <row r="52429" ht="12.75"/>
    <row r="52430" ht="12.75"/>
    <row r="52431" ht="12.75"/>
    <row r="52432" ht="12.75"/>
    <row r="52433" ht="12.75"/>
    <row r="52434" ht="12.75"/>
    <row r="52435" ht="12.75"/>
    <row r="52436" ht="12.75"/>
    <row r="52437" ht="12.75"/>
    <row r="52438" ht="12.75"/>
    <row r="52439" ht="12.75"/>
    <row r="52440" ht="12.75"/>
    <row r="52441" ht="12.75"/>
    <row r="52442" ht="12.75"/>
    <row r="52443" ht="12.75"/>
    <row r="52444" ht="12.75"/>
    <row r="52445" ht="12.75"/>
    <row r="52446" ht="12.75"/>
    <row r="52447" ht="12.75"/>
    <row r="52448" ht="12.75"/>
    <row r="52449" ht="12.75"/>
    <row r="52450" ht="12.75"/>
    <row r="52451" ht="12.75"/>
    <row r="52452" ht="12.75"/>
    <row r="52453" ht="12.75"/>
    <row r="52454" ht="12.75"/>
    <row r="52455" ht="12.75"/>
    <row r="52456" ht="12.75"/>
    <row r="52457" ht="12.75"/>
    <row r="52458" ht="12.75"/>
    <row r="52459" ht="12.75"/>
    <row r="52460" ht="12.75"/>
    <row r="52461" ht="12.75"/>
    <row r="52462" ht="12.75"/>
    <row r="52463" ht="12.75"/>
    <row r="52464" ht="12.75"/>
    <row r="52465" ht="12.75"/>
    <row r="52466" ht="12.75"/>
    <row r="52467" ht="12.75"/>
    <row r="52468" ht="12.75"/>
    <row r="52469" ht="12.75"/>
    <row r="52470" ht="12.75"/>
    <row r="52471" ht="12.75"/>
    <row r="52472" ht="12.75"/>
    <row r="52473" ht="12.75"/>
    <row r="52474" ht="12.75"/>
    <row r="52475" ht="12.75"/>
    <row r="52476" ht="12.75"/>
    <row r="52477" ht="12.75"/>
    <row r="52478" ht="12.75"/>
    <row r="52479" ht="12.75"/>
    <row r="52480" ht="12.75"/>
    <row r="52481" ht="12.75"/>
    <row r="52482" ht="12.75"/>
    <row r="52483" ht="12.75"/>
    <row r="52484" ht="12.75"/>
    <row r="52485" ht="12.75"/>
    <row r="52486" ht="12.75"/>
    <row r="52487" ht="12.75"/>
    <row r="52488" ht="12.75"/>
    <row r="52489" ht="12.75"/>
    <row r="52490" ht="12.75"/>
    <row r="52491" ht="12.75"/>
    <row r="52492" ht="12.75"/>
    <row r="52493" ht="12.75"/>
    <row r="52494" ht="12.75"/>
    <row r="52495" ht="12.75"/>
    <row r="52496" ht="12.75"/>
    <row r="52497" ht="12.75"/>
    <row r="52498" ht="12.75"/>
    <row r="52499" ht="12.75"/>
    <row r="52500" ht="12.75"/>
    <row r="52501" ht="12.75"/>
    <row r="52502" ht="12.75"/>
    <row r="52503" ht="12.75"/>
    <row r="52504" ht="12.75"/>
    <row r="52505" ht="12.75"/>
    <row r="52506" ht="12.75"/>
    <row r="52507" ht="12.75"/>
    <row r="52508" ht="12.75"/>
    <row r="52509" ht="12.75"/>
    <row r="52510" ht="12.75"/>
    <row r="52511" ht="12.75"/>
    <row r="52512" ht="12.75"/>
    <row r="52513" ht="12.75"/>
    <row r="52514" ht="12.75"/>
    <row r="52515" ht="12.75"/>
    <row r="52516" ht="12.75"/>
    <row r="52517" ht="12.75"/>
    <row r="52518" ht="12.75"/>
    <row r="52519" ht="12.75"/>
    <row r="52520" ht="12.75"/>
    <row r="52521" ht="12.75"/>
    <row r="52522" ht="12.75"/>
    <row r="52523" ht="12.75"/>
    <row r="52524" ht="12.75"/>
    <row r="52525" ht="12.75"/>
    <row r="52526" ht="12.75"/>
    <row r="52527" ht="12.75"/>
    <row r="52528" ht="12.75"/>
    <row r="52529" ht="12.75"/>
    <row r="52530" ht="12.75"/>
    <row r="52531" ht="12.75"/>
    <row r="52532" ht="12.75"/>
    <row r="52533" ht="12.75"/>
    <row r="52534" ht="12.75"/>
    <row r="52535" ht="12.75"/>
    <row r="52536" ht="12.75"/>
    <row r="52537" ht="12.75"/>
    <row r="52538" ht="12.75"/>
    <row r="52539" ht="12.75"/>
    <row r="52540" ht="12.75"/>
    <row r="52541" ht="12.75"/>
    <row r="52542" ht="12.75"/>
    <row r="52543" ht="12.75"/>
    <row r="52544" ht="12.75"/>
    <row r="52545" ht="12.75"/>
    <row r="52546" ht="12.75"/>
    <row r="52547" ht="12.75"/>
    <row r="52548" ht="12.75"/>
    <row r="52549" ht="12.75"/>
    <row r="52550" ht="12.75"/>
    <row r="52551" ht="12.75"/>
    <row r="52552" ht="12.75"/>
    <row r="52553" ht="12.75"/>
    <row r="52554" ht="12.75"/>
    <row r="52555" ht="12.75"/>
    <row r="52556" ht="12.75"/>
    <row r="52557" ht="12.75"/>
    <row r="52558" ht="12.75"/>
    <row r="52559" ht="12.75"/>
    <row r="52560" ht="12.75"/>
    <row r="52561" ht="12.75"/>
    <row r="52562" ht="12.75"/>
    <row r="52563" ht="12.75"/>
    <row r="52564" ht="12.75"/>
    <row r="52565" ht="12.75"/>
    <row r="52566" ht="12.75"/>
    <row r="52567" ht="12.75"/>
    <row r="52568" ht="12.75"/>
    <row r="52569" ht="12.75"/>
    <row r="52570" ht="12.75"/>
    <row r="52571" ht="12.75"/>
    <row r="52572" ht="12.75"/>
    <row r="52573" ht="12.75"/>
    <row r="52574" ht="12.75"/>
    <row r="52575" ht="12.75"/>
    <row r="52576" ht="12.75"/>
    <row r="52577" ht="12.75"/>
    <row r="52578" ht="12.75"/>
    <row r="52579" ht="12.75"/>
    <row r="52580" ht="12.75"/>
    <row r="52581" ht="12.75"/>
    <row r="52582" ht="12.75"/>
    <row r="52583" ht="12.75"/>
    <row r="52584" ht="12.75"/>
    <row r="52585" ht="12.75"/>
    <row r="52586" ht="12.75"/>
    <row r="52587" ht="12.75"/>
    <row r="52588" ht="12.75"/>
    <row r="52589" ht="12.75"/>
    <row r="52590" ht="12.75"/>
    <row r="52591" ht="12.75"/>
    <row r="52592" ht="12.75"/>
    <row r="52593" ht="12.75"/>
    <row r="52594" ht="12.75"/>
    <row r="52595" ht="12.75"/>
    <row r="52596" ht="12.75"/>
    <row r="52597" ht="12.75"/>
    <row r="52598" ht="12.75"/>
    <row r="52599" ht="12.75"/>
    <row r="52600" ht="12.75"/>
    <row r="52601" ht="12.75"/>
    <row r="52602" ht="12.75"/>
    <row r="52603" ht="12.75"/>
    <row r="52604" ht="12.75"/>
    <row r="52605" ht="12.75"/>
    <row r="52606" ht="12.75"/>
    <row r="52607" ht="12.75"/>
    <row r="52608" ht="12.75"/>
    <row r="52609" ht="12.75"/>
    <row r="52610" ht="12.75"/>
    <row r="52611" ht="12.75"/>
    <row r="52612" ht="12.75"/>
    <row r="52613" ht="12.75"/>
    <row r="52614" ht="12.75"/>
    <row r="52615" ht="12.75"/>
    <row r="52616" ht="12.75"/>
    <row r="52617" ht="12.75"/>
    <row r="52618" ht="12.75"/>
    <row r="52619" ht="12.75"/>
    <row r="52620" ht="12.75"/>
    <row r="52621" ht="12.75"/>
    <row r="52622" ht="12.75"/>
    <row r="52623" ht="12.75"/>
    <row r="52624" ht="12.75"/>
    <row r="52625" ht="12.75"/>
    <row r="52626" ht="12.75"/>
    <row r="52627" ht="12.75"/>
    <row r="52628" ht="12.75"/>
    <row r="52629" ht="12.75"/>
    <row r="52630" ht="12.75"/>
    <row r="52631" ht="12.75"/>
    <row r="52632" ht="12.75"/>
    <row r="52633" ht="12.75"/>
    <row r="52634" ht="12.75"/>
    <row r="52635" ht="12.75"/>
    <row r="52636" ht="12.75"/>
    <row r="52637" ht="12.75"/>
    <row r="52638" ht="12.75"/>
    <row r="52639" ht="12.75"/>
    <row r="52640" ht="12.75"/>
    <row r="52641" ht="12.75"/>
    <row r="52642" ht="12.75"/>
    <row r="52643" ht="12.75"/>
    <row r="52644" ht="12.75"/>
    <row r="52645" ht="12.75"/>
    <row r="52646" ht="12.75"/>
    <row r="52647" ht="12.75"/>
    <row r="52648" ht="12.75"/>
    <row r="52649" ht="12.75"/>
    <row r="52650" ht="12.75"/>
    <row r="52651" ht="12.75"/>
    <row r="52652" ht="12.75"/>
    <row r="52653" ht="12.75"/>
    <row r="52654" ht="12.75"/>
    <row r="52655" ht="12.75"/>
    <row r="52656" ht="12.75"/>
    <row r="52657" ht="12.75"/>
    <row r="52658" ht="12.75"/>
    <row r="52659" ht="12.75"/>
    <row r="52660" ht="12.75"/>
    <row r="52661" ht="12.75"/>
    <row r="52662" ht="12.75"/>
    <row r="52663" ht="12.75"/>
    <row r="52664" ht="12.75"/>
    <row r="52665" ht="12.75"/>
    <row r="52666" ht="12.75"/>
    <row r="52667" ht="12.75"/>
    <row r="52668" ht="12.75"/>
    <row r="52669" ht="12.75"/>
    <row r="52670" ht="12.75"/>
    <row r="52671" ht="12.75"/>
    <row r="52672" ht="12.75"/>
    <row r="52673" ht="12.75"/>
    <row r="52674" ht="12.75"/>
    <row r="52675" ht="12.75"/>
    <row r="52676" ht="12.75"/>
    <row r="52677" ht="12.75"/>
    <row r="52678" ht="12.75"/>
    <row r="52679" ht="12.75"/>
    <row r="52680" ht="12.75"/>
    <row r="52681" ht="12.75"/>
    <row r="52682" ht="12.75"/>
    <row r="52683" ht="12.75"/>
    <row r="52684" ht="12.75"/>
    <row r="52685" ht="12.75"/>
    <row r="52686" ht="12.75"/>
    <row r="52687" ht="12.75"/>
    <row r="52688" ht="12.75"/>
    <row r="52689" ht="12.75"/>
    <row r="52690" ht="12.75"/>
    <row r="52691" ht="12.75"/>
    <row r="52692" ht="12.75"/>
    <row r="52693" ht="12.75"/>
    <row r="52694" ht="12.75"/>
    <row r="52695" ht="12.75"/>
    <row r="52696" ht="12.75"/>
    <row r="52697" ht="12.75"/>
    <row r="52698" ht="12.75"/>
    <row r="52699" ht="12.75"/>
    <row r="52700" ht="12.75"/>
    <row r="52701" ht="12.75"/>
    <row r="52702" ht="12.75"/>
    <row r="52703" ht="12.75"/>
    <row r="52704" ht="12.75"/>
    <row r="52705" ht="12.75"/>
    <row r="52706" ht="12.75"/>
    <row r="52707" ht="12.75"/>
    <row r="52708" ht="12.75"/>
    <row r="52709" ht="12.75"/>
    <row r="52710" ht="12.75"/>
    <row r="52711" ht="12.75"/>
    <row r="52712" ht="12.75"/>
    <row r="52713" ht="12.75"/>
    <row r="52714" ht="12.75"/>
    <row r="52715" ht="12.75"/>
    <row r="52716" ht="12.75"/>
    <row r="52717" ht="12.75"/>
    <row r="52718" ht="12.75"/>
    <row r="52719" ht="12.75"/>
    <row r="52720" ht="12.75"/>
    <row r="52721" ht="12.75"/>
    <row r="52722" ht="12.75"/>
    <row r="52723" ht="12.75"/>
    <row r="52724" ht="12.75"/>
    <row r="52725" ht="12.75"/>
    <row r="52726" ht="12.75"/>
    <row r="52727" ht="12.75"/>
    <row r="52728" ht="12.75"/>
    <row r="52729" ht="12.75"/>
    <row r="52730" ht="12.75"/>
    <row r="52731" ht="12.75"/>
    <row r="52732" ht="12.75"/>
    <row r="52733" ht="12.75"/>
    <row r="52734" ht="12.75"/>
    <row r="52735" ht="12.75"/>
    <row r="52736" ht="12.75"/>
    <row r="52737" ht="12.75"/>
    <row r="52738" ht="12.75"/>
    <row r="52739" ht="12.75"/>
    <row r="52740" ht="12.75"/>
    <row r="52741" ht="12.75"/>
    <row r="52742" ht="12.75"/>
    <row r="52743" ht="12.75"/>
    <row r="52744" ht="12.75"/>
    <row r="52745" ht="12.75"/>
    <row r="52746" ht="12.75"/>
    <row r="52747" ht="12.75"/>
    <row r="52748" ht="12.75"/>
    <row r="52749" ht="12.75"/>
    <row r="52750" ht="12.75"/>
    <row r="52751" ht="12.75"/>
    <row r="52752" ht="12.75"/>
    <row r="52753" ht="12.75"/>
    <row r="52754" ht="12.75"/>
    <row r="52755" ht="12.75"/>
    <row r="52756" ht="12.75"/>
    <row r="52757" ht="12.75"/>
    <row r="52758" ht="12.75"/>
    <row r="52759" ht="12.75"/>
    <row r="52760" ht="12.75"/>
    <row r="52761" ht="12.75"/>
    <row r="52762" ht="12.75"/>
    <row r="52763" ht="12.75"/>
    <row r="52764" ht="12.75"/>
    <row r="52765" ht="12.75"/>
    <row r="52766" ht="12.75"/>
    <row r="52767" ht="12.75"/>
    <row r="52768" ht="12.75"/>
    <row r="52769" ht="12.75"/>
    <row r="52770" ht="12.75"/>
    <row r="52771" ht="12.75"/>
    <row r="52772" ht="12.75"/>
    <row r="52773" ht="12.75"/>
    <row r="52774" ht="12.75"/>
    <row r="52775" ht="12.75"/>
    <row r="52776" ht="12.75"/>
    <row r="52777" ht="12.75"/>
    <row r="52778" ht="12.75"/>
    <row r="52779" ht="12.75"/>
    <row r="52780" ht="12.75"/>
    <row r="52781" ht="12.75"/>
    <row r="52782" ht="12.75"/>
    <row r="52783" ht="12.75"/>
    <row r="52784" ht="12.75"/>
    <row r="52785" ht="12.75"/>
    <row r="52786" ht="12.75"/>
    <row r="52787" ht="12.75"/>
    <row r="52788" ht="12.75"/>
    <row r="52789" ht="12.75"/>
    <row r="52790" ht="12.75"/>
    <row r="52791" ht="12.75"/>
    <row r="52792" ht="12.75"/>
    <row r="52793" ht="12.75"/>
    <row r="52794" ht="12.75"/>
    <row r="52795" ht="12.75"/>
    <row r="52796" ht="12.75"/>
    <row r="52797" ht="12.75"/>
    <row r="52798" ht="12.75"/>
    <row r="52799" ht="12.75"/>
    <row r="52800" ht="12.75"/>
    <row r="52801" ht="12.75"/>
    <row r="52802" ht="12.75"/>
    <row r="52803" ht="12.75"/>
    <row r="52804" ht="12.75"/>
    <row r="52805" ht="12.75"/>
    <row r="52806" ht="12.75"/>
    <row r="52807" ht="12.75"/>
    <row r="52808" ht="12.75"/>
    <row r="52809" ht="12.75"/>
    <row r="52810" ht="12.75"/>
    <row r="52811" ht="12.75"/>
    <row r="52812" ht="12.75"/>
    <row r="52813" ht="12.75"/>
    <row r="52814" ht="12.75"/>
    <row r="52815" ht="12.75"/>
    <row r="52816" ht="12.75"/>
    <row r="52817" ht="12.75"/>
    <row r="52818" ht="12.75"/>
    <row r="52819" ht="12.75"/>
    <row r="52820" ht="12.75"/>
    <row r="52821" ht="12.75"/>
    <row r="52822" ht="12.75"/>
    <row r="52823" ht="12.75"/>
    <row r="52824" ht="12.75"/>
    <row r="52825" ht="12.75"/>
    <row r="52826" ht="12.75"/>
    <row r="52827" ht="12.75"/>
    <row r="52828" ht="12.75"/>
    <row r="52829" ht="12.75"/>
    <row r="52830" ht="12.75"/>
    <row r="52831" ht="12.75"/>
    <row r="52832" ht="12.75"/>
    <row r="52833" ht="12.75"/>
    <row r="52834" ht="12.75"/>
    <row r="52835" ht="12.75"/>
    <row r="52836" ht="12.75"/>
    <row r="52837" ht="12.75"/>
    <row r="52838" ht="12.75"/>
    <row r="52839" ht="12.75"/>
    <row r="52840" ht="12.75"/>
    <row r="52841" ht="12.75"/>
    <row r="52842" ht="12.75"/>
    <row r="52843" ht="12.75"/>
    <row r="52844" ht="12.75"/>
    <row r="52845" ht="12.75"/>
    <row r="52846" ht="12.75"/>
    <row r="52847" ht="12.75"/>
    <row r="52848" ht="12.75"/>
    <row r="52849" ht="12.75"/>
    <row r="52850" ht="12.75"/>
    <row r="52851" ht="12.75"/>
    <row r="52852" ht="12.75"/>
    <row r="52853" ht="12.75"/>
    <row r="52854" ht="12.75"/>
    <row r="52855" ht="12.75"/>
    <row r="52856" ht="12.75"/>
    <row r="52857" ht="12.75"/>
    <row r="52858" ht="12.75"/>
    <row r="52859" ht="12.75"/>
    <row r="52860" ht="12.75"/>
    <row r="52861" ht="12.75"/>
    <row r="52862" ht="12.75"/>
    <row r="52863" ht="12.75"/>
    <row r="52864" ht="12.75"/>
    <row r="52865" ht="12.75"/>
    <row r="52866" ht="12.75"/>
    <row r="52867" ht="12.75"/>
    <row r="52868" ht="12.75"/>
    <row r="52869" ht="12.75"/>
    <row r="52870" ht="12.75"/>
    <row r="52871" ht="12.75"/>
    <row r="52872" ht="12.75"/>
    <row r="52873" ht="12.75"/>
    <row r="52874" ht="12.75"/>
    <row r="52875" ht="12.75"/>
    <row r="52876" ht="12.75"/>
    <row r="52877" ht="12.75"/>
    <row r="52878" ht="12.75"/>
    <row r="52879" ht="12.75"/>
    <row r="52880" ht="12.75"/>
    <row r="52881" ht="12.75"/>
    <row r="52882" ht="12.75"/>
    <row r="52883" ht="12.75"/>
    <row r="52884" ht="12.75"/>
    <row r="52885" ht="12.75"/>
    <row r="52886" ht="12.75"/>
    <row r="52887" ht="12.75"/>
    <row r="52888" ht="12.75"/>
    <row r="52889" ht="12.75"/>
    <row r="52890" ht="12.75"/>
    <row r="52891" ht="12.75"/>
    <row r="52892" ht="12.75"/>
    <row r="52893" ht="12.75"/>
    <row r="52894" ht="12.75"/>
    <row r="52895" ht="12.75"/>
    <row r="52896" ht="12.75"/>
    <row r="52897" ht="12.75"/>
    <row r="52898" ht="12.75"/>
    <row r="52899" ht="12.75"/>
    <row r="52900" ht="12.75"/>
    <row r="52901" ht="12.75"/>
    <row r="52902" ht="12.75"/>
    <row r="52903" ht="12.75"/>
    <row r="52904" ht="12.75"/>
    <row r="52905" ht="12.75"/>
    <row r="52906" ht="12.75"/>
    <row r="52907" ht="12.75"/>
    <row r="52908" ht="12.75"/>
    <row r="52909" ht="12.75"/>
    <row r="52910" ht="12.75"/>
    <row r="52911" ht="12.75"/>
    <row r="52912" ht="12.75"/>
    <row r="52913" ht="12.75"/>
    <row r="52914" ht="12.75"/>
    <row r="52915" ht="12.75"/>
    <row r="52916" ht="12.75"/>
    <row r="52917" ht="12.75"/>
    <row r="52918" ht="12.75"/>
    <row r="52919" ht="12.75"/>
    <row r="52920" ht="12.75"/>
    <row r="52921" ht="12.75"/>
    <row r="52922" ht="12.75"/>
    <row r="52923" ht="12.75"/>
    <row r="52924" ht="12.75"/>
    <row r="52925" ht="12.75"/>
    <row r="52926" ht="12.75"/>
    <row r="52927" ht="12.75"/>
    <row r="52928" ht="12.75"/>
    <row r="52929" ht="12.75"/>
    <row r="52930" ht="12.75"/>
    <row r="52931" ht="12.75"/>
    <row r="52932" ht="12.75"/>
    <row r="52933" ht="12.75"/>
    <row r="52934" ht="12.75"/>
    <row r="52935" ht="12.75"/>
    <row r="52936" ht="12.75"/>
    <row r="52937" ht="12.75"/>
    <row r="52938" ht="12.75"/>
    <row r="52939" ht="12.75"/>
    <row r="52940" ht="12.75"/>
    <row r="52941" ht="12.75"/>
    <row r="52942" ht="12.75"/>
    <row r="52943" ht="12.75"/>
    <row r="52944" ht="12.75"/>
    <row r="52945" ht="12.75"/>
    <row r="52946" ht="12.75"/>
    <row r="52947" ht="12.75"/>
    <row r="52948" ht="12.75"/>
    <row r="52949" ht="12.75"/>
    <row r="52950" ht="12.75"/>
    <row r="52951" ht="12.75"/>
    <row r="52952" ht="12.75"/>
    <row r="52953" ht="12.75"/>
    <row r="52954" ht="12.75"/>
    <row r="52955" ht="12.75"/>
    <row r="52956" ht="12.75"/>
    <row r="52957" ht="12.75"/>
    <row r="52958" ht="12.75"/>
    <row r="52959" ht="12.75"/>
    <row r="52960" ht="12.75"/>
    <row r="52961" ht="12.75"/>
    <row r="52962" ht="12.75"/>
    <row r="52963" ht="12.75"/>
    <row r="52964" ht="12.75"/>
    <row r="52965" ht="12.75"/>
    <row r="52966" ht="12.75"/>
    <row r="52967" ht="12.75"/>
    <row r="52968" ht="12.75"/>
    <row r="52969" ht="12.75"/>
    <row r="52970" ht="12.75"/>
    <row r="52971" ht="12.75"/>
    <row r="52972" ht="12.75"/>
    <row r="52973" ht="12.75"/>
    <row r="52974" ht="12.75"/>
    <row r="52975" ht="12.75"/>
    <row r="52976" ht="12.75"/>
    <row r="52977" ht="12.75"/>
    <row r="52978" ht="12.75"/>
    <row r="52979" ht="12.75"/>
    <row r="52980" ht="12.75"/>
    <row r="52981" ht="12.75"/>
    <row r="52982" ht="12.75"/>
    <row r="52983" ht="12.75"/>
    <row r="52984" ht="12.75"/>
    <row r="52985" ht="12.75"/>
    <row r="52986" ht="12.75"/>
    <row r="52987" ht="12.75"/>
    <row r="52988" ht="12.75"/>
    <row r="52989" ht="12.75"/>
    <row r="52990" ht="12.75"/>
    <row r="52991" ht="12.75"/>
    <row r="52992" ht="12.75"/>
    <row r="52993" ht="12.75"/>
    <row r="52994" ht="12.75"/>
    <row r="52995" ht="12.75"/>
    <row r="52996" ht="12.75"/>
    <row r="52997" ht="12.75"/>
    <row r="52998" ht="12.75"/>
    <row r="52999" ht="12.75"/>
    <row r="53000" ht="12.75"/>
    <row r="53001" ht="12.75"/>
    <row r="53002" ht="12.75"/>
    <row r="53003" ht="12.75"/>
    <row r="53004" ht="12.75"/>
    <row r="53005" ht="12.75"/>
    <row r="53006" ht="12.75"/>
    <row r="53007" ht="12.75"/>
    <row r="53008" ht="12.75"/>
    <row r="53009" ht="12.75"/>
    <row r="53010" ht="12.75"/>
    <row r="53011" ht="12.75"/>
    <row r="53012" ht="12.75"/>
    <row r="53013" ht="12.75"/>
    <row r="53014" ht="12.75"/>
    <row r="53015" ht="12.75"/>
    <row r="53016" ht="12.75"/>
    <row r="53017" ht="12.75"/>
    <row r="53018" ht="12.75"/>
    <row r="53019" ht="12.75"/>
    <row r="53020" ht="12.75"/>
    <row r="53021" ht="12.75"/>
    <row r="53022" ht="12.75"/>
    <row r="53023" ht="12.75"/>
    <row r="53024" ht="12.75"/>
    <row r="53025" ht="12.75"/>
    <row r="53026" ht="12.75"/>
    <row r="53027" ht="12.75"/>
    <row r="53028" ht="12.75"/>
    <row r="53029" ht="12.75"/>
    <row r="53030" ht="12.75"/>
    <row r="53031" ht="12.75"/>
    <row r="53032" ht="12.75"/>
    <row r="53033" ht="12.75"/>
    <row r="53034" ht="12.75"/>
    <row r="53035" ht="12.75"/>
    <row r="53036" ht="12.75"/>
    <row r="53037" ht="12.75"/>
    <row r="53038" ht="12.75"/>
    <row r="53039" ht="12.75"/>
    <row r="53040" ht="12.75"/>
    <row r="53041" ht="12.75"/>
    <row r="53042" ht="12.75"/>
    <row r="53043" ht="12.75"/>
    <row r="53044" ht="12.75"/>
    <row r="53045" ht="12.75"/>
    <row r="53046" ht="12.75"/>
    <row r="53047" ht="12.75"/>
    <row r="53048" ht="12.75"/>
    <row r="53049" ht="12.75"/>
    <row r="53050" ht="12.75"/>
    <row r="53051" ht="12.75"/>
    <row r="53052" ht="12.75"/>
    <row r="53053" ht="12.75"/>
    <row r="53054" ht="12.75"/>
    <row r="53055" ht="12.75"/>
    <row r="53056" ht="12.75"/>
    <row r="53057" ht="12.75"/>
    <row r="53058" ht="12.75"/>
    <row r="53059" ht="12.75"/>
    <row r="53060" ht="12.75"/>
    <row r="53061" ht="12.75"/>
    <row r="53062" ht="12.75"/>
    <row r="53063" ht="12.75"/>
    <row r="53064" ht="12.75"/>
    <row r="53065" ht="12.75"/>
    <row r="53066" ht="12.75"/>
    <row r="53067" ht="12.75"/>
    <row r="53068" ht="12.75"/>
    <row r="53069" ht="12.75"/>
    <row r="53070" ht="12.75"/>
    <row r="53071" ht="12.75"/>
    <row r="53072" ht="12.75"/>
    <row r="53073" ht="12.75"/>
    <row r="53074" ht="12.75"/>
    <row r="53075" ht="12.75"/>
    <row r="53076" ht="12.75"/>
    <row r="53077" ht="12.75"/>
    <row r="53078" ht="12.75"/>
    <row r="53079" ht="12.75"/>
    <row r="53080" ht="12.75"/>
    <row r="53081" ht="12.75"/>
    <row r="53082" ht="12.75"/>
    <row r="53083" ht="12.75"/>
    <row r="53084" ht="12.75"/>
    <row r="53085" ht="12.75"/>
    <row r="53086" ht="12.75"/>
    <row r="53087" ht="12.75"/>
    <row r="53088" ht="12.75"/>
    <row r="53089" ht="12.75"/>
    <row r="53090" ht="12.75"/>
    <row r="53091" ht="12.75"/>
    <row r="53092" ht="12.75"/>
    <row r="53093" ht="12.75"/>
    <row r="53094" ht="12.75"/>
    <row r="53095" ht="12.75"/>
    <row r="53096" ht="12.75"/>
    <row r="53097" ht="12.75"/>
    <row r="53098" ht="12.75"/>
    <row r="53099" ht="12.75"/>
    <row r="53100" ht="12.75"/>
    <row r="53101" ht="12.75"/>
    <row r="53102" ht="12.75"/>
    <row r="53103" ht="12.75"/>
    <row r="53104" ht="12.75"/>
    <row r="53105" ht="12.75"/>
    <row r="53106" ht="12.75"/>
    <row r="53107" ht="12.75"/>
    <row r="53108" ht="12.75"/>
    <row r="53109" ht="12.75"/>
    <row r="53110" ht="12.75"/>
    <row r="53111" ht="12.75"/>
    <row r="53112" ht="12.75"/>
    <row r="53113" ht="12.75"/>
    <row r="53114" ht="12.75"/>
    <row r="53115" ht="12.75"/>
    <row r="53116" ht="12.75"/>
    <row r="53117" ht="12.75"/>
    <row r="53118" ht="12.75"/>
    <row r="53119" ht="12.75"/>
    <row r="53120" ht="12.75"/>
    <row r="53121" ht="12.75"/>
    <row r="53122" ht="12.75"/>
    <row r="53123" ht="12.75"/>
    <row r="53124" ht="12.75"/>
    <row r="53125" ht="12.75"/>
    <row r="53126" ht="12.75"/>
    <row r="53127" ht="12.75"/>
    <row r="53128" ht="12.75"/>
    <row r="53129" ht="12.75"/>
    <row r="53130" ht="12.75"/>
    <row r="53131" ht="12.75"/>
    <row r="53132" ht="12.75"/>
    <row r="53133" ht="12.75"/>
    <row r="53134" ht="12.75"/>
    <row r="53135" ht="12.75"/>
    <row r="53136" ht="12.75"/>
    <row r="53137" ht="12.75"/>
    <row r="53138" ht="12.75"/>
    <row r="53139" ht="12.75"/>
    <row r="53140" ht="12.75"/>
    <row r="53141" ht="12.75"/>
    <row r="53142" ht="12.75"/>
    <row r="53143" ht="12.75"/>
    <row r="53144" ht="12.75"/>
    <row r="53145" ht="12.75"/>
    <row r="53146" ht="12.75"/>
    <row r="53147" ht="12.75"/>
    <row r="53148" ht="12.75"/>
    <row r="53149" ht="12.75"/>
    <row r="53150" ht="12.75"/>
    <row r="53151" ht="12.75"/>
    <row r="53152" ht="12.75"/>
    <row r="53153" ht="12.75"/>
    <row r="53154" ht="12.75"/>
    <row r="53155" ht="12.75"/>
    <row r="53156" ht="12.75"/>
    <row r="53157" ht="12.75"/>
    <row r="53158" ht="12.75"/>
    <row r="53159" ht="12.75"/>
    <row r="53160" ht="12.75"/>
    <row r="53161" ht="12.75"/>
    <row r="53162" ht="12.75"/>
    <row r="53163" ht="12.75"/>
    <row r="53164" ht="12.75"/>
    <row r="53165" ht="12.75"/>
    <row r="53166" ht="12.75"/>
    <row r="53167" ht="12.75"/>
    <row r="53168" ht="12.75"/>
    <row r="53169" ht="12.75"/>
    <row r="53170" ht="12.75"/>
    <row r="53171" ht="12.75"/>
    <row r="53172" ht="12.75"/>
    <row r="53173" ht="12.75"/>
    <row r="53174" ht="12.75"/>
    <row r="53175" ht="12.75"/>
    <row r="53176" ht="12.75"/>
    <row r="53177" ht="12.75"/>
    <row r="53178" ht="12.75"/>
    <row r="53179" ht="12.75"/>
    <row r="53180" ht="12.75"/>
    <row r="53181" ht="12.75"/>
    <row r="53182" ht="12.75"/>
    <row r="53183" ht="12.75"/>
    <row r="53184" ht="12.75"/>
    <row r="53185" ht="12.75"/>
    <row r="53186" ht="12.75"/>
    <row r="53187" ht="12.75"/>
    <row r="53188" ht="12.75"/>
    <row r="53189" ht="12.75"/>
    <row r="53190" ht="12.75"/>
    <row r="53191" ht="12.75"/>
    <row r="53192" ht="12.75"/>
    <row r="53193" ht="12.75"/>
    <row r="53194" ht="12.75"/>
    <row r="53195" ht="12.75"/>
    <row r="53196" ht="12.75"/>
    <row r="53197" ht="12.75"/>
    <row r="53198" ht="12.75"/>
    <row r="53199" ht="12.75"/>
    <row r="53200" ht="12.75"/>
    <row r="53201" ht="12.75"/>
    <row r="53202" ht="12.75"/>
    <row r="53203" ht="12.75"/>
    <row r="53204" ht="12.75"/>
    <row r="53205" ht="12.75"/>
    <row r="53206" ht="12.75"/>
    <row r="53207" ht="12.75"/>
    <row r="53208" ht="12.75"/>
    <row r="53209" ht="12.75"/>
    <row r="53210" ht="12.75"/>
    <row r="53211" ht="12.75"/>
    <row r="53212" ht="12.75"/>
    <row r="53213" ht="12.75"/>
    <row r="53214" ht="12.75"/>
    <row r="53215" ht="12.75"/>
    <row r="53216" ht="12.75"/>
    <row r="53217" ht="12.75"/>
    <row r="53218" ht="12.75"/>
    <row r="53219" ht="12.75"/>
    <row r="53220" ht="12.75"/>
    <row r="53221" ht="12.75"/>
    <row r="53222" ht="12.75"/>
    <row r="53223" ht="12.75"/>
    <row r="53224" ht="12.75"/>
    <row r="53225" ht="12.75"/>
    <row r="53226" ht="12.75"/>
    <row r="53227" ht="12.75"/>
    <row r="53228" ht="12.75"/>
    <row r="53229" ht="12.75"/>
    <row r="53230" ht="12.75"/>
    <row r="53231" ht="12.75"/>
    <row r="53232" ht="12.75"/>
    <row r="53233" ht="12.75"/>
    <row r="53234" ht="12.75"/>
    <row r="53235" ht="12.75"/>
    <row r="53236" ht="12.75"/>
    <row r="53237" ht="12.75"/>
    <row r="53238" ht="12.75"/>
    <row r="53239" ht="12.75"/>
    <row r="53240" ht="12.75"/>
    <row r="53241" ht="12.75"/>
    <row r="53242" ht="12.75"/>
    <row r="53243" ht="12.75"/>
    <row r="53244" ht="12.75"/>
    <row r="53245" ht="12.75"/>
    <row r="53246" ht="12.75"/>
    <row r="53247" ht="12.75"/>
    <row r="53248" ht="12.75"/>
    <row r="53249" ht="12.75"/>
    <row r="53250" ht="12.75"/>
    <row r="53251" ht="12.75"/>
    <row r="53252" ht="12.75"/>
    <row r="53253" ht="12.75"/>
    <row r="53254" ht="12.75"/>
    <row r="53255" ht="12.75"/>
    <row r="53256" ht="12.75"/>
    <row r="53257" ht="12.75"/>
    <row r="53258" ht="12.75"/>
    <row r="53259" ht="12.75"/>
    <row r="53260" ht="12.75"/>
    <row r="53261" ht="12.75"/>
    <row r="53262" ht="12.75"/>
    <row r="53263" ht="12.75"/>
    <row r="53264" ht="12.75"/>
    <row r="53265" ht="12.75"/>
    <row r="53266" ht="12.75"/>
    <row r="53267" ht="12.75"/>
    <row r="53268" ht="12.75"/>
    <row r="53269" ht="12.75"/>
    <row r="53270" ht="12.75"/>
    <row r="53271" ht="12.75"/>
    <row r="53272" ht="12.75"/>
    <row r="53273" ht="12.75"/>
    <row r="53274" ht="12.75"/>
    <row r="53275" ht="12.75"/>
    <row r="53276" ht="12.75"/>
    <row r="53277" ht="12.75"/>
    <row r="53278" ht="12.75"/>
    <row r="53279" ht="12.75"/>
    <row r="53280" ht="12.75"/>
    <row r="53281" ht="12.75"/>
    <row r="53282" ht="12.75"/>
    <row r="53283" ht="12.75"/>
    <row r="53284" ht="12.75"/>
    <row r="53285" ht="12.75"/>
    <row r="53286" ht="12.75"/>
    <row r="53287" ht="12.75"/>
    <row r="53288" ht="12.75"/>
    <row r="53289" ht="12.75"/>
    <row r="53290" ht="12.75"/>
    <row r="53291" ht="12.75"/>
    <row r="53292" ht="12.75"/>
    <row r="53293" ht="12.75"/>
    <row r="53294" ht="12.75"/>
    <row r="53295" ht="12.75"/>
    <row r="53296" ht="12.75"/>
    <row r="53297" ht="12.75"/>
    <row r="53298" ht="12.75"/>
    <row r="53299" ht="12.75"/>
    <row r="53300" ht="12.75"/>
    <row r="53301" ht="12.75"/>
    <row r="53302" ht="12.75"/>
    <row r="53303" ht="12.75"/>
    <row r="53304" ht="12.75"/>
    <row r="53305" ht="12.75"/>
    <row r="53306" ht="12.75"/>
    <row r="53307" ht="12.75"/>
    <row r="53308" ht="12.75"/>
    <row r="53309" ht="12.75"/>
    <row r="53310" ht="12.75"/>
    <row r="53311" ht="12.75"/>
    <row r="53312" ht="12.75"/>
    <row r="53313" ht="12.75"/>
    <row r="53314" ht="12.75"/>
    <row r="53315" ht="12.75"/>
    <row r="53316" ht="12.75"/>
    <row r="53317" ht="12.75"/>
    <row r="53318" ht="12.75"/>
    <row r="53319" ht="12.75"/>
    <row r="53320" ht="12.75"/>
    <row r="53321" ht="12.75"/>
    <row r="53322" ht="12.75"/>
    <row r="53323" ht="12.75"/>
    <row r="53324" ht="12.75"/>
    <row r="53325" ht="12.75"/>
    <row r="53326" ht="12.75"/>
    <row r="53327" ht="12.75"/>
    <row r="53328" ht="12.75"/>
    <row r="53329" ht="12.75"/>
    <row r="53330" ht="12.75"/>
    <row r="53331" ht="12.75"/>
    <row r="53332" ht="12.75"/>
    <row r="53333" ht="12.75"/>
    <row r="53334" ht="12.75"/>
    <row r="53335" ht="12.75"/>
    <row r="53336" ht="12.75"/>
    <row r="53337" ht="12.75"/>
    <row r="53338" ht="12.75"/>
    <row r="53339" ht="12.75"/>
    <row r="53340" ht="12.75"/>
    <row r="53341" ht="12.75"/>
    <row r="53342" ht="12.75"/>
    <row r="53343" ht="12.75"/>
    <row r="53344" ht="12.75"/>
    <row r="53345" ht="12.75"/>
    <row r="53346" ht="12.75"/>
    <row r="53347" ht="12.75"/>
    <row r="53348" ht="12.75"/>
    <row r="53349" ht="12.75"/>
    <row r="53350" ht="12.75"/>
    <row r="53351" ht="12.75"/>
    <row r="53352" ht="12.75"/>
    <row r="53353" ht="12.75"/>
    <row r="53354" ht="12.75"/>
    <row r="53355" ht="12.75"/>
    <row r="53356" ht="12.75"/>
    <row r="53357" ht="12.75"/>
    <row r="53358" ht="12.75"/>
    <row r="53359" ht="12.75"/>
    <row r="53360" ht="12.75"/>
    <row r="53361" ht="12.75"/>
    <row r="53362" ht="12.75"/>
    <row r="53363" ht="12.75"/>
    <row r="53364" ht="12.75"/>
    <row r="53365" ht="12.75"/>
    <row r="53366" ht="12.75"/>
    <row r="53367" ht="12.75"/>
    <row r="53368" ht="12.75"/>
    <row r="53369" ht="12.75"/>
    <row r="53370" ht="12.75"/>
    <row r="53371" ht="12.75"/>
    <row r="53372" ht="12.75"/>
    <row r="53373" ht="12.75"/>
    <row r="53374" ht="12.75"/>
    <row r="53375" ht="12.75"/>
    <row r="53376" ht="12.75"/>
    <row r="53377" ht="12.75"/>
    <row r="53378" ht="12.75"/>
    <row r="53379" ht="12.75"/>
    <row r="53380" ht="12.75"/>
    <row r="53381" ht="12.75"/>
    <row r="53382" ht="12.75"/>
    <row r="53383" ht="12.75"/>
    <row r="53384" ht="12.75"/>
    <row r="53385" ht="12.75"/>
    <row r="53386" ht="12.75"/>
    <row r="53387" ht="12.75"/>
    <row r="53388" ht="12.75"/>
    <row r="53389" ht="12.75"/>
    <row r="53390" ht="12.75"/>
    <row r="53391" ht="12.75"/>
    <row r="53392" ht="12.75"/>
    <row r="53393" ht="12.75"/>
    <row r="53394" ht="12.75"/>
    <row r="53395" ht="12.75"/>
    <row r="53396" ht="12.75"/>
    <row r="53397" ht="12.75"/>
    <row r="53398" ht="12.75"/>
    <row r="53399" ht="12.75"/>
    <row r="53400" ht="12.75"/>
    <row r="53401" ht="12.75"/>
    <row r="53402" ht="12.75"/>
    <row r="53403" ht="12.75"/>
    <row r="53404" ht="12.75"/>
    <row r="53405" ht="12.75"/>
    <row r="53406" ht="12.75"/>
    <row r="53407" ht="12.75"/>
    <row r="53408" ht="12.75"/>
    <row r="53409" ht="12.75"/>
    <row r="53410" ht="12.75"/>
    <row r="53411" ht="12.75"/>
    <row r="53412" ht="12.75"/>
    <row r="53413" ht="12.75"/>
    <row r="53414" ht="12.75"/>
    <row r="53415" ht="12.75"/>
    <row r="53416" ht="12.75"/>
    <row r="53417" ht="12.75"/>
    <row r="53418" ht="12.75"/>
    <row r="53419" ht="12.75"/>
    <row r="53420" ht="12.75"/>
    <row r="53421" ht="12.75"/>
    <row r="53422" ht="12.75"/>
    <row r="53423" ht="12.75"/>
    <row r="53424" ht="12.75"/>
    <row r="53425" ht="12.75"/>
    <row r="53426" ht="12.75"/>
    <row r="53427" ht="12.75"/>
    <row r="53428" ht="12.75"/>
    <row r="53429" ht="12.75"/>
    <row r="53430" ht="12.75"/>
    <row r="53431" ht="12.75"/>
    <row r="53432" ht="12.75"/>
    <row r="53433" ht="12.75"/>
    <row r="53434" ht="12.75"/>
    <row r="53435" ht="12.75"/>
    <row r="53436" ht="12.75"/>
    <row r="53437" ht="12.75"/>
    <row r="53438" ht="12.75"/>
    <row r="53439" ht="12.75"/>
    <row r="53440" ht="12.75"/>
    <row r="53441" ht="12.75"/>
    <row r="53442" ht="12.75"/>
    <row r="53443" ht="12.75"/>
    <row r="53444" ht="12.75"/>
    <row r="53445" ht="12.75"/>
    <row r="53446" ht="12.75"/>
    <row r="53447" ht="12.75"/>
    <row r="53448" ht="12.75"/>
    <row r="53449" ht="12.75"/>
    <row r="53450" ht="12.75"/>
    <row r="53451" ht="12.75"/>
    <row r="53452" ht="12.75"/>
    <row r="53453" ht="12.75"/>
    <row r="53454" ht="12.75"/>
    <row r="53455" ht="12.75"/>
    <row r="53456" ht="12.75"/>
    <row r="53457" ht="12.75"/>
    <row r="53458" ht="12.75"/>
    <row r="53459" ht="12.75"/>
    <row r="53460" ht="12.75"/>
    <row r="53461" ht="12.75"/>
    <row r="53462" ht="12.75"/>
    <row r="53463" ht="12.75"/>
    <row r="53464" ht="12.75"/>
    <row r="53465" ht="12.75"/>
    <row r="53466" ht="12.75"/>
    <row r="53467" ht="12.75"/>
    <row r="53468" ht="12.75"/>
    <row r="53469" ht="12.75"/>
    <row r="53470" ht="12.75"/>
    <row r="53471" ht="12.75"/>
    <row r="53472" ht="12.75"/>
    <row r="53473" ht="12.75"/>
    <row r="53474" ht="12.75"/>
    <row r="53475" ht="12.75"/>
    <row r="53476" ht="12.75"/>
    <row r="53477" ht="12.75"/>
    <row r="53478" ht="12.75"/>
    <row r="53479" ht="12.75"/>
    <row r="53480" ht="12.75"/>
    <row r="53481" ht="12.75"/>
    <row r="53482" ht="12.75"/>
    <row r="53483" ht="12.75"/>
    <row r="53484" ht="12.75"/>
    <row r="53485" ht="12.75"/>
    <row r="53486" ht="12.75"/>
    <row r="53487" ht="12.75"/>
    <row r="53488" ht="12.75"/>
    <row r="53489" ht="12.75"/>
    <row r="53490" ht="12.75"/>
    <row r="53491" ht="12.75"/>
    <row r="53492" ht="12.75"/>
    <row r="53493" ht="12.75"/>
    <row r="53494" ht="12.75"/>
    <row r="53495" ht="12.75"/>
    <row r="53496" ht="12.75"/>
    <row r="53497" ht="12.75"/>
    <row r="53498" ht="12.75"/>
    <row r="53499" ht="12.75"/>
    <row r="53500" ht="12.75"/>
    <row r="53501" ht="12.75"/>
    <row r="53502" ht="12.75"/>
    <row r="53503" ht="12.75"/>
    <row r="53504" ht="12.75"/>
    <row r="53505" ht="12.75"/>
    <row r="53506" ht="12.75"/>
    <row r="53507" ht="12.75"/>
    <row r="53508" ht="12.75"/>
    <row r="53509" ht="12.75"/>
    <row r="53510" ht="12.75"/>
    <row r="53511" ht="12.75"/>
    <row r="53512" ht="12.75"/>
    <row r="53513" ht="12.75"/>
    <row r="53514" ht="12.75"/>
    <row r="53515" ht="12.75"/>
    <row r="53516" ht="12.75"/>
    <row r="53517" ht="12.75"/>
    <row r="53518" ht="12.75"/>
    <row r="53519" ht="12.75"/>
    <row r="53520" ht="12.75"/>
    <row r="53521" ht="12.75"/>
    <row r="53522" ht="12.75"/>
    <row r="53523" ht="12.75"/>
    <row r="53524" ht="12.75"/>
    <row r="53525" ht="12.75"/>
    <row r="53526" ht="12.75"/>
    <row r="53527" ht="12.75"/>
    <row r="53528" ht="12.75"/>
    <row r="53529" ht="12.75"/>
    <row r="53530" ht="12.75"/>
    <row r="53531" ht="12.75"/>
    <row r="53532" ht="12.75"/>
    <row r="53533" ht="12.75"/>
    <row r="53534" ht="12.75"/>
    <row r="53535" ht="12.75"/>
    <row r="53536" ht="12.75"/>
    <row r="53537" ht="12.75"/>
    <row r="53538" ht="12.75"/>
    <row r="53539" ht="12.75"/>
    <row r="53540" ht="12.75"/>
    <row r="53541" ht="12.75"/>
    <row r="53542" ht="12.75"/>
    <row r="53543" ht="12.75"/>
    <row r="53544" ht="12.75"/>
    <row r="53545" ht="12.75"/>
    <row r="53546" ht="12.75"/>
    <row r="53547" ht="12.75"/>
    <row r="53548" ht="12.75"/>
    <row r="53549" ht="12.75"/>
    <row r="53550" ht="12.75"/>
    <row r="53551" ht="12.75"/>
    <row r="53552" ht="12.75"/>
    <row r="53553" ht="12.75"/>
    <row r="53554" ht="12.75"/>
    <row r="53555" ht="12.75"/>
    <row r="53556" ht="12.75"/>
    <row r="53557" ht="12.75"/>
    <row r="53558" ht="12.75"/>
    <row r="53559" ht="12.75"/>
    <row r="53560" ht="12.75"/>
    <row r="53561" ht="12.75"/>
    <row r="53562" ht="12.75"/>
    <row r="53563" ht="12.75"/>
    <row r="53564" ht="12.75"/>
    <row r="53565" ht="12.75"/>
    <row r="53566" ht="12.75"/>
    <row r="53567" ht="12.75"/>
    <row r="53568" ht="12.75"/>
    <row r="53569" ht="12.75"/>
    <row r="53570" ht="12.75"/>
    <row r="53571" ht="12.75"/>
    <row r="53572" ht="12.75"/>
    <row r="53573" ht="12.75"/>
    <row r="53574" ht="12.75"/>
    <row r="53575" ht="12.75"/>
    <row r="53576" ht="12.75"/>
    <row r="53577" ht="12.75"/>
    <row r="53578" ht="12.75"/>
    <row r="53579" ht="12.75"/>
    <row r="53580" ht="12.75"/>
    <row r="53581" ht="12.75"/>
    <row r="53582" ht="12.75"/>
    <row r="53583" ht="12.75"/>
    <row r="53584" ht="12.75"/>
    <row r="53585" ht="12.75"/>
    <row r="53586" ht="12.75"/>
    <row r="53587" ht="12.75"/>
    <row r="53588" ht="12.75"/>
    <row r="53589" ht="12.75"/>
    <row r="53590" ht="12.75"/>
    <row r="53591" ht="12.75"/>
    <row r="53592" ht="12.75"/>
    <row r="53593" ht="12.75"/>
    <row r="53594" ht="12.75"/>
    <row r="53595" ht="12.75"/>
    <row r="53596" ht="12.75"/>
    <row r="53597" ht="12.75"/>
    <row r="53598" ht="12.75"/>
    <row r="53599" ht="12.75"/>
    <row r="53600" ht="12.75"/>
    <row r="53601" ht="12.75"/>
    <row r="53602" ht="12.75"/>
    <row r="53603" ht="12.75"/>
    <row r="53604" ht="12.75"/>
    <row r="53605" ht="12.75"/>
    <row r="53606" ht="12.75"/>
    <row r="53607" ht="12.75"/>
    <row r="53608" ht="12.75"/>
    <row r="53609" ht="12.75"/>
    <row r="53610" ht="12.75"/>
    <row r="53611" ht="12.75"/>
    <row r="53612" ht="12.75"/>
    <row r="53613" ht="12.75"/>
    <row r="53614" ht="12.75"/>
    <row r="53615" ht="12.75"/>
    <row r="53616" ht="12.75"/>
    <row r="53617" ht="12.75"/>
    <row r="53618" ht="12.75"/>
    <row r="53619" ht="12.75"/>
    <row r="53620" ht="12.75"/>
    <row r="53621" ht="12.75"/>
    <row r="53622" ht="12.75"/>
    <row r="53623" ht="12.75"/>
    <row r="53624" ht="12.75"/>
    <row r="53625" ht="12.75"/>
    <row r="53626" ht="12.75"/>
    <row r="53627" ht="12.75"/>
    <row r="53628" ht="12.75"/>
    <row r="53629" ht="12.75"/>
    <row r="53630" ht="12.75"/>
    <row r="53631" ht="12.75"/>
    <row r="53632" ht="12.75"/>
    <row r="53633" ht="12.75"/>
    <row r="53634" ht="12.75"/>
    <row r="53635" ht="12.75"/>
    <row r="53636" ht="12.75"/>
    <row r="53637" ht="12.75"/>
    <row r="53638" ht="12.75"/>
    <row r="53639" ht="12.75"/>
    <row r="53640" ht="12.75"/>
    <row r="53641" ht="12.75"/>
    <row r="53642" ht="12.75"/>
    <row r="53643" ht="12.75"/>
    <row r="53644" ht="12.75"/>
    <row r="53645" ht="12.75"/>
    <row r="53646" ht="12.75"/>
    <row r="53647" ht="12.75"/>
    <row r="53648" ht="12.75"/>
    <row r="53649" ht="12.75"/>
    <row r="53650" ht="12.75"/>
    <row r="53651" ht="12.75"/>
    <row r="53652" ht="12.75"/>
    <row r="53653" ht="12.75"/>
    <row r="53654" ht="12.75"/>
    <row r="53655" ht="12.75"/>
    <row r="53656" ht="12.75"/>
    <row r="53657" ht="12.75"/>
    <row r="53658" ht="12.75"/>
    <row r="53659" ht="12.75"/>
    <row r="53660" ht="12.75"/>
    <row r="53661" ht="12.75"/>
    <row r="53662" ht="12.75"/>
    <row r="53663" ht="12.75"/>
    <row r="53664" ht="12.75"/>
    <row r="53665" ht="12.75"/>
    <row r="53666" ht="12.75"/>
    <row r="53667" ht="12.75"/>
    <row r="53668" ht="12.75"/>
    <row r="53669" ht="12.75"/>
    <row r="53670" ht="12.75"/>
    <row r="53671" ht="12.75"/>
    <row r="53672" ht="12.75"/>
    <row r="53673" ht="12.75"/>
    <row r="53674" ht="12.75"/>
    <row r="53675" ht="12.75"/>
    <row r="53676" ht="12.75"/>
    <row r="53677" ht="12.75"/>
    <row r="53678" ht="12.75"/>
    <row r="53679" ht="12.75"/>
    <row r="53680" ht="12.75"/>
    <row r="53681" ht="12.75"/>
    <row r="53682" ht="12.75"/>
    <row r="53683" ht="12.75"/>
    <row r="53684" ht="12.75"/>
    <row r="53685" ht="12.75"/>
    <row r="53686" ht="12.75"/>
    <row r="53687" ht="12.75"/>
    <row r="53688" ht="12.75"/>
    <row r="53689" ht="12.75"/>
    <row r="53690" ht="12.75"/>
    <row r="53691" ht="12.75"/>
    <row r="53692" ht="12.75"/>
    <row r="53693" ht="12.75"/>
    <row r="53694" ht="12.75"/>
    <row r="53695" ht="12.75"/>
    <row r="53696" ht="12.75"/>
    <row r="53697" ht="12.75"/>
    <row r="53698" ht="12.75"/>
    <row r="53699" ht="12.75"/>
    <row r="53700" ht="12.75"/>
    <row r="53701" ht="12.75"/>
    <row r="53702" ht="12.75"/>
    <row r="53703" ht="12.75"/>
    <row r="53704" ht="12.75"/>
    <row r="53705" ht="12.75"/>
    <row r="53706" ht="12.75"/>
    <row r="53707" ht="12.75"/>
    <row r="53708" ht="12.75"/>
    <row r="53709" ht="12.75"/>
    <row r="53710" ht="12.75"/>
    <row r="53711" ht="12.75"/>
    <row r="53712" ht="12.75"/>
    <row r="53713" ht="12.75"/>
    <row r="53714" ht="12.75"/>
    <row r="53715" ht="12.75"/>
    <row r="53716" ht="12.75"/>
    <row r="53717" ht="12.75"/>
    <row r="53718" ht="12.75"/>
    <row r="53719" ht="12.75"/>
    <row r="53720" ht="12.75"/>
    <row r="53721" ht="12.75"/>
    <row r="53722" ht="12.75"/>
    <row r="53723" ht="12.75"/>
    <row r="53724" ht="12.75"/>
    <row r="53725" ht="12.75"/>
    <row r="53726" ht="12.75"/>
    <row r="53727" ht="12.75"/>
    <row r="53728" ht="12.75"/>
    <row r="53729" ht="12.75"/>
    <row r="53730" ht="12.75"/>
    <row r="53731" ht="12.75"/>
    <row r="53732" ht="12.75"/>
    <row r="53733" ht="12.75"/>
    <row r="53734" ht="12.75"/>
    <row r="53735" ht="12.75"/>
    <row r="53736" ht="12.75"/>
    <row r="53737" ht="12.75"/>
    <row r="53738" ht="12.75"/>
    <row r="53739" ht="12.75"/>
    <row r="53740" ht="12.75"/>
    <row r="53741" ht="12.75"/>
    <row r="53742" ht="12.75"/>
    <row r="53743" ht="12.75"/>
    <row r="53744" ht="12.75"/>
    <row r="53745" ht="12.75"/>
    <row r="53746" ht="12.75"/>
    <row r="53747" ht="12.75"/>
    <row r="53748" ht="12.75"/>
    <row r="53749" ht="12.75"/>
    <row r="53750" ht="12.75"/>
    <row r="53751" ht="12.75"/>
    <row r="53752" ht="12.75"/>
    <row r="53753" ht="12.75"/>
    <row r="53754" ht="12.75"/>
    <row r="53755" ht="12.75"/>
    <row r="53756" ht="12.75"/>
    <row r="53757" ht="12.75"/>
    <row r="53758" ht="12.75"/>
    <row r="53759" ht="12.75"/>
    <row r="53760" ht="12.75"/>
    <row r="53761" ht="12.75"/>
    <row r="53762" ht="12.75"/>
    <row r="53763" ht="12.75"/>
    <row r="53764" ht="12.75"/>
    <row r="53765" ht="12.75"/>
    <row r="53766" ht="12.75"/>
    <row r="53767" ht="12.75"/>
    <row r="53768" ht="12.75"/>
    <row r="53769" ht="12.75"/>
    <row r="53770" ht="12.75"/>
    <row r="53771" ht="12.75"/>
    <row r="53772" ht="12.75"/>
    <row r="53773" ht="12.75"/>
    <row r="53774" ht="12.75"/>
    <row r="53775" ht="12.75"/>
    <row r="53776" ht="12.75"/>
    <row r="53777" ht="12.75"/>
    <row r="53778" ht="12.75"/>
    <row r="53779" ht="12.75"/>
    <row r="53780" ht="12.75"/>
    <row r="53781" ht="12.75"/>
    <row r="53782" ht="12.75"/>
    <row r="53783" ht="12.75"/>
    <row r="53784" ht="12.75"/>
    <row r="53785" ht="12.75"/>
    <row r="53786" ht="12.75"/>
    <row r="53787" ht="12.75"/>
    <row r="53788" ht="12.75"/>
    <row r="53789" ht="12.75"/>
    <row r="53790" ht="12.75"/>
    <row r="53791" ht="12.75"/>
    <row r="53792" ht="12.75"/>
    <row r="53793" ht="12.75"/>
    <row r="53794" ht="12.75"/>
    <row r="53795" ht="12.75"/>
    <row r="53796" ht="12.75"/>
    <row r="53797" ht="12.75"/>
    <row r="53798" ht="12.75"/>
    <row r="53799" ht="12.75"/>
    <row r="53800" ht="12.75"/>
    <row r="53801" ht="12.75"/>
    <row r="53802" ht="12.75"/>
    <row r="53803" ht="12.75"/>
    <row r="53804" ht="12.75"/>
    <row r="53805" ht="12.75"/>
    <row r="53806" ht="12.75"/>
    <row r="53807" ht="12.75"/>
    <row r="53808" ht="12.75"/>
    <row r="53809" ht="12.75"/>
    <row r="53810" ht="12.75"/>
    <row r="53811" ht="12.75"/>
    <row r="53812" ht="12.75"/>
    <row r="53813" ht="12.75"/>
    <row r="53814" ht="12.75"/>
    <row r="53815" ht="12.75"/>
    <row r="53816" ht="12.75"/>
    <row r="53817" ht="12.75"/>
    <row r="53818" ht="12.75"/>
    <row r="53819" ht="12.75"/>
    <row r="53820" ht="12.75"/>
    <row r="53821" ht="12.75"/>
    <row r="53822" ht="12.75"/>
    <row r="53823" ht="12.75"/>
    <row r="53824" ht="12.75"/>
    <row r="53825" ht="12.75"/>
    <row r="53826" ht="12.75"/>
    <row r="53827" ht="12.75"/>
    <row r="53828" ht="12.75"/>
    <row r="53829" ht="12.75"/>
    <row r="53830" ht="12.75"/>
    <row r="53831" ht="12.75"/>
    <row r="53832" ht="12.75"/>
    <row r="53833" ht="12.75"/>
    <row r="53834" ht="12.75"/>
    <row r="53835" ht="12.75"/>
    <row r="53836" ht="12.75"/>
    <row r="53837" ht="12.75"/>
    <row r="53838" ht="12.75"/>
    <row r="53839" ht="12.75"/>
    <row r="53840" ht="12.75"/>
    <row r="53841" ht="12.75"/>
    <row r="53842" ht="12.75"/>
    <row r="53843" ht="12.75"/>
    <row r="53844" ht="12.75"/>
    <row r="53845" ht="12.75"/>
    <row r="53846" ht="12.75"/>
    <row r="53847" ht="12.75"/>
    <row r="53848" ht="12.75"/>
    <row r="53849" ht="12.75"/>
    <row r="53850" ht="12.75"/>
    <row r="53851" ht="12.75"/>
    <row r="53852" ht="12.75"/>
    <row r="53853" ht="12.75"/>
    <row r="53854" ht="12.75"/>
    <row r="53855" ht="12.75"/>
    <row r="53856" ht="12.75"/>
    <row r="53857" ht="12.75"/>
    <row r="53858" ht="12.75"/>
    <row r="53859" ht="12.75"/>
    <row r="53860" ht="12.75"/>
    <row r="53861" ht="12.75"/>
    <row r="53862" ht="12.75"/>
    <row r="53863" ht="12.75"/>
    <row r="53864" ht="12.75"/>
    <row r="53865" ht="12.75"/>
    <row r="53866" ht="12.75"/>
    <row r="53867" ht="12.75"/>
    <row r="53868" ht="12.75"/>
    <row r="53869" ht="12.75"/>
    <row r="53870" ht="12.75"/>
    <row r="53871" ht="12.75"/>
    <row r="53872" ht="12.75"/>
    <row r="53873" ht="12.75"/>
    <row r="53874" ht="12.75"/>
    <row r="53875" ht="12.75"/>
    <row r="53876" ht="12.75"/>
    <row r="53877" ht="12.75"/>
    <row r="53878" ht="12.75"/>
    <row r="53879" ht="12.75"/>
    <row r="53880" ht="12.75"/>
    <row r="53881" ht="12.75"/>
    <row r="53882" ht="12.75"/>
    <row r="53883" ht="12.75"/>
    <row r="53884" ht="12.75"/>
    <row r="53885" ht="12.75"/>
    <row r="53886" ht="12.75"/>
    <row r="53887" ht="12.75"/>
    <row r="53888" ht="12.75"/>
    <row r="53889" ht="12.75"/>
    <row r="53890" ht="12.75"/>
    <row r="53891" ht="12.75"/>
    <row r="53892" ht="12.75"/>
    <row r="53893" ht="12.75"/>
    <row r="53894" ht="12.75"/>
    <row r="53895" ht="12.75"/>
    <row r="53896" ht="12.75"/>
    <row r="53897" ht="12.75"/>
    <row r="53898" ht="12.75"/>
    <row r="53899" ht="12.75"/>
    <row r="53900" ht="12.75"/>
    <row r="53901" ht="12.75"/>
    <row r="53902" ht="12.75"/>
    <row r="53903" ht="12.75"/>
    <row r="53904" ht="12.75"/>
    <row r="53905" ht="12.75"/>
    <row r="53906" ht="12.75"/>
    <row r="53907" ht="12.75"/>
    <row r="53908" ht="12.75"/>
    <row r="53909" ht="12.75"/>
    <row r="53910" ht="12.75"/>
    <row r="53911" ht="12.75"/>
    <row r="53912" ht="12.75"/>
    <row r="53913" ht="12.75"/>
    <row r="53914" ht="12.75"/>
    <row r="53915" ht="12.75"/>
    <row r="53916" ht="12.75"/>
    <row r="53917" ht="12.75"/>
    <row r="53918" ht="12.75"/>
    <row r="53919" ht="12.75"/>
    <row r="53920" ht="12.75"/>
    <row r="53921" ht="12.75"/>
    <row r="53922" ht="12.75"/>
    <row r="53923" ht="12.75"/>
    <row r="53924" ht="12.75"/>
    <row r="53925" ht="12.75"/>
    <row r="53926" ht="12.75"/>
    <row r="53927" ht="12.75"/>
    <row r="53928" ht="12.75"/>
    <row r="53929" ht="12.75"/>
    <row r="53930" ht="12.75"/>
    <row r="53931" ht="12.75"/>
    <row r="53932" ht="12.75"/>
    <row r="53933" ht="12.75"/>
    <row r="53934" ht="12.75"/>
    <row r="53935" ht="12.75"/>
    <row r="53936" ht="12.75"/>
    <row r="53937" ht="12.75"/>
    <row r="53938" ht="12.75"/>
    <row r="53939" ht="12.75"/>
    <row r="53940" ht="12.75"/>
    <row r="53941" ht="12.75"/>
    <row r="53942" ht="12.75"/>
    <row r="53943" ht="12.75"/>
    <row r="53944" ht="12.75"/>
    <row r="53945" ht="12.75"/>
    <row r="53946" ht="12.75"/>
    <row r="53947" ht="12.75"/>
    <row r="53948" ht="12.75"/>
    <row r="53949" ht="12.75"/>
    <row r="53950" ht="12.75"/>
    <row r="53951" ht="12.75"/>
    <row r="53952" ht="12.75"/>
    <row r="53953" ht="12.75"/>
    <row r="53954" ht="12.75"/>
    <row r="53955" ht="12.75"/>
    <row r="53956" ht="12.75"/>
    <row r="53957" ht="12.75"/>
    <row r="53958" ht="12.75"/>
    <row r="53959" ht="12.75"/>
    <row r="53960" ht="12.75"/>
    <row r="53961" ht="12.75"/>
    <row r="53962" ht="12.75"/>
    <row r="53963" ht="12.75"/>
    <row r="53964" ht="12.75"/>
    <row r="53965" ht="12.75"/>
    <row r="53966" ht="12.75"/>
    <row r="53967" ht="12.75"/>
    <row r="53968" ht="12.75"/>
    <row r="53969" ht="12.75"/>
    <row r="53970" ht="12.75"/>
    <row r="53971" ht="12.75"/>
    <row r="53972" ht="12.75"/>
    <row r="53973" ht="12.75"/>
    <row r="53974" ht="12.75"/>
    <row r="53975" ht="12.75"/>
    <row r="53976" ht="12.75"/>
    <row r="53977" ht="12.75"/>
    <row r="53978" ht="12.75"/>
    <row r="53979" ht="12.75"/>
    <row r="53980" ht="12.75"/>
    <row r="53981" ht="12.75"/>
    <row r="53982" ht="12.75"/>
    <row r="53983" ht="12.75"/>
    <row r="53984" ht="12.75"/>
    <row r="53985" ht="12.75"/>
    <row r="53986" ht="12.75"/>
    <row r="53987" ht="12.75"/>
    <row r="53988" ht="12.75"/>
    <row r="53989" ht="12.75"/>
    <row r="53990" ht="12.75"/>
    <row r="53991" ht="12.75"/>
    <row r="53992" ht="12.75"/>
    <row r="53993" ht="12.75"/>
    <row r="53994" ht="12.75"/>
    <row r="53995" ht="12.75"/>
    <row r="53996" ht="12.75"/>
    <row r="53997" ht="12.75"/>
    <row r="53998" ht="12.75"/>
    <row r="53999" ht="12.75"/>
    <row r="54000" ht="12.75"/>
    <row r="54001" ht="12.75"/>
    <row r="54002" ht="12.75"/>
    <row r="54003" ht="12.75"/>
    <row r="54004" ht="12.75"/>
    <row r="54005" ht="12.75"/>
    <row r="54006" ht="12.75"/>
    <row r="54007" ht="12.75"/>
    <row r="54008" ht="12.75"/>
    <row r="54009" ht="12.75"/>
    <row r="54010" ht="12.75"/>
    <row r="54011" ht="12.75"/>
    <row r="54012" ht="12.75"/>
    <row r="54013" ht="12.75"/>
    <row r="54014" ht="12.75"/>
    <row r="54015" ht="12.75"/>
    <row r="54016" ht="12.75"/>
    <row r="54017" ht="12.75"/>
    <row r="54018" ht="12.75"/>
    <row r="54019" ht="12.75"/>
    <row r="54020" ht="12.75"/>
    <row r="54021" ht="12.75"/>
    <row r="54022" ht="12.75"/>
    <row r="54023" ht="12.75"/>
    <row r="54024" ht="12.75"/>
    <row r="54025" ht="12.75"/>
    <row r="54026" ht="12.75"/>
    <row r="54027" ht="12.75"/>
    <row r="54028" ht="12.75"/>
    <row r="54029" ht="12.75"/>
    <row r="54030" ht="12.75"/>
    <row r="54031" ht="12.75"/>
    <row r="54032" ht="12.75"/>
    <row r="54033" ht="12.75"/>
    <row r="54034" ht="12.75"/>
    <row r="54035" ht="12.75"/>
    <row r="54036" ht="12.75"/>
    <row r="54037" ht="12.75"/>
    <row r="54038" ht="12.75"/>
    <row r="54039" ht="12.75"/>
    <row r="54040" ht="12.75"/>
    <row r="54041" ht="12.75"/>
    <row r="54042" ht="12.75"/>
    <row r="54043" ht="12.75"/>
    <row r="54044" ht="12.75"/>
    <row r="54045" ht="12.75"/>
    <row r="54046" ht="12.75"/>
    <row r="54047" ht="12.75"/>
    <row r="54048" ht="12.75"/>
    <row r="54049" ht="12.75"/>
    <row r="54050" ht="12.75"/>
    <row r="54051" ht="12.75"/>
    <row r="54052" ht="12.75"/>
    <row r="54053" ht="12.75"/>
    <row r="54054" ht="12.75"/>
    <row r="54055" ht="12.75"/>
    <row r="54056" ht="12.75"/>
    <row r="54057" ht="12.75"/>
    <row r="54058" ht="12.75"/>
    <row r="54059" ht="12.75"/>
    <row r="54060" ht="12.75"/>
    <row r="54061" ht="12.75"/>
    <row r="54062" ht="12.75"/>
    <row r="54063" ht="12.75"/>
    <row r="54064" ht="12.75"/>
    <row r="54065" ht="12.75"/>
    <row r="54066" ht="12.75"/>
    <row r="54067" ht="12.75"/>
    <row r="54068" ht="12.75"/>
    <row r="54069" ht="12.75"/>
    <row r="54070" ht="12.75"/>
    <row r="54071" ht="12.75"/>
    <row r="54072" ht="12.75"/>
    <row r="54073" ht="12.75"/>
    <row r="54074" ht="12.75"/>
    <row r="54075" ht="12.75"/>
    <row r="54076" ht="12.75"/>
    <row r="54077" ht="12.75"/>
    <row r="54078" ht="12.75"/>
    <row r="54079" ht="12.75"/>
    <row r="54080" ht="12.75"/>
    <row r="54081" ht="12.75"/>
    <row r="54082" ht="12.75"/>
    <row r="54083" ht="12.75"/>
    <row r="54084" ht="12.75"/>
    <row r="54085" ht="12.75"/>
    <row r="54086" ht="12.75"/>
    <row r="54087" ht="12.75"/>
    <row r="54088" ht="12.75"/>
    <row r="54089" ht="12.75"/>
    <row r="54090" ht="12.75"/>
    <row r="54091" ht="12.75"/>
    <row r="54092" ht="12.75"/>
    <row r="54093" ht="12.75"/>
    <row r="54094" ht="12.75"/>
    <row r="54095" ht="12.75"/>
    <row r="54096" ht="12.75"/>
    <row r="54097" ht="12.75"/>
    <row r="54098" ht="12.75"/>
    <row r="54099" ht="12.75"/>
    <row r="54100" ht="12.75"/>
    <row r="54101" ht="12.75"/>
    <row r="54102" ht="12.75"/>
    <row r="54103" ht="12.75"/>
    <row r="54104" ht="12.75"/>
    <row r="54105" ht="12.75"/>
    <row r="54106" ht="12.75"/>
    <row r="54107" ht="12.75"/>
    <row r="54108" ht="12.75"/>
    <row r="54109" ht="12.75"/>
    <row r="54110" ht="12.75"/>
    <row r="54111" ht="12.75"/>
    <row r="54112" ht="12.75"/>
    <row r="54113" ht="12.75"/>
    <row r="54114" ht="12.75"/>
    <row r="54115" ht="12.75"/>
    <row r="54116" ht="12.75"/>
    <row r="54117" ht="12.75"/>
    <row r="54118" ht="12.75"/>
    <row r="54119" ht="12.75"/>
    <row r="54120" ht="12.75"/>
    <row r="54121" ht="12.75"/>
    <row r="54122" ht="12.75"/>
    <row r="54123" ht="12.75"/>
    <row r="54124" ht="12.75"/>
    <row r="54125" ht="12.75"/>
    <row r="54126" ht="12.75"/>
    <row r="54127" ht="12.75"/>
    <row r="54128" ht="12.75"/>
    <row r="54129" ht="12.75"/>
    <row r="54130" ht="12.75"/>
    <row r="54131" ht="12.75"/>
    <row r="54132" ht="12.75"/>
    <row r="54133" ht="12.75"/>
    <row r="54134" ht="12.75"/>
    <row r="54135" ht="12.75"/>
    <row r="54136" ht="12.75"/>
    <row r="54137" ht="12.75"/>
    <row r="54138" ht="12.75"/>
    <row r="54139" ht="12.75"/>
    <row r="54140" ht="12.75"/>
    <row r="54141" ht="12.75"/>
    <row r="54142" ht="12.75"/>
    <row r="54143" ht="12.75"/>
    <row r="54144" ht="12.75"/>
    <row r="54145" ht="12.75"/>
    <row r="54146" ht="12.75"/>
    <row r="54147" ht="12.75"/>
    <row r="54148" ht="12.75"/>
    <row r="54149" ht="12.75"/>
    <row r="54150" ht="12.75"/>
    <row r="54151" ht="12.75"/>
    <row r="54152" ht="12.75"/>
    <row r="54153" ht="12.75"/>
    <row r="54154" ht="12.75"/>
    <row r="54155" ht="12.75"/>
    <row r="54156" ht="12.75"/>
    <row r="54157" ht="12.75"/>
    <row r="54158" ht="12.75"/>
    <row r="54159" ht="12.75"/>
    <row r="54160" ht="12.75"/>
    <row r="54161" ht="12.75"/>
    <row r="54162" ht="12.75"/>
    <row r="54163" ht="12.75"/>
    <row r="54164" ht="12.75"/>
    <row r="54165" ht="12.75"/>
    <row r="54166" ht="12.75"/>
    <row r="54167" ht="12.75"/>
    <row r="54168" ht="12.75"/>
    <row r="54169" ht="12.75"/>
    <row r="54170" ht="12.75"/>
    <row r="54171" ht="12.75"/>
    <row r="54172" ht="12.75"/>
    <row r="54173" ht="12.75"/>
    <row r="54174" ht="12.75"/>
    <row r="54175" ht="12.75"/>
    <row r="54176" ht="12.75"/>
    <row r="54177" ht="12.75"/>
    <row r="54178" ht="12.75"/>
    <row r="54179" ht="12.75"/>
    <row r="54180" ht="12.75"/>
    <row r="54181" ht="12.75"/>
    <row r="54182" ht="12.75"/>
    <row r="54183" ht="12.75"/>
    <row r="54184" ht="12.75"/>
    <row r="54185" ht="12.75"/>
    <row r="54186" ht="12.75"/>
    <row r="54187" ht="12.75"/>
    <row r="54188" ht="12.75"/>
    <row r="54189" ht="12.75"/>
    <row r="54190" ht="12.75"/>
    <row r="54191" ht="12.75"/>
    <row r="54192" ht="12.75"/>
    <row r="54193" ht="12.75"/>
    <row r="54194" ht="12.75"/>
    <row r="54195" ht="12.75"/>
    <row r="54196" ht="12.75"/>
    <row r="54197" ht="12.75"/>
    <row r="54198" ht="12.75"/>
    <row r="54199" ht="12.75"/>
    <row r="54200" ht="12.75"/>
    <row r="54201" ht="12.75"/>
    <row r="54202" ht="12.75"/>
    <row r="54203" ht="12.75"/>
    <row r="54204" ht="12.75"/>
    <row r="54205" ht="12.75"/>
    <row r="54206" ht="12.75"/>
    <row r="54207" ht="12.75"/>
    <row r="54208" ht="12.75"/>
    <row r="54209" ht="12.75"/>
    <row r="54210" ht="12.75"/>
    <row r="54211" ht="12.75"/>
    <row r="54212" ht="12.75"/>
    <row r="54213" ht="12.75"/>
    <row r="54214" ht="12.75"/>
    <row r="54215" ht="12.75"/>
    <row r="54216" ht="12.75"/>
    <row r="54217" ht="12.75"/>
    <row r="54218" ht="12.75"/>
    <row r="54219" ht="12.75"/>
    <row r="54220" ht="12.75"/>
    <row r="54221" ht="12.75"/>
    <row r="54222" ht="12.75"/>
    <row r="54223" ht="12.75"/>
    <row r="54224" ht="12.75"/>
    <row r="54225" ht="12.75"/>
    <row r="54226" ht="12.75"/>
    <row r="54227" ht="12.75"/>
    <row r="54228" ht="12.75"/>
    <row r="54229" ht="12.75"/>
    <row r="54230" ht="12.75"/>
    <row r="54231" ht="12.75"/>
    <row r="54232" ht="12.75"/>
    <row r="54233" ht="12.75"/>
    <row r="54234" ht="12.75"/>
    <row r="54235" ht="12.75"/>
    <row r="54236" ht="12.75"/>
    <row r="54237" ht="12.75"/>
    <row r="54238" ht="12.75"/>
    <row r="54239" ht="12.75"/>
    <row r="54240" ht="12.75"/>
    <row r="54241" ht="12.75"/>
    <row r="54242" ht="12.75"/>
    <row r="54243" ht="12.75"/>
    <row r="54244" ht="12.75"/>
    <row r="54245" ht="12.75"/>
    <row r="54246" ht="12.75"/>
    <row r="54247" ht="12.75"/>
    <row r="54248" ht="12.75"/>
    <row r="54249" ht="12.75"/>
    <row r="54250" ht="12.75"/>
    <row r="54251" ht="12.75"/>
    <row r="54252" ht="12.75"/>
    <row r="54253" ht="12.75"/>
    <row r="54254" ht="12.75"/>
    <row r="54255" ht="12.75"/>
    <row r="54256" ht="12.75"/>
    <row r="54257" ht="12.75"/>
    <row r="54258" ht="12.75"/>
    <row r="54259" ht="12.75"/>
    <row r="54260" ht="12.75"/>
    <row r="54261" ht="12.75"/>
    <row r="54262" ht="12.75"/>
    <row r="54263" ht="12.75"/>
    <row r="54264" ht="12.75"/>
    <row r="54265" ht="12.75"/>
    <row r="54266" ht="12.75"/>
    <row r="54267" ht="12.75"/>
    <row r="54268" ht="12.75"/>
    <row r="54269" ht="12.75"/>
    <row r="54270" ht="12.75"/>
    <row r="54271" ht="12.75"/>
    <row r="54272" ht="12.75"/>
    <row r="54273" ht="12.75"/>
    <row r="54274" ht="12.75"/>
    <row r="54275" ht="12.75"/>
    <row r="54276" ht="12.75"/>
    <row r="54277" ht="12.75"/>
    <row r="54278" ht="12.75"/>
    <row r="54279" ht="12.75"/>
    <row r="54280" ht="12.75"/>
    <row r="54281" ht="12.75"/>
    <row r="54282" ht="12.75"/>
    <row r="54283" ht="12.75"/>
    <row r="54284" ht="12.75"/>
    <row r="54285" ht="12.75"/>
    <row r="54286" ht="12.75"/>
    <row r="54287" ht="12.75"/>
    <row r="54288" ht="12.75"/>
    <row r="54289" ht="12.75"/>
    <row r="54290" ht="12.75"/>
    <row r="54291" ht="12.75"/>
    <row r="54292" ht="12.75"/>
    <row r="54293" ht="12.75"/>
    <row r="54294" ht="12.75"/>
    <row r="54295" ht="12.75"/>
    <row r="54296" ht="12.75"/>
    <row r="54297" ht="12.75"/>
    <row r="54298" ht="12.75"/>
    <row r="54299" ht="12.75"/>
    <row r="54300" ht="12.75"/>
    <row r="54301" ht="12.75"/>
    <row r="54302" ht="12.75"/>
    <row r="54303" ht="12.75"/>
    <row r="54304" ht="12.75"/>
    <row r="54305" ht="12.75"/>
    <row r="54306" ht="12.75"/>
    <row r="54307" ht="12.75"/>
    <row r="54308" ht="12.75"/>
    <row r="54309" ht="12.75"/>
    <row r="54310" ht="12.75"/>
    <row r="54311" ht="12.75"/>
    <row r="54312" ht="12.75"/>
    <row r="54313" ht="12.75"/>
    <row r="54314" ht="12.75"/>
    <row r="54315" ht="12.75"/>
    <row r="54316" ht="12.75"/>
    <row r="54317" ht="12.75"/>
    <row r="54318" ht="12.75"/>
    <row r="54319" ht="12.75"/>
    <row r="54320" ht="12.75"/>
    <row r="54321" ht="12.75"/>
    <row r="54322" ht="12.75"/>
    <row r="54323" ht="12.75"/>
    <row r="54324" ht="12.75"/>
    <row r="54325" ht="12.75"/>
    <row r="54326" ht="12.75"/>
    <row r="54327" ht="12.75"/>
    <row r="54328" ht="12.75"/>
    <row r="54329" ht="12.75"/>
    <row r="54330" ht="12.75"/>
    <row r="54331" ht="12.75"/>
    <row r="54332" ht="12.75"/>
    <row r="54333" ht="12.75"/>
    <row r="54334" ht="12.75"/>
    <row r="54335" ht="12.75"/>
    <row r="54336" ht="12.75"/>
    <row r="54337" ht="12.75"/>
    <row r="54338" ht="12.75"/>
    <row r="54339" ht="12.75"/>
    <row r="54340" ht="12.75"/>
    <row r="54341" ht="12.75"/>
    <row r="54342" ht="12.75"/>
    <row r="54343" ht="12.75"/>
    <row r="54344" ht="12.75"/>
    <row r="54345" ht="12.75"/>
    <row r="54346" ht="12.75"/>
    <row r="54347" ht="12.75"/>
    <row r="54348" ht="12.75"/>
    <row r="54349" ht="12.75"/>
    <row r="54350" ht="12.75"/>
    <row r="54351" ht="12.75"/>
    <row r="54352" ht="12.75"/>
    <row r="54353" ht="12.75"/>
    <row r="54354" ht="12.75"/>
    <row r="54355" ht="12.75"/>
    <row r="54356" ht="12.75"/>
    <row r="54357" ht="12.75"/>
    <row r="54358" ht="12.75"/>
    <row r="54359" ht="12.75"/>
    <row r="54360" ht="12.75"/>
    <row r="54361" ht="12.75"/>
    <row r="54362" ht="12.75"/>
    <row r="54363" ht="12.75"/>
    <row r="54364" ht="12.75"/>
    <row r="54365" ht="12.75"/>
    <row r="54366" ht="12.75"/>
    <row r="54367" ht="12.75"/>
    <row r="54368" ht="12.75"/>
    <row r="54369" ht="12.75"/>
    <row r="54370" ht="12.75"/>
    <row r="54371" ht="12.75"/>
    <row r="54372" ht="12.75"/>
    <row r="54373" ht="12.75"/>
    <row r="54374" ht="12.75"/>
    <row r="54375" ht="12.75"/>
    <row r="54376" ht="12.75"/>
    <row r="54377" ht="12.75"/>
    <row r="54378" ht="12.75"/>
    <row r="54379" ht="12.75"/>
    <row r="54380" ht="12.75"/>
    <row r="54381" ht="12.75"/>
    <row r="54382" ht="12.75"/>
    <row r="54383" ht="12.75"/>
    <row r="54384" ht="12.75"/>
    <row r="54385" ht="12.75"/>
    <row r="54386" ht="12.75"/>
    <row r="54387" ht="12.75"/>
    <row r="54388" ht="12.75"/>
    <row r="54389" ht="12.75"/>
    <row r="54390" ht="12.75"/>
    <row r="54391" ht="12.75"/>
    <row r="54392" ht="12.75"/>
    <row r="54393" ht="12.75"/>
    <row r="54394" ht="12.75"/>
    <row r="54395" ht="12.75"/>
    <row r="54396" ht="12.75"/>
    <row r="54397" ht="12.75"/>
    <row r="54398" ht="12.75"/>
    <row r="54399" ht="12.75"/>
    <row r="54400" ht="12.75"/>
    <row r="54401" ht="12.75"/>
    <row r="54402" ht="12.75"/>
    <row r="54403" ht="12.75"/>
    <row r="54404" ht="12.75"/>
    <row r="54405" ht="12.75"/>
    <row r="54406" ht="12.75"/>
    <row r="54407" ht="12.75"/>
    <row r="54408" ht="12.75"/>
    <row r="54409" ht="12.75"/>
    <row r="54410" ht="12.75"/>
    <row r="54411" ht="12.75"/>
    <row r="54412" ht="12.75"/>
    <row r="54413" ht="12.75"/>
    <row r="54414" ht="12.75"/>
    <row r="54415" ht="12.75"/>
    <row r="54416" ht="12.75"/>
    <row r="54417" ht="12.75"/>
    <row r="54418" ht="12.75"/>
    <row r="54419" ht="12.75"/>
    <row r="54420" ht="12.75"/>
    <row r="54421" ht="12.75"/>
    <row r="54422" ht="12.75"/>
    <row r="54423" ht="12.75"/>
    <row r="54424" ht="12.75"/>
    <row r="54425" ht="12.75"/>
    <row r="54426" ht="12.75"/>
    <row r="54427" ht="12.75"/>
    <row r="54428" ht="12.75"/>
    <row r="54429" ht="12.75"/>
    <row r="54430" ht="12.75"/>
    <row r="54431" ht="12.75"/>
    <row r="54432" ht="12.75"/>
    <row r="54433" ht="12.75"/>
    <row r="54434" ht="12.75"/>
    <row r="54435" ht="12.75"/>
    <row r="54436" ht="12.75"/>
    <row r="54437" ht="12.75"/>
    <row r="54438" ht="12.75"/>
    <row r="54439" ht="12.75"/>
    <row r="54440" ht="12.75"/>
    <row r="54441" ht="12.75"/>
    <row r="54442" ht="12.75"/>
    <row r="54443" ht="12.75"/>
    <row r="54444" ht="12.75"/>
    <row r="54445" ht="12.75"/>
    <row r="54446" ht="12.75"/>
    <row r="54447" ht="12.75"/>
    <row r="54448" ht="12.75"/>
    <row r="54449" ht="12.75"/>
    <row r="54450" ht="12.75"/>
    <row r="54451" ht="12.75"/>
    <row r="54452" ht="12.75"/>
    <row r="54453" ht="12.75"/>
    <row r="54454" ht="12.75"/>
    <row r="54455" ht="12.75"/>
    <row r="54456" ht="12.75"/>
    <row r="54457" ht="12.75"/>
    <row r="54458" ht="12.75"/>
    <row r="54459" ht="12.75"/>
    <row r="54460" ht="12.75"/>
    <row r="54461" ht="12.75"/>
    <row r="54462" ht="12.75"/>
    <row r="54463" ht="12.75"/>
    <row r="54464" ht="12.75"/>
    <row r="54465" ht="12.75"/>
    <row r="54466" ht="12.75"/>
    <row r="54467" ht="12.75"/>
    <row r="54468" ht="12.75"/>
    <row r="54469" ht="12.75"/>
    <row r="54470" ht="12.75"/>
    <row r="54471" ht="12.75"/>
    <row r="54472" ht="12.75"/>
    <row r="54473" ht="12.75"/>
    <row r="54474" ht="12.75"/>
    <row r="54475" ht="12.75"/>
    <row r="54476" ht="12.75"/>
    <row r="54477" ht="12.75"/>
    <row r="54478" ht="12.75"/>
    <row r="54479" ht="12.75"/>
    <row r="54480" ht="12.75"/>
    <row r="54481" ht="12.75"/>
    <row r="54482" ht="12.75"/>
    <row r="54483" ht="12.75"/>
    <row r="54484" ht="12.75"/>
    <row r="54485" ht="12.75"/>
    <row r="54486" ht="12.75"/>
    <row r="54487" ht="12.75"/>
    <row r="54488" ht="12.75"/>
    <row r="54489" ht="12.75"/>
    <row r="54490" ht="12.75"/>
    <row r="54491" ht="12.75"/>
    <row r="54492" ht="12.75"/>
    <row r="54493" ht="12.75"/>
    <row r="54494" ht="12.75"/>
    <row r="54495" ht="12.75"/>
    <row r="54496" ht="12.75"/>
    <row r="54497" ht="12.75"/>
    <row r="54498" ht="12.75"/>
    <row r="54499" ht="12.75"/>
    <row r="54500" ht="12.75"/>
    <row r="54501" ht="12.75"/>
    <row r="54502" ht="12.75"/>
    <row r="54503" ht="12.75"/>
    <row r="54504" ht="12.75"/>
    <row r="54505" ht="12.75"/>
    <row r="54506" ht="12.75"/>
    <row r="54507" ht="12.75"/>
    <row r="54508" ht="12.75"/>
    <row r="54509" ht="12.75"/>
    <row r="54510" ht="12.75"/>
    <row r="54511" ht="12.75"/>
    <row r="54512" ht="12.75"/>
    <row r="54513" ht="12.75"/>
    <row r="54514" ht="12.75"/>
    <row r="54515" ht="12.75"/>
    <row r="54516" ht="12.75"/>
    <row r="54517" ht="12.75"/>
    <row r="54518" ht="12.75"/>
    <row r="54519" ht="12.75"/>
    <row r="54520" ht="12.75"/>
    <row r="54521" ht="12.75"/>
    <row r="54522" ht="12.75"/>
    <row r="54523" ht="12.75"/>
    <row r="54524" ht="12.75"/>
    <row r="54525" ht="12.75"/>
    <row r="54526" ht="12.75"/>
    <row r="54527" ht="12.75"/>
    <row r="54528" ht="12.75"/>
    <row r="54529" ht="12.75"/>
    <row r="54530" ht="12.75"/>
    <row r="54531" ht="12.75"/>
    <row r="54532" ht="12.75"/>
    <row r="54533" ht="12.75"/>
    <row r="54534" ht="12.75"/>
    <row r="54535" ht="12.75"/>
    <row r="54536" ht="12.75"/>
    <row r="54537" ht="12.75"/>
    <row r="54538" ht="12.75"/>
    <row r="54539" ht="12.75"/>
    <row r="54540" ht="12.75"/>
    <row r="54541" ht="12.75"/>
    <row r="54542" ht="12.75"/>
    <row r="54543" ht="12.75"/>
    <row r="54544" ht="12.75"/>
    <row r="54545" ht="12.75"/>
    <row r="54546" ht="12.75"/>
    <row r="54547" ht="12.75"/>
    <row r="54548" ht="12.75"/>
    <row r="54549" ht="12.75"/>
    <row r="54550" ht="12.75"/>
    <row r="54551" ht="12.75"/>
    <row r="54552" ht="12.75"/>
    <row r="54553" ht="12.75"/>
    <row r="54554" ht="12.75"/>
    <row r="54555" ht="12.75"/>
    <row r="54556" ht="12.75"/>
    <row r="54557" ht="12.75"/>
    <row r="54558" ht="12.75"/>
    <row r="54559" ht="12.75"/>
    <row r="54560" ht="12.75"/>
    <row r="54561" ht="12.75"/>
    <row r="54562" ht="12.75"/>
    <row r="54563" ht="12.75"/>
    <row r="54564" ht="12.75"/>
    <row r="54565" ht="12.75"/>
    <row r="54566" ht="12.75"/>
    <row r="54567" ht="12.75"/>
    <row r="54568" ht="12.75"/>
    <row r="54569" ht="12.75"/>
    <row r="54570" ht="12.75"/>
    <row r="54571" ht="12.75"/>
    <row r="54572" ht="12.75"/>
    <row r="54573" ht="12.75"/>
    <row r="54574" ht="12.75"/>
    <row r="54575" ht="12.75"/>
    <row r="54576" ht="12.75"/>
    <row r="54577" ht="12.75"/>
    <row r="54578" ht="12.75"/>
    <row r="54579" ht="12.75"/>
    <row r="54580" ht="12.75"/>
    <row r="54581" ht="12.75"/>
    <row r="54582" ht="12.75"/>
    <row r="54583" ht="12.75"/>
    <row r="54584" ht="12.75"/>
    <row r="54585" ht="12.75"/>
    <row r="54586" ht="12.75"/>
    <row r="54587" ht="12.75"/>
    <row r="54588" ht="12.75"/>
    <row r="54589" ht="12.75"/>
    <row r="54590" ht="12.75"/>
    <row r="54591" ht="12.75"/>
    <row r="54592" ht="12.75"/>
    <row r="54593" ht="12.75"/>
    <row r="54594" ht="12.75"/>
    <row r="54595" ht="12.75"/>
    <row r="54596" ht="12.75"/>
    <row r="54597" ht="12.75"/>
    <row r="54598" ht="12.75"/>
    <row r="54599" ht="12.75"/>
    <row r="54600" ht="12.75"/>
    <row r="54601" ht="12.75"/>
    <row r="54602" ht="12.75"/>
    <row r="54603" ht="12.75"/>
    <row r="54604" ht="12.75"/>
    <row r="54605" ht="12.75"/>
    <row r="54606" ht="12.75"/>
    <row r="54607" ht="12.75"/>
    <row r="54608" ht="12.75"/>
    <row r="54609" ht="12.75"/>
    <row r="54610" ht="12.75"/>
    <row r="54611" ht="12.75"/>
    <row r="54612" ht="12.75"/>
    <row r="54613" ht="12.75"/>
    <row r="54614" ht="12.75"/>
    <row r="54615" ht="12.75"/>
    <row r="54616" ht="12.75"/>
    <row r="54617" ht="12.75"/>
    <row r="54618" ht="12.75"/>
    <row r="54619" ht="12.75"/>
    <row r="54620" ht="12.75"/>
    <row r="54621" ht="12.75"/>
    <row r="54622" ht="12.75"/>
    <row r="54623" ht="12.75"/>
    <row r="54624" ht="12.75"/>
    <row r="54625" ht="12.75"/>
    <row r="54626" ht="12.75"/>
    <row r="54627" ht="12.75"/>
    <row r="54628" ht="12.75"/>
    <row r="54629" ht="12.75"/>
    <row r="54630" ht="12.75"/>
    <row r="54631" ht="12.75"/>
    <row r="54632" ht="12.75"/>
    <row r="54633" ht="12.75"/>
    <row r="54634" ht="12.75"/>
    <row r="54635" ht="12.75"/>
    <row r="54636" ht="12.75"/>
    <row r="54637" ht="12.75"/>
    <row r="54638" ht="12.75"/>
    <row r="54639" ht="12.75"/>
    <row r="54640" ht="12.75"/>
    <row r="54641" ht="12.75"/>
    <row r="54642" ht="12.75"/>
    <row r="54643" ht="12.75"/>
    <row r="54644" ht="12.75"/>
    <row r="54645" ht="12.75"/>
    <row r="54646" ht="12.75"/>
    <row r="54647" ht="12.75"/>
    <row r="54648" ht="12.75"/>
    <row r="54649" ht="12.75"/>
    <row r="54650" ht="12.75"/>
    <row r="54651" ht="12.75"/>
    <row r="54652" ht="12.75"/>
    <row r="54653" ht="12.75"/>
    <row r="54654" ht="12.75"/>
    <row r="54655" ht="12.75"/>
    <row r="54656" ht="12.75"/>
    <row r="54657" ht="12.75"/>
    <row r="54658" ht="12.75"/>
    <row r="54659" ht="12.75"/>
    <row r="54660" ht="12.75"/>
    <row r="54661" ht="12.75"/>
    <row r="54662" ht="12.75"/>
    <row r="54663" ht="12.75"/>
    <row r="54664" ht="12.75"/>
    <row r="54665" ht="12.75"/>
    <row r="54666" ht="12.75"/>
    <row r="54667" ht="12.75"/>
    <row r="54668" ht="12.75"/>
    <row r="54669" ht="12.75"/>
    <row r="54670" ht="12.75"/>
    <row r="54671" ht="12.75"/>
    <row r="54672" ht="12.75"/>
    <row r="54673" ht="12.75"/>
    <row r="54674" ht="12.75"/>
    <row r="54675" ht="12.75"/>
    <row r="54676" ht="12.75"/>
    <row r="54677" ht="12.75"/>
    <row r="54678" ht="12.75"/>
    <row r="54679" ht="12.75"/>
    <row r="54680" ht="12.75"/>
    <row r="54681" ht="12.75"/>
    <row r="54682" ht="12.75"/>
    <row r="54683" ht="12.75"/>
    <row r="54684" ht="12.75"/>
    <row r="54685" ht="12.75"/>
    <row r="54686" ht="12.75"/>
    <row r="54687" ht="12.75"/>
    <row r="54688" ht="12.75"/>
    <row r="54689" ht="12.75"/>
    <row r="54690" ht="12.75"/>
    <row r="54691" ht="12.75"/>
    <row r="54692" ht="12.75"/>
    <row r="54693" ht="12.75"/>
    <row r="54694" ht="12.75"/>
    <row r="54695" ht="12.75"/>
    <row r="54696" ht="12.75"/>
    <row r="54697" ht="12.75"/>
    <row r="54698" ht="12.75"/>
    <row r="54699" ht="12.75"/>
    <row r="54700" ht="12.75"/>
    <row r="54701" ht="12.75"/>
    <row r="54702" ht="12.75"/>
    <row r="54703" ht="12.75"/>
    <row r="54704" ht="12.75"/>
    <row r="54705" ht="12.75"/>
    <row r="54706" ht="12.75"/>
    <row r="54707" ht="12.75"/>
    <row r="54708" ht="12.75"/>
    <row r="54709" ht="12.75"/>
    <row r="54710" ht="12.75"/>
    <row r="54711" ht="12.75"/>
    <row r="54712" ht="12.75"/>
    <row r="54713" ht="12.75"/>
    <row r="54714" ht="12.75"/>
    <row r="54715" ht="12.75"/>
    <row r="54716" ht="12.75"/>
    <row r="54717" ht="12.75"/>
    <row r="54718" ht="12.75"/>
    <row r="54719" ht="12.75"/>
    <row r="54720" ht="12.75"/>
    <row r="54721" ht="12.75"/>
    <row r="54722" ht="12.75"/>
    <row r="54723" ht="12.75"/>
    <row r="54724" ht="12.75"/>
    <row r="54725" ht="12.75"/>
    <row r="54726" ht="12.75"/>
    <row r="54727" ht="12.75"/>
    <row r="54728" ht="12.75"/>
    <row r="54729" ht="12.75"/>
    <row r="54730" ht="12.75"/>
    <row r="54731" ht="12.75"/>
    <row r="54732" ht="12.75"/>
    <row r="54733" ht="12.75"/>
    <row r="54734" ht="12.75"/>
    <row r="54735" ht="12.75"/>
    <row r="54736" ht="12.75"/>
    <row r="54737" ht="12.75"/>
    <row r="54738" ht="12.75"/>
    <row r="54739" ht="12.75"/>
    <row r="54740" ht="12.75"/>
    <row r="54741" ht="12.75"/>
    <row r="54742" ht="12.75"/>
    <row r="54743" ht="12.75"/>
    <row r="54744" ht="12.75"/>
    <row r="54745" ht="12.75"/>
    <row r="54746" ht="12.75"/>
    <row r="54747" ht="12.75"/>
    <row r="54748" ht="12.75"/>
    <row r="54749" ht="12.75"/>
    <row r="54750" ht="12.75"/>
    <row r="54751" ht="12.75"/>
    <row r="54752" ht="12.75"/>
    <row r="54753" ht="12.75"/>
    <row r="54754" ht="12.75"/>
    <row r="54755" ht="12.75"/>
    <row r="54756" ht="12.75"/>
    <row r="54757" ht="12.75"/>
    <row r="54758" ht="12.75"/>
    <row r="54759" ht="12.75"/>
    <row r="54760" ht="12.75"/>
    <row r="54761" ht="12.75"/>
    <row r="54762" ht="12.75"/>
    <row r="54763" ht="12.75"/>
    <row r="54764" ht="12.75"/>
    <row r="54765" ht="12.75"/>
    <row r="54766" ht="12.75"/>
    <row r="54767" ht="12.75"/>
    <row r="54768" ht="12.75"/>
    <row r="54769" ht="12.75"/>
    <row r="54770" ht="12.75"/>
    <row r="54771" ht="12.75"/>
    <row r="54772" ht="12.75"/>
    <row r="54773" ht="12.75"/>
    <row r="54774" ht="12.75"/>
    <row r="54775" ht="12.75"/>
    <row r="54776" ht="12.75"/>
    <row r="54777" ht="12.75"/>
    <row r="54778" ht="12.75"/>
    <row r="54779" ht="12.75"/>
    <row r="54780" ht="12.75"/>
    <row r="54781" ht="12.75"/>
    <row r="54782" ht="12.75"/>
    <row r="54783" ht="12.75"/>
    <row r="54784" ht="12.75"/>
    <row r="54785" ht="12.75"/>
    <row r="54786" ht="12.75"/>
    <row r="54787" ht="12.75"/>
    <row r="54788" ht="12.75"/>
    <row r="54789" ht="12.75"/>
    <row r="54790" ht="12.75"/>
    <row r="54791" ht="12.75"/>
    <row r="54792" ht="12.75"/>
    <row r="54793" ht="12.75"/>
    <row r="54794" ht="12.75"/>
    <row r="54795" ht="12.75"/>
    <row r="54796" ht="12.75"/>
    <row r="54797" ht="12.75"/>
    <row r="54798" ht="12.75"/>
    <row r="54799" ht="12.75"/>
    <row r="54800" ht="12.75"/>
    <row r="54801" ht="12.75"/>
    <row r="54802" ht="12.75"/>
    <row r="54803" ht="12.75"/>
    <row r="54804" ht="12.75"/>
    <row r="54805" ht="12.75"/>
    <row r="54806" ht="12.75"/>
    <row r="54807" ht="12.75"/>
    <row r="54808" ht="12.75"/>
    <row r="54809" ht="12.75"/>
    <row r="54810" ht="12.75"/>
    <row r="54811" ht="12.75"/>
    <row r="54812" ht="12.75"/>
    <row r="54813" ht="12.75"/>
    <row r="54814" ht="12.75"/>
    <row r="54815" ht="12.75"/>
    <row r="54816" ht="12.75"/>
    <row r="54817" ht="12.75"/>
    <row r="54818" ht="12.75"/>
    <row r="54819" ht="12.75"/>
    <row r="54820" ht="12.75"/>
    <row r="54821" ht="12.75"/>
    <row r="54822" ht="12.75"/>
    <row r="54823" ht="12.75"/>
    <row r="54824" ht="12.75"/>
    <row r="54825" ht="12.75"/>
    <row r="54826" ht="12.75"/>
    <row r="54827" ht="12.75"/>
    <row r="54828" ht="12.75"/>
    <row r="54829" ht="12.75"/>
    <row r="54830" ht="12.75"/>
    <row r="54831" ht="12.75"/>
    <row r="54832" ht="12.75"/>
    <row r="54833" ht="12.75"/>
    <row r="54834" ht="12.75"/>
    <row r="54835" ht="12.75"/>
    <row r="54836" ht="12.75"/>
    <row r="54837" ht="12.75"/>
    <row r="54838" ht="12.75"/>
    <row r="54839" ht="12.75"/>
    <row r="54840" ht="12.75"/>
    <row r="54841" ht="12.75"/>
    <row r="54842" ht="12.75"/>
    <row r="54843" ht="12.75"/>
    <row r="54844" ht="12.75"/>
    <row r="54845" ht="12.75"/>
    <row r="54846" ht="12.75"/>
    <row r="54847" ht="12.75"/>
    <row r="54848" ht="12.75"/>
    <row r="54849" ht="12.75"/>
    <row r="54850" ht="12.75"/>
    <row r="54851" ht="12.75"/>
    <row r="54852" ht="12.75"/>
    <row r="54853" ht="12.75"/>
    <row r="54854" ht="12.75"/>
    <row r="54855" ht="12.75"/>
    <row r="54856" ht="12.75"/>
    <row r="54857" ht="12.75"/>
    <row r="54858" ht="12.75"/>
    <row r="54859" ht="12.75"/>
    <row r="54860" ht="12.75"/>
    <row r="54861" ht="12.75"/>
    <row r="54862" ht="12.75"/>
    <row r="54863" ht="12.75"/>
    <row r="54864" ht="12.75"/>
    <row r="54865" ht="12.75"/>
    <row r="54866" ht="12.75"/>
    <row r="54867" ht="12.75"/>
    <row r="54868" ht="12.75"/>
    <row r="54869" ht="12.75"/>
    <row r="54870" ht="12.75"/>
    <row r="54871" ht="12.75"/>
    <row r="54872" ht="12.75"/>
    <row r="54873" ht="12.75"/>
    <row r="54874" ht="12.75"/>
    <row r="54875" ht="12.75"/>
    <row r="54876" ht="12.75"/>
    <row r="54877" ht="12.75"/>
    <row r="54878" ht="12.75"/>
    <row r="54879" ht="12.75"/>
    <row r="54880" ht="12.75"/>
    <row r="54881" ht="12.75"/>
    <row r="54882" ht="12.75"/>
    <row r="54883" ht="12.75"/>
    <row r="54884" ht="12.75"/>
    <row r="54885" ht="12.75"/>
    <row r="54886" ht="12.75"/>
    <row r="54887" ht="12.75"/>
    <row r="54888" ht="12.75"/>
    <row r="54889" ht="12.75"/>
    <row r="54890" ht="12.75"/>
    <row r="54891" ht="12.75"/>
    <row r="54892" ht="12.75"/>
    <row r="54893" ht="12.75"/>
    <row r="54894" ht="12.75"/>
    <row r="54895" ht="12.75"/>
    <row r="54896" ht="12.75"/>
    <row r="54897" ht="12.75"/>
    <row r="54898" ht="12.75"/>
    <row r="54899" ht="12.75"/>
    <row r="54900" ht="12.75"/>
    <row r="54901" ht="12.75"/>
    <row r="54902" ht="12.75"/>
    <row r="54903" ht="12.75"/>
    <row r="54904" ht="12.75"/>
    <row r="54905" ht="12.75"/>
    <row r="54906" ht="12.75"/>
    <row r="54907" ht="12.75"/>
    <row r="54908" ht="12.75"/>
    <row r="54909" ht="12.75"/>
    <row r="54910" ht="12.75"/>
    <row r="54911" ht="12.75"/>
    <row r="54912" ht="12.75"/>
    <row r="54913" ht="12.75"/>
    <row r="54914" ht="12.75"/>
    <row r="54915" ht="12.75"/>
    <row r="54916" ht="12.75"/>
    <row r="54917" ht="12.75"/>
    <row r="54918" ht="12.75"/>
    <row r="54919" ht="12.75"/>
    <row r="54920" ht="12.75"/>
    <row r="54921" ht="12.75"/>
    <row r="54922" ht="12.75"/>
    <row r="54923" ht="12.75"/>
    <row r="54924" ht="12.75"/>
    <row r="54925" ht="12.75"/>
    <row r="54926" ht="12.75"/>
    <row r="54927" ht="12.75"/>
    <row r="54928" ht="12.75"/>
    <row r="54929" ht="12.75"/>
    <row r="54930" ht="12.75"/>
    <row r="54931" ht="12.75"/>
    <row r="54932" ht="12.75"/>
    <row r="54933" ht="12.75"/>
    <row r="54934" ht="12.75"/>
    <row r="54935" ht="12.75"/>
    <row r="54936" ht="12.75"/>
    <row r="54937" ht="12.75"/>
    <row r="54938" ht="12.75"/>
    <row r="54939" ht="12.75"/>
    <row r="54940" ht="12.75"/>
    <row r="54941" ht="12.75"/>
    <row r="54942" ht="12.75"/>
    <row r="54943" ht="12.75"/>
    <row r="54944" ht="12.75"/>
    <row r="54945" ht="12.75"/>
    <row r="54946" ht="12.75"/>
    <row r="54947" ht="12.75"/>
    <row r="54948" ht="12.75"/>
    <row r="54949" ht="12.75"/>
    <row r="54950" ht="12.75"/>
    <row r="54951" ht="12.75"/>
    <row r="54952" ht="12.75"/>
    <row r="54953" ht="12.75"/>
    <row r="54954" ht="12.75"/>
    <row r="54955" ht="12.75"/>
    <row r="54956" ht="12.75"/>
    <row r="54957" ht="12.75"/>
    <row r="54958" ht="12.75"/>
    <row r="54959" ht="12.75"/>
    <row r="54960" ht="12.75"/>
    <row r="54961" ht="12.75"/>
    <row r="54962" ht="12.75"/>
    <row r="54963" ht="12.75"/>
    <row r="54964" ht="12.75"/>
    <row r="54965" ht="12.75"/>
    <row r="54966" ht="12.75"/>
    <row r="54967" ht="12.75"/>
    <row r="54968" ht="12.75"/>
    <row r="54969" ht="12.75"/>
    <row r="54970" ht="12.75"/>
    <row r="54971" ht="12.75"/>
    <row r="54972" ht="12.75"/>
    <row r="54973" ht="12.75"/>
    <row r="54974" ht="12.75"/>
    <row r="54975" ht="12.75"/>
    <row r="54976" ht="12.75"/>
    <row r="54977" ht="12.75"/>
    <row r="54978" ht="12.75"/>
    <row r="54979" ht="12.75"/>
    <row r="54980" ht="12.75"/>
    <row r="54981" ht="12.75"/>
    <row r="54982" ht="12.75"/>
    <row r="54983" ht="12.75"/>
    <row r="54984" ht="12.75"/>
    <row r="54985" ht="12.75"/>
    <row r="54986" ht="12.75"/>
    <row r="54987" ht="12.75"/>
    <row r="54988" ht="12.75"/>
    <row r="54989" ht="12.75"/>
    <row r="54990" ht="12.75"/>
    <row r="54991" ht="12.75"/>
    <row r="54992" ht="12.75"/>
    <row r="54993" ht="12.75"/>
    <row r="54994" ht="12.75"/>
    <row r="54995" ht="12.75"/>
    <row r="54996" ht="12.75"/>
    <row r="54997" ht="12.75"/>
    <row r="54998" ht="12.75"/>
    <row r="54999" ht="12.75"/>
    <row r="55000" ht="12.75"/>
    <row r="55001" ht="12.75"/>
    <row r="55002" ht="12.75"/>
    <row r="55003" ht="12.75"/>
    <row r="55004" ht="12.75"/>
    <row r="55005" ht="12.75"/>
    <row r="55006" ht="12.75"/>
    <row r="55007" ht="12.75"/>
    <row r="55008" ht="12.75"/>
    <row r="55009" ht="12.75"/>
    <row r="55010" ht="12.75"/>
    <row r="55011" ht="12.75"/>
    <row r="55012" ht="12.75"/>
    <row r="55013" ht="12.75"/>
    <row r="55014" ht="12.75"/>
    <row r="55015" ht="12.75"/>
    <row r="55016" ht="12.75"/>
    <row r="55017" ht="12.75"/>
    <row r="55018" ht="12.75"/>
    <row r="55019" ht="12.75"/>
    <row r="55020" ht="12.75"/>
    <row r="55021" ht="12.75"/>
    <row r="55022" ht="12.75"/>
    <row r="55023" ht="12.75"/>
    <row r="55024" ht="12.75"/>
    <row r="55025" ht="12.75"/>
    <row r="55026" ht="12.75"/>
    <row r="55027" ht="12.75"/>
    <row r="55028" ht="12.75"/>
    <row r="55029" ht="12.75"/>
    <row r="55030" ht="12.75"/>
    <row r="55031" ht="12.75"/>
    <row r="55032" ht="12.75"/>
    <row r="55033" ht="12.75"/>
    <row r="55034" ht="12.75"/>
    <row r="55035" ht="12.75"/>
    <row r="55036" ht="12.75"/>
    <row r="55037" ht="12.75"/>
    <row r="55038" ht="12.75"/>
    <row r="55039" ht="12.75"/>
    <row r="55040" ht="12.75"/>
    <row r="55041" ht="12.75"/>
    <row r="55042" ht="12.75"/>
    <row r="55043" ht="12.75"/>
    <row r="55044" ht="12.75"/>
    <row r="55045" ht="12.75"/>
    <row r="55046" ht="12.75"/>
    <row r="55047" ht="12.75"/>
    <row r="55048" ht="12.75"/>
    <row r="55049" ht="12.75"/>
    <row r="55050" ht="12.75"/>
    <row r="55051" ht="12.75"/>
    <row r="55052" ht="12.75"/>
    <row r="55053" ht="12.75"/>
    <row r="55054" ht="12.75"/>
    <row r="55055" ht="12.75"/>
    <row r="55056" ht="12.75"/>
    <row r="55057" ht="12.75"/>
    <row r="55058" ht="12.75"/>
    <row r="55059" ht="12.75"/>
    <row r="55060" ht="12.75"/>
    <row r="55061" ht="12.75"/>
    <row r="55062" ht="12.75"/>
    <row r="55063" ht="12.75"/>
    <row r="55064" ht="12.75"/>
    <row r="55065" ht="12.75"/>
    <row r="55066" ht="12.75"/>
    <row r="55067" ht="12.75"/>
    <row r="55068" ht="12.75"/>
    <row r="55069" ht="12.75"/>
    <row r="55070" ht="12.75"/>
    <row r="55071" ht="12.75"/>
    <row r="55072" ht="12.75"/>
    <row r="55073" ht="12.75"/>
    <row r="55074" ht="12.75"/>
    <row r="55075" ht="12.75"/>
    <row r="55076" ht="12.75"/>
    <row r="55077" ht="12.75"/>
    <row r="55078" ht="12.75"/>
    <row r="55079" ht="12.75"/>
    <row r="55080" ht="12.75"/>
    <row r="55081" ht="12.75"/>
    <row r="55082" ht="12.75"/>
    <row r="55083" ht="12.75"/>
    <row r="55084" ht="12.75"/>
    <row r="55085" ht="12.75"/>
    <row r="55086" ht="12.75"/>
    <row r="55087" ht="12.75"/>
    <row r="55088" ht="12.75"/>
    <row r="55089" ht="12.75"/>
    <row r="55090" ht="12.75"/>
    <row r="55091" ht="12.75"/>
    <row r="55092" ht="12.75"/>
    <row r="55093" ht="12.75"/>
    <row r="55094" ht="12.75"/>
    <row r="55095" ht="12.75"/>
    <row r="55096" ht="12.75"/>
    <row r="55097" ht="12.75"/>
    <row r="55098" ht="12.75"/>
    <row r="55099" ht="12.75"/>
    <row r="55100" ht="12.75"/>
    <row r="55101" ht="12.75"/>
    <row r="55102" ht="12.75"/>
    <row r="55103" ht="12.75"/>
    <row r="55104" ht="12.75"/>
    <row r="55105" ht="12.75"/>
    <row r="55106" ht="12.75"/>
    <row r="55107" ht="12.75"/>
    <row r="55108" ht="12.75"/>
    <row r="55109" ht="12.75"/>
    <row r="55110" ht="12.75"/>
    <row r="55111" ht="12.75"/>
    <row r="55112" ht="12.75"/>
    <row r="55113" ht="12.75"/>
    <row r="55114" ht="12.75"/>
    <row r="55115" ht="12.75"/>
    <row r="55116" ht="12.75"/>
    <row r="55117" ht="12.75"/>
    <row r="55118" ht="12.75"/>
    <row r="55119" ht="12.75"/>
    <row r="55120" ht="12.75"/>
    <row r="55121" ht="12.75"/>
    <row r="55122" ht="12.75"/>
    <row r="55123" ht="12.75"/>
    <row r="55124" ht="12.75"/>
    <row r="55125" ht="12.75"/>
    <row r="55126" ht="12.75"/>
    <row r="55127" ht="12.75"/>
    <row r="55128" ht="12.75"/>
    <row r="55129" ht="12.75"/>
    <row r="55130" ht="12.75"/>
    <row r="55131" ht="12.75"/>
    <row r="55132" ht="12.75"/>
    <row r="55133" ht="12.75"/>
    <row r="55134" ht="12.75"/>
    <row r="55135" ht="12.75"/>
    <row r="55136" ht="12.75"/>
    <row r="55137" ht="12.75"/>
    <row r="55138" ht="12.75"/>
    <row r="55139" ht="12.75"/>
    <row r="55140" ht="12.75"/>
    <row r="55141" ht="12.75"/>
    <row r="55142" ht="12.75"/>
    <row r="55143" ht="12.75"/>
    <row r="55144" ht="12.75"/>
    <row r="55145" ht="12.75"/>
    <row r="55146" ht="12.75"/>
    <row r="55147" ht="12.75"/>
    <row r="55148" ht="12.75"/>
    <row r="55149" ht="12.75"/>
    <row r="55150" ht="12.75"/>
    <row r="55151" ht="12.75"/>
    <row r="55152" ht="12.75"/>
    <row r="55153" ht="12.75"/>
    <row r="55154" ht="12.75"/>
    <row r="55155" ht="12.75"/>
    <row r="55156" ht="12.75"/>
    <row r="55157" ht="12.75"/>
    <row r="55158" ht="12.75"/>
    <row r="55159" ht="12.75"/>
    <row r="55160" ht="12.75"/>
    <row r="55161" ht="12.75"/>
    <row r="55162" ht="12.75"/>
    <row r="55163" ht="12.75"/>
    <row r="55164" ht="12.75"/>
    <row r="55165" ht="12.75"/>
    <row r="55166" ht="12.75"/>
    <row r="55167" ht="12.75"/>
    <row r="55168" ht="12.75"/>
    <row r="55169" ht="12.75"/>
    <row r="55170" ht="12.75"/>
    <row r="55171" ht="12.75"/>
    <row r="55172" ht="12.75"/>
    <row r="55173" ht="12.75"/>
    <row r="55174" ht="12.75"/>
    <row r="55175" ht="12.75"/>
    <row r="55176" ht="12.75"/>
    <row r="55177" ht="12.75"/>
    <row r="55178" ht="12.75"/>
    <row r="55179" ht="12.75"/>
    <row r="55180" ht="12.75"/>
    <row r="55181" ht="12.75"/>
    <row r="55182" ht="12.75"/>
    <row r="55183" ht="12.75"/>
    <row r="55184" ht="12.75"/>
    <row r="55185" ht="12.75"/>
    <row r="55186" ht="12.75"/>
    <row r="55187" ht="12.75"/>
    <row r="55188" ht="12.75"/>
    <row r="55189" ht="12.75"/>
    <row r="55190" ht="12.75"/>
    <row r="55191" ht="12.75"/>
    <row r="55192" ht="12.75"/>
    <row r="55193" ht="12.75"/>
    <row r="55194" ht="12.75"/>
    <row r="55195" ht="12.75"/>
    <row r="55196" ht="12.75"/>
    <row r="55197" ht="12.75"/>
    <row r="55198" ht="12.75"/>
    <row r="55199" ht="12.75"/>
    <row r="55200" ht="12.75"/>
    <row r="55201" ht="12.75"/>
    <row r="55202" ht="12.75"/>
    <row r="55203" ht="12.75"/>
    <row r="55204" ht="12.75"/>
    <row r="55205" ht="12.75"/>
    <row r="55206" ht="12.75"/>
    <row r="55207" ht="12.75"/>
    <row r="55208" ht="12.75"/>
    <row r="55209" ht="12.75"/>
    <row r="55210" ht="12.75"/>
    <row r="55211" ht="12.75"/>
    <row r="55212" ht="12.75"/>
    <row r="55213" ht="12.75"/>
    <row r="55214" ht="12.75"/>
    <row r="55215" ht="12.75"/>
    <row r="55216" ht="12.75"/>
    <row r="55217" ht="12.75"/>
    <row r="55218" ht="12.75"/>
    <row r="55219" ht="12.75"/>
    <row r="55220" ht="12.75"/>
    <row r="55221" ht="12.75"/>
    <row r="55222" ht="12.75"/>
    <row r="55223" ht="12.75"/>
    <row r="55224" ht="12.75"/>
    <row r="55225" ht="12.75"/>
    <row r="55226" ht="12.75"/>
    <row r="55227" ht="12.75"/>
    <row r="55228" ht="12.75"/>
    <row r="55229" ht="12.75"/>
    <row r="55230" ht="12.75"/>
    <row r="55231" ht="12.75"/>
    <row r="55232" ht="12.75"/>
    <row r="55233" ht="12.75"/>
    <row r="55234" ht="12.75"/>
    <row r="55235" ht="12.75"/>
    <row r="55236" ht="12.75"/>
    <row r="55237" ht="12.75"/>
    <row r="55238" ht="12.75"/>
    <row r="55239" ht="12.75"/>
    <row r="55240" ht="12.75"/>
    <row r="55241" ht="12.75"/>
    <row r="55242" ht="12.75"/>
    <row r="55243" ht="12.75"/>
    <row r="55244" ht="12.75"/>
    <row r="55245" ht="12.75"/>
    <row r="55246" ht="12.75"/>
    <row r="55247" ht="12.75"/>
    <row r="55248" ht="12.75"/>
    <row r="55249" ht="12.75"/>
    <row r="55250" ht="12.75"/>
    <row r="55251" ht="12.75"/>
    <row r="55252" ht="12.75"/>
    <row r="55253" ht="12.75"/>
    <row r="55254" ht="12.75"/>
    <row r="55255" ht="12.75"/>
    <row r="55256" ht="12.75"/>
    <row r="55257" ht="12.75"/>
    <row r="55258" ht="12.75"/>
    <row r="55259" ht="12.75"/>
    <row r="55260" ht="12.75"/>
    <row r="55261" ht="12.75"/>
    <row r="55262" ht="12.75"/>
    <row r="55263" ht="12.75"/>
    <row r="55264" ht="12.75"/>
    <row r="55265" ht="12.75"/>
    <row r="55266" ht="12.75"/>
    <row r="55267" ht="12.75"/>
    <row r="55268" ht="12.75"/>
    <row r="55269" ht="12.75"/>
    <row r="55270" ht="12.75"/>
    <row r="55271" ht="12.75"/>
    <row r="55272" ht="12.75"/>
    <row r="55273" ht="12.75"/>
    <row r="55274" ht="12.75"/>
    <row r="55275" ht="12.75"/>
    <row r="55276" ht="12.75"/>
    <row r="55277" ht="12.75"/>
    <row r="55278" ht="12.75"/>
    <row r="55279" ht="12.75"/>
    <row r="55280" ht="12.75"/>
    <row r="55281" ht="12.75"/>
    <row r="55282" ht="12.75"/>
    <row r="55283" ht="12.75"/>
    <row r="55284" ht="12.75"/>
    <row r="55285" ht="12.75"/>
    <row r="55286" ht="12.75"/>
    <row r="55287" ht="12.75"/>
    <row r="55288" ht="12.75"/>
    <row r="55289" ht="12.75"/>
    <row r="55290" ht="12.75"/>
    <row r="55291" ht="12.75"/>
    <row r="55292" ht="12.75"/>
    <row r="55293" ht="12.75"/>
    <row r="55294" ht="12.75"/>
    <row r="55295" ht="12.75"/>
    <row r="55296" ht="12.75"/>
    <row r="55297" ht="12.75"/>
    <row r="55298" ht="12.75"/>
    <row r="55299" ht="12.75"/>
    <row r="55300" ht="12.75"/>
    <row r="55301" ht="12.75"/>
    <row r="55302" ht="12.75"/>
    <row r="55303" ht="12.75"/>
    <row r="55304" ht="12.75"/>
    <row r="55305" ht="12.75"/>
    <row r="55306" ht="12.75"/>
    <row r="55307" ht="12.75"/>
    <row r="55308" ht="12.75"/>
    <row r="55309" ht="12.75"/>
    <row r="55310" ht="12.75"/>
    <row r="55311" ht="12.75"/>
    <row r="55312" ht="12.75"/>
    <row r="55313" ht="12.75"/>
    <row r="55314" ht="12.75"/>
    <row r="55315" ht="12.75"/>
    <row r="55316" ht="12.75"/>
    <row r="55317" ht="12.75"/>
    <row r="55318" ht="12.75"/>
    <row r="55319" ht="12.75"/>
    <row r="55320" ht="12.75"/>
    <row r="55321" ht="12.75"/>
    <row r="55322" ht="12.75"/>
    <row r="55323" ht="12.75"/>
    <row r="55324" ht="12.75"/>
    <row r="55325" ht="12.75"/>
    <row r="55326" ht="12.75"/>
    <row r="55327" ht="12.75"/>
    <row r="55328" ht="12.75"/>
    <row r="55329" ht="12.75"/>
    <row r="55330" ht="12.75"/>
    <row r="55331" ht="12.75"/>
    <row r="55332" ht="12.75"/>
    <row r="55333" ht="12.75"/>
    <row r="55334" ht="12.75"/>
    <row r="55335" ht="12.75"/>
    <row r="55336" ht="12.75"/>
    <row r="55337" ht="12.75"/>
    <row r="55338" ht="12.75"/>
    <row r="55339" ht="12.75"/>
    <row r="55340" ht="12.75"/>
    <row r="55341" ht="12.75"/>
    <row r="55342" ht="12.75"/>
    <row r="55343" ht="12.75"/>
    <row r="55344" ht="12.75"/>
    <row r="55345" ht="12.75"/>
    <row r="55346" ht="12.75"/>
    <row r="55347" ht="12.75"/>
    <row r="55348" ht="12.75"/>
    <row r="55349" ht="12.75"/>
    <row r="55350" ht="12.75"/>
    <row r="55351" ht="12.75"/>
    <row r="55352" ht="12.75"/>
    <row r="55353" ht="12.75"/>
    <row r="55354" ht="12.75"/>
    <row r="55355" ht="12.75"/>
    <row r="55356" ht="12.75"/>
    <row r="55357" ht="12.75"/>
    <row r="55358" ht="12.75"/>
    <row r="55359" ht="12.75"/>
    <row r="55360" ht="12.75"/>
    <row r="55361" ht="12.75"/>
    <row r="55362" ht="12.75"/>
    <row r="55363" ht="12.75"/>
    <row r="55364" ht="12.75"/>
    <row r="55365" ht="12.75"/>
    <row r="55366" ht="12.75"/>
    <row r="55367" ht="12.75"/>
    <row r="55368" ht="12.75"/>
    <row r="55369" ht="12.75"/>
    <row r="55370" ht="12.75"/>
    <row r="55371" ht="12.75"/>
    <row r="55372" ht="12.75"/>
    <row r="55373" ht="12.75"/>
    <row r="55374" ht="12.75"/>
    <row r="55375" ht="12.75"/>
    <row r="55376" ht="12.75"/>
    <row r="55377" ht="12.75"/>
    <row r="55378" ht="12.75"/>
    <row r="55379" ht="12.75"/>
    <row r="55380" ht="12.75"/>
    <row r="55381" ht="12.75"/>
    <row r="55382" ht="12.75"/>
    <row r="55383" ht="12.75"/>
    <row r="55384" ht="12.75"/>
    <row r="55385" ht="12.75"/>
    <row r="55386" ht="12.75"/>
    <row r="55387" ht="12.75"/>
    <row r="55388" ht="12.75"/>
    <row r="55389" ht="12.75"/>
    <row r="55390" ht="12.75"/>
    <row r="55391" ht="12.75"/>
    <row r="55392" ht="12.75"/>
    <row r="55393" ht="12.75"/>
    <row r="55394" ht="12.75"/>
    <row r="55395" ht="12.75"/>
    <row r="55396" ht="12.75"/>
    <row r="55397" ht="12.75"/>
    <row r="55398" ht="12.75"/>
    <row r="55399" ht="12.75"/>
    <row r="55400" ht="12.75"/>
    <row r="55401" ht="12.75"/>
    <row r="55402" ht="12.75"/>
    <row r="55403" ht="12.75"/>
    <row r="55404" ht="12.75"/>
    <row r="55405" ht="12.75"/>
    <row r="55406" ht="12.75"/>
    <row r="55407" ht="12.75"/>
    <row r="55408" ht="12.75"/>
    <row r="55409" ht="12.75"/>
    <row r="55410" ht="12.75"/>
    <row r="55411" ht="12.75"/>
    <row r="55412" ht="12.75"/>
    <row r="55413" ht="12.75"/>
    <row r="55414" ht="12.75"/>
    <row r="55415" ht="12.75"/>
    <row r="55416" ht="12.75"/>
    <row r="55417" ht="12.75"/>
    <row r="55418" ht="12.75"/>
    <row r="55419" ht="12.75"/>
    <row r="55420" ht="12.75"/>
    <row r="55421" ht="12.75"/>
    <row r="55422" ht="12.75"/>
    <row r="55423" ht="12.75"/>
    <row r="55424" ht="12.75"/>
    <row r="55425" ht="12.75"/>
    <row r="55426" ht="12.75"/>
    <row r="55427" ht="12.75"/>
    <row r="55428" ht="12.75"/>
    <row r="55429" ht="12.75"/>
    <row r="55430" ht="12.75"/>
    <row r="55431" ht="12.75"/>
    <row r="55432" ht="12.75"/>
    <row r="55433" ht="12.75"/>
    <row r="55434" ht="12.75"/>
    <row r="55435" ht="12.75"/>
    <row r="55436" ht="12.75"/>
    <row r="55437" ht="12.75"/>
    <row r="55438" ht="12.75"/>
    <row r="55439" ht="12.75"/>
    <row r="55440" ht="12.75"/>
    <row r="55441" ht="12.75"/>
    <row r="55442" ht="12.75"/>
    <row r="55443" ht="12.75"/>
    <row r="55444" ht="12.75"/>
    <row r="55445" ht="12.75"/>
    <row r="55446" ht="12.75"/>
    <row r="55447" ht="12.75"/>
    <row r="55448" ht="12.75"/>
    <row r="55449" ht="12.75"/>
    <row r="55450" ht="12.75"/>
    <row r="55451" ht="12.75"/>
    <row r="55452" ht="12.75"/>
    <row r="55453" ht="12.75"/>
    <row r="55454" ht="12.75"/>
    <row r="55455" ht="12.75"/>
    <row r="55456" ht="12.75"/>
    <row r="55457" ht="12.75"/>
    <row r="55458" ht="12.75"/>
    <row r="55459" ht="12.75"/>
    <row r="55460" ht="12.75"/>
    <row r="55461" ht="12.75"/>
    <row r="55462" ht="12.75"/>
    <row r="55463" ht="12.75"/>
    <row r="55464" ht="12.75"/>
    <row r="55465" ht="12.75"/>
    <row r="55466" ht="12.75"/>
    <row r="55467" ht="12.75"/>
    <row r="55468" ht="12.75"/>
    <row r="55469" ht="12.75"/>
    <row r="55470" ht="12.75"/>
    <row r="55471" ht="12.75"/>
    <row r="55472" ht="12.75"/>
    <row r="55473" ht="12.75"/>
    <row r="55474" ht="12.75"/>
    <row r="55475" ht="12.75"/>
    <row r="55476" ht="12.75"/>
    <row r="55477" ht="12.75"/>
    <row r="55478" ht="12.75"/>
    <row r="55479" ht="12.75"/>
    <row r="55480" ht="12.75"/>
    <row r="55481" ht="12.75"/>
    <row r="55482" ht="12.75"/>
    <row r="55483" ht="12.75"/>
    <row r="55484" ht="12.75"/>
    <row r="55485" ht="12.75"/>
    <row r="55486" ht="12.75"/>
    <row r="55487" ht="12.75"/>
    <row r="55488" ht="12.75"/>
    <row r="55489" ht="12.75"/>
    <row r="55490" ht="12.75"/>
    <row r="55491" ht="12.75"/>
    <row r="55492" ht="12.75"/>
    <row r="55493" ht="12.75"/>
    <row r="55494" ht="12.75"/>
    <row r="55495" ht="12.75"/>
    <row r="55496" ht="12.75"/>
    <row r="55497" ht="12.75"/>
    <row r="55498" ht="12.75"/>
    <row r="55499" ht="12.75"/>
    <row r="55500" ht="12.75"/>
    <row r="55501" ht="12.75"/>
    <row r="55502" ht="12.75"/>
    <row r="55503" ht="12.75"/>
    <row r="55504" ht="12.75"/>
    <row r="55505" ht="12.75"/>
    <row r="55506" ht="12.75"/>
    <row r="55507" ht="12.75"/>
    <row r="55508" ht="12.75"/>
    <row r="55509" ht="12.75"/>
    <row r="55510" ht="12.75"/>
    <row r="55511" ht="12.75"/>
    <row r="55512" ht="12.75"/>
    <row r="55513" ht="12.75"/>
    <row r="55514" ht="12.75"/>
    <row r="55515" ht="12.75"/>
    <row r="55516" ht="12.75"/>
    <row r="55517" ht="12.75"/>
    <row r="55518" ht="12.75"/>
    <row r="55519" ht="12.75"/>
    <row r="55520" ht="12.75"/>
    <row r="55521" ht="12.75"/>
    <row r="55522" ht="12.75"/>
    <row r="55523" ht="12.75"/>
    <row r="55524" ht="12.75"/>
    <row r="55525" ht="12.75"/>
    <row r="55526" ht="12.75"/>
    <row r="55527" ht="12.75"/>
    <row r="55528" ht="12.75"/>
    <row r="55529" ht="12.75"/>
    <row r="55530" ht="12.75"/>
    <row r="55531" ht="12.75"/>
    <row r="55532" ht="12.75"/>
    <row r="55533" ht="12.75"/>
    <row r="55534" ht="12.75"/>
    <row r="55535" ht="12.75"/>
    <row r="55536" ht="12.75"/>
    <row r="55537" ht="12.75"/>
    <row r="55538" ht="12.75"/>
    <row r="55539" ht="12.75"/>
    <row r="55540" ht="12.75"/>
    <row r="55541" ht="12.75"/>
    <row r="55542" ht="12.75"/>
    <row r="55543" ht="12.75"/>
    <row r="55544" ht="12.75"/>
    <row r="55545" ht="12.75"/>
    <row r="55546" ht="12.75"/>
    <row r="55547" ht="12.75"/>
    <row r="55548" ht="12.75"/>
    <row r="55549" ht="12.75"/>
    <row r="55550" ht="12.75"/>
    <row r="55551" ht="12.75"/>
    <row r="55552" ht="12.75"/>
    <row r="55553" ht="12.75"/>
    <row r="55554" ht="12.75"/>
    <row r="55555" ht="12.75"/>
    <row r="55556" ht="12.75"/>
    <row r="55557" ht="12.75"/>
    <row r="55558" ht="12.75"/>
    <row r="55559" ht="12.75"/>
    <row r="55560" ht="12.75"/>
    <row r="55561" ht="12.75"/>
    <row r="55562" ht="12.75"/>
    <row r="55563" ht="12.75"/>
    <row r="55564" ht="12.75"/>
    <row r="55565" ht="12.75"/>
    <row r="55566" ht="12.75"/>
    <row r="55567" ht="12.75"/>
    <row r="55568" ht="12.75"/>
    <row r="55569" ht="12.75"/>
    <row r="55570" ht="12.75"/>
    <row r="55571" ht="12.75"/>
    <row r="55572" ht="12.75"/>
    <row r="55573" ht="12.75"/>
    <row r="55574" ht="12.75"/>
    <row r="55575" ht="12.75"/>
    <row r="55576" ht="12.75"/>
    <row r="55577" ht="12.75"/>
    <row r="55578" ht="12.75"/>
    <row r="55579" ht="12.75"/>
    <row r="55580" ht="12.75"/>
    <row r="55581" ht="12.75"/>
    <row r="55582" ht="12.75"/>
    <row r="55583" ht="12.75"/>
    <row r="55584" ht="12.75"/>
    <row r="55585" ht="12.75"/>
    <row r="55586" ht="12.75"/>
    <row r="55587" ht="12.75"/>
    <row r="55588" ht="12.75"/>
    <row r="55589" ht="12.75"/>
    <row r="55590" ht="12.75"/>
    <row r="55591" ht="12.75"/>
    <row r="55592" ht="12.75"/>
    <row r="55593" ht="12.75"/>
    <row r="55594" ht="12.75"/>
    <row r="55595" ht="12.75"/>
    <row r="55596" ht="12.75"/>
    <row r="55597" ht="12.75"/>
    <row r="55598" ht="12.75"/>
    <row r="55599" ht="12.75"/>
    <row r="55600" ht="12.75"/>
    <row r="55601" ht="12.75"/>
    <row r="55602" ht="12.75"/>
    <row r="55603" ht="12.75"/>
    <row r="55604" ht="12.75"/>
    <row r="55605" ht="12.75"/>
    <row r="55606" ht="12.75"/>
    <row r="55607" ht="12.75"/>
    <row r="55608" ht="12.75"/>
    <row r="55609" ht="12.75"/>
    <row r="55610" ht="12.75"/>
    <row r="55611" ht="12.75"/>
    <row r="55612" ht="12.75"/>
    <row r="55613" ht="12.75"/>
    <row r="55614" ht="12.75"/>
    <row r="55615" ht="12.75"/>
    <row r="55616" ht="12.75"/>
    <row r="55617" ht="12.75"/>
    <row r="55618" ht="12.75"/>
    <row r="55619" ht="12.75"/>
    <row r="55620" ht="12.75"/>
    <row r="55621" ht="12.75"/>
    <row r="55622" ht="12.75"/>
    <row r="55623" ht="12.75"/>
    <row r="55624" ht="12.75"/>
    <row r="55625" ht="12.75"/>
    <row r="55626" ht="12.75"/>
    <row r="55627" ht="12.75"/>
    <row r="55628" ht="12.75"/>
    <row r="55629" ht="12.75"/>
    <row r="55630" ht="12.75"/>
    <row r="55631" ht="12.75"/>
    <row r="55632" ht="12.75"/>
    <row r="55633" ht="12.75"/>
    <row r="55634" ht="12.75"/>
    <row r="55635" ht="12.75"/>
    <row r="55636" ht="12.75"/>
    <row r="55637" ht="12.75"/>
    <row r="55638" ht="12.75"/>
    <row r="55639" ht="12.75"/>
    <row r="55640" ht="12.75"/>
    <row r="55641" ht="12.75"/>
    <row r="55642" ht="12.75"/>
    <row r="55643" ht="12.75"/>
    <row r="55644" ht="12.75"/>
    <row r="55645" ht="12.75"/>
    <row r="55646" ht="12.75"/>
    <row r="55647" ht="12.75"/>
    <row r="55648" ht="12.75"/>
    <row r="55649" ht="12.75"/>
    <row r="55650" ht="12.75"/>
    <row r="55651" ht="12.75"/>
    <row r="55652" ht="12.75"/>
    <row r="55653" ht="12.75"/>
    <row r="55654" ht="12.75"/>
    <row r="55655" ht="12.75"/>
    <row r="55656" ht="12.75"/>
    <row r="55657" ht="12.75"/>
    <row r="55658" ht="12.75"/>
    <row r="55659" ht="12.75"/>
    <row r="55660" ht="12.75"/>
    <row r="55661" ht="12.75"/>
    <row r="55662" ht="12.75"/>
    <row r="55663" ht="12.75"/>
    <row r="55664" ht="12.75"/>
    <row r="55665" ht="12.75"/>
    <row r="55666" ht="12.75"/>
    <row r="55667" ht="12.75"/>
    <row r="55668" ht="12.75"/>
    <row r="55669" ht="12.75"/>
    <row r="55670" ht="12.75"/>
    <row r="55671" ht="12.75"/>
    <row r="55672" ht="12.75"/>
    <row r="55673" ht="12.75"/>
    <row r="55674" ht="12.75"/>
    <row r="55675" ht="12.75"/>
    <row r="55676" ht="12.75"/>
    <row r="55677" ht="12.75"/>
    <row r="55678" ht="12.75"/>
    <row r="55679" ht="12.75"/>
    <row r="55680" ht="12.75"/>
    <row r="55681" ht="12.75"/>
    <row r="55682" ht="12.75"/>
    <row r="55683" ht="12.75"/>
    <row r="55684" ht="12.75"/>
    <row r="55685" ht="12.75"/>
    <row r="55686" ht="12.75"/>
    <row r="55687" ht="12.75"/>
    <row r="55688" ht="12.75"/>
    <row r="55689" ht="12.75"/>
    <row r="55690" ht="12.75"/>
    <row r="55691" ht="12.75"/>
    <row r="55692" ht="12.75"/>
    <row r="55693" ht="12.75"/>
    <row r="55694" ht="12.75"/>
    <row r="55695" ht="12.75"/>
    <row r="55696" ht="12.75"/>
    <row r="55697" ht="12.75"/>
    <row r="55698" ht="12.75"/>
    <row r="55699" ht="12.75"/>
    <row r="55700" ht="12.75"/>
    <row r="55701" ht="12.75"/>
    <row r="55702" ht="12.75"/>
    <row r="55703" ht="12.75"/>
    <row r="55704" ht="12.75"/>
    <row r="55705" ht="12.75"/>
    <row r="55706" ht="12.75"/>
    <row r="55707" ht="12.75"/>
    <row r="55708" ht="12.75"/>
    <row r="55709" ht="12.75"/>
    <row r="55710" ht="12.75"/>
    <row r="55711" ht="12.75"/>
    <row r="55712" ht="12.75"/>
    <row r="55713" ht="12.75"/>
    <row r="55714" ht="12.75"/>
    <row r="55715" ht="12.75"/>
    <row r="55716" ht="12.75"/>
    <row r="55717" ht="12.75"/>
    <row r="55718" ht="12.75"/>
    <row r="55719" ht="12.75"/>
    <row r="55720" ht="12.75"/>
    <row r="55721" ht="12.75"/>
    <row r="55722" ht="12.75"/>
    <row r="55723" ht="12.75"/>
    <row r="55724" ht="12.75"/>
    <row r="55725" ht="12.75"/>
    <row r="55726" ht="12.75"/>
    <row r="55727" ht="12.75"/>
    <row r="55728" ht="12.75"/>
    <row r="55729" ht="12.75"/>
    <row r="55730" ht="12.75"/>
    <row r="55731" ht="12.75"/>
    <row r="55732" ht="12.75"/>
    <row r="55733" ht="12.75"/>
    <row r="55734" ht="12.75"/>
    <row r="55735" ht="12.75"/>
    <row r="55736" ht="12.75"/>
    <row r="55737" ht="12.75"/>
    <row r="55738" ht="12.75"/>
    <row r="55739" ht="12.75"/>
    <row r="55740" ht="12.75"/>
    <row r="55741" ht="12.75"/>
    <row r="55742" ht="12.75"/>
    <row r="55743" ht="12.75"/>
    <row r="55744" ht="12.75"/>
    <row r="55745" ht="12.75"/>
    <row r="55746" ht="12.75"/>
    <row r="55747" ht="12.75"/>
    <row r="55748" ht="12.75"/>
    <row r="55749" ht="12.75"/>
    <row r="55750" ht="12.75"/>
    <row r="55751" ht="12.75"/>
    <row r="55752" ht="12.75"/>
    <row r="55753" ht="12.75"/>
    <row r="55754" ht="12.75"/>
    <row r="55755" ht="12.75"/>
    <row r="55756" ht="12.75"/>
    <row r="55757" ht="12.75"/>
    <row r="55758" ht="12.75"/>
    <row r="55759" ht="12.75"/>
    <row r="55760" ht="12.75"/>
    <row r="55761" ht="12.75"/>
    <row r="55762" ht="12.75"/>
    <row r="55763" ht="12.75"/>
    <row r="55764" ht="12.75"/>
    <row r="55765" ht="12.75"/>
    <row r="55766" ht="12.75"/>
    <row r="55767" ht="12.75"/>
    <row r="55768" ht="12.75"/>
    <row r="55769" ht="12.75"/>
    <row r="55770" ht="12.75"/>
    <row r="55771" ht="12.75"/>
    <row r="55772" ht="12.75"/>
    <row r="55773" ht="12.75"/>
    <row r="55774" ht="12.75"/>
    <row r="55775" ht="12.75"/>
    <row r="55776" ht="12.75"/>
    <row r="55777" ht="12.75"/>
    <row r="55778" ht="12.75"/>
    <row r="55779" ht="12.75"/>
    <row r="55780" ht="12.75"/>
    <row r="55781" ht="12.75"/>
    <row r="55782" ht="12.75"/>
    <row r="55783" ht="12.75"/>
    <row r="55784" ht="12.75"/>
    <row r="55785" ht="12.75"/>
    <row r="55786" ht="12.75"/>
    <row r="55787" ht="12.75"/>
    <row r="55788" ht="12.75"/>
    <row r="55789" ht="12.75"/>
    <row r="55790" ht="12.75"/>
    <row r="55791" ht="12.75"/>
    <row r="55792" ht="12.75"/>
    <row r="55793" ht="12.75"/>
    <row r="55794" ht="12.75"/>
    <row r="55795" ht="12.75"/>
    <row r="55796" ht="12.75"/>
    <row r="55797" ht="12.75"/>
    <row r="55798" ht="12.75"/>
    <row r="55799" ht="12.75"/>
    <row r="55800" ht="12.75"/>
    <row r="55801" ht="12.75"/>
    <row r="55802" ht="12.75"/>
    <row r="55803" ht="12.75"/>
    <row r="55804" ht="12.75"/>
    <row r="55805" ht="12.75"/>
    <row r="55806" ht="12.75"/>
    <row r="55807" ht="12.75"/>
    <row r="55808" ht="12.75"/>
    <row r="55809" ht="12.75"/>
    <row r="55810" ht="12.75"/>
    <row r="55811" ht="12.75"/>
    <row r="55812" ht="12.75"/>
    <row r="55813" ht="12.75"/>
    <row r="55814" ht="12.75"/>
    <row r="55815" ht="12.75"/>
    <row r="55816" ht="12.75"/>
    <row r="55817" ht="12.75"/>
    <row r="55818" ht="12.75"/>
    <row r="55819" ht="12.75"/>
    <row r="55820" ht="12.75"/>
    <row r="55821" ht="12.75"/>
    <row r="55822" ht="12.75"/>
    <row r="55823" ht="12.75"/>
    <row r="55824" ht="12.75"/>
    <row r="55825" ht="12.75"/>
    <row r="55826" ht="12.75"/>
    <row r="55827" ht="12.75"/>
    <row r="55828" ht="12.75"/>
    <row r="55829" ht="12.75"/>
    <row r="55830" ht="12.75"/>
    <row r="55831" ht="12.75"/>
    <row r="55832" ht="12.75"/>
    <row r="55833" ht="12.75"/>
    <row r="55834" ht="12.75"/>
    <row r="55835" ht="12.75"/>
    <row r="55836" ht="12.75"/>
    <row r="55837" ht="12.75"/>
    <row r="55838" ht="12.75"/>
    <row r="55839" ht="12.75"/>
    <row r="55840" ht="12.75"/>
    <row r="55841" ht="12.75"/>
    <row r="55842" ht="12.75"/>
    <row r="55843" ht="12.75"/>
    <row r="55844" ht="12.75"/>
    <row r="55845" ht="12.75"/>
    <row r="55846" ht="12.75"/>
    <row r="55847" ht="12.75"/>
    <row r="55848" ht="12.75"/>
    <row r="55849" ht="12.75"/>
    <row r="55850" ht="12.75"/>
    <row r="55851" ht="12.75"/>
    <row r="55852" ht="12.75"/>
    <row r="55853" ht="12.75"/>
    <row r="55854" ht="12.75"/>
    <row r="55855" ht="12.75"/>
    <row r="55856" ht="12.75"/>
    <row r="55857" ht="12.75"/>
    <row r="55858" ht="12.75"/>
    <row r="55859" ht="12.75"/>
    <row r="55860" ht="12.75"/>
    <row r="55861" ht="12.75"/>
    <row r="55862" ht="12.75"/>
    <row r="55863" ht="12.75"/>
    <row r="55864" ht="12.75"/>
    <row r="55865" ht="12.75"/>
    <row r="55866" ht="12.75"/>
    <row r="55867" ht="12.75"/>
    <row r="55868" ht="12.75"/>
    <row r="55869" ht="12.75"/>
    <row r="55870" ht="12.75"/>
    <row r="55871" ht="12.75"/>
    <row r="55872" ht="12.75"/>
    <row r="55873" ht="12.75"/>
    <row r="55874" ht="12.75"/>
    <row r="55875" ht="12.75"/>
    <row r="55876" ht="12.75"/>
    <row r="55877" ht="12.75"/>
    <row r="55878" ht="12.75"/>
    <row r="55879" ht="12.75"/>
    <row r="55880" ht="12.75"/>
    <row r="55881" ht="12.75"/>
    <row r="55882" ht="12.75"/>
    <row r="55883" ht="12.75"/>
    <row r="55884" ht="12.75"/>
    <row r="55885" ht="12.75"/>
    <row r="55886" ht="12.75"/>
    <row r="55887" ht="12.75"/>
    <row r="55888" ht="12.75"/>
    <row r="55889" ht="12.75"/>
    <row r="55890" ht="12.75"/>
    <row r="55891" ht="12.75"/>
    <row r="55892" ht="12.75"/>
    <row r="55893" ht="12.75"/>
    <row r="55894" ht="12.75"/>
    <row r="55895" ht="12.75"/>
    <row r="55896" ht="12.75"/>
    <row r="55897" ht="12.75"/>
    <row r="55898" ht="12.75"/>
    <row r="55899" ht="12.75"/>
    <row r="55900" ht="12.75"/>
    <row r="55901" ht="12.75"/>
    <row r="55902" ht="12.75"/>
    <row r="55903" ht="12.75"/>
    <row r="55904" ht="12.75"/>
    <row r="55905" ht="12.75"/>
    <row r="55906" ht="12.75"/>
    <row r="55907" ht="12.75"/>
    <row r="55908" ht="12.75"/>
    <row r="55909" ht="12.75"/>
    <row r="55910" ht="12.75"/>
    <row r="55911" ht="12.75"/>
    <row r="55912" ht="12.75"/>
    <row r="55913" ht="12.75"/>
    <row r="55914" ht="12.75"/>
    <row r="55915" ht="12.75"/>
    <row r="55916" ht="12.75"/>
    <row r="55917" ht="12.75"/>
    <row r="55918" ht="12.75"/>
    <row r="55919" ht="12.75"/>
    <row r="55920" ht="12.75"/>
    <row r="55921" ht="12.75"/>
    <row r="55922" ht="12.75"/>
    <row r="55923" ht="12.75"/>
    <row r="55924" ht="12.75"/>
    <row r="55925" ht="12.75"/>
    <row r="55926" ht="12.75"/>
    <row r="55927" ht="12.75"/>
    <row r="55928" ht="12.75"/>
    <row r="55929" ht="12.75"/>
    <row r="55930" ht="12.75"/>
    <row r="55931" ht="12.75"/>
    <row r="55932" ht="12.75"/>
    <row r="55933" ht="12.75"/>
    <row r="55934" ht="12.75"/>
    <row r="55935" ht="12.75"/>
    <row r="55936" ht="12.75"/>
    <row r="55937" ht="12.75"/>
    <row r="55938" ht="12.75"/>
    <row r="55939" ht="12.75"/>
    <row r="55940" ht="12.75"/>
    <row r="55941" ht="12.75"/>
    <row r="55942" ht="12.75"/>
    <row r="55943" ht="12.75"/>
    <row r="55944" ht="12.75"/>
    <row r="55945" ht="12.75"/>
    <row r="55946" ht="12.75"/>
    <row r="55947" ht="12.75"/>
    <row r="55948" ht="12.75"/>
    <row r="55949" ht="12.75"/>
    <row r="55950" ht="12.75"/>
    <row r="55951" ht="12.75"/>
    <row r="55952" ht="12.75"/>
    <row r="55953" ht="12.75"/>
    <row r="55954" ht="12.75"/>
    <row r="55955" ht="12.75"/>
    <row r="55956" ht="12.75"/>
    <row r="55957" ht="12.75"/>
    <row r="55958" ht="12.75"/>
    <row r="55959" ht="12.75"/>
    <row r="55960" ht="12.75"/>
    <row r="55961" ht="12.75"/>
    <row r="55962" ht="12.75"/>
    <row r="55963" ht="12.75"/>
    <row r="55964" ht="12.75"/>
    <row r="55965" ht="12.75"/>
    <row r="55966" ht="12.75"/>
    <row r="55967" ht="12.75"/>
    <row r="55968" ht="12.75"/>
    <row r="55969" ht="12.75"/>
    <row r="55970" ht="12.75"/>
    <row r="55971" ht="12.75"/>
    <row r="55972" ht="12.75"/>
    <row r="55973" ht="12.75"/>
    <row r="55974" ht="12.75"/>
    <row r="55975" ht="12.75"/>
    <row r="55976" ht="12.75"/>
    <row r="55977" ht="12.75"/>
    <row r="55978" ht="12.75"/>
    <row r="55979" ht="12.75"/>
    <row r="55980" ht="12.75"/>
    <row r="55981" ht="12.75"/>
    <row r="55982" ht="12.75"/>
    <row r="55983" ht="12.75"/>
    <row r="55984" ht="12.75"/>
    <row r="55985" ht="12.75"/>
    <row r="55986" ht="12.75"/>
    <row r="55987" ht="12.75"/>
    <row r="55988" ht="12.75"/>
    <row r="55989" ht="12.75"/>
    <row r="55990" ht="12.75"/>
    <row r="55991" ht="12.75"/>
    <row r="55992" ht="12.75"/>
    <row r="55993" ht="12.75"/>
    <row r="55994" ht="12.75"/>
    <row r="55995" ht="12.75"/>
    <row r="55996" ht="12.75"/>
    <row r="55997" ht="12.75"/>
    <row r="55998" ht="12.75"/>
    <row r="55999" ht="12.75"/>
    <row r="56000" ht="12.75"/>
    <row r="56001" ht="12.75"/>
    <row r="56002" ht="12.75"/>
    <row r="56003" ht="12.75"/>
    <row r="56004" ht="12.75"/>
    <row r="56005" ht="12.75"/>
    <row r="56006" ht="12.75"/>
    <row r="56007" ht="12.75"/>
    <row r="56008" ht="12.75"/>
    <row r="56009" ht="12.75"/>
    <row r="56010" ht="12.75"/>
    <row r="56011" ht="12.75"/>
    <row r="56012" ht="12.75"/>
    <row r="56013" ht="12.75"/>
    <row r="56014" ht="12.75"/>
    <row r="56015" ht="12.75"/>
    <row r="56016" ht="12.75"/>
    <row r="56017" ht="12.75"/>
    <row r="56018" ht="12.75"/>
    <row r="56019" ht="12.75"/>
    <row r="56020" ht="12.75"/>
    <row r="56021" ht="12.75"/>
    <row r="56022" ht="12.75"/>
    <row r="56023" ht="12.75"/>
    <row r="56024" ht="12.75"/>
    <row r="56025" ht="12.75"/>
    <row r="56026" ht="12.75"/>
    <row r="56027" ht="12.75"/>
    <row r="56028" ht="12.75"/>
    <row r="56029" ht="12.75"/>
    <row r="56030" ht="12.75"/>
    <row r="56031" ht="12.75"/>
    <row r="56032" ht="12.75"/>
    <row r="56033" ht="12.75"/>
    <row r="56034" ht="12.75"/>
    <row r="56035" ht="12.75"/>
    <row r="56036" ht="12.75"/>
    <row r="56037" ht="12.75"/>
    <row r="56038" ht="12.75"/>
    <row r="56039" ht="12.75"/>
    <row r="56040" ht="12.75"/>
    <row r="56041" ht="12.75"/>
    <row r="56042" ht="12.75"/>
    <row r="56043" ht="12.75"/>
    <row r="56044" ht="12.75"/>
    <row r="56045" ht="12.75"/>
    <row r="56046" ht="12.75"/>
    <row r="56047" ht="12.75"/>
    <row r="56048" ht="12.75"/>
    <row r="56049" ht="12.75"/>
    <row r="56050" ht="12.75"/>
    <row r="56051" ht="12.75"/>
    <row r="56052" ht="12.75"/>
    <row r="56053" ht="12.75"/>
    <row r="56054" ht="12.75"/>
    <row r="56055" ht="12.75"/>
    <row r="56056" ht="12.75"/>
    <row r="56057" ht="12.75"/>
    <row r="56058" ht="12.75"/>
    <row r="56059" ht="12.75"/>
    <row r="56060" ht="12.75"/>
    <row r="56061" ht="12.75"/>
    <row r="56062" ht="12.75"/>
    <row r="56063" ht="12.75"/>
    <row r="56064" ht="12.75"/>
    <row r="56065" ht="12.75"/>
    <row r="56066" ht="12.75"/>
    <row r="56067" ht="12.75"/>
    <row r="56068" ht="12.75"/>
    <row r="56069" ht="12.75"/>
    <row r="56070" ht="12.75"/>
    <row r="56071" ht="12.75"/>
    <row r="56072" ht="12.75"/>
    <row r="56073" ht="12.75"/>
    <row r="56074" ht="12.75"/>
    <row r="56075" ht="12.75"/>
    <row r="56076" ht="12.75"/>
    <row r="56077" ht="12.75"/>
    <row r="56078" ht="12.75"/>
    <row r="56079" ht="12.75"/>
    <row r="56080" ht="12.75"/>
    <row r="56081" ht="12.75"/>
    <row r="56082" ht="12.75"/>
    <row r="56083" ht="12.75"/>
    <row r="56084" ht="12.75"/>
    <row r="56085" ht="12.75"/>
    <row r="56086" ht="12.75"/>
    <row r="56087" ht="12.75"/>
    <row r="56088" ht="12.75"/>
    <row r="56089" ht="12.75"/>
    <row r="56090" ht="12.75"/>
    <row r="56091" ht="12.75"/>
    <row r="56092" ht="12.75"/>
    <row r="56093" ht="12.75"/>
    <row r="56094" ht="12.75"/>
    <row r="56095" ht="12.75"/>
    <row r="56096" ht="12.75"/>
    <row r="56097" ht="12.75"/>
    <row r="56098" ht="12.75"/>
    <row r="56099" ht="12.75"/>
    <row r="56100" ht="12.75"/>
    <row r="56101" ht="12.75"/>
    <row r="56102" ht="12.75"/>
    <row r="56103" ht="12.75"/>
    <row r="56104" ht="12.75"/>
    <row r="56105" ht="12.75"/>
    <row r="56106" ht="12.75"/>
    <row r="56107" ht="12.75"/>
    <row r="56108" ht="12.75"/>
    <row r="56109" ht="12.75"/>
    <row r="56110" ht="12.75"/>
    <row r="56111" ht="12.75"/>
    <row r="56112" ht="12.75"/>
    <row r="56113" ht="12.75"/>
    <row r="56114" ht="12.75"/>
    <row r="56115" ht="12.75"/>
    <row r="56116" ht="12.75"/>
    <row r="56117" ht="12.75"/>
    <row r="56118" ht="12.75"/>
    <row r="56119" ht="12.75"/>
    <row r="56120" ht="12.75"/>
    <row r="56121" ht="12.75"/>
    <row r="56122" ht="12.75"/>
    <row r="56123" ht="12.75"/>
    <row r="56124" ht="12.75"/>
    <row r="56125" ht="12.75"/>
    <row r="56126" ht="12.75"/>
    <row r="56127" ht="12.75"/>
    <row r="56128" ht="12.75"/>
    <row r="56129" ht="12.75"/>
    <row r="56130" ht="12.75"/>
    <row r="56131" ht="12.75"/>
    <row r="56132" ht="12.75"/>
    <row r="56133" ht="12.75"/>
    <row r="56134" ht="12.75"/>
    <row r="56135" ht="12.75"/>
    <row r="56136" ht="12.75"/>
    <row r="56137" ht="12.75"/>
    <row r="56138" ht="12.75"/>
    <row r="56139" ht="12.75"/>
    <row r="56140" ht="12.75"/>
    <row r="56141" ht="12.75"/>
    <row r="56142" ht="12.75"/>
    <row r="56143" ht="12.75"/>
    <row r="56144" ht="12.75"/>
    <row r="56145" ht="12.75"/>
    <row r="56146" ht="12.75"/>
    <row r="56147" ht="12.75"/>
    <row r="56148" ht="12.75"/>
    <row r="56149" ht="12.75"/>
    <row r="56150" ht="12.75"/>
    <row r="56151" ht="12.75"/>
    <row r="56152" ht="12.75"/>
    <row r="56153" ht="12.75"/>
    <row r="56154" ht="12.75"/>
    <row r="56155" ht="12.75"/>
    <row r="56156" ht="12.75"/>
    <row r="56157" ht="12.75"/>
    <row r="56158" ht="12.75"/>
    <row r="56159" ht="12.75"/>
    <row r="56160" ht="12.75"/>
    <row r="56161" ht="12.75"/>
    <row r="56162" ht="12.75"/>
    <row r="56163" ht="12.75"/>
    <row r="56164" ht="12.75"/>
    <row r="56165" ht="12.75"/>
    <row r="56166" ht="12.75"/>
    <row r="56167" ht="12.75"/>
    <row r="56168" ht="12.75"/>
    <row r="56169" ht="12.75"/>
    <row r="56170" ht="12.75"/>
    <row r="56171" ht="12.75"/>
    <row r="56172" ht="12.75"/>
    <row r="56173" ht="12.75"/>
    <row r="56174" ht="12.75"/>
    <row r="56175" ht="12.75"/>
    <row r="56176" ht="12.75"/>
    <row r="56177" ht="12.75"/>
    <row r="56178" ht="12.75"/>
    <row r="56179" ht="12.75"/>
    <row r="56180" ht="12.75"/>
    <row r="56181" ht="12.75"/>
    <row r="56182" ht="12.75"/>
    <row r="56183" ht="12.75"/>
    <row r="56184" ht="12.75"/>
    <row r="56185" ht="12.75"/>
    <row r="56186" ht="12.75"/>
    <row r="56187" ht="12.75"/>
    <row r="56188" ht="12.75"/>
    <row r="56189" ht="12.75"/>
    <row r="56190" ht="12.75"/>
    <row r="56191" ht="12.75"/>
    <row r="56192" ht="12.75"/>
    <row r="56193" ht="12.75"/>
    <row r="56194" ht="12.75"/>
    <row r="56195" ht="12.75"/>
    <row r="56196" ht="12.75"/>
    <row r="56197" ht="12.75"/>
    <row r="56198" ht="12.75"/>
    <row r="56199" ht="12.75"/>
    <row r="56200" ht="12.75"/>
    <row r="56201" ht="12.75"/>
    <row r="56202" ht="12.75"/>
    <row r="56203" ht="12.75"/>
    <row r="56204" ht="12.75"/>
    <row r="56205" ht="12.75"/>
    <row r="56206" ht="12.75"/>
    <row r="56207" ht="12.75"/>
    <row r="56208" ht="12.75"/>
    <row r="56209" ht="12.75"/>
    <row r="56210" ht="12.75"/>
    <row r="56211" ht="12.75"/>
    <row r="56212" ht="12.75"/>
    <row r="56213" ht="12.75"/>
    <row r="56214" ht="12.75"/>
    <row r="56215" ht="12.75"/>
    <row r="56216" ht="12.75"/>
    <row r="56217" ht="12.75"/>
    <row r="56218" ht="12.75"/>
    <row r="56219" ht="12.75"/>
    <row r="56220" ht="12.75"/>
    <row r="56221" ht="12.75"/>
    <row r="56222" ht="12.75"/>
    <row r="56223" ht="12.75"/>
    <row r="56224" ht="12.75"/>
    <row r="56225" ht="12.75"/>
    <row r="56226" ht="12.75"/>
    <row r="56227" ht="12.75"/>
    <row r="56228" ht="12.75"/>
    <row r="56229" ht="12.75"/>
    <row r="56230" ht="12.75"/>
    <row r="56231" ht="12.75"/>
    <row r="56232" ht="12.75"/>
    <row r="56233" ht="12.75"/>
    <row r="56234" ht="12.75"/>
    <row r="56235" ht="12.75"/>
    <row r="56236" ht="12.75"/>
    <row r="56237" ht="12.75"/>
    <row r="56238" ht="12.75"/>
    <row r="56239" ht="12.75"/>
    <row r="56240" ht="12.75"/>
    <row r="56241" ht="12.75"/>
    <row r="56242" ht="12.75"/>
    <row r="56243" ht="12.75"/>
    <row r="56244" ht="12.75"/>
    <row r="56245" ht="12.75"/>
    <row r="56246" ht="12.75"/>
    <row r="56247" ht="12.75"/>
    <row r="56248" ht="12.75"/>
    <row r="56249" ht="12.75"/>
    <row r="56250" ht="12.75"/>
    <row r="56251" ht="12.75"/>
    <row r="56252" ht="12.75"/>
    <row r="56253" ht="12.75"/>
    <row r="56254" ht="12.75"/>
    <row r="56255" ht="12.75"/>
    <row r="56256" ht="12.75"/>
    <row r="56257" ht="12.75"/>
    <row r="56258" ht="12.75"/>
    <row r="56259" ht="12.75"/>
    <row r="56260" ht="12.75"/>
    <row r="56261" ht="12.75"/>
    <row r="56262" ht="12.75"/>
    <row r="56263" ht="12.75"/>
    <row r="56264" ht="12.75"/>
    <row r="56265" ht="12.75"/>
    <row r="56266" ht="12.75"/>
    <row r="56267" ht="12.75"/>
    <row r="56268" ht="12.75"/>
    <row r="56269" ht="12.75"/>
    <row r="56270" ht="12.75"/>
    <row r="56271" ht="12.75"/>
    <row r="56272" ht="12.75"/>
    <row r="56273" ht="12.75"/>
    <row r="56274" ht="12.75"/>
    <row r="56275" ht="12.75"/>
    <row r="56276" ht="12.75"/>
    <row r="56277" ht="12.75"/>
    <row r="56278" ht="12.75"/>
    <row r="56279" ht="12.75"/>
    <row r="56280" ht="12.75"/>
    <row r="56281" ht="12.75"/>
    <row r="56282" ht="12.75"/>
    <row r="56283" ht="12.75"/>
    <row r="56284" ht="12.75"/>
    <row r="56285" ht="12.75"/>
    <row r="56286" ht="12.75"/>
    <row r="56287" ht="12.75"/>
    <row r="56288" ht="12.75"/>
    <row r="56289" ht="12.75"/>
    <row r="56290" ht="12.75"/>
    <row r="56291" ht="12.75"/>
    <row r="56292" ht="12.75"/>
    <row r="56293" ht="12.75"/>
    <row r="56294" ht="12.75"/>
    <row r="56295" ht="12.75"/>
    <row r="56296" ht="12.75"/>
    <row r="56297" ht="12.75"/>
    <row r="56298" ht="12.75"/>
    <row r="56299" ht="12.75"/>
    <row r="56300" ht="12.75"/>
    <row r="56301" ht="12.75"/>
    <row r="56302" ht="12.75"/>
    <row r="56303" ht="12.75"/>
    <row r="56304" ht="12.75"/>
    <row r="56305" ht="12.75"/>
    <row r="56306" ht="12.75"/>
    <row r="56307" ht="12.75"/>
    <row r="56308" ht="12.75"/>
    <row r="56309" ht="12.75"/>
    <row r="56310" ht="12.75"/>
    <row r="56311" ht="12.75"/>
    <row r="56312" ht="12.75"/>
    <row r="56313" ht="12.75"/>
    <row r="56314" ht="12.75"/>
    <row r="56315" ht="12.75"/>
    <row r="56316" ht="12.75"/>
    <row r="56317" ht="12.75"/>
    <row r="56318" ht="12.75"/>
    <row r="56319" ht="12.75"/>
    <row r="56320" ht="12.75"/>
    <row r="56321" ht="12.75"/>
    <row r="56322" ht="12.75"/>
    <row r="56323" ht="12.75"/>
    <row r="56324" ht="12.75"/>
    <row r="56325" ht="12.75"/>
    <row r="56326" ht="12.75"/>
    <row r="56327" ht="12.75"/>
    <row r="56328" ht="12.75"/>
    <row r="56329" ht="12.75"/>
    <row r="56330" ht="12.75"/>
    <row r="56331" ht="12.75"/>
    <row r="56332" ht="12.75"/>
    <row r="56333" ht="12.75"/>
    <row r="56334" ht="12.75"/>
    <row r="56335" ht="12.75"/>
    <row r="56336" ht="12.75"/>
    <row r="56337" ht="12.75"/>
    <row r="56338" ht="12.75"/>
    <row r="56339" ht="12.75"/>
    <row r="56340" ht="12.75"/>
    <row r="56341" ht="12.75"/>
    <row r="56342" ht="12.75"/>
    <row r="56343" ht="12.75"/>
    <row r="56344" ht="12.75"/>
    <row r="56345" ht="12.75"/>
    <row r="56346" ht="12.75"/>
    <row r="56347" ht="12.75"/>
    <row r="56348" ht="12.75"/>
    <row r="56349" ht="12.75"/>
    <row r="56350" ht="12.75"/>
    <row r="56351" ht="12.75"/>
    <row r="56352" ht="12.75"/>
    <row r="56353" ht="12.75"/>
    <row r="56354" ht="12.75"/>
    <row r="56355" ht="12.75"/>
    <row r="56356" ht="12.75"/>
    <row r="56357" ht="12.75"/>
    <row r="56358" ht="12.75"/>
    <row r="56359" ht="12.75"/>
    <row r="56360" ht="12.75"/>
    <row r="56361" ht="12.75"/>
    <row r="56362" ht="12.75"/>
    <row r="56363" ht="12.75"/>
    <row r="56364" ht="12.75"/>
    <row r="56365" ht="12.75"/>
    <row r="56366" ht="12.75"/>
    <row r="56367" ht="12.75"/>
    <row r="56368" ht="12.75"/>
    <row r="56369" ht="12.75"/>
    <row r="56370" ht="12.75"/>
    <row r="56371" ht="12.75"/>
    <row r="56372" ht="12.75"/>
    <row r="56373" ht="12.75"/>
    <row r="56374" ht="12.75"/>
    <row r="56375" ht="12.75"/>
    <row r="56376" ht="12.75"/>
    <row r="56377" ht="12.75"/>
    <row r="56378" ht="12.75"/>
    <row r="56379" ht="12.75"/>
    <row r="56380" ht="12.75"/>
    <row r="56381" ht="12.75"/>
    <row r="56382" ht="12.75"/>
    <row r="56383" ht="12.75"/>
    <row r="56384" ht="12.75"/>
    <row r="56385" ht="12.75"/>
    <row r="56386" ht="12.75"/>
    <row r="56387" ht="12.75"/>
    <row r="56388" ht="12.75"/>
    <row r="56389" ht="12.75"/>
    <row r="56390" ht="12.75"/>
    <row r="56391" ht="12.75"/>
    <row r="56392" ht="12.75"/>
    <row r="56393" ht="12.75"/>
    <row r="56394" ht="12.75"/>
    <row r="56395" ht="12.75"/>
    <row r="56396" ht="12.75"/>
    <row r="56397" ht="12.75"/>
    <row r="56398" ht="12.75"/>
    <row r="56399" ht="12.75"/>
    <row r="56400" ht="12.75"/>
    <row r="56401" ht="12.75"/>
    <row r="56402" ht="12.75"/>
    <row r="56403" ht="12.75"/>
    <row r="56404" ht="12.75"/>
    <row r="56405" ht="12.75"/>
    <row r="56406" ht="12.75"/>
    <row r="56407" ht="12.75"/>
    <row r="56408" ht="12.75"/>
    <row r="56409" ht="12.75"/>
    <row r="56410" ht="12.75"/>
    <row r="56411" ht="12.75"/>
    <row r="56412" ht="12.75"/>
    <row r="56413" ht="12.75"/>
    <row r="56414" ht="12.75"/>
    <row r="56415" ht="12.75"/>
    <row r="56416" ht="12.75"/>
    <row r="56417" ht="12.75"/>
    <row r="56418" ht="12.75"/>
    <row r="56419" ht="12.75"/>
    <row r="56420" ht="12.75"/>
    <row r="56421" ht="12.75"/>
    <row r="56422" ht="12.75"/>
    <row r="56423" ht="12.75"/>
    <row r="56424" ht="12.75"/>
    <row r="56425" ht="12.75"/>
    <row r="56426" ht="12.75"/>
    <row r="56427" ht="12.75"/>
    <row r="56428" ht="12.75"/>
    <row r="56429" ht="12.75"/>
    <row r="56430" ht="12.75"/>
    <row r="56431" ht="12.75"/>
    <row r="56432" ht="12.75"/>
    <row r="56433" ht="12.75"/>
    <row r="56434" ht="12.75"/>
    <row r="56435" ht="12.75"/>
    <row r="56436" ht="12.75"/>
    <row r="56437" ht="12.75"/>
    <row r="56438" ht="12.75"/>
    <row r="56439" ht="12.75"/>
    <row r="56440" ht="12.75"/>
    <row r="56441" ht="12.75"/>
    <row r="56442" ht="12.75"/>
    <row r="56443" ht="12.75"/>
    <row r="56444" ht="12.75"/>
    <row r="56445" ht="12.75"/>
    <row r="56446" ht="12.75"/>
    <row r="56447" ht="12.75"/>
    <row r="56448" ht="12.75"/>
    <row r="56449" ht="12.75"/>
    <row r="56450" ht="12.75"/>
    <row r="56451" ht="12.75"/>
    <row r="56452" ht="12.75"/>
    <row r="56453" ht="12.75"/>
    <row r="56454" ht="12.75"/>
    <row r="56455" ht="12.75"/>
    <row r="56456" ht="12.75"/>
    <row r="56457" ht="12.75"/>
    <row r="56458" ht="12.75"/>
    <row r="56459" ht="12.75"/>
    <row r="56460" ht="12.75"/>
    <row r="56461" ht="12.75"/>
    <row r="56462" ht="12.75"/>
    <row r="56463" ht="12.75"/>
    <row r="56464" ht="12.75"/>
    <row r="56465" ht="12.75"/>
    <row r="56466" ht="12.75"/>
    <row r="56467" ht="12.75"/>
    <row r="56468" ht="12.75"/>
    <row r="56469" ht="12.75"/>
    <row r="56470" ht="12.75"/>
    <row r="56471" ht="12.75"/>
    <row r="56472" ht="12.75"/>
    <row r="56473" ht="12.75"/>
    <row r="56474" ht="12.75"/>
    <row r="56475" ht="12.75"/>
    <row r="56476" ht="12.75"/>
    <row r="56477" ht="12.75"/>
    <row r="56478" ht="12.75"/>
    <row r="56479" ht="12.75"/>
    <row r="56480" ht="12.75"/>
    <row r="56481" ht="12.75"/>
    <row r="56482" ht="12.75"/>
    <row r="56483" ht="12.75"/>
    <row r="56484" ht="12.75"/>
    <row r="56485" ht="12.75"/>
    <row r="56486" ht="12.75"/>
    <row r="56487" ht="12.75"/>
    <row r="56488" ht="12.75"/>
    <row r="56489" ht="12.75"/>
    <row r="56490" ht="12.75"/>
    <row r="56491" ht="12.75"/>
    <row r="56492" ht="12.75"/>
    <row r="56493" ht="12.75"/>
    <row r="56494" ht="12.75"/>
    <row r="56495" ht="12.75"/>
    <row r="56496" ht="12.75"/>
    <row r="56497" ht="12.75"/>
    <row r="56498" ht="12.75"/>
    <row r="56499" ht="12.75"/>
    <row r="56500" ht="12.75"/>
    <row r="56501" ht="12.75"/>
    <row r="56502" ht="12.75"/>
    <row r="56503" ht="12.75"/>
    <row r="56504" ht="12.75"/>
    <row r="56505" ht="12.75"/>
    <row r="56506" ht="12.75"/>
    <row r="56507" ht="12.75"/>
    <row r="56508" ht="12.75"/>
    <row r="56509" ht="12.75"/>
    <row r="56510" ht="12.75"/>
    <row r="56511" ht="12.75"/>
    <row r="56512" ht="12.75"/>
    <row r="56513" ht="12.75"/>
    <row r="56514" ht="12.75"/>
    <row r="56515" ht="12.75"/>
    <row r="56516" ht="12.75"/>
    <row r="56517" ht="12.75"/>
    <row r="56518" ht="12.75"/>
    <row r="56519" ht="12.75"/>
    <row r="56520" ht="12.75"/>
    <row r="56521" ht="12.75"/>
    <row r="56522" ht="12.75"/>
    <row r="56523" ht="12.75"/>
    <row r="56524" ht="12.75"/>
    <row r="56525" ht="12.75"/>
    <row r="56526" ht="12.75"/>
    <row r="56527" ht="12.75"/>
    <row r="56528" ht="12.75"/>
    <row r="56529" ht="12.75"/>
    <row r="56530" ht="12.75"/>
    <row r="56531" ht="12.75"/>
    <row r="56532" ht="12.75"/>
    <row r="56533" ht="12.75"/>
    <row r="56534" ht="12.75"/>
    <row r="56535" ht="12.75"/>
    <row r="56536" ht="12.75"/>
    <row r="56537" ht="12.75"/>
    <row r="56538" ht="12.75"/>
    <row r="56539" ht="12.75"/>
    <row r="56540" ht="12.75"/>
    <row r="56541" ht="12.75"/>
    <row r="56542" ht="12.75"/>
    <row r="56543" ht="12.75"/>
    <row r="56544" ht="12.75"/>
    <row r="56545" ht="12.75"/>
    <row r="56546" ht="12.75"/>
    <row r="56547" ht="12.75"/>
    <row r="56548" ht="12.75"/>
    <row r="56549" ht="12.75"/>
    <row r="56550" ht="12.75"/>
    <row r="56551" ht="12.75"/>
    <row r="56552" ht="12.75"/>
    <row r="56553" ht="12.75"/>
    <row r="56554" ht="12.75"/>
    <row r="56555" ht="12.75"/>
    <row r="56556" ht="12.75"/>
    <row r="56557" ht="12.75"/>
    <row r="56558" ht="12.75"/>
    <row r="56559" ht="12.75"/>
    <row r="56560" ht="12.75"/>
    <row r="56561" ht="12.75"/>
    <row r="56562" ht="12.75"/>
    <row r="56563" ht="12.75"/>
    <row r="56564" ht="12.75"/>
    <row r="56565" ht="12.75"/>
    <row r="56566" ht="12.75"/>
    <row r="56567" ht="12.75"/>
    <row r="56568" ht="12.75"/>
    <row r="56569" ht="12.75"/>
    <row r="56570" ht="12.75"/>
    <row r="56571" ht="12.75"/>
    <row r="56572" ht="12.75"/>
    <row r="56573" ht="12.75"/>
    <row r="56574" ht="12.75"/>
    <row r="56575" ht="12.75"/>
    <row r="56576" ht="12.75"/>
    <row r="56577" ht="12.75"/>
    <row r="56578" ht="12.75"/>
    <row r="56579" ht="12.75"/>
    <row r="56580" ht="12.75"/>
    <row r="56581" ht="12.75"/>
    <row r="56582" ht="12.75"/>
    <row r="56583" ht="12.75"/>
    <row r="56584" ht="12.75"/>
    <row r="56585" ht="12.75"/>
    <row r="56586" ht="12.75"/>
    <row r="56587" ht="12.75"/>
    <row r="56588" ht="12.75"/>
    <row r="56589" ht="12.75"/>
    <row r="56590" ht="12.75"/>
    <row r="56591" ht="12.75"/>
    <row r="56592" ht="12.75"/>
    <row r="56593" ht="12.75"/>
    <row r="56594" ht="12.75"/>
    <row r="56595" ht="12.75"/>
    <row r="56596" ht="12.75"/>
    <row r="56597" ht="12.75"/>
    <row r="56598" ht="12.75"/>
    <row r="56599" ht="12.75"/>
    <row r="56600" ht="12.75"/>
    <row r="56601" ht="12.75"/>
    <row r="56602" ht="12.75"/>
    <row r="56603" ht="12.75"/>
    <row r="56604" ht="12.75"/>
    <row r="56605" ht="12.75"/>
    <row r="56606" ht="12.75"/>
    <row r="56607" ht="12.75"/>
    <row r="56608" ht="12.75"/>
    <row r="56609" ht="12.75"/>
    <row r="56610" ht="12.75"/>
    <row r="56611" ht="12.75"/>
    <row r="56612" ht="12.75"/>
    <row r="56613" ht="12.75"/>
    <row r="56614" ht="12.75"/>
    <row r="56615" ht="12.75"/>
    <row r="56616" ht="12.75"/>
    <row r="56617" ht="12.75"/>
    <row r="56618" ht="12.75"/>
    <row r="56619" ht="12.75"/>
    <row r="56620" ht="12.75"/>
    <row r="56621" ht="12.75"/>
    <row r="56622" ht="12.75"/>
    <row r="56623" ht="12.75"/>
    <row r="56624" ht="12.75"/>
    <row r="56625" ht="12.75"/>
    <row r="56626" ht="12.75"/>
    <row r="56627" ht="12.75"/>
    <row r="56628" ht="12.75"/>
    <row r="56629" ht="12.75"/>
    <row r="56630" ht="12.75"/>
    <row r="56631" ht="12.75"/>
    <row r="56632" ht="12.75"/>
    <row r="56633" ht="12.75"/>
    <row r="56634" ht="12.75"/>
    <row r="56635" ht="12.75"/>
    <row r="56636" ht="12.75"/>
    <row r="56637" ht="12.75"/>
    <row r="56638" ht="12.75"/>
    <row r="56639" ht="12.75"/>
    <row r="56640" ht="12.75"/>
    <row r="56641" ht="12.75"/>
    <row r="56642" ht="12.75"/>
    <row r="56643" ht="12.75"/>
    <row r="56644" ht="12.75"/>
    <row r="56645" ht="12.75"/>
    <row r="56646" ht="12.75"/>
    <row r="56647" ht="12.75"/>
    <row r="56648" ht="12.75"/>
    <row r="56649" ht="12.75"/>
    <row r="56650" ht="12.75"/>
    <row r="56651" ht="12.75"/>
    <row r="56652" ht="12.75"/>
    <row r="56653" ht="12.75"/>
    <row r="56654" ht="12.75"/>
    <row r="56655" ht="12.75"/>
    <row r="56656" ht="12.75"/>
    <row r="56657" ht="12.75"/>
    <row r="56658" ht="12.75"/>
    <row r="56659" ht="12.75"/>
    <row r="56660" ht="12.75"/>
    <row r="56661" ht="12.75"/>
    <row r="56662" ht="12.75"/>
    <row r="56663" ht="12.75"/>
    <row r="56664" ht="12.75"/>
    <row r="56665" ht="12.75"/>
    <row r="56666" ht="12.75"/>
    <row r="56667" ht="12.75"/>
    <row r="56668" ht="12.75"/>
    <row r="56669" ht="12.75"/>
    <row r="56670" ht="12.75"/>
    <row r="56671" ht="12.75"/>
    <row r="56672" ht="12.75"/>
    <row r="56673" ht="12.75"/>
    <row r="56674" ht="12.75"/>
    <row r="56675" ht="12.75"/>
    <row r="56676" ht="12.75"/>
    <row r="56677" ht="12.75"/>
    <row r="56678" ht="12.75"/>
    <row r="56679" ht="12.75"/>
    <row r="56680" ht="12.75"/>
    <row r="56681" ht="12.75"/>
    <row r="56682" ht="12.75"/>
    <row r="56683" ht="12.75"/>
    <row r="56684" ht="12.75"/>
    <row r="56685" ht="12.75"/>
    <row r="56686" ht="12.75"/>
    <row r="56687" ht="12.75"/>
    <row r="56688" ht="12.75"/>
    <row r="56689" ht="12.75"/>
    <row r="56690" ht="12.75"/>
    <row r="56691" ht="12.75"/>
    <row r="56692" ht="12.75"/>
    <row r="56693" ht="12.75"/>
    <row r="56694" ht="12.75"/>
    <row r="56695" ht="12.75"/>
    <row r="56696" ht="12.75"/>
    <row r="56697" ht="12.75"/>
    <row r="56698" ht="12.75"/>
    <row r="56699" ht="12.75"/>
    <row r="56700" ht="12.75"/>
    <row r="56701" ht="12.75"/>
    <row r="56702" ht="12.75"/>
    <row r="56703" ht="12.75"/>
    <row r="56704" ht="12.75"/>
    <row r="56705" ht="12.75"/>
    <row r="56706" ht="12.75"/>
    <row r="56707" ht="12.75"/>
    <row r="56708" ht="12.75"/>
    <row r="56709" ht="12.75"/>
    <row r="56710" ht="12.75"/>
    <row r="56711" ht="12.75"/>
    <row r="56712" ht="12.75"/>
    <row r="56713" ht="12.75"/>
    <row r="56714" ht="12.75"/>
    <row r="56715" ht="12.75"/>
    <row r="56716" ht="12.75"/>
    <row r="56717" ht="12.75"/>
    <row r="56718" ht="12.75"/>
    <row r="56719" ht="12.75"/>
    <row r="56720" ht="12.75"/>
    <row r="56721" ht="12.75"/>
    <row r="56722" ht="12.75"/>
    <row r="56723" ht="12.75"/>
    <row r="56724" ht="12.75"/>
    <row r="56725" ht="12.75"/>
    <row r="56726" ht="12.75"/>
    <row r="56727" ht="12.75"/>
    <row r="56728" ht="12.75"/>
    <row r="56729" ht="12.75"/>
    <row r="56730" ht="12.75"/>
    <row r="56731" ht="12.75"/>
    <row r="56732" ht="12.75"/>
    <row r="56733" ht="12.75"/>
    <row r="56734" ht="12.75"/>
    <row r="56735" ht="12.75"/>
    <row r="56736" ht="12.75"/>
    <row r="56737" ht="12.75"/>
    <row r="56738" ht="12.75"/>
    <row r="56739" ht="12.75"/>
    <row r="56740" ht="12.75"/>
    <row r="56741" ht="12.75"/>
    <row r="56742" ht="12.75"/>
    <row r="56743" ht="12.75"/>
    <row r="56744" ht="12.75"/>
    <row r="56745" ht="12.75"/>
    <row r="56746" ht="12.75"/>
    <row r="56747" ht="12.75"/>
    <row r="56748" ht="12.75"/>
    <row r="56749" ht="12.75"/>
    <row r="56750" ht="12.75"/>
    <row r="56751" ht="12.75"/>
    <row r="56752" ht="12.75"/>
    <row r="56753" ht="12.75"/>
    <row r="56754" ht="12.75"/>
    <row r="56755" ht="12.75"/>
    <row r="56756" ht="12.75"/>
    <row r="56757" ht="12.75"/>
    <row r="56758" ht="12.75"/>
    <row r="56759" ht="12.75"/>
    <row r="56760" ht="12.75"/>
    <row r="56761" ht="12.75"/>
    <row r="56762" ht="12.75"/>
    <row r="56763" ht="12.75"/>
    <row r="56764" ht="12.75"/>
    <row r="56765" ht="12.75"/>
    <row r="56766" ht="12.75"/>
    <row r="56767" ht="12.75"/>
    <row r="56768" ht="12.75"/>
    <row r="56769" ht="12.75"/>
    <row r="56770" ht="12.75"/>
    <row r="56771" ht="12.75"/>
    <row r="56772" ht="12.75"/>
    <row r="56773" ht="12.75"/>
    <row r="56774" ht="12.75"/>
    <row r="56775" ht="12.75"/>
    <row r="56776" ht="12.75"/>
    <row r="56777" ht="12.75"/>
    <row r="56778" ht="12.75"/>
    <row r="56779" ht="12.75"/>
    <row r="56780" ht="12.75"/>
    <row r="56781" ht="12.75"/>
    <row r="56782" ht="12.75"/>
    <row r="56783" ht="12.75"/>
    <row r="56784" ht="12.75"/>
    <row r="56785" ht="12.75"/>
    <row r="56786" ht="12.75"/>
    <row r="56787" ht="12.75"/>
    <row r="56788" ht="12.75"/>
    <row r="56789" ht="12.75"/>
    <row r="56790" ht="12.75"/>
    <row r="56791" ht="12.75"/>
    <row r="56792" ht="12.75"/>
    <row r="56793" ht="12.75"/>
    <row r="56794" ht="12.75"/>
    <row r="56795" ht="12.75"/>
    <row r="56796" ht="12.75"/>
    <row r="56797" ht="12.75"/>
    <row r="56798" ht="12.75"/>
    <row r="56799" ht="12.75"/>
    <row r="56800" ht="12.75"/>
    <row r="56801" ht="12.75"/>
    <row r="56802" ht="12.75"/>
    <row r="56803" ht="12.75"/>
    <row r="56804" ht="12.75"/>
    <row r="56805" ht="12.75"/>
    <row r="56806" ht="12.75"/>
    <row r="56807" ht="12.75"/>
    <row r="56808" ht="12.75"/>
    <row r="56809" ht="12.75"/>
    <row r="56810" ht="12.75"/>
    <row r="56811" ht="12.75"/>
    <row r="56812" ht="12.75"/>
    <row r="56813" ht="12.75"/>
    <row r="56814" ht="12.75"/>
    <row r="56815" ht="12.75"/>
    <row r="56816" ht="12.75"/>
    <row r="56817" ht="12.75"/>
    <row r="56818" ht="12.75"/>
    <row r="56819" ht="12.75"/>
    <row r="56820" ht="12.75"/>
    <row r="56821" ht="12.75"/>
    <row r="56822" ht="12.75"/>
    <row r="56823" ht="12.75"/>
    <row r="56824" ht="12.75"/>
    <row r="56825" ht="12.75"/>
    <row r="56826" ht="12.75"/>
    <row r="56827" ht="12.75"/>
    <row r="56828" ht="12.75"/>
    <row r="56829" ht="12.75"/>
    <row r="56830" ht="12.75"/>
    <row r="56831" ht="12.75"/>
    <row r="56832" ht="12.75"/>
    <row r="56833" ht="12.75"/>
    <row r="56834" ht="12.75"/>
    <row r="56835" ht="12.75"/>
    <row r="56836" ht="12.75"/>
    <row r="56837" ht="12.75"/>
    <row r="56838" ht="12.75"/>
    <row r="56839" ht="12.75"/>
    <row r="56840" ht="12.75"/>
    <row r="56841" ht="12.75"/>
    <row r="56842" ht="12.75"/>
    <row r="56843" ht="12.75"/>
    <row r="56844" ht="12.75"/>
    <row r="56845" ht="12.75"/>
    <row r="56846" ht="12.75"/>
    <row r="56847" ht="12.75"/>
    <row r="56848" ht="12.75"/>
    <row r="56849" ht="12.75"/>
    <row r="56850" ht="12.75"/>
    <row r="56851" ht="12.75"/>
    <row r="56852" ht="12.75"/>
    <row r="56853" ht="12.75"/>
    <row r="56854" ht="12.75"/>
    <row r="56855" ht="12.75"/>
    <row r="56856" ht="12.75"/>
    <row r="56857" ht="12.75"/>
    <row r="56858" ht="12.75"/>
    <row r="56859" ht="12.75"/>
    <row r="56860" ht="12.75"/>
    <row r="56861" ht="12.75"/>
    <row r="56862" ht="12.75"/>
    <row r="56863" ht="12.75"/>
    <row r="56864" ht="12.75"/>
    <row r="56865" ht="12.75"/>
    <row r="56866" ht="12.75"/>
    <row r="56867" ht="12.75"/>
    <row r="56868" ht="12.75"/>
    <row r="56869" ht="12.75"/>
    <row r="56870" ht="12.75"/>
    <row r="56871" ht="12.75"/>
    <row r="56872" ht="12.75"/>
    <row r="56873" ht="12.75"/>
    <row r="56874" ht="12.75"/>
    <row r="56875" ht="12.75"/>
    <row r="56876" ht="12.75"/>
    <row r="56877" ht="12.75"/>
    <row r="56878" ht="12.75"/>
    <row r="56879" ht="12.75"/>
    <row r="56880" ht="12.75"/>
    <row r="56881" ht="12.75"/>
    <row r="56882" ht="12.75"/>
    <row r="56883" ht="12.75"/>
    <row r="56884" ht="12.75"/>
    <row r="56885" ht="12.75"/>
    <row r="56886" ht="12.75"/>
    <row r="56887" ht="12.75"/>
    <row r="56888" ht="12.75"/>
    <row r="56889" ht="12.75"/>
    <row r="56890" ht="12.75"/>
    <row r="56891" ht="12.75"/>
    <row r="56892" ht="12.75"/>
    <row r="56893" ht="12.75"/>
    <row r="56894" ht="12.75"/>
    <row r="56895" ht="12.75"/>
    <row r="56896" ht="12.75"/>
    <row r="56897" ht="12.75"/>
    <row r="56898" ht="12.75"/>
    <row r="56899" ht="12.75"/>
    <row r="56900" ht="12.75"/>
    <row r="56901" ht="12.75"/>
    <row r="56902" ht="12.75"/>
    <row r="56903" ht="12.75"/>
    <row r="56904" ht="12.75"/>
    <row r="56905" ht="12.75"/>
    <row r="56906" ht="12.75"/>
    <row r="56907" ht="12.75"/>
    <row r="56908" ht="12.75"/>
    <row r="56909" ht="12.75"/>
    <row r="56910" ht="12.75"/>
    <row r="56911" ht="12.75"/>
    <row r="56912" ht="12.75"/>
    <row r="56913" ht="12.75"/>
    <row r="56914" ht="12.75"/>
    <row r="56915" ht="12.75"/>
    <row r="56916" ht="12.75"/>
    <row r="56917" ht="12.75"/>
    <row r="56918" ht="12.75"/>
    <row r="56919" ht="12.75"/>
    <row r="56920" ht="12.75"/>
    <row r="56921" ht="12.75"/>
    <row r="56922" ht="12.75"/>
    <row r="56923" ht="12.75"/>
    <row r="56924" ht="12.75"/>
    <row r="56925" ht="12.75"/>
    <row r="56926" ht="12.75"/>
    <row r="56927" ht="12.75"/>
    <row r="56928" ht="12.75"/>
    <row r="56929" ht="12.75"/>
    <row r="56930" ht="12.75"/>
    <row r="56931" ht="12.75"/>
    <row r="56932" ht="12.75"/>
    <row r="56933" ht="12.75"/>
    <row r="56934" ht="12.75"/>
    <row r="56935" ht="12.75"/>
    <row r="56936" ht="12.75"/>
    <row r="56937" ht="12.75"/>
    <row r="56938" ht="12.75"/>
    <row r="56939" ht="12.75"/>
    <row r="56940" ht="12.75"/>
    <row r="56941" ht="12.75"/>
    <row r="56942" ht="12.75"/>
    <row r="56943" ht="12.75"/>
    <row r="56944" ht="12.75"/>
    <row r="56945" ht="12.75"/>
    <row r="56946" ht="12.75"/>
    <row r="56947" ht="12.75"/>
    <row r="56948" ht="12.75"/>
    <row r="56949" ht="12.75"/>
    <row r="56950" ht="12.75"/>
    <row r="56951" ht="12.75"/>
    <row r="56952" ht="12.75"/>
    <row r="56953" ht="12.75"/>
    <row r="56954" ht="12.75"/>
    <row r="56955" ht="12.75"/>
    <row r="56956" ht="12.75"/>
    <row r="56957" ht="12.75"/>
    <row r="56958" ht="12.75"/>
    <row r="56959" ht="12.75"/>
    <row r="56960" ht="12.75"/>
    <row r="56961" ht="12.75"/>
    <row r="56962" ht="12.75"/>
    <row r="56963" ht="12.75"/>
    <row r="56964" ht="12.75"/>
    <row r="56965" ht="12.75"/>
    <row r="56966" ht="12.75"/>
    <row r="56967" ht="12.75"/>
    <row r="56968" ht="12.75"/>
    <row r="56969" ht="12.75"/>
    <row r="56970" ht="12.75"/>
    <row r="56971" ht="12.75"/>
    <row r="56972" ht="12.75"/>
    <row r="56973" ht="12.75"/>
    <row r="56974" ht="12.75"/>
    <row r="56975" ht="12.75"/>
    <row r="56976" ht="12.75"/>
    <row r="56977" ht="12.75"/>
    <row r="56978" ht="12.75"/>
    <row r="56979" ht="12.75"/>
    <row r="56980" ht="12.75"/>
    <row r="56981" ht="12.75"/>
    <row r="56982" ht="12.75"/>
    <row r="56983" ht="12.75"/>
    <row r="56984" ht="12.75"/>
    <row r="56985" ht="12.75"/>
    <row r="56986" ht="12.75"/>
    <row r="56987" ht="12.75"/>
    <row r="56988" ht="12.75"/>
    <row r="56989" ht="12.75"/>
    <row r="56990" ht="12.75"/>
    <row r="56991" ht="12.75"/>
    <row r="56992" ht="12.75"/>
    <row r="56993" ht="12.75"/>
    <row r="56994" ht="12.75"/>
    <row r="56995" ht="12.75"/>
    <row r="56996" ht="12.75"/>
    <row r="56997" ht="12.75"/>
    <row r="56998" ht="12.75"/>
    <row r="56999" ht="12.75"/>
    <row r="57000" ht="12.75"/>
    <row r="57001" ht="12.75"/>
    <row r="57002" ht="12.75"/>
    <row r="57003" ht="12.75"/>
    <row r="57004" ht="12.75"/>
    <row r="57005" ht="12.75"/>
    <row r="57006" ht="12.75"/>
    <row r="57007" ht="12.75"/>
    <row r="57008" ht="12.75"/>
    <row r="57009" ht="12.75"/>
    <row r="57010" ht="12.75"/>
    <row r="57011" ht="12.75"/>
    <row r="57012" ht="12.75"/>
    <row r="57013" ht="12.75"/>
    <row r="57014" ht="12.75"/>
    <row r="57015" ht="12.75"/>
    <row r="57016" ht="12.75"/>
    <row r="57017" ht="12.75"/>
    <row r="57018" ht="12.75"/>
    <row r="57019" ht="12.75"/>
    <row r="57020" ht="12.75"/>
    <row r="57021" ht="12.75"/>
    <row r="57022" ht="12.75"/>
    <row r="57023" ht="12.75"/>
    <row r="57024" ht="12.75"/>
    <row r="57025" ht="12.75"/>
    <row r="57026" ht="12.75"/>
    <row r="57027" ht="12.75"/>
    <row r="57028" ht="12.75"/>
    <row r="57029" ht="12.75"/>
    <row r="57030" ht="12.75"/>
    <row r="57031" ht="12.75"/>
    <row r="57032" ht="12.75"/>
    <row r="57033" ht="12.75"/>
    <row r="57034" ht="12.75"/>
    <row r="57035" ht="12.75"/>
    <row r="57036" ht="12.75"/>
    <row r="57037" ht="12.75"/>
    <row r="57038" ht="12.75"/>
    <row r="57039" ht="12.75"/>
    <row r="57040" ht="12.75"/>
    <row r="57041" ht="12.75"/>
    <row r="57042" ht="12.75"/>
    <row r="57043" ht="12.75"/>
    <row r="57044" ht="12.75"/>
    <row r="57045" ht="12.75"/>
    <row r="57046" ht="12.75"/>
    <row r="57047" ht="12.75"/>
    <row r="57048" ht="12.75"/>
    <row r="57049" ht="12.75"/>
    <row r="57050" ht="12.75"/>
    <row r="57051" ht="12.75"/>
    <row r="57052" ht="12.75"/>
    <row r="57053" ht="12.75"/>
    <row r="57054" ht="12.75"/>
    <row r="57055" ht="12.75"/>
    <row r="57056" ht="12.75"/>
    <row r="57057" ht="12.75"/>
    <row r="57058" ht="12.75"/>
    <row r="57059" ht="12.75"/>
    <row r="57060" ht="12.75"/>
    <row r="57061" ht="12.75"/>
    <row r="57062" ht="12.75"/>
    <row r="57063" ht="12.75"/>
    <row r="57064" ht="12.75"/>
    <row r="57065" ht="12.75"/>
    <row r="57066" ht="12.75"/>
    <row r="57067" ht="12.75"/>
    <row r="57068" ht="12.75"/>
    <row r="57069" ht="12.75"/>
    <row r="57070" ht="12.75"/>
    <row r="57071" ht="12.75"/>
    <row r="57072" ht="12.75"/>
    <row r="57073" ht="12.75"/>
    <row r="57074" ht="12.75"/>
    <row r="57075" ht="12.75"/>
    <row r="57076" ht="12.75"/>
    <row r="57077" ht="12.75"/>
    <row r="57078" ht="12.75"/>
    <row r="57079" ht="12.75"/>
    <row r="57080" ht="12.75"/>
    <row r="57081" ht="12.75"/>
    <row r="57082" ht="12.75"/>
    <row r="57083" ht="12.75"/>
    <row r="57084" ht="12.75"/>
    <row r="57085" ht="12.75"/>
    <row r="57086" ht="12.75"/>
    <row r="57087" ht="12.75"/>
    <row r="57088" ht="12.75"/>
    <row r="57089" ht="12.75"/>
    <row r="57090" ht="12.75"/>
    <row r="57091" ht="12.75"/>
    <row r="57092" ht="12.75"/>
    <row r="57093" ht="12.75"/>
    <row r="57094" ht="12.75"/>
    <row r="57095" ht="12.75"/>
    <row r="57096" ht="12.75"/>
    <row r="57097" ht="12.75"/>
    <row r="57098" ht="12.75"/>
    <row r="57099" ht="12.75"/>
    <row r="57100" ht="12.75"/>
    <row r="57101" ht="12.75"/>
    <row r="57102" ht="12.75"/>
    <row r="57103" ht="12.75"/>
    <row r="57104" ht="12.75"/>
    <row r="57105" ht="12.75"/>
    <row r="57106" ht="12.75"/>
    <row r="57107" ht="12.75"/>
    <row r="57108" ht="12.75"/>
    <row r="57109" ht="12.75"/>
    <row r="57110" ht="12.75"/>
    <row r="57111" ht="12.75"/>
    <row r="57112" ht="12.75"/>
    <row r="57113" ht="12.75"/>
    <row r="57114" ht="12.75"/>
    <row r="57115" ht="12.75"/>
    <row r="57116" ht="12.75"/>
    <row r="57117" ht="12.75"/>
    <row r="57118" ht="12.75"/>
    <row r="57119" ht="12.75"/>
    <row r="57120" ht="12.75"/>
    <row r="57121" ht="12.75"/>
    <row r="57122" ht="12.75"/>
    <row r="57123" ht="12.75"/>
    <row r="57124" ht="12.75"/>
    <row r="57125" ht="12.75"/>
    <row r="57126" ht="12.75"/>
    <row r="57127" ht="12.75"/>
    <row r="57128" ht="12.75"/>
    <row r="57129" ht="12.75"/>
    <row r="57130" ht="12.75"/>
    <row r="57131" ht="12.75"/>
    <row r="57132" ht="12.75"/>
    <row r="57133" ht="12.75"/>
    <row r="57134" ht="12.75"/>
    <row r="57135" ht="12.75"/>
    <row r="57136" ht="12.75"/>
    <row r="57137" ht="12.75"/>
    <row r="57138" ht="12.75"/>
    <row r="57139" ht="12.75"/>
    <row r="57140" ht="12.75"/>
    <row r="57141" ht="12.75"/>
    <row r="57142" ht="12.75"/>
    <row r="57143" ht="12.75"/>
    <row r="57144" ht="12.75"/>
    <row r="57145" ht="12.75"/>
    <row r="57146" ht="12.75"/>
    <row r="57147" ht="12.75"/>
    <row r="57148" ht="12.75"/>
    <row r="57149" ht="12.75"/>
    <row r="57150" ht="12.75"/>
    <row r="57151" ht="12.75"/>
    <row r="57152" ht="12.75"/>
    <row r="57153" ht="12.75"/>
    <row r="57154" ht="12.75"/>
    <row r="57155" ht="12.75"/>
    <row r="57156" ht="12.75"/>
    <row r="57157" ht="12.75"/>
    <row r="57158" ht="12.75"/>
    <row r="57159" ht="12.75"/>
    <row r="57160" ht="12.75"/>
    <row r="57161" ht="12.75"/>
    <row r="57162" ht="12.75"/>
    <row r="57163" ht="12.75"/>
    <row r="57164" ht="12.75"/>
    <row r="57165" ht="12.75"/>
    <row r="57166" ht="12.75"/>
    <row r="57167" ht="12.75"/>
    <row r="57168" ht="12.75"/>
    <row r="57169" ht="12.75"/>
    <row r="57170" ht="12.75"/>
    <row r="57171" ht="12.75"/>
    <row r="57172" ht="12.75"/>
    <row r="57173" ht="12.75"/>
    <row r="57174" ht="12.75"/>
    <row r="57175" ht="12.75"/>
    <row r="57176" ht="12.75"/>
    <row r="57177" ht="12.75"/>
    <row r="57178" ht="12.75"/>
    <row r="57179" ht="12.75"/>
    <row r="57180" ht="12.75"/>
    <row r="57181" ht="12.75"/>
    <row r="57182" ht="12.75"/>
    <row r="57183" ht="12.75"/>
    <row r="57184" ht="12.75"/>
    <row r="57185" ht="12.75"/>
    <row r="57186" ht="12.75"/>
    <row r="57187" ht="12.75"/>
    <row r="57188" ht="12.75"/>
    <row r="57189" ht="12.75"/>
    <row r="57190" ht="12.75"/>
    <row r="57191" ht="12.75"/>
    <row r="57192" ht="12.75"/>
    <row r="57193" ht="12.75"/>
    <row r="57194" ht="12.75"/>
    <row r="57195" ht="12.75"/>
    <row r="57196" ht="12.75"/>
    <row r="57197" ht="12.75"/>
    <row r="57198" ht="12.75"/>
    <row r="57199" ht="12.75"/>
    <row r="57200" ht="12.75"/>
    <row r="57201" ht="12.75"/>
    <row r="57202" ht="12.75"/>
    <row r="57203" ht="12.75"/>
    <row r="57204" ht="12.75"/>
    <row r="57205" ht="12.75"/>
    <row r="57206" ht="12.75"/>
    <row r="57207" ht="12.75"/>
    <row r="57208" ht="12.75"/>
    <row r="57209" ht="12.75"/>
    <row r="57210" ht="12.75"/>
    <row r="57211" ht="12.75"/>
    <row r="57212" ht="12.75"/>
    <row r="57213" ht="12.75"/>
    <row r="57214" ht="12.75"/>
    <row r="57215" ht="12.75"/>
    <row r="57216" ht="12.75"/>
    <row r="57217" ht="12.75"/>
    <row r="57218" ht="12.75"/>
    <row r="57219" ht="12.75"/>
    <row r="57220" ht="12.75"/>
    <row r="57221" ht="12.75"/>
    <row r="57222" ht="12.75"/>
    <row r="57223" ht="12.75"/>
    <row r="57224" ht="12.75"/>
    <row r="57225" ht="12.75"/>
    <row r="57226" ht="12.75"/>
    <row r="57227" ht="12.75"/>
    <row r="57228" ht="12.75"/>
    <row r="57229" ht="12.75"/>
    <row r="57230" ht="12.75"/>
    <row r="57231" ht="12.75"/>
    <row r="57232" ht="12.75"/>
    <row r="57233" ht="12.75"/>
    <row r="57234" ht="12.75"/>
    <row r="57235" ht="12.75"/>
    <row r="57236" ht="12.75"/>
    <row r="57237" ht="12.75"/>
    <row r="57238" ht="12.75"/>
    <row r="57239" ht="12.75"/>
    <row r="57240" ht="12.75"/>
    <row r="57241" ht="12.75"/>
    <row r="57242" ht="12.75"/>
    <row r="57243" ht="12.75"/>
    <row r="57244" ht="12.75"/>
    <row r="57245" ht="12.75"/>
    <row r="57246" ht="12.75"/>
    <row r="57247" ht="12.75"/>
    <row r="57248" ht="12.75"/>
    <row r="57249" ht="12.75"/>
    <row r="57250" ht="12.75"/>
    <row r="57251" ht="12.75"/>
    <row r="57252" ht="12.75"/>
    <row r="57253" ht="12.75"/>
    <row r="57254" ht="12.75"/>
    <row r="57255" ht="12.75"/>
    <row r="57256" ht="12.75"/>
    <row r="57257" ht="12.75"/>
    <row r="57258" ht="12.75"/>
    <row r="57259" ht="12.75"/>
    <row r="57260" ht="12.75"/>
    <row r="57261" ht="12.75"/>
    <row r="57262" ht="12.75"/>
    <row r="57263" ht="12.75"/>
    <row r="57264" ht="12.75"/>
    <row r="57265" ht="12.75"/>
    <row r="57266" ht="12.75"/>
    <row r="57267" ht="12.75"/>
    <row r="57268" ht="12.75"/>
    <row r="57269" ht="12.75"/>
    <row r="57270" ht="12.75"/>
    <row r="57271" ht="12.75"/>
    <row r="57272" ht="12.75"/>
    <row r="57273" ht="12.75"/>
    <row r="57274" ht="12.75"/>
    <row r="57275" ht="12.75"/>
    <row r="57276" ht="12.75"/>
    <row r="57277" ht="12.75"/>
    <row r="57278" ht="12.75"/>
    <row r="57279" ht="12.75"/>
    <row r="57280" ht="12.75"/>
    <row r="57281" ht="12.75"/>
    <row r="57282" ht="12.75"/>
    <row r="57283" ht="12.75"/>
    <row r="57284" ht="12.75"/>
    <row r="57285" ht="12.75"/>
    <row r="57286" ht="12.75"/>
    <row r="57287" ht="12.75"/>
    <row r="57288" ht="12.75"/>
    <row r="57289" ht="12.75"/>
    <row r="57290" ht="12.75"/>
    <row r="57291" ht="12.75"/>
    <row r="57292" ht="12.75"/>
    <row r="57293" ht="12.75"/>
    <row r="57294" ht="12.75"/>
    <row r="57295" ht="12.75"/>
    <row r="57296" ht="12.75"/>
    <row r="57297" ht="12.75"/>
    <row r="57298" ht="12.75"/>
    <row r="57299" ht="12.75"/>
    <row r="57300" ht="12.75"/>
    <row r="57301" ht="12.75"/>
    <row r="57302" ht="12.75"/>
    <row r="57303" ht="12.75"/>
    <row r="57304" ht="12.75"/>
    <row r="57305" ht="12.75"/>
    <row r="57306" ht="12.75"/>
    <row r="57307" ht="12.75"/>
    <row r="57308" ht="12.75"/>
    <row r="57309" ht="12.75"/>
    <row r="57310" ht="12.75"/>
    <row r="57311" ht="12.75"/>
    <row r="57312" ht="12.75"/>
    <row r="57313" ht="12.75"/>
    <row r="57314" ht="12.75"/>
    <row r="57315" ht="12.75"/>
    <row r="57316" ht="12.75"/>
    <row r="57317" ht="12.75"/>
    <row r="57318" ht="12.75"/>
    <row r="57319" ht="12.75"/>
    <row r="57320" ht="12.75"/>
    <row r="57321" ht="12.75"/>
    <row r="57322" ht="12.75"/>
    <row r="57323" ht="12.75"/>
    <row r="57324" ht="12.75"/>
    <row r="57325" ht="12.75"/>
    <row r="57326" ht="12.75"/>
    <row r="57327" ht="12.75"/>
    <row r="57328" ht="12.75"/>
    <row r="57329" ht="12.75"/>
    <row r="57330" ht="12.75"/>
    <row r="57331" ht="12.75"/>
    <row r="57332" ht="12.75"/>
    <row r="57333" ht="12.75"/>
    <row r="57334" ht="12.75"/>
    <row r="57335" ht="12.75"/>
    <row r="57336" ht="12.75"/>
    <row r="57337" ht="12.75"/>
    <row r="57338" ht="12.75"/>
    <row r="57339" ht="12.75"/>
    <row r="57340" ht="12.75"/>
    <row r="57341" ht="12.75"/>
    <row r="57342" ht="12.75"/>
    <row r="57343" ht="12.75"/>
    <row r="57344" ht="12.75"/>
    <row r="57345" ht="12.75"/>
    <row r="57346" ht="12.75"/>
    <row r="57347" ht="12.75"/>
    <row r="57348" ht="12.75"/>
    <row r="57349" ht="12.75"/>
    <row r="57350" ht="12.75"/>
    <row r="57351" ht="12.75"/>
    <row r="57352" ht="12.75"/>
    <row r="57353" ht="12.75"/>
    <row r="57354" ht="12.75"/>
    <row r="57355" ht="12.75"/>
    <row r="57356" ht="12.75"/>
    <row r="57357" ht="12.75"/>
    <row r="57358" ht="12.75"/>
    <row r="57359" ht="12.75"/>
    <row r="57360" ht="12.75"/>
    <row r="57361" ht="12.75"/>
    <row r="57362" ht="12.75"/>
    <row r="57363" ht="12.75"/>
    <row r="57364" ht="12.75"/>
    <row r="57365" ht="12.75"/>
    <row r="57366" ht="12.75"/>
    <row r="57367" ht="12.75"/>
    <row r="57368" ht="12.75"/>
    <row r="57369" ht="12.75"/>
    <row r="57370" ht="12.75"/>
    <row r="57371" ht="12.75"/>
    <row r="57372" ht="12.75"/>
    <row r="57373" ht="12.75"/>
    <row r="57374" ht="12.75"/>
    <row r="57375" ht="12.75"/>
    <row r="57376" ht="12.75"/>
    <row r="57377" ht="12.75"/>
    <row r="57378" ht="12.75"/>
    <row r="57379" ht="12.75"/>
    <row r="57380" ht="12.75"/>
    <row r="57381" ht="12.75"/>
    <row r="57382" ht="12.75"/>
    <row r="57383" ht="12.75"/>
    <row r="57384" ht="12.75"/>
    <row r="57385" ht="12.75"/>
    <row r="57386" ht="12.75"/>
    <row r="57387" ht="12.75"/>
    <row r="57388" ht="12.75"/>
    <row r="57389" ht="12.75"/>
    <row r="57390" ht="12.75"/>
    <row r="57391" ht="12.75"/>
    <row r="57392" ht="12.75"/>
    <row r="57393" ht="12.75"/>
    <row r="57394" ht="12.75"/>
    <row r="57395" ht="12.75"/>
    <row r="57396" ht="12.75"/>
    <row r="57397" ht="12.75"/>
    <row r="57398" ht="12.75"/>
    <row r="57399" ht="12.75"/>
    <row r="57400" ht="12.75"/>
    <row r="57401" ht="12.75"/>
    <row r="57402" ht="12.75"/>
    <row r="57403" ht="12.75"/>
    <row r="57404" ht="12.75"/>
    <row r="57405" ht="12.75"/>
    <row r="57406" ht="12.75"/>
    <row r="57407" ht="12.75"/>
    <row r="57408" ht="12.75"/>
    <row r="57409" ht="12.75"/>
    <row r="57410" ht="12.75"/>
    <row r="57411" ht="12.75"/>
    <row r="57412" ht="12.75"/>
    <row r="57413" ht="12.75"/>
    <row r="57414" ht="12.75"/>
    <row r="57415" ht="12.75"/>
    <row r="57416" ht="12.75"/>
    <row r="57417" ht="12.75"/>
    <row r="57418" ht="12.75"/>
    <row r="57419" ht="12.75"/>
    <row r="57420" ht="12.75"/>
    <row r="57421" ht="12.75"/>
    <row r="57422" ht="12.75"/>
    <row r="57423" ht="12.75"/>
    <row r="57424" ht="12.75"/>
    <row r="57425" ht="12.75"/>
    <row r="57426" ht="12.75"/>
    <row r="57427" ht="12.75"/>
    <row r="57428" ht="12.75"/>
    <row r="57429" ht="12.75"/>
    <row r="57430" ht="12.75"/>
    <row r="57431" ht="12.75"/>
    <row r="57432" ht="12.75"/>
    <row r="57433" ht="12.75"/>
    <row r="57434" ht="12.75"/>
    <row r="57435" ht="12.75"/>
    <row r="57436" ht="12.75"/>
    <row r="57437" ht="12.75"/>
    <row r="57438" ht="12.75"/>
    <row r="57439" ht="12.75"/>
    <row r="57440" ht="12.75"/>
    <row r="57441" ht="12.75"/>
    <row r="57442" ht="12.75"/>
    <row r="57443" ht="12.75"/>
    <row r="57444" ht="12.75"/>
    <row r="57445" ht="12.75"/>
    <row r="57446" ht="12.75"/>
    <row r="57447" ht="12.75"/>
    <row r="57448" ht="12.75"/>
    <row r="57449" ht="12.75"/>
    <row r="57450" ht="12.75"/>
    <row r="57451" ht="12.75"/>
    <row r="57452" ht="12.75"/>
    <row r="57453" ht="12.75"/>
    <row r="57454" ht="12.75"/>
    <row r="57455" ht="12.75"/>
    <row r="57456" ht="12.75"/>
    <row r="57457" ht="12.75"/>
    <row r="57458" ht="12.75"/>
    <row r="57459" ht="12.75"/>
    <row r="57460" ht="12.75"/>
    <row r="57461" ht="12.75"/>
    <row r="57462" ht="12.75"/>
    <row r="57463" ht="12.75"/>
    <row r="57464" ht="12.75"/>
    <row r="57465" ht="12.75"/>
    <row r="57466" ht="12.75"/>
    <row r="57467" ht="12.75"/>
    <row r="57468" ht="12.75"/>
    <row r="57469" ht="12.75"/>
    <row r="57470" ht="12.75"/>
    <row r="57471" ht="12.75"/>
    <row r="57472" ht="12.75"/>
    <row r="57473" ht="12.75"/>
    <row r="57474" ht="12.75"/>
    <row r="57475" ht="12.75"/>
    <row r="57476" ht="12.75"/>
    <row r="57477" ht="12.75"/>
    <row r="57478" ht="12.75"/>
    <row r="57479" ht="12.75"/>
    <row r="57480" ht="12.75"/>
    <row r="57481" ht="12.75"/>
    <row r="57482" ht="12.75"/>
    <row r="57483" ht="12.75"/>
    <row r="57484" ht="12.75"/>
    <row r="57485" ht="12.75"/>
    <row r="57486" ht="12.75"/>
    <row r="57487" ht="12.75"/>
    <row r="57488" ht="12.75"/>
    <row r="57489" ht="12.75"/>
    <row r="57490" ht="12.75"/>
    <row r="57491" ht="12.75"/>
    <row r="57492" ht="12.75"/>
    <row r="57493" ht="12.75"/>
    <row r="57494" ht="12.75"/>
    <row r="57495" ht="12.75"/>
    <row r="57496" ht="12.75"/>
    <row r="57497" ht="12.75"/>
    <row r="57498" ht="12.75"/>
    <row r="57499" ht="12.75"/>
    <row r="57500" ht="12.75"/>
    <row r="57501" ht="12.75"/>
    <row r="57502" ht="12.75"/>
    <row r="57503" ht="12.75"/>
    <row r="57504" ht="12.75"/>
    <row r="57505" ht="12.75"/>
    <row r="57506" ht="12.75"/>
    <row r="57507" ht="12.75"/>
    <row r="57508" ht="12.75"/>
    <row r="57509" ht="12.75"/>
    <row r="57510" ht="12.75"/>
    <row r="57511" ht="12.75"/>
    <row r="57512" ht="12.75"/>
    <row r="57513" ht="12.75"/>
    <row r="57514" ht="12.75"/>
    <row r="57515" ht="12.75"/>
    <row r="57516" ht="12.75"/>
    <row r="57517" ht="12.75"/>
    <row r="57518" ht="12.75"/>
    <row r="57519" ht="12.75"/>
    <row r="57520" ht="12.75"/>
    <row r="57521" ht="12.75"/>
    <row r="57522" ht="12.75"/>
    <row r="57523" ht="12.75"/>
    <row r="57524" ht="12.75"/>
    <row r="57525" ht="12.75"/>
    <row r="57526" ht="12.75"/>
    <row r="57527" ht="12.75"/>
    <row r="57528" ht="12.75"/>
    <row r="57529" ht="12.75"/>
    <row r="57530" ht="12.75"/>
    <row r="57531" ht="12.75"/>
    <row r="57532" ht="12.75"/>
    <row r="57533" ht="12.75"/>
    <row r="57534" ht="12.75"/>
    <row r="57535" ht="12.75"/>
    <row r="57536" ht="12.75"/>
    <row r="57537" ht="12.75"/>
    <row r="57538" ht="12.75"/>
    <row r="57539" ht="12.75"/>
    <row r="57540" ht="12.75"/>
    <row r="57541" ht="12.75"/>
    <row r="57542" ht="12.75"/>
    <row r="57543" ht="12.75"/>
    <row r="57544" ht="12.75"/>
    <row r="57545" ht="12.75"/>
    <row r="57546" ht="12.75"/>
    <row r="57547" ht="12.75"/>
    <row r="57548" ht="12.75"/>
    <row r="57549" ht="12.75"/>
    <row r="57550" ht="12.75"/>
    <row r="57551" ht="12.75"/>
    <row r="57552" ht="12.75"/>
    <row r="57553" ht="12.75"/>
    <row r="57554" ht="12.75"/>
    <row r="57555" ht="12.75"/>
    <row r="57556" ht="12.75"/>
    <row r="57557" ht="12.75"/>
    <row r="57558" ht="12.75"/>
    <row r="57559" ht="12.75"/>
    <row r="57560" ht="12.75"/>
    <row r="57561" ht="12.75"/>
    <row r="57562" ht="12.75"/>
    <row r="57563" ht="12.75"/>
    <row r="57564" ht="12.75"/>
    <row r="57565" ht="12.75"/>
    <row r="57566" ht="12.75"/>
    <row r="57567" ht="12.75"/>
    <row r="57568" ht="12.75"/>
    <row r="57569" ht="12.75"/>
    <row r="57570" ht="12.75"/>
    <row r="57571" ht="12.75"/>
    <row r="57572" ht="12.75"/>
    <row r="57573" ht="12.75"/>
    <row r="57574" ht="12.75"/>
    <row r="57575" ht="12.75"/>
    <row r="57576" ht="12.75"/>
    <row r="57577" ht="12.75"/>
    <row r="57578" ht="12.75"/>
    <row r="57579" ht="12.75"/>
    <row r="57580" ht="12.75"/>
    <row r="57581" ht="12.75"/>
    <row r="57582" ht="12.75"/>
    <row r="57583" ht="12.75"/>
    <row r="57584" ht="12.75"/>
    <row r="57585" ht="12.75"/>
    <row r="57586" ht="12.75"/>
    <row r="57587" ht="12.75"/>
    <row r="57588" ht="12.75"/>
    <row r="57589" ht="12.75"/>
    <row r="57590" ht="12.75"/>
    <row r="57591" ht="12.75"/>
    <row r="57592" ht="12.75"/>
    <row r="57593" ht="12.75"/>
    <row r="57594" ht="12.75"/>
    <row r="57595" ht="12.75"/>
    <row r="57596" ht="12.75"/>
    <row r="57597" ht="12.75"/>
    <row r="57598" ht="12.75"/>
    <row r="57599" ht="12.75"/>
    <row r="57600" ht="12.75"/>
    <row r="57601" ht="12.75"/>
    <row r="57602" ht="12.75"/>
    <row r="57603" ht="12.75"/>
    <row r="57604" ht="12.75"/>
    <row r="57605" ht="12.75"/>
    <row r="57606" ht="12.75"/>
    <row r="57607" ht="12.75"/>
    <row r="57608" ht="12.75"/>
    <row r="57609" ht="12.75"/>
    <row r="57610" ht="12.75"/>
    <row r="57611" ht="12.75"/>
    <row r="57612" ht="12.75"/>
    <row r="57613" ht="12.75"/>
    <row r="57614" ht="12.75"/>
    <row r="57615" ht="12.75"/>
    <row r="57616" ht="12.75"/>
    <row r="57617" ht="12.75"/>
    <row r="57618" ht="12.75"/>
    <row r="57619" ht="12.75"/>
    <row r="57620" ht="12.75"/>
    <row r="57621" ht="12.75"/>
    <row r="57622" ht="12.75"/>
    <row r="57623" ht="12.75"/>
    <row r="57624" ht="12.75"/>
    <row r="57625" ht="12.75"/>
    <row r="57626" ht="12.75"/>
    <row r="57627" ht="12.75"/>
    <row r="57628" ht="12.75"/>
    <row r="57629" ht="12.75"/>
    <row r="57630" ht="12.75"/>
    <row r="57631" ht="12.75"/>
    <row r="57632" ht="12.75"/>
    <row r="57633" ht="12.75"/>
    <row r="57634" ht="12.75"/>
    <row r="57635" ht="12.75"/>
    <row r="57636" ht="12.75"/>
    <row r="57637" ht="12.75"/>
    <row r="57638" ht="12.75"/>
    <row r="57639" ht="12.75"/>
    <row r="57640" ht="12.75"/>
    <row r="57641" ht="12.75"/>
    <row r="57642" ht="12.75"/>
    <row r="57643" ht="12.75"/>
    <row r="57644" ht="12.75"/>
    <row r="57645" ht="12.75"/>
    <row r="57646" ht="12.75"/>
    <row r="57647" ht="12.75"/>
    <row r="57648" ht="12.75"/>
    <row r="57649" ht="12.75"/>
    <row r="57650" ht="12.75"/>
    <row r="57651" ht="12.75"/>
    <row r="57652" ht="12.75"/>
    <row r="57653" ht="12.75"/>
    <row r="57654" ht="12.75"/>
    <row r="57655" ht="12.75"/>
    <row r="57656" ht="12.75"/>
    <row r="57657" ht="12.75"/>
    <row r="57658" ht="12.75"/>
    <row r="57659" ht="12.75"/>
    <row r="57660" ht="12.75"/>
    <row r="57661" ht="12.75"/>
    <row r="57662" ht="12.75"/>
    <row r="57663" ht="12.75"/>
    <row r="57664" ht="12.75"/>
    <row r="57665" ht="12.75"/>
    <row r="57666" ht="12.75"/>
    <row r="57667" ht="12.75"/>
    <row r="57668" ht="12.75"/>
    <row r="57669" ht="12.75"/>
    <row r="57670" ht="12.75"/>
    <row r="57671" ht="12.75"/>
    <row r="57672" ht="12.75"/>
    <row r="57673" ht="12.75"/>
    <row r="57674" ht="12.75"/>
    <row r="57675" ht="12.75"/>
    <row r="57676" ht="12.75"/>
    <row r="57677" ht="12.75"/>
    <row r="57678" ht="12.75"/>
    <row r="57679" ht="12.75"/>
    <row r="57680" ht="12.75"/>
    <row r="57681" ht="12.75"/>
    <row r="57682" ht="12.75"/>
    <row r="57683" ht="12.75"/>
    <row r="57684" ht="12.75"/>
    <row r="57685" ht="12.75"/>
    <row r="57686" ht="12.75"/>
    <row r="57687" ht="12.75"/>
    <row r="57688" ht="12.75"/>
    <row r="57689" ht="12.75"/>
    <row r="57690" ht="12.75"/>
    <row r="57691" ht="12.75"/>
    <row r="57692" ht="12.75"/>
    <row r="57693" ht="12.75"/>
    <row r="57694" ht="12.75"/>
    <row r="57695" ht="12.75"/>
    <row r="57696" ht="12.75"/>
    <row r="57697" ht="12.75"/>
    <row r="57698" ht="12.75"/>
    <row r="57699" ht="12.75"/>
    <row r="57700" ht="12.75"/>
    <row r="57701" ht="12.75"/>
    <row r="57702" ht="12.75"/>
    <row r="57703" ht="12.75"/>
    <row r="57704" ht="12.75"/>
    <row r="57705" ht="12.75"/>
    <row r="57706" ht="12.75"/>
    <row r="57707" ht="12.75"/>
    <row r="57708" ht="12.75"/>
    <row r="57709" ht="12.75"/>
    <row r="57710" ht="12.75"/>
    <row r="57711" ht="12.75"/>
    <row r="57712" ht="12.75"/>
    <row r="57713" ht="12.75"/>
    <row r="57714" ht="12.75"/>
    <row r="57715" ht="12.75"/>
    <row r="57716" ht="12.75"/>
    <row r="57717" ht="12.75"/>
    <row r="57718" ht="12.75"/>
    <row r="57719" ht="12.75"/>
    <row r="57720" ht="12.75"/>
    <row r="57721" ht="12.75"/>
    <row r="57722" ht="12.75"/>
    <row r="57723" ht="12.75"/>
    <row r="57724" ht="12.75"/>
    <row r="57725" ht="12.75"/>
    <row r="57726" ht="12.75"/>
    <row r="57727" ht="12.75"/>
    <row r="57728" ht="12.75"/>
    <row r="57729" ht="12.75"/>
    <row r="57730" ht="12.75"/>
    <row r="57731" ht="12.75"/>
    <row r="57732" ht="12.75"/>
    <row r="57733" ht="12.75"/>
    <row r="57734" ht="12.75"/>
    <row r="57735" ht="12.75"/>
    <row r="57736" ht="12.75"/>
    <row r="57737" ht="12.75"/>
    <row r="57738" ht="12.75"/>
    <row r="57739" ht="12.75"/>
    <row r="57740" ht="12.75"/>
    <row r="57741" ht="12.75"/>
    <row r="57742" ht="12.75"/>
    <row r="57743" ht="12.75"/>
    <row r="57744" ht="12.75"/>
    <row r="57745" ht="12.75"/>
    <row r="57746" ht="12.75"/>
    <row r="57747" ht="12.75"/>
    <row r="57748" ht="12.75"/>
    <row r="57749" ht="12.75"/>
    <row r="57750" ht="12.75"/>
    <row r="57751" ht="12.75"/>
    <row r="57752" ht="12.75"/>
    <row r="57753" ht="12.75"/>
    <row r="57754" ht="12.75"/>
    <row r="57755" ht="12.75"/>
    <row r="57756" ht="12.75"/>
    <row r="57757" ht="12.75"/>
    <row r="57758" ht="12.75"/>
    <row r="57759" ht="12.75"/>
    <row r="57760" ht="12.75"/>
    <row r="57761" ht="12.75"/>
    <row r="57762" ht="12.75"/>
    <row r="57763" ht="12.75"/>
    <row r="57764" ht="12.75"/>
    <row r="57765" ht="12.75"/>
    <row r="57766" ht="12.75"/>
    <row r="57767" ht="12.75"/>
    <row r="57768" ht="12.75"/>
    <row r="57769" ht="12.75"/>
    <row r="57770" ht="12.75"/>
    <row r="57771" ht="12.75"/>
    <row r="57772" ht="12.75"/>
    <row r="57773" ht="12.75"/>
    <row r="57774" ht="12.75"/>
    <row r="57775" ht="12.75"/>
    <row r="57776" ht="12.75"/>
    <row r="57777" ht="12.75"/>
    <row r="57778" ht="12.75"/>
    <row r="57779" ht="12.75"/>
    <row r="57780" ht="12.75"/>
    <row r="57781" ht="12.75"/>
    <row r="57782" ht="12.75"/>
    <row r="57783" ht="12.75"/>
    <row r="57784" ht="12.75"/>
    <row r="57785" ht="12.75"/>
    <row r="57786" ht="12.75"/>
    <row r="57787" ht="12.75"/>
    <row r="57788" ht="12.75"/>
    <row r="57789" ht="12.75"/>
    <row r="57790" ht="12.75"/>
    <row r="57791" ht="12.75"/>
    <row r="57792" ht="12.75"/>
    <row r="57793" ht="12.75"/>
    <row r="57794" ht="12.75"/>
    <row r="57795" ht="12.75"/>
    <row r="57796" ht="12.75"/>
    <row r="57797" ht="12.75"/>
    <row r="57798" ht="12.75"/>
    <row r="57799" ht="12.75"/>
    <row r="57800" ht="12.75"/>
    <row r="57801" ht="12.75"/>
    <row r="57802" ht="12.75"/>
    <row r="57803" ht="12.75"/>
    <row r="57804" ht="12.75"/>
    <row r="57805" ht="12.75"/>
    <row r="57806" ht="12.75"/>
    <row r="57807" ht="12.75"/>
    <row r="57808" ht="12.75"/>
    <row r="57809" ht="12.75"/>
    <row r="57810" ht="12.75"/>
    <row r="57811" ht="12.75"/>
    <row r="57812" ht="12.75"/>
    <row r="57813" ht="12.75"/>
    <row r="57814" ht="12.75"/>
    <row r="57815" ht="12.75"/>
    <row r="57816" ht="12.75"/>
    <row r="57817" ht="12.75"/>
    <row r="57818" ht="12.75"/>
    <row r="57819" ht="12.75"/>
    <row r="57820" ht="12.75"/>
    <row r="57821" ht="12.75"/>
    <row r="57822" ht="12.75"/>
    <row r="57823" ht="12.75"/>
    <row r="57824" ht="12.75"/>
    <row r="57825" ht="12.75"/>
    <row r="57826" ht="12.75"/>
    <row r="57827" ht="12.75"/>
    <row r="57828" ht="12.75"/>
    <row r="57829" ht="12.75"/>
    <row r="57830" ht="12.75"/>
    <row r="57831" ht="12.75"/>
    <row r="57832" ht="12.75"/>
    <row r="57833" ht="12.75"/>
    <row r="57834" ht="12.75"/>
    <row r="57835" ht="12.75"/>
    <row r="57836" ht="12.75"/>
    <row r="57837" ht="12.75"/>
    <row r="57838" ht="12.75"/>
    <row r="57839" ht="12.75"/>
    <row r="57840" ht="12.75"/>
    <row r="57841" ht="12.75"/>
    <row r="57842" ht="12.75"/>
    <row r="57843" ht="12.75"/>
    <row r="57844" ht="12.75"/>
    <row r="57845" ht="12.75"/>
    <row r="57846" ht="12.75"/>
    <row r="57847" ht="12.75"/>
    <row r="57848" ht="12.75"/>
    <row r="57849" ht="12.75"/>
    <row r="57850" ht="12.75"/>
    <row r="57851" ht="12.75"/>
    <row r="57852" ht="12.75"/>
    <row r="57853" ht="12.75"/>
    <row r="57854" ht="12.75"/>
    <row r="57855" ht="12.75"/>
    <row r="57856" ht="12.75"/>
    <row r="57857" ht="12.75"/>
    <row r="57858" ht="12.75"/>
    <row r="57859" ht="12.75"/>
    <row r="57860" ht="12.75"/>
    <row r="57861" ht="12.75"/>
    <row r="57862" ht="12.75"/>
    <row r="57863" ht="12.75"/>
    <row r="57864" ht="12.75"/>
    <row r="57865" ht="12.75"/>
    <row r="57866" ht="12.75"/>
    <row r="57867" ht="12.75"/>
    <row r="57868" ht="12.75"/>
    <row r="57869" ht="12.75"/>
    <row r="57870" ht="12.75"/>
    <row r="57871" ht="12.75"/>
    <row r="57872" ht="12.75"/>
    <row r="57873" ht="12.75"/>
    <row r="57874" ht="12.75"/>
    <row r="57875" ht="12.75"/>
    <row r="57876" ht="12.75"/>
    <row r="57877" ht="12.75"/>
    <row r="57878" ht="12.75"/>
    <row r="57879" ht="12.75"/>
    <row r="57880" ht="12.75"/>
    <row r="57881" ht="12.75"/>
    <row r="57882" ht="12.75"/>
    <row r="57883" ht="12.75"/>
    <row r="57884" ht="12.75"/>
    <row r="57885" ht="12.75"/>
    <row r="57886" ht="12.75"/>
    <row r="57887" ht="12.75"/>
    <row r="57888" ht="12.75"/>
    <row r="57889" ht="12.75"/>
    <row r="57890" ht="12.75"/>
    <row r="57891" ht="12.75"/>
    <row r="57892" ht="12.75"/>
    <row r="57893" ht="12.75"/>
    <row r="57894" ht="12.75"/>
    <row r="57895" ht="12.75"/>
    <row r="57896" ht="12.75"/>
    <row r="57897" ht="12.75"/>
    <row r="57898" ht="12.75"/>
    <row r="57899" ht="12.75"/>
    <row r="57900" ht="12.75"/>
    <row r="57901" ht="12.75"/>
    <row r="57902" ht="12.75"/>
    <row r="57903" ht="12.75"/>
    <row r="57904" ht="12.75"/>
    <row r="57905" ht="12.75"/>
    <row r="57906" ht="12.75"/>
    <row r="57907" ht="12.75"/>
    <row r="57908" ht="12.75"/>
    <row r="57909" ht="12.75"/>
    <row r="57910" ht="12.75"/>
    <row r="57911" ht="12.75"/>
    <row r="57912" ht="12.75"/>
    <row r="57913" ht="12.75"/>
    <row r="57914" ht="12.75"/>
    <row r="57915" ht="12.75"/>
    <row r="57916" ht="12.75"/>
    <row r="57917" ht="12.75"/>
    <row r="57918" ht="12.75"/>
    <row r="57919" ht="12.75"/>
    <row r="57920" ht="12.75"/>
    <row r="57921" ht="12.75"/>
    <row r="57922" ht="12.75"/>
    <row r="57923" ht="12.75"/>
    <row r="57924" ht="12.75"/>
    <row r="57925" ht="12.75"/>
    <row r="57926" ht="12.75"/>
    <row r="57927" ht="12.75"/>
    <row r="57928" ht="12.75"/>
    <row r="57929" ht="12.75"/>
    <row r="57930" ht="12.75"/>
    <row r="57931" ht="12.75"/>
    <row r="57932" ht="12.75"/>
    <row r="57933" ht="12.75"/>
    <row r="57934" ht="12.75"/>
    <row r="57935" ht="12.75"/>
    <row r="57936" ht="12.75"/>
    <row r="57937" ht="12.75"/>
    <row r="57938" ht="12.75"/>
    <row r="57939" ht="12.75"/>
    <row r="57940" ht="12.75"/>
    <row r="57941" ht="12.75"/>
    <row r="57942" ht="12.75"/>
    <row r="57943" ht="12.75"/>
    <row r="57944" ht="12.75"/>
    <row r="57945" ht="12.75"/>
    <row r="57946" ht="12.75"/>
    <row r="57947" ht="12.75"/>
    <row r="57948" ht="12.75"/>
    <row r="57949" ht="12.75"/>
    <row r="57950" ht="12.75"/>
    <row r="57951" ht="12.75"/>
    <row r="57952" ht="12.75"/>
    <row r="57953" ht="12.75"/>
    <row r="57954" ht="12.75"/>
    <row r="57955" ht="12.75"/>
    <row r="57956" ht="12.75"/>
    <row r="57957" ht="12.75"/>
    <row r="57958" ht="12.75"/>
    <row r="57959" ht="12.75"/>
    <row r="57960" ht="12.75"/>
    <row r="57961" ht="12.75"/>
    <row r="57962" ht="12.75"/>
    <row r="57963" ht="12.75"/>
    <row r="57964" ht="12.75"/>
    <row r="57965" ht="12.75"/>
    <row r="57966" ht="12.75"/>
    <row r="57967" ht="12.75"/>
    <row r="57968" ht="12.75"/>
    <row r="57969" ht="12.75"/>
    <row r="57970" ht="12.75"/>
    <row r="57971" ht="12.75"/>
    <row r="57972" ht="12.75"/>
    <row r="57973" ht="12.75"/>
    <row r="57974" ht="12.75"/>
    <row r="57975" ht="12.75"/>
    <row r="57976" ht="12.75"/>
    <row r="57977" ht="12.75"/>
    <row r="57978" ht="12.75"/>
    <row r="57979" ht="12.75"/>
    <row r="57980" ht="12.75"/>
    <row r="57981" ht="12.75"/>
    <row r="57982" ht="12.75"/>
    <row r="57983" ht="12.75"/>
    <row r="57984" ht="12.75"/>
    <row r="57985" ht="12.75"/>
    <row r="57986" ht="12.75"/>
    <row r="57987" ht="12.75"/>
    <row r="57988" ht="12.75"/>
    <row r="57989" ht="12.75"/>
    <row r="57990" ht="12.75"/>
    <row r="57991" ht="12.75"/>
    <row r="57992" ht="12.75"/>
    <row r="57993" ht="12.75"/>
    <row r="57994" ht="12.75"/>
    <row r="57995" ht="12.75"/>
    <row r="57996" ht="12.75"/>
    <row r="57997" ht="12.75"/>
    <row r="57998" ht="12.75"/>
    <row r="57999" ht="12.75"/>
    <row r="58000" ht="12.75"/>
    <row r="58001" ht="12.75"/>
    <row r="58002" ht="12.75"/>
    <row r="58003" ht="12.75"/>
    <row r="58004" ht="12.75"/>
    <row r="58005" ht="12.75"/>
    <row r="58006" ht="12.75"/>
    <row r="58007" ht="12.75"/>
    <row r="58008" ht="12.75"/>
    <row r="58009" ht="12.75"/>
    <row r="58010" ht="12.75"/>
    <row r="58011" ht="12.75"/>
    <row r="58012" ht="12.75"/>
    <row r="58013" ht="12.75"/>
    <row r="58014" ht="12.75"/>
    <row r="58015" ht="12.75"/>
    <row r="58016" ht="12.75"/>
    <row r="58017" ht="12.75"/>
    <row r="58018" ht="12.75"/>
    <row r="58019" ht="12.75"/>
    <row r="58020" ht="12.75"/>
    <row r="58021" ht="12.75"/>
    <row r="58022" ht="12.75"/>
    <row r="58023" ht="12.75"/>
    <row r="58024" ht="12.75"/>
    <row r="58025" ht="12.75"/>
    <row r="58026" ht="12.75"/>
    <row r="58027" ht="12.75"/>
    <row r="58028" ht="12.75"/>
    <row r="58029" ht="12.75"/>
    <row r="58030" ht="12.75"/>
    <row r="58031" ht="12.75"/>
    <row r="58032" ht="12.75"/>
    <row r="58033" ht="12.75"/>
    <row r="58034" ht="12.75"/>
    <row r="58035" ht="12.75"/>
    <row r="58036" ht="12.75"/>
    <row r="58037" ht="12.75"/>
    <row r="58038" ht="12.75"/>
    <row r="58039" ht="12.75"/>
    <row r="58040" ht="12.75"/>
    <row r="58041" ht="12.75"/>
    <row r="58042" ht="12.75"/>
    <row r="58043" ht="12.75"/>
    <row r="58044" ht="12.75"/>
    <row r="58045" ht="12.75"/>
    <row r="58046" ht="12.75"/>
    <row r="58047" ht="12.75"/>
    <row r="58048" ht="12.75"/>
    <row r="58049" ht="12.75"/>
    <row r="58050" ht="12.75"/>
    <row r="58051" ht="12.75"/>
    <row r="58052" ht="12.75"/>
    <row r="58053" ht="12.75"/>
    <row r="58054" ht="12.75"/>
    <row r="58055" ht="12.75"/>
    <row r="58056" ht="12.75"/>
    <row r="58057" ht="12.75"/>
    <row r="58058" ht="12.75"/>
    <row r="58059" ht="12.75"/>
    <row r="58060" ht="12.75"/>
    <row r="58061" ht="12.75"/>
    <row r="58062" ht="12.75"/>
    <row r="58063" ht="12.75"/>
    <row r="58064" ht="12.75"/>
    <row r="58065" ht="12.75"/>
    <row r="58066" ht="12.75"/>
    <row r="58067" ht="12.75"/>
    <row r="58068" ht="12.75"/>
    <row r="58069" ht="12.75"/>
    <row r="58070" ht="12.75"/>
    <row r="58071" ht="12.75"/>
    <row r="58072" ht="12.75"/>
    <row r="58073" ht="12.75"/>
    <row r="58074" ht="12.75"/>
    <row r="58075" ht="12.75"/>
    <row r="58076" ht="12.75"/>
    <row r="58077" ht="12.75"/>
    <row r="58078" ht="12.75"/>
    <row r="58079" ht="12.75"/>
    <row r="58080" ht="12.75"/>
    <row r="58081" ht="12.75"/>
    <row r="58082" ht="12.75"/>
    <row r="58083" ht="12.75"/>
    <row r="58084" ht="12.75"/>
    <row r="58085" ht="12.75"/>
    <row r="58086" ht="12.75"/>
    <row r="58087" ht="12.75"/>
    <row r="58088" ht="12.75"/>
    <row r="58089" ht="12.75"/>
    <row r="58090" ht="12.75"/>
    <row r="58091" ht="12.75"/>
    <row r="58092" ht="12.75"/>
    <row r="58093" ht="12.75"/>
    <row r="58094" ht="12.75"/>
    <row r="58095" ht="12.75"/>
    <row r="58096" ht="12.75"/>
    <row r="58097" ht="12.75"/>
    <row r="58098" ht="12.75"/>
    <row r="58099" ht="12.75"/>
    <row r="58100" ht="12.75"/>
    <row r="58101" ht="12.75"/>
    <row r="58102" ht="12.75"/>
    <row r="58103" ht="12.75"/>
    <row r="58104" ht="12.75"/>
    <row r="58105" ht="12.75"/>
    <row r="58106" ht="12.75"/>
    <row r="58107" ht="12.75"/>
    <row r="58108" ht="12.75"/>
    <row r="58109" ht="12.75"/>
    <row r="58110" ht="12.75"/>
    <row r="58111" ht="12.75"/>
    <row r="58112" ht="12.75"/>
    <row r="58113" ht="12.75"/>
    <row r="58114" ht="12.75"/>
    <row r="58115" ht="12.75"/>
    <row r="58116" ht="12.75"/>
    <row r="58117" ht="12.75"/>
    <row r="58118" ht="12.75"/>
    <row r="58119" ht="12.75"/>
    <row r="58120" ht="12.75"/>
    <row r="58121" ht="12.75"/>
    <row r="58122" ht="12.75"/>
    <row r="58123" ht="12.75"/>
    <row r="58124" ht="12.75"/>
    <row r="58125" ht="12.75"/>
    <row r="58126" ht="12.75"/>
    <row r="58127" ht="12.75"/>
    <row r="58128" ht="12.75"/>
    <row r="58129" ht="12.75"/>
    <row r="58130" ht="12.75"/>
    <row r="58131" ht="12.75"/>
    <row r="58132" ht="12.75"/>
    <row r="58133" ht="12.75"/>
    <row r="58134" ht="12.75"/>
    <row r="58135" ht="12.75"/>
    <row r="58136" ht="12.75"/>
    <row r="58137" ht="12.75"/>
    <row r="58138" ht="12.75"/>
    <row r="58139" ht="12.75"/>
    <row r="58140" ht="12.75"/>
    <row r="58141" ht="12.75"/>
    <row r="58142" ht="12.75"/>
    <row r="58143" ht="12.75"/>
    <row r="58144" ht="12.75"/>
    <row r="58145" ht="12.75"/>
    <row r="58146" ht="12.75"/>
    <row r="58147" ht="12.75"/>
    <row r="58148" ht="12.75"/>
    <row r="58149" ht="12.75"/>
    <row r="58150" ht="12.75"/>
    <row r="58151" ht="12.75"/>
    <row r="58152" ht="12.75"/>
    <row r="58153" ht="12.75"/>
    <row r="58154" ht="12.75"/>
    <row r="58155" ht="12.75"/>
    <row r="58156" ht="12.75"/>
    <row r="58157" ht="12.75"/>
    <row r="58158" ht="12.75"/>
    <row r="58159" ht="12.75"/>
    <row r="58160" ht="12.75"/>
    <row r="58161" ht="12.75"/>
    <row r="58162" ht="12.75"/>
    <row r="58163" ht="12.75"/>
    <row r="58164" ht="12.75"/>
    <row r="58165" ht="12.75"/>
    <row r="58166" ht="12.75"/>
    <row r="58167" ht="12.75"/>
    <row r="58168" ht="12.75"/>
    <row r="58169" ht="12.75"/>
    <row r="58170" ht="12.75"/>
    <row r="58171" ht="12.75"/>
    <row r="58172" ht="12.75"/>
    <row r="58173" ht="12.75"/>
    <row r="58174" ht="12.75"/>
    <row r="58175" ht="12.75"/>
    <row r="58176" ht="12.75"/>
    <row r="58177" ht="12.75"/>
    <row r="58178" ht="12.75"/>
    <row r="58179" ht="12.75"/>
    <row r="58180" ht="12.75"/>
    <row r="58181" ht="12.75"/>
    <row r="58182" ht="12.75"/>
    <row r="58183" ht="12.75"/>
    <row r="58184" ht="12.75"/>
    <row r="58185" ht="12.75"/>
    <row r="58186" ht="12.75"/>
    <row r="58187" ht="12.75"/>
    <row r="58188" ht="12.75"/>
    <row r="58189" ht="12.75"/>
    <row r="58190" ht="12.75"/>
    <row r="58191" ht="12.75"/>
    <row r="58192" ht="12.75"/>
    <row r="58193" ht="12.75"/>
    <row r="58194" ht="12.75"/>
    <row r="58195" ht="12.75"/>
    <row r="58196" ht="12.75"/>
    <row r="58197" ht="12.75"/>
    <row r="58198" ht="12.75"/>
    <row r="58199" ht="12.75"/>
    <row r="58200" ht="12.75"/>
    <row r="58201" ht="12.75"/>
    <row r="58202" ht="12.75"/>
    <row r="58203" ht="12.75"/>
    <row r="58204" ht="12.75"/>
    <row r="58205" ht="12.75"/>
    <row r="58206" ht="12.75"/>
    <row r="58207" ht="12.75"/>
    <row r="58208" ht="12.75"/>
    <row r="58209" ht="12.75"/>
    <row r="58210" ht="12.75"/>
    <row r="58211" ht="12.75"/>
    <row r="58212" ht="12.75"/>
    <row r="58213" ht="12.75"/>
    <row r="58214" ht="12.75"/>
    <row r="58215" ht="12.75"/>
    <row r="58216" ht="12.75"/>
    <row r="58217" ht="12.75"/>
    <row r="58218" ht="12.75"/>
    <row r="58219" ht="12.75"/>
    <row r="58220" ht="12.75"/>
    <row r="58221" ht="12.75"/>
    <row r="58222" ht="12.75"/>
    <row r="58223" ht="12.75"/>
    <row r="58224" ht="12.75"/>
    <row r="58225" ht="12.75"/>
    <row r="58226" ht="12.75"/>
    <row r="58227" ht="12.75"/>
    <row r="58228" ht="12.75"/>
    <row r="58229" ht="12.75"/>
    <row r="58230" ht="12.75"/>
    <row r="58231" ht="12.75"/>
    <row r="58232" ht="12.75"/>
    <row r="58233" ht="12.75"/>
    <row r="58234" ht="12.75"/>
    <row r="58235" ht="12.75"/>
    <row r="58236" ht="12.75"/>
    <row r="58237" ht="12.75"/>
    <row r="58238" ht="12.75"/>
    <row r="58239" ht="12.75"/>
    <row r="58240" ht="12.75"/>
    <row r="58241" ht="12.75"/>
    <row r="58242" ht="12.75"/>
    <row r="58243" ht="12.75"/>
    <row r="58244" ht="12.75"/>
    <row r="58245" ht="12.75"/>
    <row r="58246" ht="12.75"/>
    <row r="58247" ht="12.75"/>
    <row r="58248" ht="12.75"/>
    <row r="58249" ht="12.75"/>
    <row r="58250" ht="12.75"/>
    <row r="58251" ht="12.75"/>
    <row r="58252" ht="12.75"/>
    <row r="58253" ht="12.75"/>
    <row r="58254" ht="12.75"/>
    <row r="58255" ht="12.75"/>
    <row r="58256" ht="12.75"/>
    <row r="58257" ht="12.75"/>
    <row r="58258" ht="12.75"/>
    <row r="58259" ht="12.75"/>
    <row r="58260" ht="12.75"/>
    <row r="58261" ht="12.75"/>
    <row r="58262" ht="12.75"/>
    <row r="58263" ht="12.75"/>
    <row r="58264" ht="12.75"/>
    <row r="58265" ht="12.75"/>
    <row r="58266" ht="12.75"/>
    <row r="58267" ht="12.75"/>
    <row r="58268" ht="12.75"/>
    <row r="58269" ht="12.75"/>
    <row r="58270" ht="12.75"/>
    <row r="58271" ht="12.75"/>
    <row r="58272" ht="12.75"/>
    <row r="58273" ht="12.75"/>
    <row r="58274" ht="12.75"/>
    <row r="58275" ht="12.75"/>
    <row r="58276" ht="12.75"/>
    <row r="58277" ht="12.75"/>
    <row r="58278" ht="12.75"/>
    <row r="58279" ht="12.75"/>
    <row r="58280" ht="12.75"/>
    <row r="58281" ht="12.75"/>
    <row r="58282" ht="12.75"/>
    <row r="58283" ht="12.75"/>
    <row r="58284" ht="12.75"/>
    <row r="58285" ht="12.75"/>
    <row r="58286" ht="12.75"/>
    <row r="58287" ht="12.75"/>
    <row r="58288" ht="12.75"/>
    <row r="58289" ht="12.75"/>
    <row r="58290" ht="12.75"/>
    <row r="58291" ht="12.75"/>
    <row r="58292" ht="12.75"/>
    <row r="58293" ht="12.75"/>
    <row r="58294" ht="12.75"/>
    <row r="58295" ht="12.75"/>
    <row r="58296" ht="12.75"/>
    <row r="58297" ht="12.75"/>
    <row r="58298" ht="12.75"/>
    <row r="58299" ht="12.75"/>
    <row r="58300" ht="12.75"/>
    <row r="58301" ht="12.75"/>
    <row r="58302" ht="12.75"/>
    <row r="58303" ht="12.75"/>
    <row r="58304" ht="12.75"/>
    <row r="58305" ht="12.75"/>
    <row r="58306" ht="12.75"/>
    <row r="58307" ht="12.75"/>
    <row r="58308" ht="12.75"/>
    <row r="58309" ht="12.75"/>
    <row r="58310" ht="12.75"/>
    <row r="58311" ht="12.75"/>
    <row r="58312" ht="12.75"/>
    <row r="58313" ht="12.75"/>
    <row r="58314" ht="12.75"/>
    <row r="58315" ht="12.75"/>
    <row r="58316" ht="12.75"/>
    <row r="58317" ht="12.75"/>
    <row r="58318" ht="12.75"/>
    <row r="58319" ht="12.75"/>
    <row r="58320" ht="12.75"/>
    <row r="58321" ht="12.75"/>
    <row r="58322" ht="12.75"/>
    <row r="58323" ht="12.75"/>
    <row r="58324" ht="12.75"/>
    <row r="58325" ht="12.75"/>
    <row r="58326" ht="12.75"/>
    <row r="58327" ht="12.75"/>
    <row r="58328" ht="12.75"/>
    <row r="58329" ht="12.75"/>
    <row r="58330" ht="12.75"/>
    <row r="58331" ht="12.75"/>
    <row r="58332" ht="12.75"/>
    <row r="58333" ht="12.75"/>
    <row r="58334" ht="12.75"/>
    <row r="58335" ht="12.75"/>
    <row r="58336" ht="12.75"/>
    <row r="58337" ht="12.75"/>
    <row r="58338" ht="12.75"/>
    <row r="58339" ht="12.75"/>
    <row r="58340" ht="12.75"/>
    <row r="58341" ht="12.75"/>
    <row r="58342" ht="12.75"/>
    <row r="58343" ht="12.75"/>
    <row r="58344" ht="12.75"/>
    <row r="58345" ht="12.75"/>
    <row r="58346" ht="12.75"/>
    <row r="58347" ht="12.75"/>
    <row r="58348" ht="12.75"/>
    <row r="58349" ht="12.75"/>
    <row r="58350" ht="12.75"/>
    <row r="58351" ht="12.75"/>
    <row r="58352" ht="12.75"/>
    <row r="58353" ht="12.75"/>
    <row r="58354" ht="12.75"/>
    <row r="58355" ht="12.75"/>
    <row r="58356" ht="12.75"/>
    <row r="58357" ht="12.75"/>
    <row r="58358" ht="12.75"/>
    <row r="58359" ht="12.75"/>
    <row r="58360" ht="12.75"/>
    <row r="58361" ht="12.75"/>
    <row r="58362" ht="12.75"/>
    <row r="58363" ht="12.75"/>
    <row r="58364" ht="12.75"/>
    <row r="58365" ht="12.75"/>
    <row r="58366" ht="12.75"/>
    <row r="58367" ht="12.75"/>
    <row r="58368" ht="12.75"/>
    <row r="58369" ht="12.75"/>
    <row r="58370" ht="12.75"/>
    <row r="58371" ht="12.75"/>
    <row r="58372" ht="12.75"/>
    <row r="58373" ht="12.75"/>
    <row r="58374" ht="12.75"/>
    <row r="58375" ht="12.75"/>
    <row r="58376" ht="12.75"/>
    <row r="58377" ht="12.75"/>
    <row r="58378" ht="12.75"/>
    <row r="58379" ht="12.75"/>
    <row r="58380" ht="12.75"/>
    <row r="58381" ht="12.75"/>
    <row r="58382" ht="12.75"/>
    <row r="58383" ht="12.75"/>
    <row r="58384" ht="12.75"/>
    <row r="58385" ht="12.75"/>
    <row r="58386" ht="12.75"/>
    <row r="58387" ht="12.75"/>
    <row r="58388" ht="12.75"/>
    <row r="58389" ht="12.75"/>
    <row r="58390" ht="12.75"/>
    <row r="58391" ht="12.75"/>
    <row r="58392" ht="12.75"/>
    <row r="58393" ht="12.75"/>
    <row r="58394" ht="12.75"/>
    <row r="58395" ht="12.75"/>
    <row r="58396" ht="12.75"/>
    <row r="58397" ht="12.75"/>
    <row r="58398" ht="12.75"/>
    <row r="58399" ht="12.75"/>
    <row r="58400" ht="12.75"/>
    <row r="58401" ht="12.75"/>
    <row r="58402" ht="12.75"/>
    <row r="58403" ht="12.75"/>
    <row r="58404" ht="12.75"/>
    <row r="58405" ht="12.75"/>
    <row r="58406" ht="12.75"/>
    <row r="58407" ht="12.75"/>
    <row r="58408" ht="12.75"/>
    <row r="58409" ht="12.75"/>
    <row r="58410" ht="12.75"/>
    <row r="58411" ht="12.75"/>
    <row r="58412" ht="12.75"/>
    <row r="58413" ht="12.75"/>
    <row r="58414" ht="12.75"/>
    <row r="58415" ht="12.75"/>
    <row r="58416" ht="12.75"/>
    <row r="58417" ht="12.75"/>
    <row r="58418" ht="12.75"/>
    <row r="58419" ht="12.75"/>
    <row r="58420" ht="12.75"/>
    <row r="58421" ht="12.75"/>
    <row r="58422" ht="12.75"/>
    <row r="58423" ht="12.75"/>
    <row r="58424" ht="12.75"/>
    <row r="58425" ht="12.75"/>
    <row r="58426" ht="12.75"/>
    <row r="58427" ht="12.75"/>
    <row r="58428" ht="12.75"/>
    <row r="58429" ht="12.75"/>
    <row r="58430" ht="12.75"/>
    <row r="58431" ht="12.75"/>
    <row r="58432" ht="12.75"/>
    <row r="58433" ht="12.75"/>
    <row r="58434" ht="12.75"/>
    <row r="58435" ht="12.75"/>
    <row r="58436" ht="12.75"/>
    <row r="58437" ht="12.75"/>
    <row r="58438" ht="12.75"/>
    <row r="58439" ht="12.75"/>
    <row r="58440" ht="12.75"/>
    <row r="58441" ht="12.75"/>
    <row r="58442" ht="12.75"/>
    <row r="58443" ht="12.75"/>
    <row r="58444" ht="12.75"/>
    <row r="58445" ht="12.75"/>
    <row r="58446" ht="12.75"/>
    <row r="58447" ht="12.75"/>
    <row r="58448" ht="12.75"/>
    <row r="58449" ht="12.75"/>
    <row r="58450" ht="12.75"/>
    <row r="58451" ht="12.75"/>
    <row r="58452" ht="12.75"/>
    <row r="58453" ht="12.75"/>
    <row r="58454" ht="12.75"/>
    <row r="58455" ht="12.75"/>
    <row r="58456" ht="12.75"/>
    <row r="58457" ht="12.75"/>
    <row r="58458" ht="12.75"/>
    <row r="58459" ht="12.75"/>
    <row r="58460" ht="12.75"/>
    <row r="58461" ht="12.75"/>
    <row r="58462" ht="12.75"/>
    <row r="58463" ht="12.75"/>
    <row r="58464" ht="12.75"/>
    <row r="58465" ht="12.75"/>
    <row r="58466" ht="12.75"/>
    <row r="58467" ht="12.75"/>
    <row r="58468" ht="12.75"/>
    <row r="58469" ht="12.75"/>
    <row r="58470" ht="12.75"/>
    <row r="58471" ht="12.75"/>
    <row r="58472" ht="12.75"/>
    <row r="58473" ht="12.75"/>
    <row r="58474" ht="12.75"/>
    <row r="58475" ht="12.75"/>
    <row r="58476" ht="12.75"/>
    <row r="58477" ht="12.75"/>
    <row r="58478" ht="12.75"/>
    <row r="58479" ht="12.75"/>
    <row r="58480" ht="12.75"/>
    <row r="58481" ht="12.75"/>
    <row r="58482" ht="12.75"/>
    <row r="58483" ht="12.75"/>
    <row r="58484" ht="12.75"/>
    <row r="58485" ht="12.75"/>
    <row r="58486" ht="12.75"/>
    <row r="58487" ht="12.75"/>
    <row r="58488" ht="12.75"/>
    <row r="58489" ht="12.75"/>
    <row r="58490" ht="12.75"/>
    <row r="58491" ht="12.75"/>
    <row r="58492" ht="12.75"/>
    <row r="58493" ht="12.75"/>
    <row r="58494" ht="12.75"/>
    <row r="58495" ht="12.75"/>
    <row r="58496" ht="12.75"/>
    <row r="58497" ht="12.75"/>
    <row r="58498" ht="12.75"/>
    <row r="58499" ht="12.75"/>
    <row r="58500" ht="12.75"/>
    <row r="58501" ht="12.75"/>
    <row r="58502" ht="12.75"/>
    <row r="58503" ht="12.75"/>
    <row r="58504" ht="12.75"/>
    <row r="58505" ht="12.75"/>
    <row r="58506" ht="12.75"/>
    <row r="58507" ht="12.75"/>
    <row r="58508" ht="12.75"/>
    <row r="58509" ht="12.75"/>
    <row r="58510" ht="12.75"/>
    <row r="58511" ht="12.75"/>
    <row r="58512" ht="12.75"/>
    <row r="58513" ht="12.75"/>
    <row r="58514" ht="12.75"/>
    <row r="58515" ht="12.75"/>
    <row r="58516" ht="12.75"/>
    <row r="58517" ht="12.75"/>
    <row r="58518" ht="12.75"/>
    <row r="58519" ht="12.75"/>
    <row r="58520" ht="12.75"/>
    <row r="58521" ht="12.75"/>
    <row r="58522" ht="12.75"/>
    <row r="58523" ht="12.75"/>
    <row r="58524" ht="12.75"/>
    <row r="58525" ht="12.75"/>
    <row r="58526" ht="12.75"/>
    <row r="58527" ht="12.75"/>
    <row r="58528" ht="12.75"/>
    <row r="58529" ht="12.75"/>
    <row r="58530" ht="12.75"/>
    <row r="58531" ht="12.75"/>
    <row r="58532" ht="12.75"/>
    <row r="58533" ht="12.75"/>
    <row r="58534" ht="12.75"/>
    <row r="58535" ht="12.75"/>
    <row r="58536" ht="12.75"/>
    <row r="58537" ht="12.75"/>
    <row r="58538" ht="12.75"/>
    <row r="58539" ht="12.75"/>
    <row r="58540" ht="12.75"/>
    <row r="58541" ht="12.75"/>
    <row r="58542" ht="12.75"/>
    <row r="58543" ht="12.75"/>
    <row r="58544" ht="12.75"/>
    <row r="58545" ht="12.75"/>
    <row r="58546" ht="12.75"/>
    <row r="58547" ht="12.75"/>
    <row r="58548" ht="12.75"/>
    <row r="58549" ht="12.75"/>
    <row r="58550" ht="12.75"/>
    <row r="58551" ht="12.75"/>
    <row r="58552" ht="12.75"/>
    <row r="58553" ht="12.75"/>
    <row r="58554" ht="12.75"/>
    <row r="58555" ht="12.75"/>
    <row r="58556" ht="12.75"/>
    <row r="58557" ht="12.75"/>
    <row r="58558" ht="12.75"/>
    <row r="58559" ht="12.75"/>
    <row r="58560" ht="12.75"/>
    <row r="58561" ht="12.75"/>
    <row r="58562" ht="12.75"/>
    <row r="58563" ht="12.75"/>
    <row r="58564" ht="12.75"/>
    <row r="58565" ht="12.75"/>
    <row r="58566" ht="12.75"/>
    <row r="58567" ht="12.75"/>
    <row r="58568" ht="12.75"/>
    <row r="58569" ht="12.75"/>
    <row r="58570" ht="12.75"/>
    <row r="58571" ht="12.75"/>
    <row r="58572" ht="12.75"/>
    <row r="58573" ht="12.75"/>
    <row r="58574" ht="12.75"/>
    <row r="58575" ht="12.75"/>
    <row r="58576" ht="12.75"/>
    <row r="58577" ht="12.75"/>
    <row r="58578" ht="12.75"/>
    <row r="58579" ht="12.75"/>
    <row r="58580" ht="12.75"/>
    <row r="58581" ht="12.75"/>
    <row r="58582" ht="12.75"/>
    <row r="58583" ht="12.75"/>
    <row r="58584" ht="12.75"/>
    <row r="58585" ht="12.75"/>
    <row r="58586" ht="12.75"/>
    <row r="58587" ht="12.75"/>
    <row r="58588" ht="12.75"/>
    <row r="58589" ht="12.75"/>
    <row r="58590" ht="12.75"/>
    <row r="58591" ht="12.75"/>
    <row r="58592" ht="12.75"/>
    <row r="58593" ht="12.75"/>
    <row r="58594" ht="12.75"/>
    <row r="58595" ht="12.75"/>
    <row r="58596" ht="12.75"/>
    <row r="58597" ht="12.75"/>
    <row r="58598" ht="12.75"/>
    <row r="58599" ht="12.75"/>
    <row r="58600" ht="12.75"/>
    <row r="58601" ht="12.75"/>
    <row r="58602" ht="12.75"/>
    <row r="58603" ht="12.75"/>
    <row r="58604" ht="12.75"/>
    <row r="58605" ht="12.75"/>
    <row r="58606" ht="12.75"/>
    <row r="58607" ht="12.75"/>
    <row r="58608" ht="12.75"/>
    <row r="58609" ht="12.75"/>
    <row r="58610" ht="12.75"/>
    <row r="58611" ht="12.75"/>
    <row r="58612" ht="12.75"/>
    <row r="58613" ht="12.75"/>
    <row r="58614" ht="12.75"/>
    <row r="58615" ht="12.75"/>
    <row r="58616" ht="12.75"/>
    <row r="58617" ht="12.75"/>
    <row r="58618" ht="12.75"/>
    <row r="58619" ht="12.75"/>
    <row r="58620" ht="12.75"/>
    <row r="58621" ht="12.75"/>
    <row r="58622" ht="12.75"/>
    <row r="58623" ht="12.75"/>
    <row r="58624" ht="12.75"/>
    <row r="58625" ht="12.75"/>
    <row r="58626" ht="12.75"/>
    <row r="58627" ht="12.75"/>
    <row r="58628" ht="12.75"/>
    <row r="58629" ht="12.75"/>
    <row r="58630" ht="12.75"/>
    <row r="58631" ht="12.75"/>
    <row r="58632" ht="12.75"/>
    <row r="58633" ht="12.75"/>
    <row r="58634" ht="12.75"/>
    <row r="58635" ht="12.75"/>
    <row r="58636" ht="12.75"/>
    <row r="58637" ht="12.75"/>
    <row r="58638" ht="12.75"/>
    <row r="58639" ht="12.75"/>
    <row r="58640" ht="12.75"/>
    <row r="58641" ht="12.75"/>
    <row r="58642" ht="12.75"/>
    <row r="58643" ht="12.75"/>
    <row r="58644" ht="12.75"/>
    <row r="58645" ht="12.75"/>
    <row r="58646" ht="12.75"/>
    <row r="58647" ht="12.75"/>
    <row r="58648" ht="12.75"/>
    <row r="58649" ht="12.75"/>
    <row r="58650" ht="12.75"/>
    <row r="58651" ht="12.75"/>
    <row r="58652" ht="12.75"/>
    <row r="58653" ht="12.75"/>
    <row r="58654" ht="12.75"/>
    <row r="58655" ht="12.75"/>
    <row r="58656" ht="12.75"/>
    <row r="58657" ht="12.75"/>
    <row r="58658" ht="12.75"/>
    <row r="58659" ht="12.75"/>
    <row r="58660" ht="12.75"/>
    <row r="58661" ht="12.75"/>
    <row r="58662" ht="12.75"/>
    <row r="58663" ht="12.75"/>
    <row r="58664" ht="12.75"/>
    <row r="58665" ht="12.75"/>
    <row r="58666" ht="12.75"/>
    <row r="58667" ht="12.75"/>
    <row r="58668" ht="12.75"/>
    <row r="58669" ht="12.75"/>
    <row r="58670" ht="12.75"/>
    <row r="58671" ht="12.75"/>
    <row r="58672" ht="12.75"/>
    <row r="58673" ht="12.75"/>
    <row r="58674" ht="12.75"/>
    <row r="58675" ht="12.75"/>
    <row r="58676" ht="12.75"/>
    <row r="58677" ht="12.75"/>
    <row r="58678" ht="12.75"/>
    <row r="58679" ht="12.75"/>
    <row r="58680" ht="12.75"/>
    <row r="58681" ht="12.75"/>
    <row r="58682" ht="12.75"/>
    <row r="58683" ht="12.75"/>
    <row r="58684" ht="12.75"/>
    <row r="58685" ht="12.75"/>
    <row r="58686" ht="12.75"/>
    <row r="58687" ht="12.75"/>
    <row r="58688" ht="12.75"/>
    <row r="58689" ht="12.75"/>
    <row r="58690" ht="12.75"/>
    <row r="58691" ht="12.75"/>
    <row r="58692" ht="12.75"/>
    <row r="58693" ht="12.75"/>
    <row r="58694" ht="12.75"/>
    <row r="58695" ht="12.75"/>
    <row r="58696" ht="12.75"/>
    <row r="58697" ht="12.75"/>
    <row r="58698" ht="12.75"/>
    <row r="58699" ht="12.75"/>
    <row r="58700" ht="12.75"/>
    <row r="58701" ht="12.75"/>
    <row r="58702" ht="12.75"/>
    <row r="58703" ht="12.75"/>
    <row r="58704" ht="12.75"/>
    <row r="58705" ht="12.75"/>
    <row r="58706" ht="12.75"/>
    <row r="58707" ht="12.75"/>
    <row r="58708" ht="12.75"/>
    <row r="58709" ht="12.75"/>
    <row r="58710" ht="12.75"/>
    <row r="58711" ht="12.75"/>
    <row r="58712" ht="12.75"/>
    <row r="58713" ht="12.75"/>
    <row r="58714" ht="12.75"/>
    <row r="58715" ht="12.75"/>
    <row r="58716" ht="12.75"/>
    <row r="58717" ht="12.75"/>
    <row r="58718" ht="12.75"/>
    <row r="58719" ht="12.75"/>
    <row r="58720" ht="12.75"/>
    <row r="58721" ht="12.75"/>
    <row r="58722" ht="12.75"/>
    <row r="58723" ht="12.75"/>
    <row r="58724" ht="12.75"/>
    <row r="58725" ht="12.75"/>
    <row r="58726" ht="12.75"/>
    <row r="58727" ht="12.75"/>
    <row r="58728" ht="12.75"/>
    <row r="58729" ht="12.75"/>
    <row r="58730" ht="12.75"/>
    <row r="58731" ht="12.75"/>
    <row r="58732" ht="12.75"/>
    <row r="58733" ht="12.75"/>
    <row r="58734" ht="12.75"/>
    <row r="58735" ht="12.75"/>
    <row r="58736" ht="12.75"/>
    <row r="58737" ht="12.75"/>
    <row r="58738" ht="12.75"/>
    <row r="58739" ht="12.75"/>
    <row r="58740" ht="12.75"/>
    <row r="58741" ht="12.75"/>
    <row r="58742" ht="12.75"/>
    <row r="58743" ht="12.75"/>
    <row r="58744" ht="12.75"/>
    <row r="58745" ht="12.75"/>
    <row r="58746" ht="12.75"/>
    <row r="58747" ht="12.75"/>
    <row r="58748" ht="12.75"/>
    <row r="58749" ht="12.75"/>
    <row r="58750" ht="12.75"/>
    <row r="58751" ht="12.75"/>
    <row r="58752" ht="12.75"/>
    <row r="58753" ht="12.75"/>
    <row r="58754" ht="12.75"/>
    <row r="58755" ht="12.75"/>
    <row r="58756" ht="12.75"/>
    <row r="58757" ht="12.75"/>
    <row r="58758" ht="12.75"/>
    <row r="58759" ht="12.75"/>
    <row r="58760" ht="12.75"/>
    <row r="58761" ht="12.75"/>
    <row r="58762" ht="12.75"/>
    <row r="58763" ht="12.75"/>
    <row r="58764" ht="12.75"/>
    <row r="58765" ht="12.75"/>
    <row r="58766" ht="12.75"/>
    <row r="58767" ht="12.75"/>
    <row r="58768" ht="12.75"/>
    <row r="58769" ht="12.75"/>
    <row r="58770" ht="12.75"/>
    <row r="58771" ht="12.75"/>
    <row r="58772" ht="12.75"/>
    <row r="58773" ht="12.75"/>
    <row r="58774" ht="12.75"/>
    <row r="58775" ht="12.75"/>
    <row r="58776" ht="12.75"/>
    <row r="58777" ht="12.75"/>
    <row r="58778" ht="12.75"/>
    <row r="58779" ht="12.75"/>
    <row r="58780" ht="12.75"/>
    <row r="58781" ht="12.75"/>
    <row r="58782" ht="12.75"/>
    <row r="58783" ht="12.75"/>
    <row r="58784" ht="12.75"/>
    <row r="58785" ht="12.75"/>
    <row r="58786" ht="12.75"/>
    <row r="58787" ht="12.75"/>
    <row r="58788" ht="12.75"/>
    <row r="58789" ht="12.75"/>
    <row r="58790" ht="12.75"/>
    <row r="58791" ht="12.75"/>
    <row r="58792" ht="12.75"/>
    <row r="58793" ht="12.75"/>
    <row r="58794" ht="12.75"/>
    <row r="58795" ht="12.75"/>
    <row r="58796" ht="12.75"/>
    <row r="58797" ht="12.75"/>
    <row r="58798" ht="12.75"/>
    <row r="58799" ht="12.75"/>
    <row r="58800" ht="12.75"/>
    <row r="58801" ht="12.75"/>
    <row r="58802" ht="12.75"/>
    <row r="58803" ht="12.75"/>
    <row r="58804" ht="12.75"/>
    <row r="58805" ht="12.75"/>
    <row r="58806" ht="12.75"/>
    <row r="58807" ht="12.75"/>
    <row r="58808" ht="12.75"/>
    <row r="58809" ht="12.75"/>
    <row r="58810" ht="12.75"/>
    <row r="58811" ht="12.75"/>
    <row r="58812" ht="12.75"/>
    <row r="58813" ht="12.75"/>
    <row r="58814" ht="12.75"/>
    <row r="58815" ht="12.75"/>
    <row r="58816" ht="12.75"/>
    <row r="58817" ht="12.75"/>
    <row r="58818" ht="12.75"/>
    <row r="58819" ht="12.75"/>
    <row r="58820" ht="12.75"/>
    <row r="58821" ht="12.75"/>
    <row r="58822" ht="12.75"/>
    <row r="58823" ht="12.75"/>
    <row r="58824" ht="12.75"/>
    <row r="58825" ht="12.75"/>
    <row r="58826" ht="12.75"/>
    <row r="58827" ht="12.75"/>
    <row r="58828" ht="12.75"/>
    <row r="58829" ht="12.75"/>
    <row r="58830" ht="12.75"/>
    <row r="58831" ht="12.75"/>
    <row r="58832" ht="12.75"/>
    <row r="58833" ht="12.75"/>
    <row r="58834" ht="12.75"/>
    <row r="58835" ht="12.75"/>
    <row r="58836" ht="12.75"/>
    <row r="58837" ht="12.75"/>
    <row r="58838" ht="12.75"/>
    <row r="58839" ht="12.75"/>
    <row r="58840" ht="12.75"/>
    <row r="58841" ht="12.75"/>
    <row r="58842" ht="12.75"/>
    <row r="58843" ht="12.75"/>
    <row r="58844" ht="12.75"/>
    <row r="58845" ht="12.75"/>
    <row r="58846" ht="12.75"/>
    <row r="58847" ht="12.75"/>
    <row r="58848" ht="12.75"/>
    <row r="58849" ht="12.75"/>
    <row r="58850" ht="12.75"/>
    <row r="58851" ht="12.75"/>
    <row r="58852" ht="12.75"/>
    <row r="58853" ht="12.75"/>
    <row r="58854" ht="12.75"/>
    <row r="58855" ht="12.75"/>
    <row r="58856" ht="12.75"/>
    <row r="58857" ht="12.75"/>
    <row r="58858" ht="12.75"/>
    <row r="58859" ht="12.75"/>
    <row r="58860" ht="12.75"/>
    <row r="58861" ht="12.75"/>
    <row r="58862" ht="12.75"/>
    <row r="58863" ht="12.75"/>
    <row r="58864" ht="12.75"/>
    <row r="58865" ht="12.75"/>
    <row r="58866" ht="12.75"/>
    <row r="58867" ht="12.75"/>
    <row r="58868" ht="12.75"/>
    <row r="58869" ht="12.75"/>
    <row r="58870" ht="12.75"/>
    <row r="58871" ht="12.75"/>
    <row r="58872" ht="12.75"/>
    <row r="58873" ht="12.75"/>
    <row r="58874" ht="12.75"/>
    <row r="58875" ht="12.75"/>
    <row r="58876" ht="12.75"/>
    <row r="58877" ht="12.75"/>
    <row r="58878" ht="12.75"/>
    <row r="58879" ht="12.75"/>
    <row r="58880" ht="12.75"/>
    <row r="58881" ht="12.75"/>
    <row r="58882" ht="12.75"/>
    <row r="58883" ht="12.75"/>
    <row r="58884" ht="12.75"/>
    <row r="58885" ht="12.75"/>
    <row r="58886" ht="12.75"/>
    <row r="58887" ht="12.75"/>
    <row r="58888" ht="12.75"/>
    <row r="58889" ht="12.75"/>
    <row r="58890" ht="12.75"/>
    <row r="58891" ht="12.75"/>
    <row r="58892" ht="12.75"/>
    <row r="58893" ht="12.75"/>
    <row r="58894" ht="12.75"/>
    <row r="58895" ht="12.75"/>
    <row r="58896" ht="12.75"/>
    <row r="58897" ht="12.75"/>
    <row r="58898" ht="12.75"/>
    <row r="58899" ht="12.75"/>
    <row r="58900" ht="12.75"/>
    <row r="58901" ht="12.75"/>
    <row r="58902" ht="12.75"/>
    <row r="58903" ht="12.75"/>
    <row r="58904" ht="12.75"/>
    <row r="58905" ht="12.75"/>
    <row r="58906" ht="12.75"/>
    <row r="58907" ht="12.75"/>
    <row r="58908" ht="12.75"/>
    <row r="58909" ht="12.75"/>
    <row r="58910" ht="12.75"/>
    <row r="58911" ht="12.75"/>
    <row r="58912" ht="12.75"/>
    <row r="58913" ht="12.75"/>
    <row r="58914" ht="12.75"/>
    <row r="58915" ht="12.75"/>
    <row r="58916" ht="12.75"/>
    <row r="58917" ht="12.75"/>
    <row r="58918" ht="12.75"/>
    <row r="58919" ht="12.75"/>
    <row r="58920" ht="12.75"/>
    <row r="58921" ht="12.75"/>
    <row r="58922" ht="12.75"/>
    <row r="58923" ht="12.75"/>
    <row r="58924" ht="12.75"/>
    <row r="58925" ht="12.75"/>
    <row r="58926" ht="12.75"/>
    <row r="58927" ht="12.75"/>
    <row r="58928" ht="12.75"/>
    <row r="58929" ht="12.75"/>
    <row r="58930" ht="12.75"/>
    <row r="58931" ht="12.75"/>
    <row r="58932" ht="12.75"/>
    <row r="58933" ht="12.75"/>
    <row r="58934" ht="12.75"/>
    <row r="58935" ht="12.75"/>
    <row r="58936" ht="12.75"/>
    <row r="58937" ht="12.75"/>
    <row r="58938" ht="12.75"/>
    <row r="58939" ht="12.75"/>
    <row r="58940" ht="12.75"/>
    <row r="58941" ht="12.75"/>
    <row r="58942" ht="12.75"/>
    <row r="58943" ht="12.75"/>
    <row r="58944" ht="12.75"/>
    <row r="58945" ht="12.75"/>
    <row r="58946" ht="12.75"/>
    <row r="58947" ht="12.75"/>
    <row r="58948" ht="12.75"/>
    <row r="58949" ht="12.75"/>
    <row r="58950" ht="12.75"/>
    <row r="58951" ht="12.75"/>
    <row r="58952" ht="12.75"/>
    <row r="58953" ht="12.75"/>
    <row r="58954" ht="12.75"/>
    <row r="58955" ht="12.75"/>
    <row r="58956" ht="12.75"/>
    <row r="58957" ht="12.75"/>
    <row r="58958" ht="12.75"/>
    <row r="58959" ht="12.75"/>
    <row r="58960" ht="12.75"/>
    <row r="58961" ht="12.75"/>
    <row r="58962" ht="12.75"/>
    <row r="58963" ht="12.75"/>
    <row r="58964" ht="12.75"/>
    <row r="58965" ht="12.75"/>
    <row r="58966" ht="12.75"/>
    <row r="58967" ht="12.75"/>
    <row r="58968" ht="12.75"/>
    <row r="58969" ht="12.75"/>
    <row r="58970" ht="12.75"/>
    <row r="58971" ht="12.75"/>
    <row r="58972" ht="12.75"/>
    <row r="58973" ht="12.75"/>
    <row r="58974" ht="12.75"/>
    <row r="58975" ht="12.75"/>
    <row r="58976" ht="12.75"/>
    <row r="58977" ht="12.75"/>
    <row r="58978" ht="12.75"/>
    <row r="58979" ht="12.75"/>
    <row r="58980" ht="12.75"/>
    <row r="58981" ht="12.75"/>
    <row r="58982" ht="12.75"/>
    <row r="58983" ht="12.75"/>
    <row r="58984" ht="12.75"/>
    <row r="58985" ht="12.75"/>
    <row r="58986" ht="12.75"/>
    <row r="58987" ht="12.75"/>
    <row r="58988" ht="12.75"/>
    <row r="58989" ht="12.75"/>
    <row r="58990" ht="12.75"/>
    <row r="58991" ht="12.75"/>
    <row r="58992" ht="12.75"/>
    <row r="58993" ht="12.75"/>
    <row r="58994" ht="12.75"/>
    <row r="58995" ht="12.75"/>
    <row r="58996" ht="12.75"/>
    <row r="58997" ht="12.75"/>
    <row r="58998" ht="12.75"/>
    <row r="58999" ht="12.75"/>
    <row r="59000" ht="12.75"/>
    <row r="59001" ht="12.75"/>
    <row r="59002" ht="12.75"/>
    <row r="59003" ht="12.75"/>
    <row r="59004" ht="12.75"/>
    <row r="59005" ht="12.75"/>
    <row r="59006" ht="12.75"/>
    <row r="59007" ht="12.75"/>
    <row r="59008" ht="12.75"/>
    <row r="59009" ht="12.75"/>
    <row r="59010" ht="12.75"/>
    <row r="59011" ht="12.75"/>
    <row r="59012" ht="12.75"/>
    <row r="59013" ht="12.75"/>
    <row r="59014" ht="12.75"/>
    <row r="59015" ht="12.75"/>
    <row r="59016" ht="12.75"/>
    <row r="59017" ht="12.75"/>
    <row r="59018" ht="12.75"/>
    <row r="59019" ht="12.75"/>
    <row r="59020" ht="12.75"/>
    <row r="59021" ht="12.75"/>
    <row r="59022" ht="12.75"/>
    <row r="59023" ht="12.75"/>
    <row r="59024" ht="12.75"/>
    <row r="59025" ht="12.75"/>
    <row r="59026" ht="12.75"/>
    <row r="59027" ht="12.75"/>
    <row r="59028" ht="12.75"/>
    <row r="59029" ht="12.75"/>
    <row r="59030" ht="12.75"/>
    <row r="59031" ht="12.75"/>
    <row r="59032" ht="12.75"/>
    <row r="59033" ht="12.75"/>
    <row r="59034" ht="12.75"/>
    <row r="59035" ht="12.75"/>
    <row r="59036" ht="12.75"/>
    <row r="59037" ht="12.75"/>
    <row r="59038" ht="12.75"/>
    <row r="59039" ht="12.75"/>
    <row r="59040" ht="12.75"/>
    <row r="59041" ht="12.75"/>
    <row r="59042" ht="12.75"/>
    <row r="59043" ht="12.75"/>
    <row r="59044" ht="12.75"/>
    <row r="59045" ht="12.75"/>
    <row r="59046" ht="12.75"/>
    <row r="59047" ht="12.75"/>
    <row r="59048" ht="12.75"/>
    <row r="59049" ht="12.75"/>
    <row r="59050" ht="12.75"/>
    <row r="59051" ht="12.75"/>
    <row r="59052" ht="12.75"/>
    <row r="59053" ht="12.75"/>
    <row r="59054" ht="12.75"/>
    <row r="59055" ht="12.75"/>
    <row r="59056" ht="12.75"/>
    <row r="59057" ht="12.75"/>
    <row r="59058" ht="12.75"/>
    <row r="59059" ht="12.75"/>
    <row r="59060" ht="12.75"/>
    <row r="59061" ht="12.75"/>
    <row r="59062" ht="12.75"/>
    <row r="59063" ht="12.75"/>
    <row r="59064" ht="12.75"/>
    <row r="59065" ht="12.75"/>
    <row r="59066" ht="12.75"/>
    <row r="59067" ht="12.75"/>
    <row r="59068" ht="12.75"/>
    <row r="59069" ht="12.75"/>
    <row r="59070" ht="12.75"/>
    <row r="59071" ht="12.75"/>
    <row r="59072" ht="12.75"/>
    <row r="59073" ht="12.75"/>
    <row r="59074" ht="12.75"/>
    <row r="59075" ht="12.75"/>
    <row r="59076" ht="12.75"/>
    <row r="59077" ht="12.75"/>
    <row r="59078" ht="12.75"/>
    <row r="59079" ht="12.75"/>
    <row r="59080" ht="12.75"/>
    <row r="59081" ht="12.75"/>
    <row r="59082" ht="12.75"/>
    <row r="59083" ht="12.75"/>
    <row r="59084" ht="12.75"/>
    <row r="59085" ht="12.75"/>
    <row r="59086" ht="12.75"/>
    <row r="59087" ht="12.75"/>
    <row r="59088" ht="12.75"/>
    <row r="59089" ht="12.75"/>
    <row r="59090" ht="12.75"/>
    <row r="59091" ht="12.75"/>
    <row r="59092" ht="12.75"/>
    <row r="59093" ht="12.75"/>
    <row r="59094" ht="12.75"/>
    <row r="59095" ht="12.75"/>
    <row r="59096" ht="12.75"/>
    <row r="59097" ht="12.75"/>
    <row r="59098" ht="12.75"/>
    <row r="59099" ht="12.75"/>
    <row r="59100" ht="12.75"/>
    <row r="59101" ht="12.75"/>
    <row r="59102" ht="12.75"/>
    <row r="59103" ht="12.75"/>
    <row r="59104" ht="12.75"/>
    <row r="59105" ht="12.75"/>
    <row r="59106" ht="12.75"/>
    <row r="59107" ht="12.75"/>
    <row r="59108" ht="12.75"/>
    <row r="59109" ht="12.75"/>
    <row r="59110" ht="12.75"/>
    <row r="59111" ht="12.75"/>
    <row r="59112" ht="12.75"/>
    <row r="59113" ht="12.75"/>
    <row r="59114" ht="12.75"/>
    <row r="59115" ht="12.75"/>
    <row r="59116" ht="12.75"/>
    <row r="59117" ht="12.75"/>
    <row r="59118" ht="12.75"/>
    <row r="59119" ht="12.75"/>
    <row r="59120" ht="12.75"/>
    <row r="59121" ht="12.75"/>
    <row r="59122" ht="12.75"/>
    <row r="59123" ht="12.75"/>
    <row r="59124" ht="12.75"/>
    <row r="59125" ht="12.75"/>
    <row r="59126" ht="12.75"/>
    <row r="59127" ht="12.75"/>
    <row r="59128" ht="12.75"/>
    <row r="59129" ht="12.75"/>
    <row r="59130" ht="12.75"/>
    <row r="59131" ht="12.75"/>
    <row r="59132" ht="12.75"/>
    <row r="59133" ht="12.75"/>
    <row r="59134" ht="12.75"/>
    <row r="59135" ht="12.75"/>
    <row r="59136" ht="12.75"/>
    <row r="59137" ht="12.75"/>
    <row r="59138" ht="12.75"/>
    <row r="59139" ht="12.75"/>
    <row r="59140" ht="12.75"/>
    <row r="59141" ht="12.75"/>
    <row r="59142" ht="12.75"/>
    <row r="59143" ht="12.75"/>
    <row r="59144" ht="12.75"/>
    <row r="59145" ht="12.75"/>
    <row r="59146" ht="12.75"/>
    <row r="59147" ht="12.75"/>
    <row r="59148" ht="12.75"/>
    <row r="59149" ht="12.75"/>
    <row r="59150" ht="12.75"/>
    <row r="59151" ht="12.75"/>
    <row r="59152" ht="12.75"/>
    <row r="59153" ht="12.75"/>
    <row r="59154" ht="12.75"/>
    <row r="59155" ht="12.75"/>
    <row r="59156" ht="12.75"/>
    <row r="59157" ht="12.75"/>
    <row r="59158" ht="12.75"/>
    <row r="59159" ht="12.75"/>
    <row r="59160" ht="12.75"/>
    <row r="59161" ht="12.75"/>
    <row r="59162" ht="12.75"/>
    <row r="59163" ht="12.75"/>
    <row r="59164" ht="12.75"/>
    <row r="59165" ht="12.75"/>
    <row r="59166" ht="12.75"/>
    <row r="59167" ht="12.75"/>
    <row r="59168" ht="12.75"/>
    <row r="59169" ht="12.75"/>
    <row r="59170" ht="12.75"/>
    <row r="59171" ht="12.75"/>
    <row r="59172" ht="12.75"/>
    <row r="59173" ht="12.75"/>
    <row r="59174" ht="12.75"/>
    <row r="59175" ht="12.75"/>
    <row r="59176" ht="12.75"/>
    <row r="59177" ht="12.75"/>
    <row r="59178" ht="12.75"/>
    <row r="59179" ht="12.75"/>
    <row r="59180" ht="12.75"/>
    <row r="59181" ht="12.75"/>
    <row r="59182" ht="12.75"/>
    <row r="59183" ht="12.75"/>
    <row r="59184" ht="12.75"/>
    <row r="59185" ht="12.75"/>
    <row r="59186" ht="12.75"/>
    <row r="59187" ht="12.75"/>
    <row r="59188" ht="12.75"/>
    <row r="59189" ht="12.75"/>
    <row r="59190" ht="12.75"/>
    <row r="59191" ht="12.75"/>
    <row r="59192" ht="12.75"/>
    <row r="59193" ht="12.75"/>
    <row r="59194" ht="12.75"/>
    <row r="59195" ht="12.75"/>
    <row r="59196" ht="12.75"/>
    <row r="59197" ht="12.75"/>
    <row r="59198" ht="12.75"/>
    <row r="59199" ht="12.75"/>
    <row r="59200" ht="12.75"/>
    <row r="59201" ht="12.75"/>
    <row r="59202" ht="12.75"/>
    <row r="59203" ht="12.75"/>
    <row r="59204" ht="12.75"/>
    <row r="59205" ht="12.75"/>
    <row r="59206" ht="12.75"/>
    <row r="59207" ht="12.75"/>
    <row r="59208" ht="12.75"/>
    <row r="59209" ht="12.75"/>
    <row r="59210" ht="12.75"/>
    <row r="59211" ht="12.75"/>
    <row r="59212" ht="12.75"/>
    <row r="59213" ht="12.75"/>
    <row r="59214" ht="12.75"/>
    <row r="59215" ht="12.75"/>
    <row r="59216" ht="12.75"/>
    <row r="59217" ht="12.75"/>
    <row r="59218" ht="12.75"/>
    <row r="59219" ht="12.75"/>
    <row r="59220" ht="12.75"/>
    <row r="59221" ht="12.75"/>
    <row r="59222" ht="12.75"/>
    <row r="59223" ht="12.75"/>
    <row r="59224" ht="12.75"/>
    <row r="59225" ht="12.75"/>
    <row r="59226" ht="12.75"/>
    <row r="59227" ht="12.75"/>
    <row r="59228" ht="12.75"/>
    <row r="59229" ht="12.75"/>
    <row r="59230" ht="12.75"/>
    <row r="59231" ht="12.75"/>
    <row r="59232" ht="12.75"/>
    <row r="59233" ht="12.75"/>
    <row r="59234" ht="12.75"/>
    <row r="59235" ht="12.75"/>
    <row r="59236" ht="12.75"/>
    <row r="59237" ht="12.75"/>
    <row r="59238" ht="12.75"/>
    <row r="59239" ht="12.75"/>
    <row r="59240" ht="12.75"/>
    <row r="59241" ht="12.75"/>
    <row r="59242" ht="12.75"/>
    <row r="59243" ht="12.75"/>
    <row r="59244" ht="12.75"/>
    <row r="59245" ht="12.75"/>
    <row r="59246" ht="12.75"/>
    <row r="59247" ht="12.75"/>
    <row r="59248" ht="12.75"/>
    <row r="59249" ht="12.75"/>
    <row r="59250" ht="12.75"/>
    <row r="59251" ht="12.75"/>
    <row r="59252" ht="12.75"/>
    <row r="59253" ht="12.75"/>
    <row r="59254" ht="12.75"/>
    <row r="59255" ht="12.75"/>
    <row r="59256" ht="12.75"/>
    <row r="59257" ht="12.75"/>
    <row r="59258" ht="12.75"/>
    <row r="59259" ht="12.75"/>
    <row r="59260" ht="12.75"/>
    <row r="59261" ht="12.75"/>
    <row r="59262" ht="12.75"/>
    <row r="59263" ht="12.75"/>
    <row r="59264" ht="12.75"/>
    <row r="59265" ht="12.75"/>
    <row r="59266" ht="12.75"/>
    <row r="59267" ht="12.75"/>
    <row r="59268" ht="12.75"/>
    <row r="59269" ht="12.75"/>
    <row r="59270" ht="12.75"/>
    <row r="59271" ht="12.75"/>
    <row r="59272" ht="12.75"/>
    <row r="59273" ht="12.75"/>
    <row r="59274" ht="12.75"/>
    <row r="59275" ht="12.75"/>
    <row r="59276" ht="12.75"/>
    <row r="59277" ht="12.75"/>
    <row r="59278" ht="12.75"/>
    <row r="59279" ht="12.75"/>
    <row r="59280" ht="12.75"/>
    <row r="59281" ht="12.75"/>
    <row r="59282" ht="12.75"/>
    <row r="59283" ht="12.75"/>
    <row r="59284" ht="12.75"/>
    <row r="59285" ht="12.75"/>
    <row r="59286" ht="12.75"/>
    <row r="59287" ht="12.75"/>
    <row r="59288" ht="12.75"/>
    <row r="59289" ht="12.75"/>
    <row r="59290" ht="12.75"/>
    <row r="59291" ht="12.75"/>
    <row r="59292" ht="12.75"/>
    <row r="59293" ht="12.75"/>
    <row r="59294" ht="12.75"/>
    <row r="59295" ht="12.75"/>
    <row r="59296" ht="12.75"/>
    <row r="59297" ht="12.75"/>
    <row r="59298" ht="12.75"/>
    <row r="59299" ht="12.75"/>
    <row r="59300" ht="12.75"/>
    <row r="59301" ht="12.75"/>
    <row r="59302" ht="12.75"/>
    <row r="59303" ht="12.75"/>
    <row r="59304" ht="12.75"/>
    <row r="59305" ht="12.75"/>
    <row r="59306" ht="12.75"/>
    <row r="59307" ht="12.75"/>
    <row r="59308" ht="12.75"/>
    <row r="59309" ht="12.75"/>
    <row r="59310" ht="12.75"/>
    <row r="59311" ht="12.75"/>
    <row r="59312" ht="12.75"/>
    <row r="59313" ht="12.75"/>
    <row r="59314" ht="12.75"/>
    <row r="59315" ht="12.75"/>
    <row r="59316" ht="12.75"/>
    <row r="59317" ht="12.75"/>
    <row r="59318" ht="12.75"/>
    <row r="59319" ht="12.75"/>
    <row r="59320" ht="12.75"/>
    <row r="59321" ht="12.75"/>
    <row r="59322" ht="12.75"/>
    <row r="59323" ht="12.75"/>
    <row r="59324" ht="12.75"/>
    <row r="59325" ht="12.75"/>
    <row r="59326" ht="12.75"/>
    <row r="59327" ht="12.75"/>
    <row r="59328" ht="12.75"/>
    <row r="59329" ht="12.75"/>
    <row r="59330" ht="12.75"/>
    <row r="59331" ht="12.75"/>
    <row r="59332" ht="12.75"/>
    <row r="59333" ht="12.75"/>
    <row r="59334" ht="12.75"/>
    <row r="59335" ht="12.75"/>
    <row r="59336" ht="12.75"/>
    <row r="59337" ht="12.75"/>
    <row r="59338" ht="12.75"/>
    <row r="59339" ht="12.75"/>
    <row r="59340" ht="12.75"/>
    <row r="59341" ht="12.75"/>
    <row r="59342" ht="12.75"/>
    <row r="59343" ht="12.75"/>
    <row r="59344" ht="12.75"/>
    <row r="59345" ht="12.75"/>
    <row r="59346" ht="12.75"/>
    <row r="59347" ht="12.75"/>
    <row r="59348" ht="12.75"/>
    <row r="59349" ht="12.75"/>
    <row r="59350" ht="12.75"/>
    <row r="59351" ht="12.75"/>
    <row r="59352" ht="12.75"/>
    <row r="59353" ht="12.75"/>
    <row r="59354" ht="12.75"/>
    <row r="59355" ht="12.75"/>
    <row r="59356" ht="12.75"/>
    <row r="59357" ht="12.75"/>
    <row r="59358" ht="12.75"/>
    <row r="59359" ht="12.75"/>
    <row r="59360" ht="12.75"/>
    <row r="59361" ht="12.75"/>
    <row r="59362" ht="12.75"/>
    <row r="59363" ht="12.75"/>
    <row r="59364" ht="12.75"/>
    <row r="59365" ht="12.75"/>
    <row r="59366" ht="12.75"/>
    <row r="59367" ht="12.75"/>
    <row r="59368" ht="12.75"/>
    <row r="59369" ht="12.75"/>
    <row r="59370" ht="12.75"/>
    <row r="59371" ht="12.75"/>
    <row r="59372" ht="12.75"/>
    <row r="59373" ht="12.75"/>
    <row r="59374" ht="12.75"/>
    <row r="59375" ht="12.75"/>
    <row r="59376" ht="12.75"/>
    <row r="59377" ht="12.75"/>
    <row r="59378" ht="12.75"/>
    <row r="59379" ht="12.75"/>
    <row r="59380" ht="12.75"/>
    <row r="59381" ht="12.75"/>
    <row r="59382" ht="12.75"/>
    <row r="59383" ht="12.75"/>
    <row r="59384" ht="12.75"/>
    <row r="59385" ht="12.75"/>
    <row r="59386" ht="12.75"/>
    <row r="59387" ht="12.75"/>
    <row r="59388" ht="12.75"/>
    <row r="59389" ht="12.75"/>
    <row r="59390" ht="12.75"/>
    <row r="59391" ht="12.75"/>
    <row r="59392" ht="12.75"/>
    <row r="59393" ht="12.75"/>
    <row r="59394" ht="12.75"/>
    <row r="59395" ht="12.75"/>
    <row r="59396" ht="12.75"/>
    <row r="59397" ht="12.75"/>
    <row r="59398" ht="12.75"/>
    <row r="59399" ht="12.75"/>
    <row r="59400" ht="12.75"/>
    <row r="59401" ht="12.75"/>
    <row r="59402" ht="12.75"/>
    <row r="59403" ht="12.75"/>
    <row r="59404" ht="12.75"/>
    <row r="59405" ht="12.75"/>
    <row r="59406" ht="12.75"/>
    <row r="59407" ht="12.75"/>
    <row r="59408" ht="12.75"/>
    <row r="59409" ht="12.75"/>
    <row r="59410" ht="12.75"/>
    <row r="59411" ht="12.75"/>
    <row r="59412" ht="12.75"/>
    <row r="59413" ht="12.75"/>
    <row r="59414" ht="12.75"/>
    <row r="59415" ht="12.75"/>
    <row r="59416" ht="12.75"/>
    <row r="59417" ht="12.75"/>
    <row r="59418" ht="12.75"/>
    <row r="59419" ht="12.75"/>
    <row r="59420" ht="12.75"/>
    <row r="59421" ht="12.75"/>
    <row r="59422" ht="12.75"/>
    <row r="59423" ht="12.75"/>
    <row r="59424" ht="12.75"/>
    <row r="59425" ht="12.75"/>
    <row r="59426" ht="12.75"/>
    <row r="59427" ht="12.75"/>
    <row r="59428" ht="12.75"/>
    <row r="59429" ht="12.75"/>
    <row r="59430" ht="12.75"/>
    <row r="59431" ht="12.75"/>
    <row r="59432" ht="12.75"/>
    <row r="59433" ht="12.75"/>
    <row r="59434" ht="12.75"/>
    <row r="59435" ht="12.75"/>
    <row r="59436" ht="12.75"/>
    <row r="59437" ht="12.75"/>
    <row r="59438" ht="12.75"/>
    <row r="59439" ht="12.75"/>
    <row r="59440" ht="12.75"/>
    <row r="59441" ht="12.75"/>
    <row r="59442" ht="12.75"/>
    <row r="59443" ht="12.75"/>
    <row r="59444" ht="12.75"/>
    <row r="59445" ht="12.75"/>
    <row r="59446" ht="12.75"/>
    <row r="59447" ht="12.75"/>
    <row r="59448" ht="12.75"/>
    <row r="59449" ht="12.75"/>
    <row r="59450" ht="12.75"/>
    <row r="59451" ht="12.75"/>
    <row r="59452" ht="12.75"/>
    <row r="59453" ht="12.75"/>
    <row r="59454" ht="12.75"/>
    <row r="59455" ht="12.75"/>
    <row r="59456" ht="12.75"/>
    <row r="59457" ht="12.75"/>
    <row r="59458" ht="12.75"/>
    <row r="59459" ht="12.75"/>
    <row r="59460" ht="12.75"/>
    <row r="59461" ht="12.75"/>
    <row r="59462" ht="12.75"/>
    <row r="59463" ht="12.75"/>
    <row r="59464" ht="12.75"/>
    <row r="59465" ht="12.75"/>
    <row r="59466" ht="12.75"/>
    <row r="59467" ht="12.75"/>
    <row r="59468" ht="12.75"/>
    <row r="59469" ht="12.75"/>
    <row r="59470" ht="12.75"/>
    <row r="59471" ht="12.75"/>
    <row r="59472" ht="12.75"/>
    <row r="59473" ht="12.75"/>
    <row r="59474" ht="12.75"/>
    <row r="59475" ht="12.75"/>
    <row r="59476" ht="12.75"/>
    <row r="59477" ht="12.75"/>
    <row r="59478" ht="12.75"/>
    <row r="59479" ht="12.75"/>
    <row r="59480" ht="12.75"/>
    <row r="59481" ht="12.75"/>
    <row r="59482" ht="12.75"/>
    <row r="59483" ht="12.75"/>
    <row r="59484" ht="12.75"/>
    <row r="59485" ht="12.75"/>
    <row r="59486" ht="12.75"/>
    <row r="59487" ht="12.75"/>
    <row r="59488" ht="12.75"/>
    <row r="59489" ht="12.75"/>
    <row r="59490" ht="12.75"/>
    <row r="59491" ht="12.75"/>
    <row r="59492" ht="12.75"/>
    <row r="59493" ht="12.75"/>
    <row r="59494" ht="12.75"/>
    <row r="59495" ht="12.75"/>
    <row r="59496" ht="12.75"/>
    <row r="59497" ht="12.75"/>
    <row r="59498" ht="12.75"/>
    <row r="59499" ht="12.75"/>
    <row r="59500" ht="12.75"/>
    <row r="59501" ht="12.75"/>
    <row r="59502" ht="12.75"/>
    <row r="59503" ht="12.75"/>
    <row r="59504" ht="12.75"/>
    <row r="59505" ht="12.75"/>
    <row r="59506" ht="12.75"/>
    <row r="59507" ht="12.75"/>
    <row r="59508" ht="12.75"/>
    <row r="59509" ht="12.75"/>
    <row r="59510" ht="12.75"/>
    <row r="59511" ht="12.75"/>
    <row r="59512" ht="12.75"/>
    <row r="59513" ht="12.75"/>
    <row r="59514" ht="12.75"/>
    <row r="59515" ht="12.75"/>
    <row r="59516" ht="12.75"/>
    <row r="59517" ht="12.75"/>
    <row r="59518" ht="12.75"/>
    <row r="59519" ht="12.75"/>
    <row r="59520" ht="12.75"/>
    <row r="59521" ht="12.75"/>
    <row r="59522" ht="12.75"/>
    <row r="59523" ht="12.75"/>
    <row r="59524" ht="12.75"/>
    <row r="59525" ht="12.75"/>
    <row r="59526" ht="12.75"/>
    <row r="59527" ht="12.75"/>
    <row r="59528" ht="12.75"/>
    <row r="59529" ht="12.75"/>
    <row r="59530" ht="12.75"/>
    <row r="59531" ht="12.75"/>
    <row r="59532" ht="12.75"/>
    <row r="59533" ht="12.75"/>
    <row r="59534" ht="12.75"/>
    <row r="59535" ht="12.75"/>
    <row r="59536" ht="12.75"/>
    <row r="59537" ht="12.75"/>
    <row r="59538" ht="12.75"/>
    <row r="59539" ht="12.75"/>
    <row r="59540" ht="12.75"/>
    <row r="59541" ht="12.75"/>
    <row r="59542" ht="12.75"/>
    <row r="59543" ht="12.75"/>
    <row r="59544" ht="12.75"/>
    <row r="59545" ht="12.75"/>
    <row r="59546" ht="12.75"/>
    <row r="59547" ht="12.75"/>
    <row r="59548" ht="12.75"/>
    <row r="59549" ht="12.75"/>
    <row r="59550" ht="12.75"/>
    <row r="59551" ht="12.75"/>
    <row r="59552" ht="12.75"/>
    <row r="59553" ht="12.75"/>
    <row r="59554" ht="12.75"/>
    <row r="59555" ht="12.75"/>
    <row r="59556" ht="12.75"/>
    <row r="59557" ht="12.75"/>
    <row r="59558" ht="12.75"/>
    <row r="59559" ht="12.75"/>
    <row r="59560" ht="12.75"/>
    <row r="59561" ht="12.75"/>
    <row r="59562" ht="12.75"/>
    <row r="59563" ht="12.75"/>
    <row r="59564" ht="12.75"/>
    <row r="59565" ht="12.75"/>
    <row r="59566" ht="12.75"/>
    <row r="59567" ht="12.75"/>
    <row r="59568" ht="12.75"/>
    <row r="59569" ht="12.75"/>
    <row r="59570" ht="12.75"/>
    <row r="59571" ht="12.75"/>
    <row r="59572" ht="12.75"/>
    <row r="59573" ht="12.75"/>
    <row r="59574" ht="12.75"/>
    <row r="59575" ht="12.75"/>
    <row r="59576" ht="12.75"/>
    <row r="59577" ht="12.75"/>
    <row r="59578" ht="12.75"/>
    <row r="59579" ht="12.75"/>
    <row r="59580" ht="12.75"/>
    <row r="59581" ht="12.75"/>
    <row r="59582" ht="12.75"/>
    <row r="59583" ht="12.75"/>
    <row r="59584" ht="12.75"/>
    <row r="59585" ht="12.75"/>
    <row r="59586" ht="12.75"/>
    <row r="59587" ht="12.75"/>
    <row r="59588" ht="12.75"/>
    <row r="59589" ht="12.75"/>
    <row r="59590" ht="12.75"/>
    <row r="59591" ht="12.75"/>
    <row r="59592" ht="12.75"/>
    <row r="59593" ht="12.75"/>
    <row r="59594" ht="12.75"/>
    <row r="59595" ht="12.75"/>
    <row r="59596" ht="12.75"/>
    <row r="59597" ht="12.75"/>
    <row r="59598" ht="12.75"/>
    <row r="59599" ht="12.75"/>
    <row r="59600" ht="12.75"/>
    <row r="59601" ht="12.75"/>
    <row r="59602" ht="12.75"/>
    <row r="59603" ht="12.75"/>
    <row r="59604" ht="12.75"/>
    <row r="59605" ht="12.75"/>
    <row r="59606" ht="12.75"/>
    <row r="59607" ht="12.75"/>
    <row r="59608" ht="12.75"/>
    <row r="59609" ht="12.75"/>
    <row r="59610" ht="12.75"/>
    <row r="59611" ht="12.75"/>
    <row r="59612" ht="12.75"/>
    <row r="59613" ht="12.75"/>
    <row r="59614" ht="12.75"/>
    <row r="59615" ht="12.75"/>
    <row r="59616" ht="12.75"/>
    <row r="59617" ht="12.75"/>
    <row r="59618" ht="12.75"/>
    <row r="59619" ht="12.75"/>
    <row r="59620" ht="12.75"/>
    <row r="59621" ht="12.75"/>
    <row r="59622" ht="12.75"/>
    <row r="59623" ht="12.75"/>
    <row r="59624" ht="12.75"/>
    <row r="59625" ht="12.75"/>
    <row r="59626" ht="12.75"/>
    <row r="59627" ht="12.75"/>
    <row r="59628" ht="12.75"/>
    <row r="59629" ht="12.75"/>
    <row r="59630" ht="12.75"/>
    <row r="59631" ht="12.75"/>
    <row r="59632" ht="12.75"/>
    <row r="59633" ht="12.75"/>
    <row r="59634" ht="12.75"/>
    <row r="59635" ht="12.75"/>
    <row r="59636" ht="12.75"/>
    <row r="59637" ht="12.75"/>
    <row r="59638" ht="12.75"/>
    <row r="59639" ht="12.75"/>
    <row r="59640" ht="12.75"/>
    <row r="59641" ht="12.75"/>
    <row r="59642" ht="12.75"/>
    <row r="59643" ht="12.75"/>
    <row r="59644" ht="12.75"/>
    <row r="59645" ht="12.75"/>
    <row r="59646" ht="12.75"/>
    <row r="59647" ht="12.75"/>
    <row r="59648" ht="12.75"/>
    <row r="59649" ht="12.75"/>
    <row r="59650" ht="12.75"/>
    <row r="59651" ht="12.75"/>
    <row r="59652" ht="12.75"/>
    <row r="59653" ht="12.75"/>
    <row r="59654" ht="12.75"/>
    <row r="59655" ht="12.75"/>
    <row r="59656" ht="12.75"/>
    <row r="59657" ht="12.75"/>
    <row r="59658" ht="12.75"/>
    <row r="59659" ht="12.75"/>
    <row r="59660" ht="12.75"/>
    <row r="59661" ht="12.75"/>
    <row r="59662" ht="12.75"/>
    <row r="59663" ht="12.75"/>
    <row r="59664" ht="12.75"/>
    <row r="59665" ht="12.75"/>
    <row r="59666" ht="12.75"/>
    <row r="59667" ht="12.75"/>
    <row r="59668" ht="12.75"/>
    <row r="59669" ht="12.75"/>
    <row r="59670" ht="12.75"/>
    <row r="59671" ht="12.75"/>
    <row r="59672" ht="12.75"/>
    <row r="59673" ht="12.75"/>
    <row r="59674" ht="12.75"/>
    <row r="59675" ht="12.75"/>
    <row r="59676" ht="12.75"/>
    <row r="59677" ht="12.75"/>
    <row r="59678" ht="12.75"/>
    <row r="59679" ht="12.75"/>
    <row r="59680" ht="12.75"/>
    <row r="59681" ht="12.75"/>
    <row r="59682" ht="12.75"/>
    <row r="59683" ht="12.75"/>
    <row r="59684" ht="12.75"/>
    <row r="59685" ht="12.75"/>
    <row r="59686" ht="12.75"/>
    <row r="59687" ht="12.75"/>
    <row r="59688" ht="12.75"/>
    <row r="59689" ht="12.75"/>
    <row r="59690" ht="12.75"/>
    <row r="59691" ht="12.75"/>
    <row r="59692" ht="12.75"/>
    <row r="59693" ht="12.75"/>
    <row r="59694" ht="12.75"/>
    <row r="59695" ht="12.75"/>
    <row r="59696" ht="12.75"/>
    <row r="59697" ht="12.75"/>
    <row r="59698" ht="12.75"/>
    <row r="59699" ht="12.75"/>
    <row r="59700" ht="12.75"/>
    <row r="59701" ht="12.75"/>
    <row r="59702" ht="12.75"/>
    <row r="59703" ht="12.75"/>
    <row r="59704" ht="12.75"/>
    <row r="59705" ht="12.75"/>
    <row r="59706" ht="12.75"/>
    <row r="59707" ht="12.75"/>
    <row r="59708" ht="12.75"/>
    <row r="59709" ht="12.75"/>
    <row r="59710" ht="12.75"/>
    <row r="59711" ht="12.75"/>
    <row r="59712" ht="12.75"/>
    <row r="59713" ht="12.75"/>
    <row r="59714" ht="12.75"/>
    <row r="59715" ht="12.75"/>
    <row r="59716" ht="12.75"/>
    <row r="59717" ht="12.75"/>
    <row r="59718" ht="12.75"/>
    <row r="59719" ht="12.75"/>
    <row r="59720" ht="12.75"/>
    <row r="59721" ht="12.75"/>
    <row r="59722" ht="12.75"/>
    <row r="59723" ht="12.75"/>
    <row r="59724" ht="12.75"/>
    <row r="59725" ht="12.75"/>
    <row r="59726" ht="12.75"/>
    <row r="59727" ht="12.75"/>
    <row r="59728" ht="12.75"/>
    <row r="59729" ht="12.75"/>
    <row r="59730" ht="12.75"/>
    <row r="59731" ht="12.75"/>
    <row r="59732" ht="12.75"/>
    <row r="59733" ht="12.75"/>
    <row r="59734" ht="12.75"/>
    <row r="59735" ht="12.75"/>
    <row r="59736" ht="12.75"/>
    <row r="59737" ht="12.75"/>
    <row r="59738" ht="12.75"/>
    <row r="59739" ht="12.75"/>
    <row r="59740" ht="12.75"/>
    <row r="59741" ht="12.75"/>
    <row r="59742" ht="12.75"/>
    <row r="59743" ht="12.75"/>
    <row r="59744" ht="12.75"/>
    <row r="59745" ht="12.75"/>
    <row r="59746" ht="12.75"/>
    <row r="59747" ht="12.75"/>
    <row r="59748" ht="12.75"/>
    <row r="59749" ht="12.75"/>
    <row r="59750" ht="12.75"/>
    <row r="59751" ht="12.75"/>
    <row r="59752" ht="12.75"/>
    <row r="59753" ht="12.75"/>
    <row r="59754" ht="12.75"/>
    <row r="59755" ht="12.75"/>
    <row r="59756" ht="12.75"/>
    <row r="59757" ht="12.75"/>
    <row r="59758" ht="12.75"/>
    <row r="59759" ht="12.75"/>
    <row r="59760" ht="12.75"/>
    <row r="59761" ht="12.75"/>
    <row r="59762" ht="12.75"/>
    <row r="59763" ht="12.75"/>
    <row r="59764" ht="12.75"/>
    <row r="59765" ht="12.75"/>
    <row r="59766" ht="12.75"/>
    <row r="59767" ht="12.75"/>
    <row r="59768" ht="12.75"/>
    <row r="59769" ht="12.75"/>
    <row r="59770" ht="12.75"/>
    <row r="59771" ht="12.75"/>
    <row r="59772" ht="12.75"/>
    <row r="59773" ht="12.75"/>
    <row r="59774" ht="12.75"/>
    <row r="59775" ht="12.75"/>
    <row r="59776" ht="12.75"/>
    <row r="59777" ht="12.75"/>
    <row r="59778" ht="12.75"/>
    <row r="59779" ht="12.75"/>
    <row r="59780" ht="12.75"/>
    <row r="59781" ht="12.75"/>
    <row r="59782" ht="12.75"/>
    <row r="59783" ht="12.75"/>
    <row r="59784" ht="12.75"/>
    <row r="59785" ht="12.75"/>
    <row r="59786" ht="12.75"/>
    <row r="59787" ht="12.75"/>
    <row r="59788" ht="12.75"/>
    <row r="59789" ht="12.75"/>
    <row r="59790" ht="12.75"/>
    <row r="59791" ht="12.75"/>
    <row r="59792" ht="12.75"/>
    <row r="59793" ht="12.75"/>
    <row r="59794" ht="12.75"/>
    <row r="59795" ht="12.75"/>
    <row r="59796" ht="12.75"/>
    <row r="59797" ht="12.75"/>
    <row r="59798" ht="12.75"/>
    <row r="59799" ht="12.75"/>
    <row r="59800" ht="12.75"/>
    <row r="59801" ht="12.75"/>
    <row r="59802" ht="12.75"/>
    <row r="59803" ht="12.75"/>
    <row r="59804" ht="12.75"/>
    <row r="59805" ht="12.75"/>
    <row r="59806" ht="12.75"/>
    <row r="59807" ht="12.75"/>
    <row r="59808" ht="12.75"/>
    <row r="59809" ht="12.75"/>
    <row r="59810" ht="12.75"/>
    <row r="59811" ht="12.75"/>
    <row r="59812" ht="12.75"/>
    <row r="59813" ht="12.75"/>
    <row r="59814" ht="12.75"/>
    <row r="59815" ht="12.75"/>
    <row r="59816" ht="12.75"/>
    <row r="59817" ht="12.75"/>
    <row r="59818" ht="12.75"/>
    <row r="59819" ht="12.75"/>
    <row r="59820" ht="12.75"/>
    <row r="59821" ht="12.75"/>
    <row r="59822" ht="12.75"/>
    <row r="59823" ht="12.75"/>
    <row r="59824" ht="12.75"/>
    <row r="59825" ht="12.75"/>
    <row r="59826" ht="12.75"/>
    <row r="59827" ht="12.75"/>
    <row r="59828" ht="12.75"/>
    <row r="59829" ht="12.75"/>
    <row r="59830" ht="12.75"/>
    <row r="59831" ht="12.75"/>
    <row r="59832" ht="12.75"/>
    <row r="59833" ht="12.75"/>
    <row r="59834" ht="12.75"/>
    <row r="59835" ht="12.75"/>
    <row r="59836" ht="12.75"/>
    <row r="59837" ht="12.75"/>
    <row r="59838" ht="12.75"/>
    <row r="59839" ht="12.75"/>
    <row r="59840" ht="12.75"/>
    <row r="59841" ht="12.75"/>
    <row r="59842" ht="12.75"/>
    <row r="59843" ht="12.75"/>
    <row r="59844" ht="12.75"/>
    <row r="59845" ht="12.75"/>
    <row r="59846" ht="12.75"/>
    <row r="59847" ht="12.75"/>
    <row r="59848" ht="12.75"/>
    <row r="59849" ht="12.75"/>
    <row r="59850" ht="12.75"/>
    <row r="59851" ht="12.75"/>
    <row r="59852" ht="12.75"/>
    <row r="59853" ht="12.75"/>
    <row r="59854" ht="12.75"/>
    <row r="59855" ht="12.75"/>
    <row r="59856" ht="12.75"/>
    <row r="59857" ht="12.75"/>
    <row r="59858" ht="12.75"/>
    <row r="59859" ht="12.75"/>
    <row r="59860" ht="12.75"/>
    <row r="59861" ht="12.75"/>
    <row r="59862" ht="12.75"/>
    <row r="59863" ht="12.75"/>
    <row r="59864" ht="12.75"/>
    <row r="59865" ht="12.75"/>
    <row r="59866" ht="12.75"/>
    <row r="59867" ht="12.75"/>
    <row r="59868" ht="12.75"/>
    <row r="59869" ht="12.75"/>
    <row r="59870" ht="12.75"/>
    <row r="59871" ht="12.75"/>
    <row r="59872" ht="12.75"/>
    <row r="59873" ht="12.75"/>
    <row r="59874" ht="12.75"/>
    <row r="59875" ht="12.75"/>
    <row r="59876" ht="12.75"/>
    <row r="59877" ht="12.75"/>
    <row r="59878" ht="12.75"/>
    <row r="59879" ht="12.75"/>
    <row r="59880" ht="12.75"/>
    <row r="59881" ht="12.75"/>
    <row r="59882" ht="12.75"/>
    <row r="59883" ht="12.75"/>
    <row r="59884" ht="12.75"/>
    <row r="59885" ht="12.75"/>
    <row r="59886" ht="12.75"/>
    <row r="59887" ht="12.75"/>
    <row r="59888" ht="12.75"/>
    <row r="59889" ht="12.75"/>
    <row r="59890" ht="12.75"/>
    <row r="59891" ht="12.75"/>
    <row r="59892" ht="12.75"/>
    <row r="59893" ht="12.75"/>
    <row r="59894" ht="12.75"/>
    <row r="59895" ht="12.75"/>
    <row r="59896" ht="12.75"/>
    <row r="59897" ht="12.75"/>
    <row r="59898" ht="12.75"/>
    <row r="59899" ht="12.75"/>
    <row r="59900" ht="12.75"/>
    <row r="59901" ht="12.75"/>
    <row r="59902" ht="12.75"/>
    <row r="59903" ht="12.75"/>
    <row r="59904" ht="12.75"/>
    <row r="59905" ht="12.75"/>
    <row r="59906" ht="12.75"/>
    <row r="59907" ht="12.75"/>
    <row r="59908" ht="12.75"/>
    <row r="59909" ht="12.75"/>
    <row r="59910" ht="12.75"/>
    <row r="59911" ht="12.75"/>
    <row r="59912" ht="12.75"/>
    <row r="59913" ht="12.75"/>
    <row r="59914" ht="12.75"/>
    <row r="59915" ht="12.75"/>
    <row r="59916" ht="12.75"/>
    <row r="59917" ht="12.75"/>
    <row r="59918" ht="12.75"/>
    <row r="59919" ht="12.75"/>
    <row r="59920" ht="12.75"/>
    <row r="59921" ht="12.75"/>
    <row r="59922" ht="12.75"/>
    <row r="59923" ht="12.75"/>
    <row r="59924" ht="12.75"/>
    <row r="59925" ht="12.75"/>
    <row r="59926" ht="12.75"/>
    <row r="59927" ht="12.75"/>
    <row r="59928" ht="12.75"/>
    <row r="59929" ht="12.75"/>
    <row r="59930" ht="12.75"/>
    <row r="59931" ht="12.75"/>
    <row r="59932" ht="12.75"/>
    <row r="59933" ht="12.75"/>
    <row r="59934" ht="12.75"/>
    <row r="59935" ht="12.75"/>
    <row r="59936" ht="12.75"/>
    <row r="59937" ht="12.75"/>
    <row r="59938" ht="12.75"/>
    <row r="59939" ht="12.75"/>
    <row r="59940" ht="12.75"/>
    <row r="59941" ht="12.75"/>
    <row r="59942" ht="12.75"/>
    <row r="59943" ht="12.75"/>
    <row r="59944" ht="12.75"/>
    <row r="59945" ht="12.75"/>
    <row r="59946" ht="12.75"/>
    <row r="59947" ht="12.75"/>
    <row r="59948" ht="12.75"/>
    <row r="59949" ht="12.75"/>
    <row r="59950" ht="12.75"/>
    <row r="59951" ht="12.75"/>
    <row r="59952" ht="12.75"/>
    <row r="59953" ht="12.75"/>
    <row r="59954" ht="12.75"/>
    <row r="59955" ht="12.75"/>
    <row r="59956" ht="12.75"/>
    <row r="59957" ht="12.75"/>
    <row r="59958" ht="12.75"/>
    <row r="59959" ht="12.75"/>
    <row r="59960" ht="12.75"/>
    <row r="59961" ht="12.75"/>
    <row r="59962" ht="12.75"/>
    <row r="59963" ht="12.75"/>
    <row r="59964" ht="12.75"/>
    <row r="59965" ht="12.75"/>
    <row r="59966" ht="12.75"/>
    <row r="59967" ht="12.75"/>
    <row r="59968" ht="12.75"/>
    <row r="59969" ht="12.75"/>
    <row r="59970" ht="12.75"/>
    <row r="59971" ht="12.75"/>
    <row r="59972" ht="12.75"/>
    <row r="59973" ht="12.75"/>
    <row r="59974" ht="12.75"/>
    <row r="59975" ht="12.75"/>
    <row r="59976" ht="12.75"/>
    <row r="59977" ht="12.75"/>
    <row r="59978" ht="12.75"/>
    <row r="59979" ht="12.75"/>
    <row r="59980" ht="12.75"/>
    <row r="59981" ht="12.75"/>
    <row r="59982" ht="12.75"/>
    <row r="59983" ht="12.75"/>
    <row r="59984" ht="12.75"/>
    <row r="59985" ht="12.75"/>
    <row r="59986" ht="12.75"/>
    <row r="59987" ht="12.75"/>
    <row r="59988" ht="12.75"/>
    <row r="59989" ht="12.75"/>
    <row r="59990" ht="12.75"/>
    <row r="59991" ht="12.75"/>
    <row r="59992" ht="12.75"/>
    <row r="59993" ht="12.75"/>
    <row r="59994" ht="12.75"/>
    <row r="59995" ht="12.75"/>
    <row r="59996" ht="12.75"/>
    <row r="59997" ht="12.75"/>
    <row r="59998" ht="12.75"/>
    <row r="59999" ht="12.75"/>
    <row r="60000" ht="12.75"/>
    <row r="60001" ht="12.75"/>
    <row r="60002" ht="12.75"/>
    <row r="60003" ht="12.75"/>
    <row r="60004" ht="12.75"/>
    <row r="60005" ht="12.75"/>
    <row r="60006" ht="12.75"/>
    <row r="60007" ht="12.75"/>
    <row r="60008" ht="12.75"/>
    <row r="60009" ht="12.75"/>
    <row r="60010" ht="12.75"/>
    <row r="60011" ht="12.75"/>
    <row r="60012" ht="12.75"/>
    <row r="60013" ht="12.75"/>
    <row r="60014" ht="12.75"/>
    <row r="60015" ht="12.75"/>
    <row r="60016" ht="12.75"/>
    <row r="60017" ht="12.75"/>
    <row r="60018" ht="12.75"/>
    <row r="60019" ht="12.75"/>
    <row r="60020" ht="12.75"/>
    <row r="60021" ht="12.75"/>
    <row r="60022" ht="12.75"/>
    <row r="60023" ht="12.75"/>
    <row r="60024" ht="12.75"/>
    <row r="60025" ht="12.75"/>
    <row r="60026" ht="12.75"/>
    <row r="60027" ht="12.75"/>
    <row r="60028" ht="12.75"/>
    <row r="60029" ht="12.75"/>
    <row r="60030" ht="12.75"/>
    <row r="60031" ht="12.75"/>
    <row r="60032" ht="12.75"/>
    <row r="60033" ht="12.75"/>
    <row r="60034" ht="12.75"/>
    <row r="60035" ht="12.75"/>
    <row r="60036" ht="12.75"/>
    <row r="60037" ht="12.75"/>
    <row r="60038" ht="12.75"/>
    <row r="60039" ht="12.75"/>
    <row r="60040" ht="12.75"/>
    <row r="60041" ht="12.75"/>
    <row r="60042" ht="12.75"/>
    <row r="60043" ht="12.75"/>
    <row r="60044" ht="12.75"/>
    <row r="60045" ht="12.75"/>
    <row r="60046" ht="12.75"/>
    <row r="60047" ht="12.75"/>
    <row r="60048" ht="12.75"/>
    <row r="60049" ht="12.75"/>
    <row r="60050" ht="12.75"/>
    <row r="60051" ht="12.75"/>
    <row r="60052" ht="12.75"/>
    <row r="60053" ht="12.75"/>
    <row r="60054" ht="12.75"/>
    <row r="60055" ht="12.75"/>
    <row r="60056" ht="12.75"/>
    <row r="60057" ht="12.75"/>
    <row r="60058" ht="12.75"/>
    <row r="60059" ht="12.75"/>
    <row r="60060" ht="12.75"/>
    <row r="60061" ht="12.75"/>
    <row r="60062" ht="12.75"/>
    <row r="60063" ht="12.75"/>
    <row r="60064" ht="12.75"/>
    <row r="60065" ht="12.75"/>
    <row r="60066" ht="12.75"/>
    <row r="60067" ht="12.75"/>
    <row r="60068" ht="12.75"/>
    <row r="60069" ht="12.75"/>
    <row r="60070" ht="12.75"/>
    <row r="60071" ht="12.75"/>
    <row r="60072" ht="12.75"/>
    <row r="60073" ht="12.75"/>
    <row r="60074" ht="12.75"/>
    <row r="60075" ht="12.75"/>
    <row r="60076" ht="12.75"/>
    <row r="60077" ht="12.75"/>
    <row r="60078" ht="12.75"/>
    <row r="60079" ht="12.75"/>
    <row r="60080" ht="12.75"/>
    <row r="60081" ht="12.75"/>
    <row r="60082" ht="12.75"/>
    <row r="60083" ht="12.75"/>
    <row r="60084" ht="12.75"/>
    <row r="60085" ht="12.75"/>
    <row r="60086" ht="12.75"/>
    <row r="60087" ht="12.75"/>
    <row r="60088" ht="12.75"/>
    <row r="60089" ht="12.75"/>
    <row r="60090" ht="12.75"/>
    <row r="60091" ht="12.75"/>
    <row r="60092" ht="12.75"/>
    <row r="60093" ht="12.75"/>
    <row r="60094" ht="12.75"/>
    <row r="60095" ht="12.75"/>
    <row r="60096" ht="12.75"/>
    <row r="60097" ht="12.75"/>
    <row r="60098" ht="12.75"/>
    <row r="60099" ht="12.75"/>
    <row r="60100" ht="12.75"/>
    <row r="60101" ht="12.75"/>
    <row r="60102" ht="12.75"/>
    <row r="60103" ht="12.75"/>
    <row r="60104" ht="12.75"/>
    <row r="60105" ht="12.75"/>
    <row r="60106" ht="12.75"/>
    <row r="60107" ht="12.75"/>
    <row r="60108" ht="12.75"/>
    <row r="60109" ht="12.75"/>
    <row r="60110" ht="12.75"/>
    <row r="60111" ht="12.75"/>
    <row r="60112" ht="12.75"/>
    <row r="60113" ht="12.75"/>
    <row r="60114" ht="12.75"/>
    <row r="60115" ht="12.75"/>
    <row r="60116" ht="12.75"/>
    <row r="60117" ht="12.75"/>
    <row r="60118" ht="12.75"/>
    <row r="60119" ht="12.75"/>
    <row r="60120" ht="12.75"/>
    <row r="60121" ht="12.75"/>
    <row r="60122" ht="12.75"/>
    <row r="60123" ht="12.75"/>
    <row r="60124" ht="12.75"/>
    <row r="60125" ht="12.75"/>
    <row r="60126" ht="12.75"/>
    <row r="60127" ht="12.75"/>
    <row r="60128" ht="12.75"/>
    <row r="60129" ht="12.75"/>
    <row r="60130" ht="12.75"/>
    <row r="60131" ht="12.75"/>
    <row r="60132" ht="12.75"/>
    <row r="60133" ht="12.75"/>
    <row r="60134" ht="12.75"/>
    <row r="60135" ht="12.75"/>
    <row r="60136" ht="12.75"/>
    <row r="60137" ht="12.75"/>
    <row r="60138" ht="12.75"/>
    <row r="60139" ht="12.75"/>
    <row r="60140" ht="12.75"/>
    <row r="60141" ht="12.75"/>
    <row r="60142" ht="12.75"/>
    <row r="60143" ht="12.75"/>
    <row r="60144" ht="12.75"/>
    <row r="60145" ht="12.75"/>
    <row r="60146" ht="12.75"/>
    <row r="60147" ht="12.75"/>
    <row r="60148" ht="12.75"/>
    <row r="60149" ht="12.75"/>
    <row r="60150" ht="12.75"/>
    <row r="60151" ht="12.75"/>
    <row r="60152" ht="12.75"/>
    <row r="60153" ht="12.75"/>
    <row r="60154" ht="12.75"/>
    <row r="60155" ht="12.75"/>
    <row r="60156" ht="12.75"/>
    <row r="60157" ht="12.75"/>
    <row r="60158" ht="12.75"/>
    <row r="60159" ht="12.75"/>
    <row r="60160" ht="12.75"/>
    <row r="60161" ht="12.75"/>
    <row r="60162" ht="12.75"/>
    <row r="60163" ht="12.75"/>
    <row r="60164" ht="12.75"/>
    <row r="60165" ht="12.75"/>
    <row r="60166" ht="12.75"/>
    <row r="60167" ht="12.75"/>
    <row r="60168" ht="12.75"/>
    <row r="60169" ht="12.75"/>
    <row r="60170" ht="12.75"/>
    <row r="60171" ht="12.75"/>
    <row r="60172" ht="12.75"/>
    <row r="60173" ht="12.75"/>
    <row r="60174" ht="12.75"/>
    <row r="60175" ht="12.75"/>
    <row r="60176" ht="12.75"/>
    <row r="60177" ht="12.75"/>
    <row r="60178" ht="12.75"/>
    <row r="60179" ht="12.75"/>
    <row r="60180" ht="12.75"/>
    <row r="60181" ht="12.75"/>
    <row r="60182" ht="12.75"/>
    <row r="60183" ht="12.75"/>
    <row r="60184" ht="12.75"/>
    <row r="60185" ht="12.75"/>
    <row r="60186" ht="12.75"/>
    <row r="60187" ht="12.75"/>
    <row r="60188" ht="12.75"/>
    <row r="60189" ht="12.75"/>
    <row r="60190" ht="12.75"/>
    <row r="60191" ht="12.75"/>
    <row r="60192" ht="12.75"/>
    <row r="60193" ht="12.75"/>
    <row r="60194" ht="12.75"/>
    <row r="60195" ht="12.75"/>
    <row r="60196" ht="12.75"/>
    <row r="60197" ht="12.75"/>
    <row r="60198" ht="12.75"/>
    <row r="60199" ht="12.75"/>
    <row r="60200" ht="12.75"/>
    <row r="60201" ht="12.75"/>
    <row r="60202" ht="12.75"/>
    <row r="60203" ht="12.75"/>
    <row r="60204" ht="12.75"/>
    <row r="60205" ht="12.75"/>
    <row r="60206" ht="12.75"/>
    <row r="60207" ht="12.75"/>
    <row r="60208" ht="12.75"/>
    <row r="60209" ht="12.75"/>
    <row r="60210" ht="12.75"/>
    <row r="60211" ht="12.75"/>
    <row r="60212" ht="12.75"/>
    <row r="60213" ht="12.75"/>
    <row r="60214" ht="12.75"/>
    <row r="60215" ht="12.75"/>
    <row r="60216" ht="12.75"/>
    <row r="60217" ht="12.75"/>
    <row r="60218" ht="12.75"/>
    <row r="60219" ht="12.75"/>
    <row r="60220" ht="12.75"/>
    <row r="60221" ht="12.75"/>
    <row r="60222" ht="12.75"/>
    <row r="60223" ht="12.75"/>
    <row r="60224" ht="12.75"/>
    <row r="60225" ht="12.75"/>
    <row r="60226" ht="12.75"/>
    <row r="60227" ht="12.75"/>
    <row r="60228" ht="12.75"/>
    <row r="60229" ht="12.75"/>
    <row r="60230" ht="12.75"/>
    <row r="60231" ht="12.75"/>
    <row r="60232" ht="12.75"/>
    <row r="60233" ht="12.75"/>
    <row r="60234" ht="12.75"/>
    <row r="60235" ht="12.75"/>
    <row r="60236" ht="12.75"/>
    <row r="60237" ht="12.75"/>
    <row r="60238" ht="12.75"/>
    <row r="60239" ht="12.75"/>
    <row r="60240" ht="12.75"/>
    <row r="60241" ht="12.75"/>
    <row r="60242" ht="12.75"/>
    <row r="60243" ht="12.75"/>
    <row r="60244" ht="12.75"/>
    <row r="60245" ht="12.75"/>
    <row r="60246" ht="12.75"/>
    <row r="60247" ht="12.75"/>
    <row r="60248" ht="12.75"/>
    <row r="60249" ht="12.75"/>
    <row r="60250" ht="12.75"/>
    <row r="60251" ht="12.75"/>
    <row r="60252" ht="12.75"/>
    <row r="60253" ht="12.75"/>
    <row r="60254" ht="12.75"/>
    <row r="60255" ht="12.75"/>
    <row r="60256" ht="12.75"/>
    <row r="60257" ht="12.75"/>
    <row r="60258" ht="12.75"/>
    <row r="60259" ht="12.75"/>
    <row r="60260" ht="12.75"/>
    <row r="60261" ht="12.75"/>
    <row r="60262" ht="12.75"/>
    <row r="60263" ht="12.75"/>
    <row r="60264" ht="12.75"/>
    <row r="60265" ht="12.75"/>
    <row r="60266" ht="12.75"/>
    <row r="60267" ht="12.75"/>
    <row r="60268" ht="12.75"/>
    <row r="60269" ht="12.75"/>
    <row r="60270" ht="12.75"/>
    <row r="60271" ht="12.75"/>
    <row r="60272" ht="12.75"/>
    <row r="60273" ht="12.75"/>
    <row r="60274" ht="12.75"/>
    <row r="60275" ht="12.75"/>
    <row r="60276" ht="12.75"/>
    <row r="60277" ht="12.75"/>
    <row r="60278" ht="12.75"/>
    <row r="60279" ht="12.75"/>
    <row r="60280" ht="12.75"/>
    <row r="60281" ht="12.75"/>
    <row r="60282" ht="12.75"/>
    <row r="60283" ht="12.75"/>
    <row r="60284" ht="12.75"/>
    <row r="60285" ht="12.75"/>
    <row r="60286" ht="12.75"/>
    <row r="60287" ht="12.75"/>
    <row r="60288" ht="12.75"/>
    <row r="60289" ht="12.75"/>
    <row r="60290" ht="12.75"/>
    <row r="60291" ht="12.75"/>
    <row r="60292" ht="12.75"/>
    <row r="60293" ht="12.75"/>
    <row r="60294" ht="12.75"/>
    <row r="60295" ht="12.75"/>
    <row r="60296" ht="12.75"/>
    <row r="60297" ht="12.75"/>
    <row r="60298" ht="12.75"/>
    <row r="60299" ht="12.75"/>
    <row r="60300" ht="12.75"/>
    <row r="60301" ht="12.75"/>
    <row r="60302" ht="12.75"/>
    <row r="60303" ht="12.75"/>
    <row r="60304" ht="12.75"/>
    <row r="60305" ht="12.75"/>
    <row r="60306" ht="12.75"/>
    <row r="60307" ht="12.75"/>
    <row r="60308" ht="12.75"/>
    <row r="60309" ht="12.75"/>
    <row r="60310" ht="12.75"/>
    <row r="60311" ht="12.75"/>
    <row r="60312" ht="12.75"/>
    <row r="60313" ht="12.75"/>
    <row r="60314" ht="12.75"/>
    <row r="60315" ht="12.75"/>
    <row r="60316" ht="12.75"/>
    <row r="60317" ht="12.75"/>
    <row r="60318" ht="12.75"/>
    <row r="60319" ht="12.75"/>
    <row r="60320" ht="12.75"/>
    <row r="60321" ht="12.75"/>
    <row r="60322" ht="12.75"/>
    <row r="60323" ht="12.75"/>
    <row r="60324" ht="12.75"/>
    <row r="60325" ht="12.75"/>
    <row r="60326" ht="12.75"/>
    <row r="60327" ht="12.75"/>
    <row r="60328" ht="12.75"/>
    <row r="60329" ht="12.75"/>
    <row r="60330" ht="12.75"/>
    <row r="60331" ht="12.75"/>
    <row r="60332" ht="12.75"/>
    <row r="60333" ht="12.75"/>
    <row r="60334" ht="12.75"/>
    <row r="60335" ht="12.75"/>
    <row r="60336" ht="12.75"/>
    <row r="60337" ht="12.75"/>
    <row r="60338" ht="12.75"/>
    <row r="60339" ht="12.75"/>
    <row r="60340" ht="12.75"/>
    <row r="60341" ht="12.75"/>
    <row r="60342" ht="12.75"/>
    <row r="60343" ht="12.75"/>
    <row r="60344" ht="12.75"/>
    <row r="60345" ht="12.75"/>
    <row r="60346" ht="12.75"/>
    <row r="60347" ht="12.75"/>
    <row r="60348" ht="12.75"/>
    <row r="60349" ht="12.75"/>
    <row r="60350" ht="12.75"/>
    <row r="60351" ht="12.75"/>
    <row r="60352" ht="12.75"/>
    <row r="60353" ht="12.75"/>
    <row r="60354" ht="12.75"/>
    <row r="60355" ht="12.75"/>
    <row r="60356" ht="12.75"/>
    <row r="60357" ht="12.75"/>
    <row r="60358" ht="12.75"/>
    <row r="60359" ht="12.75"/>
    <row r="60360" ht="12.75"/>
    <row r="60361" ht="12.75"/>
    <row r="60362" ht="12.75"/>
    <row r="60363" ht="12.75"/>
    <row r="60364" ht="12.75"/>
    <row r="60365" ht="12.75"/>
    <row r="60366" ht="12.75"/>
    <row r="60367" ht="12.75"/>
    <row r="60368" ht="12.75"/>
    <row r="60369" ht="12.75"/>
    <row r="60370" ht="12.75"/>
    <row r="60371" ht="12.75"/>
    <row r="60372" ht="12.75"/>
    <row r="60373" ht="12.75"/>
    <row r="60374" ht="12.75"/>
    <row r="60375" ht="12.75"/>
    <row r="60376" ht="12.75"/>
    <row r="60377" ht="12.75"/>
    <row r="60378" ht="12.75"/>
    <row r="60379" ht="12.75"/>
    <row r="60380" ht="12.75"/>
    <row r="60381" ht="12.75"/>
    <row r="60382" ht="12.75"/>
    <row r="60383" ht="12.75"/>
    <row r="60384" ht="12.75"/>
    <row r="60385" ht="12.75"/>
    <row r="60386" ht="12.75"/>
    <row r="60387" ht="12.75"/>
    <row r="60388" ht="12.75"/>
    <row r="60389" ht="12.75"/>
    <row r="60390" ht="12.75"/>
    <row r="60391" ht="12.75"/>
    <row r="60392" ht="12.75"/>
    <row r="60393" ht="12.75"/>
    <row r="60394" ht="12.75"/>
    <row r="60395" ht="12.75"/>
    <row r="60396" ht="12.75"/>
    <row r="60397" ht="12.75"/>
    <row r="60398" ht="12.75"/>
    <row r="60399" ht="12.75"/>
    <row r="60400" ht="12.75"/>
    <row r="60401" ht="12.75"/>
    <row r="60402" ht="12.75"/>
    <row r="60403" ht="12.75"/>
    <row r="60404" ht="12.75"/>
    <row r="60405" ht="12.75"/>
    <row r="60406" ht="12.75"/>
    <row r="60407" ht="12.75"/>
    <row r="60408" ht="12.75"/>
    <row r="60409" ht="12.75"/>
    <row r="60410" ht="12.75"/>
    <row r="60411" ht="12.75"/>
    <row r="60412" ht="12.75"/>
    <row r="60413" ht="12.75"/>
    <row r="60414" ht="12.75"/>
    <row r="60415" ht="12.75"/>
    <row r="60416" ht="12.75"/>
    <row r="60417" ht="12.75"/>
    <row r="60418" ht="12.75"/>
    <row r="60419" ht="12.75"/>
    <row r="60420" ht="12.75"/>
    <row r="60421" ht="12.75"/>
    <row r="60422" ht="12.75"/>
    <row r="60423" ht="12.75"/>
    <row r="60424" ht="12.75"/>
    <row r="60425" ht="12.75"/>
    <row r="60426" ht="12.75"/>
    <row r="60427" ht="12.75"/>
    <row r="60428" ht="12.75"/>
    <row r="60429" ht="12.75"/>
    <row r="60430" ht="12.75"/>
    <row r="60431" ht="12.75"/>
    <row r="60432" ht="12.75"/>
    <row r="60433" ht="12.75"/>
    <row r="60434" ht="12.75"/>
    <row r="60435" ht="12.75"/>
    <row r="60436" ht="12.75"/>
    <row r="60437" ht="12.75"/>
    <row r="60438" ht="12.75"/>
    <row r="60439" ht="12.75"/>
    <row r="60440" ht="12.75"/>
    <row r="60441" ht="12.75"/>
    <row r="60442" ht="12.75"/>
    <row r="60443" ht="12.75"/>
    <row r="60444" ht="12.75"/>
    <row r="60445" ht="12.75"/>
    <row r="60446" ht="12.75"/>
    <row r="60447" ht="12.75"/>
    <row r="60448" ht="12.75"/>
    <row r="60449" ht="12.75"/>
    <row r="60450" ht="12.75"/>
    <row r="60451" ht="12.75"/>
    <row r="60452" ht="12.75"/>
    <row r="60453" ht="12.75"/>
    <row r="60454" ht="12.75"/>
    <row r="60455" ht="12.75"/>
    <row r="60456" ht="12.75"/>
    <row r="60457" ht="12.75"/>
    <row r="60458" ht="12.75"/>
    <row r="60459" ht="12.75"/>
    <row r="60460" ht="12.75"/>
    <row r="60461" ht="12.75"/>
    <row r="60462" ht="12.75"/>
    <row r="60463" ht="12.75"/>
    <row r="60464" ht="12.75"/>
    <row r="60465" ht="12.75"/>
    <row r="60466" ht="12.75"/>
    <row r="60467" ht="12.75"/>
    <row r="60468" ht="12.75"/>
    <row r="60469" ht="12.75"/>
    <row r="60470" ht="12.75"/>
    <row r="60471" ht="12.75"/>
    <row r="60472" ht="12.75"/>
    <row r="60473" ht="12.75"/>
    <row r="60474" ht="12.75"/>
    <row r="60475" ht="12.75"/>
    <row r="60476" ht="12.75"/>
    <row r="60477" ht="12.75"/>
    <row r="60478" ht="12.75"/>
    <row r="60479" ht="12.75"/>
    <row r="60480" ht="12.75"/>
    <row r="60481" ht="12.75"/>
    <row r="60482" ht="12.75"/>
    <row r="60483" ht="12.75"/>
    <row r="60484" ht="12.75"/>
    <row r="60485" ht="12.75"/>
    <row r="60486" ht="12.75"/>
    <row r="60487" ht="12.75"/>
    <row r="60488" ht="12.75"/>
    <row r="60489" ht="12.75"/>
    <row r="60490" ht="12.75"/>
    <row r="60491" ht="12.75"/>
    <row r="60492" ht="12.75"/>
    <row r="60493" ht="12.75"/>
    <row r="60494" ht="12.75"/>
    <row r="60495" ht="12.75"/>
    <row r="60496" ht="12.75"/>
    <row r="60497" ht="12.75"/>
    <row r="60498" ht="12.75"/>
    <row r="60499" ht="12.75"/>
    <row r="60500" ht="12.75"/>
    <row r="60501" ht="12.75"/>
    <row r="60502" ht="12.75"/>
    <row r="60503" ht="12.75"/>
    <row r="60504" ht="12.75"/>
    <row r="60505" ht="12.75"/>
    <row r="60506" ht="12.75"/>
    <row r="60507" ht="12.75"/>
    <row r="60508" ht="12.75"/>
    <row r="60509" ht="12.75"/>
    <row r="60510" ht="12.75"/>
    <row r="60511" ht="12.75"/>
    <row r="60512" ht="12.75"/>
    <row r="60513" ht="12.75"/>
    <row r="60514" ht="12.75"/>
    <row r="60515" ht="12.75"/>
    <row r="60516" ht="12.75"/>
    <row r="60517" ht="12.75"/>
    <row r="60518" ht="12.75"/>
    <row r="60519" ht="12.75"/>
    <row r="60520" ht="12.75"/>
    <row r="60521" ht="12.75"/>
    <row r="60522" ht="12.75"/>
    <row r="60523" ht="12.75"/>
    <row r="60524" ht="12.75"/>
    <row r="60525" ht="12.75"/>
    <row r="60526" ht="12.75"/>
    <row r="60527" ht="12.75"/>
    <row r="60528" ht="12.75"/>
    <row r="60529" ht="12.75"/>
    <row r="60530" ht="12.75"/>
    <row r="60531" ht="12.75"/>
    <row r="60532" ht="12.75"/>
    <row r="60533" ht="12.75"/>
    <row r="60534" ht="12.75"/>
    <row r="60535" ht="12.75"/>
    <row r="60536" ht="12.75"/>
    <row r="60537" ht="12.75"/>
    <row r="60538" ht="12.75"/>
    <row r="60539" ht="12.75"/>
    <row r="60540" ht="12.75"/>
    <row r="60541" ht="12.75"/>
    <row r="60542" ht="12.75"/>
    <row r="60543" ht="12.75"/>
    <row r="60544" ht="12.75"/>
    <row r="60545" ht="12.75"/>
    <row r="60546" ht="12.75"/>
    <row r="60547" ht="12.75"/>
    <row r="60548" ht="12.75"/>
    <row r="60549" ht="12.75"/>
    <row r="60550" ht="12.75"/>
    <row r="60551" ht="12.75"/>
    <row r="60552" ht="12.75"/>
    <row r="60553" ht="12.75"/>
    <row r="60554" ht="12.75"/>
    <row r="60555" ht="12.75"/>
    <row r="60556" ht="12.75"/>
    <row r="60557" ht="12.75"/>
    <row r="60558" ht="12.75"/>
    <row r="60559" ht="12.75"/>
    <row r="60560" ht="12.75"/>
    <row r="60561" ht="12.75"/>
    <row r="60562" ht="12.75"/>
    <row r="60563" ht="12.75"/>
    <row r="60564" ht="12.75"/>
    <row r="60565" ht="12.75"/>
    <row r="60566" ht="12.75"/>
    <row r="60567" ht="12.75"/>
    <row r="60568" ht="12.75"/>
    <row r="60569" ht="12.75"/>
    <row r="60570" ht="12.75"/>
    <row r="60571" ht="12.75"/>
    <row r="60572" ht="12.75"/>
    <row r="60573" ht="12.75"/>
    <row r="60574" ht="12.75"/>
    <row r="60575" ht="12.75"/>
    <row r="60576" ht="12.75"/>
    <row r="60577" ht="12.75"/>
    <row r="60578" ht="12.75"/>
    <row r="60579" ht="12.75"/>
    <row r="60580" ht="12.75"/>
    <row r="60581" ht="12.75"/>
    <row r="60582" ht="12.75"/>
    <row r="60583" ht="12.75"/>
    <row r="60584" ht="12.75"/>
    <row r="60585" ht="12.75"/>
    <row r="60586" ht="12.75"/>
    <row r="60587" ht="12.75"/>
    <row r="60588" ht="12.75"/>
    <row r="60589" ht="12.75"/>
    <row r="60590" ht="12.75"/>
    <row r="60591" ht="12.75"/>
    <row r="60592" ht="12.75"/>
    <row r="60593" ht="12.75"/>
    <row r="60594" ht="12.75"/>
    <row r="60595" ht="12.75"/>
    <row r="60596" ht="12.75"/>
    <row r="60597" ht="12.75"/>
    <row r="60598" ht="12.75"/>
    <row r="60599" ht="12.75"/>
    <row r="60600" ht="12.75"/>
    <row r="60601" ht="12.75"/>
    <row r="60602" ht="12.75"/>
    <row r="60603" ht="12.75"/>
    <row r="60604" ht="12.75"/>
    <row r="60605" ht="12.75"/>
    <row r="60606" ht="12.75"/>
    <row r="60607" ht="12.75"/>
    <row r="60608" ht="12.75"/>
    <row r="60609" ht="12.75"/>
    <row r="60610" ht="12.75"/>
    <row r="60611" ht="12.75"/>
    <row r="60612" ht="12.75"/>
    <row r="60613" ht="12.75"/>
    <row r="60614" ht="12.75"/>
    <row r="60615" ht="12.75"/>
    <row r="60616" ht="12.75"/>
    <row r="60617" ht="12.75"/>
    <row r="60618" ht="12.75"/>
    <row r="60619" ht="12.75"/>
    <row r="60620" ht="12.75"/>
    <row r="60621" ht="12.75"/>
    <row r="60622" ht="12.75"/>
    <row r="60623" ht="12.75"/>
    <row r="60624" ht="12.75"/>
    <row r="60625" ht="12.75"/>
    <row r="60626" ht="12.75"/>
    <row r="60627" ht="12.75"/>
    <row r="60628" ht="12.75"/>
    <row r="60629" ht="12.75"/>
    <row r="60630" ht="12.75"/>
    <row r="60631" ht="12.75"/>
    <row r="60632" ht="12.75"/>
    <row r="60633" ht="12.75"/>
    <row r="60634" ht="12.75"/>
    <row r="60635" ht="12.75"/>
    <row r="60636" ht="12.75"/>
    <row r="60637" ht="12.75"/>
    <row r="60638" ht="12.75"/>
    <row r="60639" ht="12.75"/>
    <row r="60640" ht="12.75"/>
    <row r="60641" ht="12.75"/>
    <row r="60642" ht="12.75"/>
    <row r="60643" ht="12.75"/>
    <row r="60644" ht="12.75"/>
    <row r="60645" ht="12.75"/>
    <row r="60646" ht="12.75"/>
    <row r="60647" ht="12.75"/>
    <row r="60648" ht="12.75"/>
    <row r="60649" ht="12.75"/>
    <row r="60650" ht="12.75"/>
    <row r="60651" ht="12.75"/>
    <row r="60652" ht="12.75"/>
    <row r="60653" ht="12.75"/>
    <row r="60654" ht="12.75"/>
    <row r="60655" ht="12.75"/>
    <row r="60656" ht="12.75"/>
    <row r="60657" ht="12.75"/>
    <row r="60658" ht="12.75"/>
    <row r="60659" ht="12.75"/>
    <row r="60660" ht="12.75"/>
    <row r="60661" ht="12.75"/>
    <row r="60662" ht="12.75"/>
    <row r="60663" ht="12.75"/>
    <row r="60664" ht="12.75"/>
    <row r="60665" ht="12.75"/>
    <row r="60666" ht="12.75"/>
    <row r="60667" ht="12.75"/>
    <row r="60668" ht="12.75"/>
    <row r="60669" ht="12.75"/>
    <row r="60670" ht="12.75"/>
    <row r="60671" ht="12.75"/>
    <row r="60672" ht="12.75"/>
    <row r="60673" ht="12.75"/>
    <row r="60674" ht="12.75"/>
    <row r="60675" ht="12.75"/>
    <row r="60676" ht="12.75"/>
    <row r="60677" ht="12.75"/>
    <row r="60678" ht="12.75"/>
    <row r="60679" ht="12.75"/>
    <row r="60680" ht="12.75"/>
    <row r="60681" ht="12.75"/>
    <row r="60682" ht="12.75"/>
    <row r="60683" ht="12.75"/>
    <row r="60684" ht="12.75"/>
    <row r="60685" ht="12.75"/>
    <row r="60686" ht="12.75"/>
    <row r="60687" ht="12.75"/>
    <row r="60688" ht="12.75"/>
    <row r="60689" ht="12.75"/>
    <row r="60690" ht="12.75"/>
    <row r="60691" ht="12.75"/>
    <row r="60692" ht="12.75"/>
    <row r="60693" ht="12.75"/>
    <row r="60694" ht="12.75"/>
    <row r="60695" ht="12.75"/>
    <row r="60696" ht="12.75"/>
    <row r="60697" ht="12.75"/>
    <row r="60698" ht="12.75"/>
    <row r="60699" ht="12.75"/>
    <row r="60700" ht="12.75"/>
    <row r="60701" ht="12.75"/>
    <row r="60702" ht="12.75"/>
    <row r="60703" ht="12.75"/>
    <row r="60704" ht="12.75"/>
    <row r="60705" ht="12.75"/>
    <row r="60706" ht="12.75"/>
    <row r="60707" ht="12.75"/>
    <row r="60708" ht="12.75"/>
    <row r="60709" ht="12.75"/>
    <row r="60710" ht="12.75"/>
    <row r="60711" ht="12.75"/>
    <row r="60712" ht="12.75"/>
    <row r="60713" ht="12.75"/>
    <row r="60714" ht="12.75"/>
    <row r="60715" ht="12.75"/>
    <row r="60716" ht="12.75"/>
    <row r="60717" ht="12.75"/>
    <row r="60718" ht="12.75"/>
    <row r="60719" ht="12.75"/>
    <row r="60720" ht="12.75"/>
    <row r="60721" ht="12.75"/>
    <row r="60722" ht="12.75"/>
    <row r="60723" ht="12.75"/>
    <row r="60724" ht="12.75"/>
    <row r="60725" ht="12.75"/>
    <row r="60726" ht="12.75"/>
    <row r="60727" ht="12.75"/>
    <row r="60728" ht="12.75"/>
    <row r="60729" ht="12.75"/>
    <row r="60730" ht="12.75"/>
    <row r="60731" ht="12.75"/>
    <row r="60732" ht="12.75"/>
    <row r="60733" ht="12.75"/>
    <row r="60734" ht="12.75"/>
    <row r="60735" ht="12.75"/>
    <row r="60736" ht="12.75"/>
    <row r="60737" ht="12.75"/>
    <row r="60738" ht="12.75"/>
    <row r="60739" ht="12.75"/>
    <row r="60740" ht="12.75"/>
    <row r="60741" ht="12.75"/>
    <row r="60742" ht="12.75"/>
    <row r="60743" ht="12.75"/>
    <row r="60744" ht="12.75"/>
    <row r="60745" ht="12.75"/>
    <row r="60746" ht="12.75"/>
    <row r="60747" ht="12.75"/>
    <row r="60748" ht="12.75"/>
    <row r="60749" ht="12.75"/>
    <row r="60750" ht="12.75"/>
    <row r="60751" ht="12.75"/>
    <row r="60752" ht="12.75"/>
    <row r="60753" ht="12.75"/>
    <row r="60754" ht="12.75"/>
    <row r="60755" ht="12.75"/>
    <row r="60756" ht="12.75"/>
    <row r="60757" ht="12.75"/>
    <row r="60758" ht="12.75"/>
    <row r="60759" ht="12.75"/>
    <row r="60760" ht="12.75"/>
    <row r="60761" ht="12.75"/>
    <row r="60762" ht="12.75"/>
    <row r="60763" ht="12.75"/>
    <row r="60764" ht="12.75"/>
    <row r="60765" ht="12.75"/>
    <row r="60766" ht="12.75"/>
    <row r="60767" ht="12.75"/>
    <row r="60768" ht="12.75"/>
    <row r="60769" ht="12.75"/>
    <row r="60770" ht="12.75"/>
    <row r="60771" ht="12.75"/>
    <row r="60772" ht="12.75"/>
    <row r="60773" ht="12.75"/>
    <row r="60774" ht="12.75"/>
    <row r="60775" ht="12.75"/>
    <row r="60776" ht="12.75"/>
    <row r="60777" ht="12.75"/>
    <row r="60778" ht="12.75"/>
    <row r="60779" ht="12.75"/>
    <row r="60780" ht="12.75"/>
    <row r="60781" ht="12.75"/>
    <row r="60782" ht="12.75"/>
    <row r="60783" ht="12.75"/>
    <row r="60784" ht="12.75"/>
    <row r="60785" ht="12.75"/>
    <row r="60786" ht="12.75"/>
    <row r="60787" ht="12.75"/>
    <row r="60788" ht="12.75"/>
    <row r="60789" ht="12.75"/>
    <row r="60790" ht="12.75"/>
    <row r="60791" ht="12.75"/>
    <row r="60792" ht="12.75"/>
    <row r="60793" ht="12.75"/>
    <row r="60794" ht="12.75"/>
    <row r="60795" ht="12.75"/>
    <row r="60796" ht="12.75"/>
    <row r="60797" ht="12.75"/>
    <row r="60798" ht="12.75"/>
    <row r="60799" ht="12.75"/>
    <row r="60800" ht="12.75"/>
    <row r="60801" ht="12.75"/>
    <row r="60802" ht="12.75"/>
    <row r="60803" ht="12.75"/>
    <row r="60804" ht="12.75"/>
    <row r="60805" ht="12.75"/>
    <row r="60806" ht="12.75"/>
    <row r="60807" ht="12.75"/>
    <row r="60808" ht="12.75"/>
    <row r="60809" ht="12.75"/>
    <row r="60810" ht="12.75"/>
    <row r="60811" ht="12.75"/>
    <row r="60812" ht="12.75"/>
    <row r="60813" ht="12.75"/>
    <row r="60814" ht="12.75"/>
    <row r="60815" ht="12.75"/>
    <row r="60816" ht="12.75"/>
    <row r="60817" ht="12.75"/>
    <row r="60818" ht="12.75"/>
    <row r="60819" ht="12.75"/>
    <row r="60820" ht="12.75"/>
    <row r="60821" ht="12.75"/>
    <row r="60822" ht="12.75"/>
    <row r="60823" ht="12.75"/>
    <row r="60824" ht="12.75"/>
    <row r="60825" ht="12.75"/>
    <row r="60826" ht="12.75"/>
    <row r="60827" ht="12.75"/>
    <row r="60828" ht="12.75"/>
    <row r="60829" ht="12.75"/>
    <row r="60830" ht="12.75"/>
    <row r="60831" ht="12.75"/>
    <row r="60832" ht="12.75"/>
    <row r="60833" ht="12.75"/>
    <row r="60834" ht="12.75"/>
    <row r="60835" ht="12.75"/>
    <row r="60836" ht="12.75"/>
    <row r="60837" ht="12.75"/>
    <row r="60838" ht="12.75"/>
    <row r="60839" ht="12.75"/>
    <row r="60840" ht="12.75"/>
    <row r="60841" ht="12.75"/>
    <row r="60842" ht="12.75"/>
    <row r="60843" ht="12.75"/>
    <row r="60844" ht="12.75"/>
    <row r="60845" ht="12.75"/>
    <row r="60846" ht="12.75"/>
    <row r="60847" ht="12.75"/>
    <row r="60848" ht="12.75"/>
    <row r="60849" ht="12.75"/>
    <row r="60850" ht="12.75"/>
    <row r="60851" ht="12.75"/>
    <row r="60852" ht="12.75"/>
    <row r="60853" ht="12.75"/>
    <row r="60854" ht="12.75"/>
    <row r="60855" ht="12.75"/>
    <row r="60856" ht="12.75"/>
    <row r="60857" ht="12.75"/>
    <row r="60858" ht="12.75"/>
    <row r="60859" ht="12.75"/>
    <row r="60860" ht="12.75"/>
    <row r="60861" ht="12.75"/>
    <row r="60862" ht="12.75"/>
    <row r="60863" ht="12.75"/>
    <row r="60864" ht="12.75"/>
    <row r="60865" ht="12.75"/>
    <row r="60866" ht="12.75"/>
    <row r="60867" ht="12.75"/>
    <row r="60868" ht="12.75"/>
    <row r="60869" ht="12.75"/>
    <row r="60870" ht="12.75"/>
    <row r="60871" ht="12.75"/>
    <row r="60872" ht="12.75"/>
    <row r="60873" ht="12.75"/>
    <row r="60874" ht="12.75"/>
    <row r="60875" ht="12.75"/>
    <row r="60876" ht="12.75"/>
    <row r="60877" ht="12.75"/>
    <row r="60878" ht="12.75"/>
    <row r="60879" ht="12.75"/>
    <row r="60880" ht="12.75"/>
    <row r="60881" ht="12.75"/>
    <row r="60882" ht="12.75"/>
    <row r="60883" ht="12.75"/>
    <row r="60884" ht="12.75"/>
    <row r="60885" ht="12.75"/>
    <row r="60886" ht="12.75"/>
    <row r="60887" ht="12.75"/>
    <row r="60888" ht="12.75"/>
    <row r="60889" ht="12.75"/>
    <row r="60890" ht="12.75"/>
    <row r="60891" ht="12.75"/>
    <row r="60892" ht="12.75"/>
    <row r="60893" ht="12.75"/>
    <row r="60894" ht="12.75"/>
    <row r="60895" ht="12.75"/>
    <row r="60896" ht="12.75"/>
    <row r="60897" ht="12.75"/>
    <row r="60898" ht="12.75"/>
    <row r="60899" ht="12.75"/>
    <row r="60900" ht="12.75"/>
    <row r="60901" ht="12.75"/>
    <row r="60902" ht="12.75"/>
    <row r="60903" ht="12.75"/>
    <row r="60904" ht="12.75"/>
    <row r="60905" ht="12.75"/>
    <row r="60906" ht="12.75"/>
    <row r="60907" ht="12.75"/>
    <row r="60908" ht="12.75"/>
    <row r="60909" ht="12.75"/>
    <row r="60910" ht="12.75"/>
    <row r="60911" ht="12.75"/>
    <row r="60912" ht="12.75"/>
    <row r="60913" ht="12.75"/>
    <row r="60914" ht="12.75"/>
    <row r="60915" ht="12.75"/>
    <row r="60916" ht="12.75"/>
    <row r="60917" ht="12.75"/>
    <row r="60918" ht="12.75"/>
    <row r="60919" ht="12.75"/>
    <row r="60920" ht="12.75"/>
    <row r="60921" ht="12.75"/>
    <row r="60922" ht="12.75"/>
    <row r="60923" ht="12.75"/>
    <row r="60924" ht="12.75"/>
    <row r="60925" ht="12.75"/>
    <row r="60926" ht="12.75"/>
    <row r="60927" ht="12.75"/>
    <row r="60928" ht="12.75"/>
    <row r="60929" ht="12.75"/>
    <row r="60930" ht="12.75"/>
    <row r="60931" ht="12.75"/>
    <row r="60932" ht="12.75"/>
    <row r="60933" ht="12.75"/>
    <row r="60934" ht="12.75"/>
    <row r="60935" ht="12.75"/>
    <row r="60936" ht="12.75"/>
    <row r="60937" ht="12.75"/>
    <row r="60938" ht="12.75"/>
    <row r="60939" ht="12.75"/>
    <row r="60940" ht="12.75"/>
    <row r="60941" ht="12.75"/>
    <row r="60942" ht="12.75"/>
    <row r="60943" ht="12.75"/>
    <row r="60944" ht="12.75"/>
    <row r="60945" ht="12.75"/>
    <row r="60946" ht="12.75"/>
    <row r="60947" ht="12.75"/>
    <row r="60948" ht="12.75"/>
    <row r="60949" ht="12.75"/>
    <row r="60950" ht="12.75"/>
    <row r="60951" ht="12.75"/>
    <row r="60952" ht="12.75"/>
    <row r="60953" ht="12.75"/>
    <row r="60954" ht="12.75"/>
    <row r="60955" ht="12.75"/>
    <row r="60956" ht="12.75"/>
    <row r="60957" ht="12.75"/>
    <row r="60958" ht="12.75"/>
    <row r="60959" ht="12.75"/>
    <row r="60960" ht="12.75"/>
    <row r="60961" ht="12.75"/>
    <row r="60962" ht="12.75"/>
    <row r="60963" ht="12.75"/>
    <row r="60964" ht="12.75"/>
    <row r="60965" ht="12.75"/>
    <row r="60966" ht="12.75"/>
    <row r="60967" ht="12.75"/>
    <row r="60968" ht="12.75"/>
    <row r="60969" ht="12.75"/>
    <row r="60970" ht="12.75"/>
    <row r="60971" ht="12.75"/>
    <row r="60972" ht="12.75"/>
    <row r="60973" ht="12.75"/>
    <row r="60974" ht="12.75"/>
    <row r="60975" ht="12.75"/>
    <row r="60976" ht="12.75"/>
    <row r="60977" ht="12.75"/>
    <row r="60978" ht="12.75"/>
    <row r="60979" ht="12.75"/>
    <row r="60980" ht="12.75"/>
    <row r="60981" ht="12.75"/>
    <row r="60982" ht="12.75"/>
    <row r="60983" ht="12.75"/>
    <row r="60984" ht="12.75"/>
    <row r="60985" ht="12.75"/>
    <row r="60986" ht="12.75"/>
    <row r="60987" ht="12.75"/>
    <row r="60988" ht="12.75"/>
    <row r="60989" ht="12.75"/>
    <row r="60990" ht="12.75"/>
    <row r="60991" ht="12.75"/>
    <row r="60992" ht="12.75"/>
    <row r="60993" ht="12.75"/>
    <row r="60994" ht="12.75"/>
    <row r="60995" ht="12.75"/>
    <row r="60996" ht="12.75"/>
    <row r="60997" ht="12.75"/>
    <row r="60998" ht="12.75"/>
    <row r="60999" ht="12.75"/>
    <row r="61000" ht="12.75"/>
    <row r="61001" ht="12.75"/>
    <row r="61002" ht="12.75"/>
    <row r="61003" ht="12.75"/>
    <row r="61004" ht="12.75"/>
    <row r="61005" ht="12.75"/>
    <row r="61006" ht="12.75"/>
    <row r="61007" ht="12.75"/>
    <row r="61008" ht="12.75"/>
    <row r="61009" ht="12.75"/>
    <row r="61010" ht="12.75"/>
    <row r="61011" ht="12.75"/>
    <row r="61012" ht="12.75"/>
    <row r="61013" ht="12.75"/>
    <row r="61014" ht="12.75"/>
    <row r="61015" ht="12.75"/>
    <row r="61016" ht="12.75"/>
    <row r="61017" ht="12.75"/>
    <row r="61018" ht="12.75"/>
    <row r="61019" ht="12.75"/>
    <row r="61020" ht="12.75"/>
    <row r="61021" ht="12.75"/>
    <row r="61022" ht="12.75"/>
    <row r="61023" ht="12.75"/>
    <row r="61024" ht="12.75"/>
    <row r="61025" ht="12.75"/>
    <row r="61026" ht="12.75"/>
    <row r="61027" ht="12.75"/>
    <row r="61028" ht="12.75"/>
    <row r="61029" ht="12.75"/>
    <row r="61030" ht="12.75"/>
    <row r="61031" ht="12.75"/>
    <row r="61032" ht="12.75"/>
    <row r="61033" ht="12.75"/>
    <row r="61034" ht="12.75"/>
    <row r="61035" ht="12.75"/>
    <row r="61036" ht="12.75"/>
    <row r="61037" ht="12.75"/>
    <row r="61038" ht="12.75"/>
    <row r="61039" ht="12.75"/>
    <row r="61040" ht="12.75"/>
    <row r="61041" ht="12.75"/>
    <row r="61042" ht="12.75"/>
    <row r="61043" ht="12.75"/>
    <row r="61044" ht="12.75"/>
    <row r="61045" ht="12.75"/>
    <row r="61046" ht="12.75"/>
    <row r="61047" ht="12.75"/>
    <row r="61048" ht="12.75"/>
    <row r="61049" ht="12.75"/>
    <row r="61050" ht="12.75"/>
    <row r="61051" ht="12.75"/>
    <row r="61052" ht="12.75"/>
    <row r="61053" ht="12.75"/>
    <row r="61054" ht="12.75"/>
    <row r="61055" ht="12.75"/>
    <row r="61056" ht="12.75"/>
    <row r="61057" ht="12.75"/>
    <row r="61058" ht="12.75"/>
    <row r="61059" ht="12.75"/>
    <row r="61060" ht="12.75"/>
    <row r="61061" ht="12.75"/>
    <row r="61062" ht="12.75"/>
    <row r="61063" ht="12.75"/>
    <row r="61064" ht="12.75"/>
    <row r="61065" ht="12.75"/>
    <row r="61066" ht="12.75"/>
    <row r="61067" ht="12.75"/>
    <row r="61068" ht="12.75"/>
    <row r="61069" ht="12.75"/>
    <row r="61070" ht="12.75"/>
    <row r="61071" ht="12.75"/>
    <row r="61072" ht="12.75"/>
    <row r="61073" ht="12.75"/>
    <row r="61074" ht="12.75"/>
    <row r="61075" ht="12.75"/>
    <row r="61076" ht="12.75"/>
    <row r="61077" ht="12.75"/>
    <row r="61078" ht="12.75"/>
    <row r="61079" ht="12.75"/>
    <row r="61080" ht="12.75"/>
    <row r="61081" ht="12.75"/>
    <row r="61082" ht="12.75"/>
    <row r="61083" ht="12.75"/>
    <row r="61084" ht="12.75"/>
    <row r="61085" ht="12.75"/>
    <row r="61086" ht="12.75"/>
    <row r="61087" ht="12.75"/>
    <row r="61088" ht="12.75"/>
    <row r="61089" ht="12.75"/>
    <row r="61090" ht="12.75"/>
    <row r="61091" ht="12.75"/>
    <row r="61092" ht="12.75"/>
    <row r="61093" ht="12.75"/>
    <row r="61094" ht="12.75"/>
    <row r="61095" ht="12.75"/>
    <row r="61096" ht="12.75"/>
    <row r="61097" ht="12.75"/>
    <row r="61098" ht="12.75"/>
    <row r="61099" ht="12.75"/>
    <row r="61100" ht="12.75"/>
    <row r="61101" ht="12.75"/>
    <row r="61102" ht="12.75"/>
    <row r="61103" ht="12.75"/>
    <row r="61104" ht="12.75"/>
    <row r="61105" ht="12.75"/>
    <row r="61106" ht="12.75"/>
    <row r="61107" ht="12.75"/>
    <row r="61108" ht="12.75"/>
    <row r="61109" ht="12.75"/>
    <row r="61110" ht="12.75"/>
    <row r="61111" ht="12.75"/>
    <row r="61112" ht="12.75"/>
    <row r="61113" ht="12.75"/>
    <row r="61114" ht="12.75"/>
    <row r="61115" ht="12.75"/>
    <row r="61116" ht="12.75"/>
    <row r="61117" ht="12.75"/>
    <row r="61118" ht="12.75"/>
    <row r="61119" ht="12.75"/>
    <row r="61120" ht="12.75"/>
    <row r="61121" ht="12.75"/>
    <row r="61122" ht="12.75"/>
    <row r="61123" ht="12.75"/>
    <row r="61124" ht="12.75"/>
    <row r="61125" ht="12.75"/>
    <row r="61126" ht="12.75"/>
    <row r="61127" ht="12.75"/>
    <row r="61128" ht="12.75"/>
    <row r="61129" ht="12.75"/>
    <row r="61130" ht="12.75"/>
    <row r="61131" ht="12.75"/>
    <row r="61132" ht="12.75"/>
    <row r="61133" ht="12.75"/>
    <row r="61134" ht="12.75"/>
    <row r="61135" ht="12.75"/>
    <row r="61136" ht="12.75"/>
    <row r="61137" ht="12.75"/>
    <row r="61138" ht="12.75"/>
    <row r="61139" ht="12.75"/>
    <row r="61140" ht="12.75"/>
    <row r="61141" ht="12.75"/>
    <row r="61142" ht="12.75"/>
    <row r="61143" ht="12.75"/>
    <row r="61144" ht="12.75"/>
    <row r="61145" ht="12.75"/>
    <row r="61146" ht="12.75"/>
    <row r="61147" ht="12.75"/>
    <row r="61148" ht="12.75"/>
    <row r="61149" ht="12.75"/>
    <row r="61150" ht="12.75"/>
    <row r="61151" ht="12.75"/>
    <row r="61152" ht="12.75"/>
    <row r="61153" ht="12.75"/>
    <row r="61154" ht="12.75"/>
    <row r="61155" ht="12.75"/>
    <row r="61156" ht="12.75"/>
    <row r="61157" ht="12.75"/>
    <row r="61158" ht="12.75"/>
    <row r="61159" ht="12.75"/>
    <row r="61160" ht="12.75"/>
    <row r="61161" ht="12.75"/>
    <row r="61162" ht="12.75"/>
    <row r="61163" ht="12.75"/>
    <row r="61164" ht="12.75"/>
    <row r="61165" ht="12.75"/>
    <row r="61166" ht="12.75"/>
    <row r="61167" ht="12.75"/>
    <row r="61168" ht="12.75"/>
    <row r="61169" ht="12.75"/>
    <row r="61170" ht="12.75"/>
    <row r="61171" ht="12.75"/>
    <row r="61172" ht="12.75"/>
    <row r="61173" ht="12.75"/>
    <row r="61174" ht="12.75"/>
    <row r="61175" ht="12.75"/>
    <row r="61176" ht="12.75"/>
    <row r="61177" ht="12.75"/>
    <row r="61178" ht="12.75"/>
    <row r="61179" ht="12.75"/>
    <row r="61180" ht="12.75"/>
    <row r="61181" ht="12.75"/>
    <row r="61182" ht="12.75"/>
    <row r="61183" ht="12.75"/>
    <row r="61184" ht="12.75"/>
    <row r="61185" ht="12.75"/>
    <row r="61186" ht="12.75"/>
    <row r="61187" ht="12.75"/>
    <row r="61188" ht="12.75"/>
    <row r="61189" ht="12.75"/>
    <row r="61190" ht="12.75"/>
    <row r="61191" ht="12.75"/>
    <row r="61192" ht="12.75"/>
    <row r="61193" ht="12.75"/>
    <row r="61194" ht="12.75"/>
    <row r="61195" ht="12.75"/>
    <row r="61196" ht="12.75"/>
    <row r="61197" ht="12.75"/>
    <row r="61198" ht="12.75"/>
    <row r="61199" ht="12.75"/>
    <row r="61200" ht="12.75"/>
    <row r="61201" ht="12.75"/>
    <row r="61202" ht="12.75"/>
    <row r="61203" ht="12.75"/>
    <row r="61204" ht="12.75"/>
    <row r="61205" ht="12.75"/>
    <row r="61206" ht="12.75"/>
    <row r="61207" ht="12.75"/>
    <row r="61208" ht="12.75"/>
    <row r="61209" ht="12.75"/>
    <row r="61210" ht="12.75"/>
    <row r="61211" ht="12.75"/>
    <row r="61212" ht="12.75"/>
    <row r="61213" ht="12.75"/>
    <row r="61214" ht="12.75"/>
    <row r="61215" ht="12.75"/>
    <row r="61216" ht="12.75"/>
    <row r="61217" ht="12.75"/>
    <row r="61218" ht="12.75"/>
    <row r="61219" ht="12.75"/>
    <row r="61220" ht="12.75"/>
    <row r="61221" ht="12.75"/>
    <row r="61222" ht="12.75"/>
    <row r="61223" ht="12.75"/>
    <row r="61224" ht="12.75"/>
    <row r="61225" ht="12.75"/>
    <row r="61226" ht="12.75"/>
    <row r="61227" ht="12.75"/>
    <row r="61228" ht="12.75"/>
    <row r="61229" ht="12.75"/>
    <row r="61230" ht="12.75"/>
    <row r="61231" ht="12.75"/>
    <row r="61232" ht="12.75"/>
    <row r="61233" ht="12.75"/>
    <row r="61234" ht="12.75"/>
    <row r="61235" ht="12.75"/>
    <row r="61236" ht="12.75"/>
    <row r="61237" ht="12.75"/>
    <row r="61238" ht="12.75"/>
    <row r="61239" ht="12.75"/>
    <row r="61240" ht="12.75"/>
    <row r="61241" ht="12.75"/>
    <row r="61242" ht="12.75"/>
    <row r="61243" ht="12.75"/>
    <row r="61244" ht="12.75"/>
    <row r="61245" ht="12.75"/>
    <row r="61246" ht="12.75"/>
    <row r="61247" ht="12.75"/>
    <row r="61248" ht="12.75"/>
    <row r="61249" ht="12.75"/>
    <row r="61250" ht="12.75"/>
    <row r="61251" ht="12.75"/>
    <row r="61252" ht="12.75"/>
    <row r="61253" ht="12.75"/>
    <row r="61254" ht="12.75"/>
    <row r="61255" ht="12.75"/>
    <row r="61256" ht="12.75"/>
    <row r="61257" ht="12.75"/>
    <row r="61258" ht="12.75"/>
    <row r="61259" ht="12.75"/>
    <row r="61260" ht="12.75"/>
    <row r="61261" ht="12.75"/>
    <row r="61262" ht="12.75"/>
    <row r="61263" ht="12.75"/>
    <row r="61264" ht="12.75"/>
    <row r="61265" ht="12.75"/>
    <row r="61266" ht="12.75"/>
    <row r="61267" ht="12.75"/>
    <row r="61268" ht="12.75"/>
    <row r="61269" ht="12.75"/>
    <row r="61270" ht="12.75"/>
    <row r="61271" ht="12.75"/>
    <row r="61272" ht="12.75"/>
    <row r="61273" ht="12.75"/>
    <row r="61274" ht="12.75"/>
    <row r="61275" ht="12.75"/>
    <row r="61276" ht="12.75"/>
    <row r="61277" ht="12.75"/>
    <row r="61278" ht="12.75"/>
    <row r="61279" ht="12.75"/>
    <row r="61280" ht="12.75"/>
    <row r="61281" ht="12.75"/>
    <row r="61282" ht="12.75"/>
    <row r="61283" ht="12.75"/>
    <row r="61284" ht="12.75"/>
    <row r="61285" ht="12.75"/>
    <row r="61286" ht="12.75"/>
    <row r="61287" ht="12.75"/>
    <row r="61288" ht="12.75"/>
    <row r="61289" ht="12.75"/>
    <row r="61290" ht="12.75"/>
    <row r="61291" ht="12.75"/>
    <row r="61292" ht="12.75"/>
    <row r="61293" ht="12.75"/>
    <row r="61294" ht="12.75"/>
    <row r="61295" ht="12.75"/>
    <row r="61296" ht="12.75"/>
    <row r="61297" ht="12.75"/>
    <row r="61298" ht="12.75"/>
    <row r="61299" ht="12.75"/>
    <row r="61300" ht="12.75"/>
    <row r="61301" ht="12.75"/>
    <row r="61302" ht="12.75"/>
    <row r="61303" ht="12.75"/>
    <row r="61304" ht="12.75"/>
    <row r="61305" ht="12.75"/>
    <row r="61306" ht="12.75"/>
    <row r="61307" ht="12.75"/>
    <row r="61308" ht="12.75"/>
    <row r="61309" ht="12.75"/>
    <row r="61310" ht="12.75"/>
    <row r="61311" ht="12.75"/>
    <row r="61312" ht="12.75"/>
    <row r="61313" ht="12.75"/>
    <row r="61314" ht="12.75"/>
    <row r="61315" ht="12.75"/>
    <row r="61316" ht="12.75"/>
    <row r="61317" ht="12.75"/>
    <row r="61318" ht="12.75"/>
    <row r="61319" ht="12.75"/>
    <row r="61320" ht="12.75"/>
    <row r="61321" ht="12.75"/>
    <row r="61322" ht="12.75"/>
    <row r="61323" ht="12.75"/>
    <row r="61324" ht="12.75"/>
    <row r="61325" ht="12.75"/>
    <row r="61326" ht="12.75"/>
    <row r="61327" ht="12.75"/>
    <row r="61328" ht="12.75"/>
    <row r="61329" ht="12.75"/>
    <row r="61330" ht="12.75"/>
    <row r="61331" ht="12.75"/>
    <row r="61332" ht="12.75"/>
    <row r="61333" ht="12.75"/>
    <row r="61334" ht="12.75"/>
    <row r="61335" ht="12.75"/>
    <row r="61336" ht="12.75"/>
    <row r="61337" ht="12.75"/>
    <row r="61338" ht="12.75"/>
    <row r="61339" ht="12.75"/>
    <row r="61340" ht="12.75"/>
    <row r="61341" ht="12.75"/>
    <row r="61342" ht="12.75"/>
    <row r="61343" ht="12.75"/>
    <row r="61344" ht="12.75"/>
    <row r="61345" ht="12.75"/>
    <row r="61346" ht="12.75"/>
    <row r="61347" ht="12.75"/>
    <row r="61348" ht="12.75"/>
    <row r="61349" ht="12.75"/>
    <row r="61350" ht="12.75"/>
    <row r="61351" ht="12.75"/>
    <row r="61352" ht="12.75"/>
    <row r="61353" ht="12.75"/>
    <row r="61354" ht="12.75"/>
    <row r="61355" ht="12.75"/>
    <row r="61356" ht="12.75"/>
    <row r="61357" ht="12.75"/>
    <row r="61358" ht="12.75"/>
    <row r="61359" ht="12.75"/>
    <row r="61360" ht="12.75"/>
    <row r="61361" ht="12.75"/>
    <row r="61362" ht="12.75"/>
    <row r="61363" ht="12.75"/>
    <row r="61364" ht="12.75"/>
    <row r="61365" ht="12.75"/>
    <row r="61366" ht="12.75"/>
    <row r="61367" ht="12.75"/>
    <row r="61368" ht="12.75"/>
    <row r="61369" ht="12.75"/>
    <row r="61370" ht="12.75"/>
    <row r="61371" ht="12.75"/>
    <row r="61372" ht="12.75"/>
    <row r="61373" ht="12.75"/>
    <row r="61374" ht="12.75"/>
    <row r="61375" ht="12.75"/>
    <row r="61376" ht="12.75"/>
    <row r="61377" ht="12.75"/>
    <row r="61378" ht="12.75"/>
    <row r="61379" ht="12.75"/>
    <row r="61380" ht="12.75"/>
    <row r="61381" ht="12.75"/>
    <row r="61382" ht="12.75"/>
    <row r="61383" ht="12.75"/>
    <row r="61384" ht="12.75"/>
    <row r="61385" ht="12.75"/>
    <row r="61386" ht="12.75"/>
    <row r="61387" ht="12.75"/>
    <row r="61388" ht="12.75"/>
    <row r="61389" ht="12.75"/>
    <row r="61390" ht="12.75"/>
    <row r="61391" ht="12.75"/>
    <row r="61392" ht="12.75"/>
    <row r="61393" ht="12.75"/>
    <row r="61394" ht="12.75"/>
    <row r="61395" ht="12.75"/>
    <row r="61396" ht="12.75"/>
    <row r="61397" ht="12.75"/>
    <row r="61398" ht="12.75"/>
    <row r="61399" ht="12.75"/>
    <row r="61400" ht="12.75"/>
    <row r="61401" ht="12.75"/>
    <row r="61402" ht="12.75"/>
    <row r="61403" ht="12.75"/>
    <row r="61404" ht="12.75"/>
    <row r="61405" ht="12.75"/>
    <row r="61406" ht="12.75"/>
    <row r="61407" ht="12.75"/>
    <row r="61408" ht="12.75"/>
    <row r="61409" ht="12.75"/>
    <row r="61410" ht="12.75"/>
    <row r="61411" ht="12.75"/>
    <row r="61412" ht="12.75"/>
    <row r="61413" ht="12.75"/>
    <row r="61414" ht="12.75"/>
    <row r="61415" ht="12.75"/>
    <row r="61416" ht="12.75"/>
    <row r="61417" ht="12.75"/>
    <row r="61418" ht="12.75"/>
    <row r="61419" ht="12.75"/>
    <row r="61420" ht="12.75"/>
    <row r="61421" ht="12.75"/>
    <row r="61422" ht="12.75"/>
    <row r="61423" ht="12.75"/>
    <row r="61424" ht="12.75"/>
    <row r="61425" ht="12.75"/>
    <row r="61426" ht="12.75"/>
    <row r="61427" ht="12.75"/>
    <row r="61428" ht="12.75"/>
    <row r="61429" ht="12.75"/>
    <row r="61430" ht="12.75"/>
    <row r="61431" ht="12.75"/>
    <row r="61432" ht="12.75"/>
    <row r="61433" ht="12.75"/>
    <row r="61434" ht="12.75"/>
    <row r="61435" ht="12.75"/>
    <row r="61436" ht="12.75"/>
    <row r="61437" ht="12.75"/>
    <row r="61438" ht="12.75"/>
    <row r="61439" ht="12.75"/>
    <row r="61440" ht="12.75"/>
    <row r="61441" ht="12.75"/>
    <row r="61442" ht="12.75"/>
    <row r="61443" ht="12.75"/>
    <row r="61444" ht="12.75"/>
    <row r="61445" ht="12.75"/>
    <row r="61446" ht="12.75"/>
    <row r="61447" ht="12.75"/>
    <row r="61448" ht="12.75"/>
    <row r="61449" ht="12.75"/>
    <row r="61450" ht="12.75"/>
    <row r="61451" ht="12.75"/>
    <row r="61452" ht="12.75"/>
    <row r="61453" ht="12.75"/>
    <row r="61454" ht="12.75"/>
    <row r="61455" ht="12.75"/>
    <row r="61456" ht="12.75"/>
    <row r="61457" ht="12.75"/>
    <row r="61458" ht="12.75"/>
    <row r="61459" ht="12.75"/>
    <row r="61460" ht="12.75"/>
    <row r="61461" ht="12.75"/>
    <row r="61462" ht="12.75"/>
    <row r="61463" ht="12.75"/>
    <row r="61464" ht="12.75"/>
    <row r="61465" ht="12.75"/>
    <row r="61466" ht="12.75"/>
    <row r="61467" ht="12.75"/>
    <row r="61468" ht="12.75"/>
    <row r="61469" ht="12.75"/>
    <row r="61470" ht="12.75"/>
    <row r="61471" ht="12.75"/>
    <row r="61472" ht="12.75"/>
    <row r="61473" ht="12.75"/>
    <row r="61474" ht="12.75"/>
    <row r="61475" ht="12.75"/>
    <row r="61476" ht="12.75"/>
    <row r="61477" ht="12.75"/>
    <row r="61478" ht="12.75"/>
    <row r="61479" ht="12.75"/>
    <row r="61480" ht="12.75"/>
    <row r="61481" ht="12.75"/>
    <row r="61482" ht="12.75"/>
    <row r="61483" ht="12.75"/>
    <row r="61484" ht="12.75"/>
    <row r="61485" ht="12.75"/>
    <row r="61486" ht="12.75"/>
    <row r="61487" ht="12.75"/>
    <row r="61488" ht="12.75"/>
    <row r="61489" ht="12.75"/>
    <row r="61490" ht="12.75"/>
    <row r="61491" ht="12.75"/>
    <row r="61492" ht="12.75"/>
    <row r="61493" ht="12.75"/>
    <row r="61494" ht="12.75"/>
    <row r="61495" ht="12.75"/>
    <row r="61496" ht="12.75"/>
    <row r="61497" ht="12.75"/>
    <row r="61498" ht="12.75"/>
    <row r="61499" ht="12.75"/>
    <row r="61500" ht="12.75"/>
    <row r="61501" ht="12.75"/>
    <row r="61502" ht="12.75"/>
    <row r="61503" ht="12.75"/>
    <row r="61504" ht="12.75"/>
    <row r="61505" ht="12.75"/>
    <row r="61506" ht="12.75"/>
    <row r="61507" ht="12.75"/>
    <row r="61508" ht="12.75"/>
    <row r="61509" ht="12.75"/>
    <row r="61510" ht="12.75"/>
    <row r="61511" ht="12.75"/>
    <row r="61512" ht="12.75"/>
    <row r="61513" ht="12.75"/>
    <row r="61514" ht="12.75"/>
    <row r="61515" ht="12.75"/>
    <row r="61516" ht="12.75"/>
    <row r="61517" ht="12.75"/>
    <row r="61518" ht="12.75"/>
    <row r="61519" ht="12.75"/>
    <row r="61520" ht="12.75"/>
    <row r="61521" ht="12.75"/>
    <row r="61522" ht="12.75"/>
    <row r="61523" ht="12.75"/>
    <row r="61524" ht="12.75"/>
    <row r="61525" ht="12.75"/>
    <row r="61526" ht="12.75"/>
    <row r="61527" ht="12.75"/>
    <row r="61528" ht="12.75"/>
    <row r="61529" ht="12.75"/>
    <row r="61530" ht="12.75"/>
    <row r="61531" ht="12.75"/>
    <row r="61532" ht="12.75"/>
    <row r="61533" ht="12.75"/>
    <row r="61534" ht="12.75"/>
    <row r="61535" ht="12.75"/>
    <row r="61536" ht="12.75"/>
    <row r="61537" ht="12.75"/>
    <row r="61538" ht="12.75"/>
    <row r="61539" ht="12.75"/>
    <row r="61540" ht="12.75"/>
    <row r="61541" ht="12.75"/>
    <row r="61542" ht="12.75"/>
    <row r="61543" ht="12.75"/>
    <row r="61544" ht="12.75"/>
    <row r="61545" ht="12.75"/>
    <row r="61546" ht="12.75"/>
    <row r="61547" ht="12.75"/>
    <row r="61548" ht="12.75"/>
    <row r="61549" ht="12.75"/>
    <row r="61550" ht="12.75"/>
    <row r="61551" ht="12.75"/>
    <row r="61552" ht="12.75"/>
    <row r="61553" ht="12.75"/>
    <row r="61554" ht="12.75"/>
    <row r="61555" ht="12.75"/>
    <row r="61556" ht="12.75"/>
    <row r="61557" ht="12.75"/>
    <row r="61558" ht="12.75"/>
    <row r="61559" ht="12.75"/>
    <row r="61560" ht="12.75"/>
    <row r="61561" ht="12.75"/>
    <row r="61562" ht="12.75"/>
    <row r="61563" ht="12.75"/>
    <row r="61564" ht="12.75"/>
    <row r="61565" ht="12.75"/>
    <row r="61566" ht="12.75"/>
    <row r="61567" ht="12.75"/>
    <row r="61568" ht="12.75"/>
    <row r="61569" ht="12.75"/>
    <row r="61570" ht="12.75"/>
    <row r="61571" ht="12.75"/>
    <row r="61572" ht="12.75"/>
    <row r="61573" ht="12.75"/>
    <row r="61574" ht="12.75"/>
    <row r="61575" ht="12.75"/>
    <row r="61576" ht="12.75"/>
    <row r="61577" ht="12.75"/>
    <row r="61578" ht="12.75"/>
    <row r="61579" ht="12.75"/>
    <row r="61580" ht="12.75"/>
    <row r="61581" ht="12.75"/>
    <row r="61582" ht="12.75"/>
    <row r="61583" ht="12.75"/>
    <row r="61584" ht="12.75"/>
    <row r="61585" ht="12.75"/>
    <row r="61586" ht="12.75"/>
    <row r="61587" ht="12.75"/>
    <row r="61588" ht="12.75"/>
    <row r="61589" ht="12.75"/>
    <row r="61590" ht="12.75"/>
    <row r="61591" ht="12.75"/>
    <row r="61592" ht="12.75"/>
    <row r="61593" ht="12.75"/>
    <row r="61594" ht="12.75"/>
    <row r="61595" ht="12.75"/>
    <row r="61596" ht="12.75"/>
    <row r="61597" ht="12.75"/>
    <row r="61598" ht="12.75"/>
    <row r="61599" ht="12.75"/>
    <row r="61600" ht="12.75"/>
    <row r="61601" ht="12.75"/>
    <row r="61602" ht="12.75"/>
    <row r="61603" ht="12.75"/>
    <row r="61604" ht="12.75"/>
    <row r="61605" ht="12.75"/>
    <row r="61606" ht="12.75"/>
    <row r="61607" ht="12.75"/>
    <row r="61608" ht="12.75"/>
    <row r="61609" ht="12.75"/>
    <row r="61610" ht="12.75"/>
    <row r="61611" ht="12.75"/>
    <row r="61612" ht="12.75"/>
    <row r="61613" ht="12.75"/>
    <row r="61614" ht="12.75"/>
    <row r="61615" ht="12.75"/>
    <row r="61616" ht="12.75"/>
    <row r="61617" ht="12.75"/>
    <row r="61618" ht="12.75"/>
    <row r="61619" ht="12.75"/>
    <row r="61620" ht="12.75"/>
    <row r="61621" ht="12.75"/>
    <row r="61622" ht="12.75"/>
    <row r="61623" ht="12.75"/>
    <row r="61624" ht="12.75"/>
    <row r="61625" ht="12.75"/>
    <row r="61626" ht="12.75"/>
    <row r="61627" ht="12.75"/>
    <row r="61628" ht="12.75"/>
    <row r="61629" ht="12.75"/>
    <row r="61630" ht="12.75"/>
    <row r="61631" ht="12.75"/>
    <row r="61632" ht="12.75"/>
    <row r="61633" ht="12.75"/>
    <row r="61634" ht="12.75"/>
    <row r="61635" ht="12.75"/>
    <row r="61636" ht="12.75"/>
    <row r="61637" ht="12.75"/>
    <row r="61638" ht="12.75"/>
    <row r="61639" ht="12.75"/>
    <row r="61640" ht="12.75"/>
    <row r="61641" ht="12.75"/>
    <row r="61642" ht="12.75"/>
    <row r="61643" ht="12.75"/>
    <row r="61644" ht="12.75"/>
    <row r="61645" ht="12.75"/>
    <row r="61646" ht="12.75"/>
    <row r="61647" ht="12.75"/>
    <row r="61648" ht="12.75"/>
    <row r="61649" ht="12.75"/>
    <row r="61650" ht="12.75"/>
    <row r="61651" ht="12.75"/>
    <row r="61652" ht="12.75"/>
    <row r="61653" ht="12.75"/>
    <row r="61654" ht="12.75"/>
    <row r="61655" ht="12.75"/>
    <row r="61656" ht="12.75"/>
    <row r="61657" ht="12.75"/>
    <row r="61658" ht="12.75"/>
    <row r="61659" ht="12.75"/>
    <row r="61660" ht="12.75"/>
    <row r="61661" ht="12.75"/>
    <row r="61662" ht="12.75"/>
    <row r="61663" ht="12.75"/>
    <row r="61664" ht="12.75"/>
    <row r="61665" ht="12.75"/>
    <row r="61666" ht="12.75"/>
    <row r="61667" ht="12.75"/>
    <row r="61668" ht="12.75"/>
    <row r="61669" ht="12.75"/>
    <row r="61670" ht="12.75"/>
    <row r="61671" ht="12.75"/>
    <row r="61672" ht="12.75"/>
    <row r="61673" ht="12.75"/>
    <row r="61674" ht="12.75"/>
    <row r="61675" ht="12.75"/>
    <row r="61676" ht="12.75"/>
    <row r="61677" ht="12.75"/>
    <row r="61678" ht="12.75"/>
    <row r="61679" ht="12.75"/>
    <row r="61680" ht="12.75"/>
    <row r="61681" ht="12.75"/>
    <row r="61682" ht="12.75"/>
    <row r="61683" ht="12.75"/>
    <row r="61684" ht="12.75"/>
    <row r="61685" ht="12.75"/>
    <row r="61686" ht="12.75"/>
    <row r="61687" ht="12.75"/>
    <row r="61688" ht="12.75"/>
    <row r="61689" ht="12.75"/>
    <row r="61690" ht="12.75"/>
    <row r="61691" ht="12.75"/>
    <row r="61692" ht="12.75"/>
    <row r="61693" ht="12.75"/>
    <row r="61694" ht="12.75"/>
    <row r="61695" ht="12.75"/>
    <row r="61696" ht="12.75"/>
    <row r="61697" ht="12.75"/>
    <row r="61698" ht="12.75"/>
    <row r="61699" ht="12.75"/>
    <row r="61700" ht="12.75"/>
    <row r="61701" ht="12.75"/>
    <row r="61702" ht="12.75"/>
    <row r="61703" ht="12.75"/>
    <row r="61704" ht="12.75"/>
    <row r="61705" ht="12.75"/>
    <row r="61706" ht="12.75"/>
    <row r="61707" ht="12.75"/>
    <row r="61708" ht="12.75"/>
    <row r="61709" ht="12.75"/>
    <row r="61710" ht="12.75"/>
    <row r="61711" ht="12.75"/>
    <row r="61712" ht="12.75"/>
    <row r="61713" ht="12.75"/>
    <row r="61714" ht="12.75"/>
    <row r="61715" ht="12.75"/>
    <row r="61716" ht="12.75"/>
    <row r="61717" ht="12.75"/>
    <row r="61718" ht="12.75"/>
    <row r="61719" ht="12.75"/>
    <row r="61720" ht="12.75"/>
    <row r="61721" ht="12.75"/>
    <row r="61722" ht="12.75"/>
    <row r="61723" ht="12.75"/>
    <row r="61724" ht="12.75"/>
    <row r="61725" ht="12.75"/>
    <row r="61726" ht="12.75"/>
    <row r="61727" ht="12.75"/>
    <row r="61728" ht="12.75"/>
    <row r="61729" ht="12.75"/>
    <row r="61730" ht="12.75"/>
    <row r="61731" ht="12.75"/>
    <row r="61732" ht="12.75"/>
    <row r="61733" ht="12.75"/>
    <row r="61734" ht="12.75"/>
    <row r="61735" ht="12.75"/>
    <row r="61736" ht="12.75"/>
    <row r="61737" ht="12.75"/>
    <row r="61738" ht="12.75"/>
    <row r="61739" ht="12.75"/>
    <row r="61740" ht="12.75"/>
    <row r="61741" ht="12.75"/>
    <row r="61742" ht="12.75"/>
    <row r="61743" ht="12.75"/>
    <row r="61744" ht="12.75"/>
    <row r="61745" ht="12.75"/>
    <row r="61746" ht="12.75"/>
    <row r="61747" ht="12.75"/>
    <row r="61748" ht="12.75"/>
    <row r="61749" ht="12.75"/>
    <row r="61750" ht="12.75"/>
    <row r="61751" ht="12.75"/>
    <row r="61752" ht="12.75"/>
    <row r="61753" ht="12.75"/>
    <row r="61754" ht="12.75"/>
    <row r="61755" ht="12.75"/>
    <row r="61756" ht="12.75"/>
    <row r="61757" ht="12.75"/>
    <row r="61758" ht="12.75"/>
    <row r="61759" ht="12.75"/>
    <row r="61760" ht="12.75"/>
    <row r="61761" ht="12.75"/>
    <row r="61762" ht="12.75"/>
    <row r="61763" ht="12.75"/>
    <row r="61764" ht="12.75"/>
    <row r="61765" ht="12.75"/>
    <row r="61766" ht="12.75"/>
    <row r="61767" ht="12.75"/>
    <row r="61768" ht="12.75"/>
    <row r="61769" ht="12.75"/>
    <row r="61770" ht="12.75"/>
    <row r="61771" ht="12.75"/>
    <row r="61772" ht="12.75"/>
    <row r="61773" ht="12.75"/>
    <row r="61774" ht="12.75"/>
    <row r="61775" ht="12.75"/>
    <row r="61776" ht="12.75"/>
    <row r="61777" ht="12.75"/>
    <row r="61778" ht="12.75"/>
    <row r="61779" ht="12.75"/>
    <row r="61780" ht="12.75"/>
    <row r="61781" ht="12.75"/>
    <row r="61782" ht="12.75"/>
    <row r="61783" ht="12.75"/>
    <row r="61784" ht="12.75"/>
    <row r="61785" ht="12.75"/>
    <row r="61786" ht="12.75"/>
    <row r="61787" ht="12.75"/>
    <row r="61788" ht="12.75"/>
    <row r="61789" ht="12.75"/>
    <row r="61790" ht="12.75"/>
    <row r="61791" ht="12.75"/>
    <row r="61792" ht="12.75"/>
    <row r="61793" ht="12.75"/>
    <row r="61794" ht="12.75"/>
    <row r="61795" ht="12.75"/>
    <row r="61796" ht="12.75"/>
    <row r="61797" ht="12.75"/>
    <row r="61798" ht="12.75"/>
    <row r="61799" ht="12.75"/>
    <row r="61800" ht="12.75"/>
    <row r="61801" ht="12.75"/>
    <row r="61802" ht="12.75"/>
    <row r="61803" ht="12.75"/>
    <row r="61804" ht="12.75"/>
    <row r="61805" ht="12.75"/>
    <row r="61806" ht="12.75"/>
    <row r="61807" ht="12.75"/>
    <row r="61808" ht="12.75"/>
    <row r="61809" ht="12.75"/>
    <row r="61810" ht="12.75"/>
    <row r="61811" ht="12.75"/>
    <row r="61812" ht="12.75"/>
    <row r="61813" ht="12.75"/>
    <row r="61814" ht="12.75"/>
    <row r="61815" ht="12.75"/>
    <row r="61816" ht="12.75"/>
    <row r="61817" ht="12.75"/>
    <row r="61818" ht="12.75"/>
    <row r="61819" ht="12.75"/>
    <row r="61820" ht="12.75"/>
    <row r="61821" ht="12.75"/>
    <row r="61822" ht="12.75"/>
    <row r="61823" ht="12.75"/>
    <row r="61824" ht="12.75"/>
    <row r="61825" ht="12.75"/>
    <row r="61826" ht="12.75"/>
    <row r="61827" ht="12.75"/>
    <row r="61828" ht="12.75"/>
    <row r="61829" ht="12.75"/>
    <row r="61830" ht="12.75"/>
    <row r="61831" ht="12.75"/>
    <row r="61832" ht="12.75"/>
    <row r="61833" ht="12.75"/>
    <row r="61834" ht="12.75"/>
    <row r="61835" ht="12.75"/>
    <row r="61836" ht="12.75"/>
    <row r="61837" ht="12.75"/>
    <row r="61838" ht="12.75"/>
    <row r="61839" ht="12.75"/>
    <row r="61840" ht="12.75"/>
    <row r="61841" ht="12.75"/>
    <row r="61842" ht="12.75"/>
    <row r="61843" ht="12.75"/>
    <row r="61844" ht="12.75"/>
    <row r="61845" ht="12.75"/>
    <row r="61846" ht="12.75"/>
    <row r="61847" ht="12.75"/>
    <row r="61848" ht="12.75"/>
    <row r="61849" ht="12.75"/>
    <row r="61850" ht="12.75"/>
    <row r="61851" ht="12.75"/>
    <row r="61852" ht="12.75"/>
    <row r="61853" ht="12.75"/>
    <row r="61854" ht="12.75"/>
    <row r="61855" ht="12.75"/>
    <row r="61856" ht="12.75"/>
    <row r="61857" ht="12.75"/>
    <row r="61858" ht="12.75"/>
    <row r="61859" ht="12.75"/>
    <row r="61860" ht="12.75"/>
    <row r="61861" ht="12.75"/>
    <row r="61862" ht="12.75"/>
    <row r="61863" ht="12.75"/>
    <row r="61864" ht="12.75"/>
    <row r="61865" ht="12.75"/>
    <row r="61866" ht="12.75"/>
    <row r="61867" ht="12.75"/>
    <row r="61868" ht="12.75"/>
    <row r="61869" ht="12.75"/>
    <row r="61870" ht="12.75"/>
    <row r="61871" ht="12.75"/>
    <row r="61872" ht="12.75"/>
    <row r="61873" ht="12.75"/>
    <row r="61874" ht="12.75"/>
    <row r="61875" ht="12.75"/>
    <row r="61876" ht="12.75"/>
    <row r="61877" ht="12.75"/>
    <row r="61878" ht="12.75"/>
    <row r="61879" ht="12.75"/>
    <row r="61880" ht="12.75"/>
    <row r="61881" ht="12.75"/>
    <row r="61882" ht="12.75"/>
    <row r="61883" ht="12.75"/>
    <row r="61884" ht="12.75"/>
    <row r="61885" ht="12.75"/>
    <row r="61886" ht="12.75"/>
    <row r="61887" ht="12.75"/>
    <row r="61888" ht="12.75"/>
    <row r="61889" ht="12.75"/>
    <row r="61890" ht="12.75"/>
    <row r="61891" ht="12.75"/>
    <row r="61892" ht="12.75"/>
    <row r="61893" ht="12.75"/>
    <row r="61894" ht="12.75"/>
    <row r="61895" ht="12.75"/>
    <row r="61896" ht="12.75"/>
    <row r="61897" ht="12.75"/>
    <row r="61898" ht="12.75"/>
    <row r="61899" ht="12.75"/>
    <row r="61900" ht="12.75"/>
    <row r="61901" ht="12.75"/>
    <row r="61902" ht="12.75"/>
    <row r="61903" ht="12.75"/>
    <row r="61904" ht="12.75"/>
    <row r="61905" ht="12.75"/>
    <row r="61906" ht="12.75"/>
    <row r="61907" ht="12.75"/>
    <row r="61908" ht="12.75"/>
    <row r="61909" ht="12.75"/>
    <row r="61910" ht="12.75"/>
    <row r="61911" ht="12.75"/>
    <row r="61912" ht="12.75"/>
    <row r="61913" ht="12.75"/>
    <row r="61914" ht="12.75"/>
    <row r="61915" ht="12.75"/>
    <row r="61916" ht="12.75"/>
    <row r="61917" ht="12.75"/>
    <row r="61918" ht="12.75"/>
    <row r="61919" ht="12.75"/>
    <row r="61920" ht="12.75"/>
    <row r="61921" ht="12.75"/>
    <row r="61922" ht="12.75"/>
    <row r="61923" ht="12.75"/>
    <row r="61924" ht="12.75"/>
    <row r="61925" ht="12.75"/>
    <row r="61926" ht="12.75"/>
    <row r="61927" ht="12.75"/>
    <row r="61928" ht="12.75"/>
    <row r="61929" ht="12.75"/>
    <row r="61930" ht="12.75"/>
    <row r="61931" ht="12.75"/>
    <row r="61932" ht="12.75"/>
    <row r="61933" ht="12.75"/>
    <row r="61934" ht="12.75"/>
    <row r="61935" ht="12.75"/>
    <row r="61936" ht="12.75"/>
    <row r="61937" ht="12.75"/>
    <row r="61938" ht="12.75"/>
    <row r="61939" ht="12.75"/>
    <row r="61940" ht="12.75"/>
    <row r="61941" ht="12.75"/>
    <row r="61942" ht="12.75"/>
    <row r="61943" ht="12.75"/>
    <row r="61944" ht="12.75"/>
    <row r="61945" ht="12.75"/>
    <row r="61946" ht="12.75"/>
    <row r="61947" ht="12.75"/>
    <row r="61948" ht="12.75"/>
    <row r="61949" ht="12.75"/>
    <row r="61950" ht="12.75"/>
    <row r="61951" ht="12.75"/>
    <row r="61952" ht="12.75"/>
    <row r="61953" ht="12.75"/>
    <row r="61954" ht="12.75"/>
    <row r="61955" ht="12.75"/>
    <row r="61956" ht="12.75"/>
    <row r="61957" ht="12.75"/>
    <row r="61958" ht="12.75"/>
    <row r="61959" ht="12.75"/>
    <row r="61960" ht="12.75"/>
    <row r="61961" ht="12.75"/>
    <row r="61962" ht="12.75"/>
    <row r="61963" ht="12.75"/>
    <row r="61964" ht="12.75"/>
    <row r="61965" ht="12.75"/>
    <row r="61966" ht="12.75"/>
    <row r="61967" ht="12.75"/>
    <row r="61968" ht="12.75"/>
    <row r="61969" ht="12.75"/>
    <row r="61970" ht="12.75"/>
    <row r="61971" ht="12.75"/>
    <row r="61972" ht="12.75"/>
    <row r="61973" ht="12.75"/>
    <row r="61974" ht="12.75"/>
    <row r="61975" ht="12.75"/>
    <row r="61976" ht="12.75"/>
    <row r="61977" ht="12.75"/>
    <row r="61978" ht="12.75"/>
    <row r="61979" ht="12.75"/>
    <row r="61980" ht="12.75"/>
    <row r="61981" ht="12.75"/>
    <row r="61982" ht="12.75"/>
    <row r="61983" ht="12.75"/>
    <row r="61984" ht="12.75"/>
    <row r="61985" ht="12.75"/>
    <row r="61986" ht="12.75"/>
    <row r="61987" ht="12.75"/>
    <row r="61988" ht="12.75"/>
    <row r="61989" ht="12.75"/>
    <row r="61990" ht="12.75"/>
    <row r="61991" ht="12.75"/>
    <row r="61992" ht="12.75"/>
    <row r="61993" ht="12.75"/>
    <row r="61994" ht="12.75"/>
    <row r="61995" ht="12.75"/>
    <row r="61996" ht="12.75"/>
    <row r="61997" ht="12.75"/>
    <row r="61998" ht="12.75"/>
    <row r="61999" ht="12.75"/>
    <row r="62000" ht="12.75"/>
    <row r="62001" ht="12.75"/>
    <row r="62002" ht="12.75"/>
    <row r="62003" ht="12.75"/>
    <row r="62004" ht="12.75"/>
    <row r="62005" ht="12.75"/>
    <row r="62006" ht="12.75"/>
    <row r="62007" ht="12.75"/>
    <row r="62008" ht="12.75"/>
    <row r="62009" ht="12.75"/>
    <row r="62010" ht="12.75"/>
    <row r="62011" ht="12.75"/>
    <row r="62012" ht="12.75"/>
    <row r="62013" ht="12.75"/>
    <row r="62014" ht="12.75"/>
    <row r="62015" ht="12.75"/>
    <row r="62016" ht="12.75"/>
    <row r="62017" ht="12.75"/>
    <row r="62018" ht="12.75"/>
    <row r="62019" ht="12.75"/>
    <row r="62020" ht="12.75"/>
    <row r="62021" ht="12.75"/>
    <row r="62022" ht="12.75"/>
    <row r="62023" ht="12.75"/>
    <row r="62024" ht="12.75"/>
    <row r="62025" ht="12.75"/>
    <row r="62026" ht="12.75"/>
    <row r="62027" ht="12.75"/>
    <row r="62028" ht="12.75"/>
    <row r="62029" ht="12.75"/>
    <row r="62030" ht="12.75"/>
    <row r="62031" ht="12.75"/>
    <row r="62032" ht="12.75"/>
    <row r="62033" ht="12.75"/>
    <row r="62034" ht="12.75"/>
    <row r="62035" ht="12.75"/>
    <row r="62036" ht="12.75"/>
    <row r="62037" ht="12.75"/>
    <row r="62038" ht="12.75"/>
    <row r="62039" ht="12.75"/>
    <row r="62040" ht="12.75"/>
    <row r="62041" ht="12.75"/>
    <row r="62042" ht="12.75"/>
    <row r="62043" ht="12.75"/>
    <row r="62044" ht="12.75"/>
    <row r="62045" ht="12.75"/>
    <row r="62046" ht="12.75"/>
    <row r="62047" ht="12.75"/>
    <row r="62048" ht="12.75"/>
    <row r="62049" ht="12.75"/>
    <row r="62050" ht="12.75"/>
    <row r="62051" ht="12.75"/>
    <row r="62052" ht="12.75"/>
    <row r="62053" ht="12.75"/>
    <row r="62054" ht="12.75"/>
    <row r="62055" ht="12.75"/>
    <row r="62056" ht="12.75"/>
    <row r="62057" ht="12.75"/>
    <row r="62058" ht="12.75"/>
    <row r="62059" ht="12.75"/>
    <row r="62060" ht="12.75"/>
    <row r="62061" ht="12.75"/>
    <row r="62062" ht="12.75"/>
    <row r="62063" ht="12.75"/>
    <row r="62064" ht="12.75"/>
    <row r="62065" ht="12.75"/>
    <row r="62066" ht="12.75"/>
    <row r="62067" ht="12.75"/>
    <row r="62068" ht="12.75"/>
    <row r="62069" ht="12.75"/>
    <row r="62070" ht="12.75"/>
    <row r="62071" ht="12.75"/>
    <row r="62072" ht="12.75"/>
    <row r="62073" ht="12.75"/>
    <row r="62074" ht="12.75"/>
    <row r="62075" ht="12.75"/>
    <row r="62076" ht="12.75"/>
    <row r="62077" ht="12.75"/>
    <row r="62078" ht="12.75"/>
    <row r="62079" ht="12.75"/>
    <row r="62080" ht="12.75"/>
    <row r="62081" ht="12.75"/>
    <row r="62082" ht="12.75"/>
    <row r="62083" ht="12.75"/>
    <row r="62084" ht="12.75"/>
    <row r="62085" ht="12.75"/>
    <row r="62086" ht="12.75"/>
    <row r="62087" ht="12.75"/>
    <row r="62088" ht="12.75"/>
    <row r="62089" ht="12.75"/>
    <row r="62090" ht="12.75"/>
    <row r="62091" ht="12.75"/>
    <row r="62092" ht="12.75"/>
    <row r="62093" ht="12.75"/>
    <row r="62094" ht="12.75"/>
    <row r="62095" ht="12.75"/>
    <row r="62096" ht="12.75"/>
    <row r="62097" ht="12.75"/>
    <row r="62098" ht="12.75"/>
    <row r="62099" ht="12.75"/>
    <row r="62100" ht="12.75"/>
    <row r="62101" ht="12.75"/>
    <row r="62102" ht="12.75"/>
    <row r="62103" ht="12.75"/>
    <row r="62104" ht="12.75"/>
    <row r="62105" ht="12.75"/>
    <row r="62106" ht="12.75"/>
    <row r="62107" ht="12.75"/>
    <row r="62108" ht="12.75"/>
    <row r="62109" ht="12.75"/>
    <row r="62110" ht="12.75"/>
    <row r="62111" ht="12.75"/>
    <row r="62112" ht="12.75"/>
    <row r="62113" ht="12.75"/>
    <row r="62114" ht="12.75"/>
    <row r="62115" ht="12.75"/>
    <row r="62116" ht="12.75"/>
    <row r="62117" ht="12.75"/>
    <row r="62118" ht="12.75"/>
    <row r="62119" ht="12.75"/>
    <row r="62120" ht="12.75"/>
    <row r="62121" ht="12.75"/>
    <row r="62122" ht="12.75"/>
    <row r="62123" ht="12.75"/>
    <row r="62124" ht="12.75"/>
    <row r="62125" ht="12.75"/>
    <row r="62126" ht="12.75"/>
    <row r="62127" ht="12.75"/>
    <row r="62128" ht="12.75"/>
    <row r="62129" ht="12.75"/>
    <row r="62130" ht="12.75"/>
    <row r="62131" ht="12.75"/>
    <row r="62132" ht="12.75"/>
    <row r="62133" ht="12.75"/>
    <row r="62134" ht="12.75"/>
    <row r="62135" ht="12.75"/>
    <row r="62136" ht="12.75"/>
    <row r="62137" ht="12.75"/>
    <row r="62138" ht="12.75"/>
    <row r="62139" ht="12.75"/>
    <row r="62140" ht="12.75"/>
    <row r="62141" ht="12.75"/>
    <row r="62142" ht="12.75"/>
    <row r="62143" ht="12.75"/>
    <row r="62144" ht="12.75"/>
    <row r="62145" ht="12.75"/>
    <row r="62146" ht="12.75"/>
    <row r="62147" ht="12.75"/>
    <row r="62148" ht="12.75"/>
    <row r="62149" ht="12.75"/>
    <row r="62150" ht="12.75"/>
    <row r="62151" ht="12.75"/>
    <row r="62152" ht="12.75"/>
    <row r="62153" ht="12.75"/>
    <row r="62154" ht="12.75"/>
    <row r="62155" ht="12.75"/>
    <row r="62156" ht="12.75"/>
    <row r="62157" ht="12.75"/>
    <row r="62158" ht="12.75"/>
    <row r="62159" ht="12.75"/>
    <row r="62160" ht="12.75"/>
    <row r="62161" ht="12.75"/>
    <row r="62162" ht="12.75"/>
    <row r="62163" ht="12.75"/>
    <row r="62164" ht="12.75"/>
    <row r="62165" ht="12.75"/>
    <row r="62166" ht="12.75"/>
    <row r="62167" ht="12.75"/>
    <row r="62168" ht="12.75"/>
    <row r="62169" ht="12.75"/>
    <row r="62170" ht="12.75"/>
    <row r="62171" ht="12.75"/>
    <row r="62172" ht="12.75"/>
    <row r="62173" ht="12.75"/>
    <row r="62174" ht="12.75"/>
    <row r="62175" ht="12.75"/>
    <row r="62176" ht="12.75"/>
    <row r="62177" ht="12.75"/>
    <row r="62178" ht="12.75"/>
    <row r="62179" ht="12.75"/>
    <row r="62180" ht="12.75"/>
    <row r="62181" ht="12.75"/>
    <row r="62182" ht="12.75"/>
    <row r="62183" ht="12.75"/>
    <row r="62184" ht="12.75"/>
    <row r="62185" ht="12.75"/>
    <row r="62186" ht="12.75"/>
    <row r="62187" ht="12.75"/>
    <row r="62188" ht="12.75"/>
    <row r="62189" ht="12.75"/>
    <row r="62190" ht="12.75"/>
    <row r="62191" ht="12.75"/>
    <row r="62192" ht="12.75"/>
    <row r="62193" ht="12.75"/>
    <row r="62194" ht="12.75"/>
    <row r="62195" ht="12.75"/>
    <row r="62196" ht="12.75"/>
    <row r="62197" ht="12.75"/>
    <row r="62198" ht="12.75"/>
    <row r="62199" ht="12.75"/>
    <row r="62200" ht="12.75"/>
    <row r="62201" ht="12.75"/>
    <row r="62202" ht="12.75"/>
    <row r="62203" ht="12.75"/>
    <row r="62204" ht="12.75"/>
    <row r="62205" ht="12.75"/>
    <row r="62206" ht="12.75"/>
    <row r="62207" ht="12.75"/>
    <row r="62208" ht="12.75"/>
    <row r="62209" ht="12.75"/>
    <row r="62210" ht="12.75"/>
    <row r="62211" ht="12.75"/>
    <row r="62212" ht="12.75"/>
    <row r="62213" ht="12.75"/>
    <row r="62214" ht="12.75"/>
    <row r="62215" ht="12.75"/>
    <row r="62216" ht="12.75"/>
    <row r="62217" ht="12.75"/>
    <row r="62218" ht="12.75"/>
    <row r="62219" ht="12.75"/>
    <row r="62220" ht="12.75"/>
    <row r="62221" ht="12.75"/>
    <row r="62222" ht="12.75"/>
    <row r="62223" ht="12.75"/>
    <row r="62224" ht="12.75"/>
    <row r="62225" ht="12.75"/>
    <row r="62226" ht="12.75"/>
    <row r="62227" ht="12.75"/>
    <row r="62228" ht="12.75"/>
    <row r="62229" ht="12.75"/>
    <row r="62230" ht="12.75"/>
    <row r="62231" ht="12.75"/>
    <row r="62232" ht="12.75"/>
    <row r="62233" ht="12.75"/>
    <row r="62234" ht="12.75"/>
    <row r="62235" ht="12.75"/>
    <row r="62236" ht="12.75"/>
    <row r="62237" ht="12.75"/>
    <row r="62238" ht="12.75"/>
    <row r="62239" ht="12.75"/>
    <row r="62240" ht="12.75"/>
    <row r="62241" ht="12.75"/>
    <row r="62242" ht="12.75"/>
    <row r="62243" ht="12.75"/>
    <row r="62244" ht="12.75"/>
    <row r="62245" ht="12.75"/>
    <row r="62246" ht="12.75"/>
    <row r="62247" ht="12.75"/>
    <row r="62248" ht="12.75"/>
    <row r="62249" ht="12.75"/>
    <row r="62250" ht="12.75"/>
    <row r="62251" ht="12.75"/>
    <row r="62252" ht="12.75"/>
    <row r="62253" ht="12.75"/>
    <row r="62254" ht="12.75"/>
    <row r="62255" ht="12.75"/>
    <row r="62256" ht="12.75"/>
    <row r="62257" ht="12.75"/>
    <row r="62258" ht="12.75"/>
    <row r="62259" ht="12.75"/>
    <row r="62260" ht="12.75"/>
    <row r="62261" ht="12.75"/>
    <row r="62262" ht="12.75"/>
    <row r="62263" ht="12.75"/>
    <row r="62264" ht="12.75"/>
    <row r="62265" ht="12.75"/>
    <row r="62266" ht="12.75"/>
    <row r="62267" ht="12.75"/>
    <row r="62268" ht="12.75"/>
    <row r="62269" ht="12.75"/>
    <row r="62270" ht="12.75"/>
    <row r="62271" ht="12.75"/>
    <row r="62272" ht="12.75"/>
    <row r="62273" ht="12.75"/>
    <row r="62274" ht="12.75"/>
    <row r="62275" ht="12.75"/>
    <row r="62276" ht="12.75"/>
    <row r="62277" ht="12.75"/>
    <row r="62278" ht="12.75"/>
    <row r="62279" ht="12.75"/>
    <row r="62280" ht="12.75"/>
    <row r="62281" ht="12.75"/>
    <row r="62282" ht="12.75"/>
    <row r="62283" ht="12.75"/>
    <row r="62284" ht="12.75"/>
    <row r="62285" ht="12.75"/>
    <row r="62286" ht="12.75"/>
    <row r="62287" ht="12.75"/>
    <row r="62288" ht="12.75"/>
    <row r="62289" ht="12.75"/>
    <row r="62290" ht="12.75"/>
    <row r="62291" ht="12.75"/>
    <row r="62292" ht="12.75"/>
    <row r="62293" ht="12.75"/>
    <row r="62294" ht="12.75"/>
    <row r="62295" ht="12.75"/>
    <row r="62296" ht="12.75"/>
    <row r="62297" ht="12.75"/>
    <row r="62298" ht="12.75"/>
    <row r="62299" ht="12.75"/>
    <row r="62300" ht="12.75"/>
    <row r="62301" ht="12.75"/>
    <row r="62302" ht="12.75"/>
    <row r="62303" ht="12.75"/>
    <row r="62304" ht="12.75"/>
    <row r="62305" ht="12.75"/>
    <row r="62306" ht="12.75"/>
    <row r="62307" ht="12.75"/>
    <row r="62308" ht="12.75"/>
    <row r="62309" ht="12.75"/>
    <row r="62310" ht="12.75"/>
    <row r="62311" ht="12.75"/>
    <row r="62312" ht="12.75"/>
    <row r="62313" ht="12.75"/>
    <row r="62314" ht="12.75"/>
    <row r="62315" ht="12.75"/>
    <row r="62316" ht="12.75"/>
    <row r="62317" ht="12.75"/>
    <row r="62318" ht="12.75"/>
    <row r="62319" ht="12.75"/>
    <row r="62320" ht="12.75"/>
    <row r="62321" ht="12.75"/>
    <row r="62322" ht="12.75"/>
    <row r="62323" ht="12.75"/>
    <row r="62324" ht="12.75"/>
    <row r="62325" ht="12.75"/>
    <row r="62326" ht="12.75"/>
    <row r="62327" ht="12.75"/>
    <row r="62328" ht="12.75"/>
    <row r="62329" ht="12.75"/>
    <row r="62330" ht="12.75"/>
    <row r="62331" ht="12.75"/>
    <row r="62332" ht="12.75"/>
    <row r="62333" ht="12.75"/>
    <row r="62334" ht="12.75"/>
    <row r="62335" ht="12.75"/>
    <row r="62336" ht="12.75"/>
    <row r="62337" ht="12.75"/>
    <row r="62338" ht="12.75"/>
    <row r="62339" ht="12.75"/>
    <row r="62340" ht="12.75"/>
    <row r="62341" ht="12.75"/>
    <row r="62342" ht="12.75"/>
    <row r="62343" ht="12.75"/>
    <row r="62344" ht="12.75"/>
    <row r="62345" ht="12.75"/>
    <row r="62346" ht="12.75"/>
    <row r="62347" ht="12.75"/>
    <row r="62348" ht="12.75"/>
    <row r="62349" ht="12.75"/>
    <row r="62350" ht="12.75"/>
    <row r="62351" ht="12.75"/>
    <row r="62352" ht="12.75"/>
    <row r="62353" ht="12.75"/>
    <row r="62354" ht="12.75"/>
    <row r="62355" ht="12.75"/>
    <row r="62356" ht="12.75"/>
    <row r="62357" ht="12.75"/>
    <row r="62358" ht="12.75"/>
    <row r="62359" ht="12.75"/>
    <row r="62360" ht="12.75"/>
    <row r="62361" ht="12.75"/>
    <row r="62362" ht="12.75"/>
    <row r="62363" ht="12.75"/>
    <row r="62364" ht="12.75"/>
    <row r="62365" ht="12.75"/>
    <row r="62366" ht="12.75"/>
    <row r="62367" ht="12.75"/>
    <row r="62368" ht="12.75"/>
    <row r="62369" ht="12.75"/>
    <row r="62370" ht="12.75"/>
    <row r="62371" ht="12.75"/>
    <row r="62372" ht="12.75"/>
    <row r="62373" ht="12.75"/>
    <row r="62374" ht="12.75"/>
    <row r="62375" ht="12.75"/>
    <row r="62376" ht="12.75"/>
    <row r="62377" ht="12.75"/>
    <row r="62378" ht="12.75"/>
    <row r="62379" ht="12.75"/>
    <row r="62380" ht="12.75"/>
    <row r="62381" ht="12.75"/>
    <row r="62382" ht="12.75"/>
    <row r="62383" ht="12.75"/>
    <row r="62384" ht="12.75"/>
    <row r="62385" ht="12.75"/>
    <row r="62386" ht="12.75"/>
    <row r="62387" ht="12.75"/>
    <row r="62388" ht="12.75"/>
    <row r="62389" ht="12.75"/>
    <row r="62390" ht="12.75"/>
    <row r="62391" ht="12.75"/>
    <row r="62392" ht="12.75"/>
    <row r="62393" ht="12.75"/>
    <row r="62394" ht="12.75"/>
    <row r="62395" ht="12.75"/>
    <row r="62396" ht="12.75"/>
    <row r="62397" ht="12.75"/>
    <row r="62398" ht="12.75"/>
    <row r="62399" ht="12.75"/>
    <row r="62400" ht="12.75"/>
    <row r="62401" ht="12.75"/>
    <row r="62402" ht="12.75"/>
    <row r="62403" ht="12.75"/>
    <row r="62404" ht="12.75"/>
    <row r="62405" ht="12.75"/>
    <row r="62406" ht="12.75"/>
    <row r="62407" ht="12.75"/>
    <row r="62408" ht="12.75"/>
    <row r="62409" ht="12.75"/>
    <row r="62410" ht="12.75"/>
    <row r="62411" ht="12.75"/>
    <row r="62412" ht="12.75"/>
    <row r="62413" ht="12.75"/>
    <row r="62414" ht="12.75"/>
    <row r="62415" ht="12.75"/>
    <row r="62416" ht="12.75"/>
    <row r="62417" ht="12.75"/>
    <row r="62418" ht="12.75"/>
    <row r="62419" ht="12.75"/>
    <row r="62420" ht="12.75"/>
    <row r="62421" ht="12.75"/>
    <row r="62422" ht="12.75"/>
    <row r="62423" ht="12.75"/>
    <row r="62424" ht="12.75"/>
    <row r="62425" ht="12.75"/>
    <row r="62426" ht="12.75"/>
    <row r="62427" ht="12.75"/>
    <row r="62428" ht="12.75"/>
    <row r="62429" ht="12.75"/>
    <row r="62430" ht="12.75"/>
    <row r="62431" ht="12.75"/>
    <row r="62432" ht="12.75"/>
    <row r="62433" ht="12.75"/>
    <row r="62434" ht="12.75"/>
    <row r="62435" ht="12.75"/>
    <row r="62436" ht="12.75"/>
    <row r="62437" ht="12.75"/>
    <row r="62438" ht="12.75"/>
    <row r="62439" ht="12.75"/>
    <row r="62440" ht="12.75"/>
    <row r="62441" ht="12.75"/>
    <row r="62442" ht="12.75"/>
    <row r="62443" ht="12.75"/>
    <row r="62444" ht="12.75"/>
    <row r="62445" ht="12.75"/>
    <row r="62446" ht="12.75"/>
    <row r="62447" ht="12.75"/>
    <row r="62448" ht="12.75"/>
    <row r="62449" ht="12.75"/>
    <row r="62450" ht="12.75"/>
    <row r="62451" ht="12.75"/>
    <row r="62452" ht="12.75"/>
    <row r="62453" ht="12.75"/>
    <row r="62454" ht="12.75"/>
    <row r="62455" ht="12.75"/>
    <row r="62456" ht="12.75"/>
    <row r="62457" ht="12.75"/>
    <row r="62458" ht="12.75"/>
    <row r="62459" ht="12.75"/>
    <row r="62460" ht="12.75"/>
    <row r="62461" ht="12.75"/>
    <row r="62462" ht="12.75"/>
    <row r="62463" ht="12.75"/>
    <row r="62464" ht="12.75"/>
    <row r="62465" ht="12.75"/>
    <row r="62466" ht="12.75"/>
    <row r="62467" ht="12.75"/>
    <row r="62468" ht="12.75"/>
    <row r="62469" ht="12.75"/>
    <row r="62470" ht="12.75"/>
    <row r="62471" ht="12.75"/>
    <row r="62472" ht="12.75"/>
    <row r="62473" ht="12.75"/>
    <row r="62474" ht="12.75"/>
    <row r="62475" ht="12.75"/>
    <row r="62476" ht="12.75"/>
    <row r="62477" ht="12.75"/>
    <row r="62478" ht="12.75"/>
    <row r="62479" ht="12.75"/>
    <row r="62480" ht="12.75"/>
    <row r="62481" ht="12.75"/>
    <row r="62482" ht="12.75"/>
    <row r="62483" ht="12.75"/>
    <row r="62484" ht="12.75"/>
    <row r="62485" ht="12.75"/>
    <row r="62486" ht="12.75"/>
    <row r="62487" ht="12.75"/>
    <row r="62488" ht="12.75"/>
    <row r="62489" ht="12.75"/>
    <row r="62490" ht="12.75"/>
    <row r="62491" ht="12.75"/>
    <row r="62492" ht="12.75"/>
    <row r="62493" ht="12.75"/>
    <row r="62494" ht="12.75"/>
    <row r="62495" ht="12.75"/>
    <row r="62496" ht="12.75"/>
    <row r="62497" ht="12.75"/>
    <row r="62498" ht="12.75"/>
    <row r="62499" ht="12.75"/>
    <row r="62500" ht="12.75"/>
    <row r="62501" ht="12.75"/>
    <row r="62502" ht="12.75"/>
    <row r="62503" ht="12.75"/>
    <row r="62504" ht="12.75"/>
    <row r="62505" ht="12.75"/>
    <row r="62506" ht="12.75"/>
    <row r="62507" ht="12.75"/>
    <row r="62508" ht="12.75"/>
    <row r="62509" ht="12.75"/>
    <row r="62510" ht="12.75"/>
    <row r="62511" ht="12.75"/>
    <row r="62512" ht="12.75"/>
    <row r="62513" ht="12.75"/>
    <row r="62514" ht="12.75"/>
    <row r="62515" ht="12.75"/>
    <row r="62516" ht="12.75"/>
    <row r="62517" ht="12.75"/>
    <row r="62518" ht="12.75"/>
    <row r="62519" ht="12.75"/>
    <row r="62520" ht="12.75"/>
    <row r="62521" ht="12.75"/>
    <row r="62522" ht="12.75"/>
    <row r="62523" ht="12.75"/>
    <row r="62524" ht="12.75"/>
    <row r="62525" ht="12.75"/>
    <row r="62526" ht="12.75"/>
    <row r="62527" ht="12.75"/>
    <row r="62528" ht="12.75"/>
    <row r="62529" ht="12.75"/>
    <row r="62530" ht="12.75"/>
    <row r="62531" ht="12.75"/>
    <row r="62532" ht="12.75"/>
    <row r="62533" ht="12.75"/>
    <row r="62534" ht="12.75"/>
    <row r="62535" ht="12.75"/>
    <row r="62536" ht="12.75"/>
    <row r="62537" ht="12.75"/>
    <row r="62538" ht="12.75"/>
    <row r="62539" ht="12.75"/>
    <row r="62540" ht="12.75"/>
    <row r="62541" ht="12.75"/>
    <row r="62542" ht="12.75"/>
    <row r="62543" ht="12.75"/>
    <row r="62544" ht="12.75"/>
    <row r="62545" ht="12.75"/>
    <row r="62546" ht="12.75"/>
    <row r="62547" ht="12.75"/>
    <row r="62548" ht="12.75"/>
    <row r="62549" ht="12.75"/>
    <row r="62550" ht="12.75"/>
    <row r="62551" ht="12.75"/>
    <row r="62552" ht="12.75"/>
    <row r="62553" ht="12.75"/>
    <row r="62554" ht="12.75"/>
    <row r="62555" ht="12.75"/>
    <row r="62556" ht="12.75"/>
    <row r="62557" ht="12.75"/>
    <row r="62558" ht="12.75"/>
    <row r="62559" ht="12.75"/>
    <row r="62560" ht="12.75"/>
    <row r="62561" ht="12.75"/>
    <row r="62562" ht="12.75"/>
    <row r="62563" ht="12.75"/>
    <row r="62564" ht="12.75"/>
    <row r="62565" ht="12.75"/>
    <row r="62566" ht="12.75"/>
    <row r="62567" ht="12.75"/>
    <row r="62568" ht="12.75"/>
    <row r="62569" ht="12.75"/>
    <row r="62570" ht="12.75"/>
    <row r="62571" ht="12.75"/>
    <row r="62572" ht="12.75"/>
    <row r="62573" ht="12.75"/>
    <row r="62574" ht="12.75"/>
    <row r="62575" ht="12.75"/>
    <row r="62576" ht="12.75"/>
    <row r="62577" ht="12.75"/>
    <row r="62578" ht="12.75"/>
    <row r="62579" ht="12.75"/>
    <row r="62580" ht="12.75"/>
    <row r="62581" ht="12.75"/>
    <row r="62582" ht="12.75"/>
    <row r="62583" ht="12.75"/>
    <row r="62584" ht="12.75"/>
    <row r="62585" ht="12.75"/>
    <row r="62586" ht="12.75"/>
    <row r="62587" ht="12.75"/>
    <row r="62588" ht="12.75"/>
    <row r="62589" ht="12.75"/>
    <row r="62590" ht="12.75"/>
    <row r="62591" ht="12.75"/>
    <row r="62592" ht="12.75"/>
    <row r="62593" ht="12.75"/>
    <row r="62594" ht="12.75"/>
    <row r="62595" ht="12.75"/>
    <row r="62596" ht="12.75"/>
    <row r="62597" ht="12.75"/>
    <row r="62598" ht="12.75"/>
    <row r="62599" ht="12.75"/>
    <row r="62600" ht="12.75"/>
    <row r="62601" ht="12.75"/>
    <row r="62602" ht="12.75"/>
    <row r="62603" ht="12.75"/>
    <row r="62604" ht="12.75"/>
    <row r="62605" ht="12.75"/>
    <row r="62606" ht="12.75"/>
    <row r="62607" ht="12.75"/>
    <row r="62608" ht="12.75"/>
    <row r="62609" ht="12.75"/>
    <row r="62610" ht="12.75"/>
    <row r="62611" ht="12.75"/>
    <row r="62612" ht="12.75"/>
    <row r="62613" ht="12.75"/>
    <row r="62614" ht="12.75"/>
    <row r="62615" ht="12.75"/>
    <row r="62616" ht="12.75"/>
    <row r="62617" ht="12.75"/>
    <row r="62618" ht="12.75"/>
    <row r="62619" ht="12.75"/>
    <row r="62620" ht="12.75"/>
    <row r="62621" ht="12.75"/>
    <row r="62622" ht="12.75"/>
    <row r="62623" ht="12.75"/>
    <row r="62624" ht="12.75"/>
    <row r="62625" ht="12.75"/>
    <row r="62626" ht="12.75"/>
    <row r="62627" ht="12.75"/>
    <row r="62628" ht="12.75"/>
    <row r="62629" ht="12.75"/>
    <row r="62630" ht="12.75"/>
    <row r="62631" ht="12.75"/>
    <row r="62632" ht="12.75"/>
    <row r="62633" ht="12.75"/>
    <row r="62634" ht="12.75"/>
    <row r="62635" ht="12.75"/>
    <row r="62636" ht="12.75"/>
    <row r="62637" ht="12.75"/>
    <row r="62638" ht="12.75"/>
    <row r="62639" ht="12.75"/>
    <row r="62640" ht="12.75"/>
    <row r="62641" ht="12.75"/>
    <row r="62642" ht="12.75"/>
    <row r="62643" ht="12.75"/>
    <row r="62644" ht="12.75"/>
    <row r="62645" ht="12.75"/>
    <row r="62646" ht="12.75"/>
    <row r="62647" ht="12.75"/>
    <row r="62648" ht="12.75"/>
    <row r="62649" ht="12.75"/>
    <row r="62650" ht="12.75"/>
    <row r="62651" ht="12.75"/>
    <row r="62652" ht="12.75"/>
    <row r="62653" ht="12.75"/>
    <row r="62654" ht="12.75"/>
    <row r="62655" ht="12.75"/>
    <row r="62656" ht="12.75"/>
    <row r="62657" ht="12.75"/>
    <row r="62658" ht="12.75"/>
    <row r="62659" ht="12.75"/>
    <row r="62660" ht="12.75"/>
    <row r="62661" ht="12.75"/>
    <row r="62662" ht="12.75"/>
    <row r="62663" ht="12.75"/>
    <row r="62664" ht="12.75"/>
    <row r="62665" ht="12.75"/>
    <row r="62666" ht="12.75"/>
    <row r="62667" ht="12.75"/>
    <row r="62668" ht="12.75"/>
    <row r="62669" ht="12.75"/>
    <row r="62670" ht="12.75"/>
    <row r="62671" ht="12.75"/>
    <row r="62672" ht="12.75"/>
    <row r="62673" ht="12.75"/>
    <row r="62674" ht="12.75"/>
    <row r="62675" ht="12.75"/>
    <row r="62676" ht="12.75"/>
    <row r="62677" ht="12.75"/>
    <row r="62678" ht="12.75"/>
    <row r="62679" ht="12.75"/>
    <row r="62680" ht="12.75"/>
    <row r="62681" ht="12.75"/>
    <row r="62682" ht="12.75"/>
    <row r="62683" ht="12.75"/>
    <row r="62684" ht="12.75"/>
    <row r="62685" ht="12.75"/>
    <row r="62686" ht="12.75"/>
    <row r="62687" ht="12.75"/>
    <row r="62688" ht="12.75"/>
    <row r="62689" ht="12.75"/>
    <row r="62690" ht="12.75"/>
    <row r="62691" ht="12.75"/>
    <row r="62692" ht="12.75"/>
    <row r="62693" ht="12.75"/>
    <row r="62694" ht="12.75"/>
    <row r="62695" ht="12.75"/>
    <row r="62696" ht="12.75"/>
    <row r="62697" ht="12.75"/>
    <row r="62698" ht="12.75"/>
    <row r="62699" ht="12.75"/>
    <row r="62700" ht="12.75"/>
    <row r="62701" ht="12.75"/>
    <row r="62702" ht="12.75"/>
    <row r="62703" ht="12.75"/>
    <row r="62704" ht="12.75"/>
    <row r="62705" ht="12.75"/>
    <row r="62706" ht="12.75"/>
    <row r="62707" ht="12.75"/>
    <row r="62708" ht="12.75"/>
    <row r="62709" ht="12.75"/>
    <row r="62710" ht="12.75"/>
    <row r="62711" ht="12.75"/>
    <row r="62712" ht="12.75"/>
    <row r="62713" ht="12.75"/>
    <row r="62714" ht="12.75"/>
    <row r="62715" ht="12.75"/>
    <row r="62716" ht="12.75"/>
    <row r="62717" ht="12.75"/>
    <row r="62718" ht="12.75"/>
    <row r="62719" ht="12.75"/>
    <row r="62720" ht="12.75"/>
    <row r="62721" ht="12.75"/>
    <row r="62722" ht="12.75"/>
    <row r="62723" ht="12.75"/>
    <row r="62724" ht="12.75"/>
    <row r="62725" ht="12.75"/>
    <row r="62726" ht="12.75"/>
    <row r="62727" ht="12.75"/>
    <row r="62728" ht="12.75"/>
    <row r="62729" ht="12.75"/>
    <row r="62730" ht="12.75"/>
    <row r="62731" ht="12.75"/>
    <row r="62732" ht="12.75"/>
    <row r="62733" ht="12.75"/>
    <row r="62734" ht="12.75"/>
    <row r="62735" ht="12.75"/>
    <row r="62736" ht="12.75"/>
    <row r="62737" ht="12.75"/>
    <row r="62738" ht="12.75"/>
    <row r="62739" ht="12.75"/>
    <row r="62740" ht="12.75"/>
    <row r="62741" ht="12.75"/>
    <row r="62742" ht="12.75"/>
    <row r="62743" ht="12.75"/>
    <row r="62744" ht="12.75"/>
    <row r="62745" ht="12.75"/>
    <row r="62746" ht="12.75"/>
    <row r="62747" ht="12.75"/>
    <row r="62748" ht="12.75"/>
    <row r="62749" ht="12.75"/>
    <row r="62750" ht="12.75"/>
    <row r="62751" ht="12.75"/>
    <row r="62752" ht="12.75"/>
    <row r="62753" ht="12.75"/>
    <row r="62754" ht="12.75"/>
    <row r="62755" ht="12.75"/>
    <row r="62756" ht="12.75"/>
    <row r="62757" ht="12.75"/>
    <row r="62758" ht="12.75"/>
    <row r="62759" ht="12.75"/>
    <row r="62760" ht="12.75"/>
    <row r="62761" ht="12.75"/>
    <row r="62762" ht="12.75"/>
    <row r="62763" ht="12.75"/>
    <row r="62764" ht="12.75"/>
    <row r="62765" ht="12.75"/>
    <row r="62766" ht="12.75"/>
    <row r="62767" ht="12.75"/>
    <row r="62768" ht="12.75"/>
    <row r="62769" ht="12.75"/>
    <row r="62770" ht="12.75"/>
    <row r="62771" ht="12.75"/>
    <row r="62772" ht="12.75"/>
    <row r="62773" ht="12.75"/>
    <row r="62774" ht="12.75"/>
    <row r="62775" ht="12.75"/>
    <row r="62776" ht="12.75"/>
    <row r="62777" ht="12.75"/>
    <row r="62778" ht="12.75"/>
    <row r="62779" ht="12.75"/>
    <row r="62780" ht="12.75"/>
    <row r="62781" ht="12.75"/>
    <row r="62782" ht="12.75"/>
    <row r="62783" ht="12.75"/>
    <row r="62784" ht="12.75"/>
    <row r="62785" ht="12.75"/>
    <row r="62786" ht="12.75"/>
    <row r="62787" ht="12.75"/>
    <row r="62788" ht="12.75"/>
    <row r="62789" ht="12.75"/>
    <row r="62790" ht="12.75"/>
    <row r="62791" ht="12.75"/>
    <row r="62792" ht="12.75"/>
    <row r="62793" ht="12.75"/>
    <row r="62794" ht="12.75"/>
    <row r="62795" ht="12.75"/>
    <row r="62796" ht="12.75"/>
    <row r="62797" ht="12.75"/>
    <row r="62798" ht="12.75"/>
    <row r="62799" ht="12.75"/>
    <row r="62800" ht="12.75"/>
    <row r="62801" ht="12.75"/>
    <row r="62802" ht="12.75"/>
    <row r="62803" ht="12.75"/>
    <row r="62804" ht="12.75"/>
    <row r="62805" ht="12.75"/>
    <row r="62806" ht="12.75"/>
    <row r="62807" ht="12.75"/>
    <row r="62808" ht="12.75"/>
    <row r="62809" ht="12.75"/>
    <row r="62810" ht="12.75"/>
    <row r="62811" ht="12.75"/>
    <row r="62812" ht="12.75"/>
    <row r="62813" ht="12.75"/>
    <row r="62814" ht="12.75"/>
    <row r="62815" ht="12.75"/>
    <row r="62816" ht="12.75"/>
    <row r="62817" ht="12.75"/>
    <row r="62818" ht="12.75"/>
    <row r="62819" ht="12.75"/>
    <row r="62820" ht="12.75"/>
    <row r="62821" ht="12.75"/>
    <row r="62822" ht="12.75"/>
    <row r="62823" ht="12.75"/>
    <row r="62824" ht="12.75"/>
    <row r="62825" ht="12.75"/>
    <row r="62826" ht="12.75"/>
    <row r="62827" ht="12.75"/>
    <row r="62828" ht="12.75"/>
    <row r="62829" ht="12.75"/>
    <row r="62830" ht="12.75"/>
    <row r="62831" ht="12.75"/>
    <row r="62832" ht="12.75"/>
    <row r="62833" ht="12.75"/>
    <row r="62834" ht="12.75"/>
    <row r="62835" ht="12.75"/>
    <row r="62836" ht="12.75"/>
    <row r="62837" ht="12.75"/>
    <row r="62838" ht="12.75"/>
    <row r="62839" ht="12.75"/>
    <row r="62840" ht="12.75"/>
    <row r="62841" ht="12.75"/>
    <row r="62842" ht="12.75"/>
    <row r="62843" ht="12.75"/>
    <row r="62844" ht="12.75"/>
    <row r="62845" ht="12.75"/>
    <row r="62846" ht="12.75"/>
    <row r="62847" ht="12.75"/>
    <row r="62848" ht="12.75"/>
    <row r="62849" ht="12.75"/>
    <row r="62850" ht="12.75"/>
    <row r="62851" ht="12.75"/>
    <row r="62852" ht="12.75"/>
    <row r="62853" ht="12.75"/>
    <row r="62854" ht="12.75"/>
    <row r="62855" ht="12.75"/>
    <row r="62856" ht="12.75"/>
    <row r="62857" ht="12.75"/>
    <row r="62858" ht="12.75"/>
    <row r="62859" ht="12.75"/>
    <row r="62860" ht="12.75"/>
    <row r="62861" ht="12.75"/>
    <row r="62862" ht="12.75"/>
    <row r="62863" ht="12.75"/>
    <row r="62864" ht="12.75"/>
    <row r="62865" ht="12.75"/>
    <row r="62866" ht="12.75"/>
    <row r="62867" ht="12.75"/>
    <row r="62868" ht="12.75"/>
    <row r="62869" ht="12.75"/>
    <row r="62870" ht="12.75"/>
    <row r="62871" ht="12.75"/>
    <row r="62872" ht="12.75"/>
    <row r="62873" ht="12.75"/>
    <row r="62874" ht="12.75"/>
    <row r="62875" ht="12.75"/>
    <row r="62876" ht="12.75"/>
    <row r="62877" ht="12.75"/>
    <row r="62878" ht="12.75"/>
    <row r="62879" ht="12.75"/>
    <row r="62880" ht="12.75"/>
    <row r="62881" ht="12.75"/>
    <row r="62882" ht="12.75"/>
    <row r="62883" ht="12.75"/>
    <row r="62884" ht="12.75"/>
    <row r="62885" ht="12.75"/>
    <row r="62886" ht="12.75"/>
    <row r="62887" ht="12.75"/>
    <row r="62888" ht="12.75"/>
    <row r="62889" ht="12.75"/>
    <row r="62890" ht="12.75"/>
    <row r="62891" ht="12.75"/>
    <row r="62892" ht="12.75"/>
    <row r="62893" ht="12.75"/>
    <row r="62894" ht="12.75"/>
    <row r="62895" ht="12.75"/>
    <row r="62896" ht="12.75"/>
    <row r="62897" ht="12.75"/>
    <row r="62898" ht="12.75"/>
    <row r="62899" ht="12.75"/>
    <row r="62900" ht="12.75"/>
    <row r="62901" ht="12.75"/>
    <row r="62902" ht="12.75"/>
    <row r="62903" ht="12.75"/>
    <row r="62904" ht="12.75"/>
    <row r="62905" ht="12.75"/>
    <row r="62906" ht="12.75"/>
    <row r="62907" ht="12.75"/>
    <row r="62908" ht="12.75"/>
    <row r="62909" ht="12.75"/>
    <row r="62910" ht="12.75"/>
    <row r="62911" ht="12.75"/>
    <row r="62912" ht="12.75"/>
    <row r="62913" ht="12.75"/>
    <row r="62914" ht="12.75"/>
    <row r="62915" ht="12.75"/>
    <row r="62916" ht="12.75"/>
    <row r="62917" ht="12.75"/>
    <row r="62918" ht="12.75"/>
    <row r="62919" ht="12.75"/>
    <row r="62920" ht="12.75"/>
    <row r="62921" ht="12.75"/>
    <row r="62922" ht="12.75"/>
    <row r="62923" ht="12.75"/>
    <row r="62924" ht="12.75"/>
    <row r="62925" ht="12.75"/>
    <row r="62926" ht="12.75"/>
    <row r="62927" ht="12.75"/>
    <row r="62928" ht="12.75"/>
    <row r="62929" ht="12.75"/>
    <row r="62930" ht="12.75"/>
    <row r="62931" ht="12.75"/>
    <row r="62932" ht="12.75"/>
    <row r="62933" ht="12.75"/>
    <row r="62934" ht="12.75"/>
    <row r="62935" ht="12.75"/>
    <row r="62936" ht="12.75"/>
    <row r="62937" ht="12.75"/>
    <row r="62938" ht="12.75"/>
    <row r="62939" ht="12.75"/>
    <row r="62940" ht="12.75"/>
    <row r="62941" ht="12.75"/>
    <row r="62942" ht="12.75"/>
    <row r="62943" ht="12.75"/>
    <row r="62944" ht="12.75"/>
    <row r="62945" ht="12.75"/>
    <row r="62946" ht="12.75"/>
    <row r="62947" ht="12.75"/>
    <row r="62948" ht="12.75"/>
    <row r="62949" ht="12.75"/>
    <row r="62950" ht="12.75"/>
    <row r="62951" ht="12.75"/>
    <row r="62952" ht="12.75"/>
    <row r="62953" ht="12.75"/>
    <row r="62954" ht="12.75"/>
    <row r="62955" ht="12.75"/>
    <row r="62956" ht="12.75"/>
    <row r="62957" ht="12.75"/>
    <row r="62958" ht="12.75"/>
    <row r="62959" ht="12.75"/>
    <row r="62960" ht="12.75"/>
    <row r="62961" ht="12.75"/>
    <row r="62962" ht="12.75"/>
    <row r="62963" ht="12.75"/>
    <row r="62964" ht="12.75"/>
    <row r="62965" ht="12.75"/>
    <row r="62966" ht="12.75"/>
    <row r="62967" ht="12.75"/>
    <row r="62968" ht="12.75"/>
    <row r="62969" ht="12.75"/>
    <row r="62970" ht="12.75"/>
    <row r="62971" ht="12.75"/>
    <row r="62972" ht="12.75"/>
    <row r="62973" ht="12.75"/>
    <row r="62974" ht="12.75"/>
    <row r="62975" ht="12.75"/>
    <row r="62976" ht="12.75"/>
    <row r="62977" ht="12.75"/>
    <row r="62978" ht="12.75"/>
    <row r="62979" ht="12.75"/>
    <row r="62980" ht="12.75"/>
    <row r="62981" ht="12.75"/>
    <row r="62982" ht="12.75"/>
    <row r="62983" ht="12.75"/>
    <row r="62984" ht="12.75"/>
    <row r="62985" ht="12.75"/>
    <row r="62986" ht="12.75"/>
    <row r="62987" ht="12.75"/>
    <row r="62988" ht="12.75"/>
    <row r="62989" ht="12.75"/>
    <row r="62990" ht="12.75"/>
    <row r="62991" ht="12.75"/>
    <row r="62992" ht="12.75"/>
    <row r="62993" ht="12.75"/>
    <row r="62994" ht="12.75"/>
    <row r="62995" ht="12.75"/>
    <row r="62996" ht="12.75"/>
    <row r="62997" ht="12.75"/>
    <row r="62998" ht="12.75"/>
    <row r="62999" ht="12.75"/>
    <row r="63000" ht="12.75"/>
    <row r="63001" ht="12.75"/>
    <row r="63002" ht="12.75"/>
    <row r="63003" ht="12.75"/>
    <row r="63004" ht="12.75"/>
    <row r="63005" ht="12.75"/>
    <row r="63006" ht="12.75"/>
    <row r="63007" ht="12.75"/>
    <row r="63008" ht="12.75"/>
    <row r="63009" ht="12.75"/>
    <row r="63010" ht="12.75"/>
    <row r="63011" ht="12.75"/>
    <row r="63012" ht="12.75"/>
    <row r="63013" ht="12.75"/>
    <row r="63014" ht="12.75"/>
    <row r="63015" ht="12.75"/>
    <row r="63016" ht="12.75"/>
    <row r="63017" ht="12.75"/>
    <row r="63018" ht="12.75"/>
    <row r="63019" ht="12.75"/>
    <row r="63020" ht="12.75"/>
    <row r="63021" ht="12.75"/>
    <row r="63022" ht="12.75"/>
    <row r="63023" ht="12.75"/>
    <row r="63024" ht="12.75"/>
    <row r="63025" ht="12.75"/>
    <row r="63026" ht="12.75"/>
    <row r="63027" ht="12.75"/>
    <row r="63028" ht="12.75"/>
    <row r="63029" ht="12.75"/>
    <row r="63030" ht="12.75"/>
    <row r="63031" ht="12.75"/>
    <row r="63032" ht="12.75"/>
    <row r="63033" ht="12.75"/>
    <row r="63034" ht="12.75"/>
    <row r="63035" ht="12.75"/>
    <row r="63036" ht="12.75"/>
    <row r="63037" ht="12.75"/>
    <row r="63038" ht="12.75"/>
    <row r="63039" ht="12.75"/>
    <row r="63040" ht="12.75"/>
    <row r="63041" ht="12.75"/>
    <row r="63042" ht="12.75"/>
    <row r="63043" ht="12.75"/>
    <row r="63044" ht="12.75"/>
    <row r="63045" ht="12.75"/>
    <row r="63046" ht="12.75"/>
    <row r="63047" ht="12.75"/>
    <row r="63048" ht="12.75"/>
    <row r="63049" ht="12.75"/>
    <row r="63050" ht="12.75"/>
    <row r="63051" ht="12.75"/>
    <row r="63052" ht="12.75"/>
    <row r="63053" ht="12.75"/>
    <row r="63054" ht="12.75"/>
    <row r="63055" ht="12.75"/>
    <row r="63056" ht="12.75"/>
    <row r="63057" ht="12.75"/>
    <row r="63058" ht="12.75"/>
    <row r="63059" ht="12.75"/>
    <row r="63060" ht="12.75"/>
    <row r="63061" ht="12.75"/>
    <row r="63062" ht="12.75"/>
    <row r="63063" ht="12.75"/>
    <row r="63064" ht="12.75"/>
    <row r="63065" ht="12.75"/>
    <row r="63066" ht="12.75"/>
    <row r="63067" ht="12.75"/>
    <row r="63068" ht="12.75"/>
    <row r="63069" ht="12.75"/>
    <row r="63070" ht="12.75"/>
    <row r="63071" ht="12.75"/>
    <row r="63072" ht="12.75"/>
    <row r="63073" ht="12.75"/>
    <row r="63074" ht="12.75"/>
    <row r="63075" ht="12.75"/>
    <row r="63076" ht="12.75"/>
    <row r="63077" ht="12.75"/>
    <row r="63078" ht="12.75"/>
    <row r="63079" ht="12.75"/>
    <row r="63080" ht="12.75"/>
    <row r="63081" ht="12.75"/>
    <row r="63082" ht="12.75"/>
    <row r="63083" ht="12.75"/>
    <row r="63084" ht="12.75"/>
    <row r="63085" ht="12.75"/>
    <row r="63086" ht="12.75"/>
    <row r="63087" ht="12.75"/>
    <row r="63088" ht="12.75"/>
    <row r="63089" ht="12.75"/>
    <row r="63090" ht="12.75"/>
    <row r="63091" ht="12.75"/>
    <row r="63092" ht="12.75"/>
    <row r="63093" ht="12.75"/>
    <row r="63094" ht="12.75"/>
    <row r="63095" ht="12.75"/>
    <row r="63096" ht="12.75"/>
    <row r="63097" ht="12.75"/>
    <row r="63098" ht="12.75"/>
    <row r="63099" ht="12.75"/>
    <row r="63100" ht="12.75"/>
    <row r="63101" ht="12.75"/>
    <row r="63102" ht="12.75"/>
    <row r="63103" ht="12.75"/>
    <row r="63104" ht="12.75"/>
    <row r="63105" ht="12.75"/>
    <row r="63106" ht="12.75"/>
    <row r="63107" ht="12.75"/>
    <row r="63108" ht="12.75"/>
    <row r="63109" ht="12.75"/>
    <row r="63110" ht="12.75"/>
    <row r="63111" ht="12.75"/>
    <row r="63112" ht="12.75"/>
    <row r="63113" ht="12.75"/>
    <row r="63114" ht="12.75"/>
    <row r="63115" ht="12.75"/>
    <row r="63116" ht="12.75"/>
    <row r="63117" ht="12.75"/>
    <row r="63118" ht="12.75"/>
    <row r="63119" ht="12.75"/>
    <row r="63120" ht="12.75"/>
    <row r="63121" ht="12.75"/>
    <row r="63122" ht="12.75"/>
    <row r="63123" ht="12.75"/>
    <row r="63124" ht="12.75"/>
    <row r="63125" ht="12.75"/>
    <row r="63126" ht="12.75"/>
    <row r="63127" ht="12.75"/>
    <row r="63128" ht="12.75"/>
    <row r="63129" ht="12.75"/>
    <row r="63130" ht="12.75"/>
    <row r="63131" ht="12.75"/>
    <row r="63132" ht="12.75"/>
    <row r="63133" ht="12.75"/>
    <row r="63134" ht="12.75"/>
    <row r="63135" ht="12.75"/>
    <row r="63136" ht="12.75"/>
    <row r="63137" ht="12.75"/>
    <row r="63138" ht="12.75"/>
    <row r="63139" ht="12.75"/>
    <row r="63140" ht="12.75"/>
    <row r="63141" ht="12.75"/>
    <row r="63142" ht="12.75"/>
    <row r="63143" ht="12.75"/>
    <row r="63144" ht="12.75"/>
    <row r="63145" ht="12.75"/>
    <row r="63146" ht="12.75"/>
    <row r="63147" ht="12.75"/>
    <row r="63148" ht="12.75"/>
    <row r="63149" ht="12.75"/>
    <row r="63150" ht="12.75"/>
    <row r="63151" ht="12.75"/>
    <row r="63152" ht="12.75"/>
    <row r="63153" ht="12.75"/>
    <row r="63154" ht="12.75"/>
    <row r="63155" ht="12.75"/>
    <row r="63156" ht="12.75"/>
    <row r="63157" ht="12.75"/>
    <row r="63158" ht="12.75"/>
    <row r="63159" ht="12.75"/>
    <row r="63160" ht="12.75"/>
    <row r="63161" ht="12.75"/>
    <row r="63162" ht="12.75"/>
    <row r="63163" ht="12.75"/>
    <row r="63164" ht="12.75"/>
    <row r="63165" ht="12.75"/>
    <row r="63166" ht="12.75"/>
    <row r="63167" ht="12.75"/>
    <row r="63168" ht="12.75"/>
    <row r="63169" ht="12.75"/>
    <row r="63170" ht="12.75"/>
    <row r="63171" ht="12.75"/>
    <row r="63172" ht="12.75"/>
    <row r="63173" ht="12.75"/>
    <row r="63174" ht="12.75"/>
    <row r="63175" ht="12.75"/>
    <row r="63176" ht="12.75"/>
    <row r="63177" ht="12.75"/>
    <row r="63178" ht="12.75"/>
    <row r="63179" ht="12.75"/>
    <row r="63180" ht="12.75"/>
    <row r="63181" ht="12.75"/>
    <row r="63182" ht="12.75"/>
    <row r="63183" ht="12.75"/>
    <row r="63184" ht="12.75"/>
    <row r="63185" ht="12.75"/>
    <row r="63186" ht="12.75"/>
    <row r="63187" ht="12.75"/>
    <row r="63188" ht="12.75"/>
    <row r="63189" ht="12.75"/>
    <row r="63190" ht="12.75"/>
    <row r="63191" ht="12.75"/>
    <row r="63192" ht="12.75"/>
    <row r="63193" ht="12.75"/>
    <row r="63194" ht="12.75"/>
    <row r="63195" ht="12.75"/>
    <row r="63196" ht="12.75"/>
    <row r="63197" ht="12.75"/>
    <row r="63198" ht="12.75"/>
    <row r="63199" ht="12.75"/>
    <row r="63200" ht="12.75"/>
    <row r="63201" ht="12.75"/>
    <row r="63202" ht="12.75"/>
    <row r="63203" ht="12.75"/>
    <row r="63204" ht="12.75"/>
    <row r="63205" ht="12.75"/>
    <row r="63206" ht="12.75"/>
    <row r="63207" ht="12.75"/>
    <row r="63208" ht="12.75"/>
    <row r="63209" ht="12.75"/>
    <row r="63210" ht="12.75"/>
    <row r="63211" ht="12.75"/>
    <row r="63212" ht="12.75"/>
    <row r="63213" ht="12.75"/>
    <row r="63214" ht="12.75"/>
    <row r="63215" ht="12.75"/>
    <row r="63216" ht="12.75"/>
    <row r="63217" ht="12.75"/>
    <row r="63218" ht="12.75"/>
    <row r="63219" ht="12.75"/>
    <row r="63220" ht="12.75"/>
    <row r="63221" ht="12.75"/>
    <row r="63222" ht="12.75"/>
    <row r="63223" ht="12.75"/>
    <row r="63224" ht="12.75"/>
    <row r="63225" ht="12.75"/>
    <row r="63226" ht="12.75"/>
    <row r="63227" ht="12.75"/>
    <row r="63228" ht="12.75"/>
    <row r="63229" ht="12.75"/>
    <row r="63230" ht="12.75"/>
    <row r="63231" ht="12.75"/>
    <row r="63232" ht="12.75"/>
    <row r="63233" ht="12.75"/>
    <row r="63234" ht="12.75"/>
    <row r="63235" ht="12.75"/>
    <row r="63236" ht="12.75"/>
    <row r="63237" ht="12.75"/>
    <row r="63238" ht="12.75"/>
    <row r="63239" ht="12.75"/>
    <row r="63240" ht="12.75"/>
    <row r="63241" ht="12.75"/>
    <row r="63242" ht="12.75"/>
    <row r="63243" ht="12.75"/>
    <row r="63244" ht="12.75"/>
    <row r="63245" ht="12.75"/>
    <row r="63246" ht="12.75"/>
    <row r="63247" ht="12.75"/>
    <row r="63248" ht="12.75"/>
    <row r="63249" ht="12.75"/>
    <row r="63250" ht="12.75"/>
    <row r="63251" ht="12.75"/>
    <row r="63252" ht="12.75"/>
    <row r="63253" ht="12.75"/>
    <row r="63254" ht="12.75"/>
    <row r="63255" ht="12.75"/>
    <row r="63256" ht="12.75"/>
    <row r="63257" ht="12.75"/>
    <row r="63258" ht="12.75"/>
    <row r="63259" ht="12.75"/>
    <row r="63260" ht="12.75"/>
    <row r="63261" ht="12.75"/>
    <row r="63262" ht="12.75"/>
    <row r="63263" ht="12.75"/>
    <row r="63264" ht="12.75"/>
    <row r="63265" ht="12.75"/>
    <row r="63266" ht="12.75"/>
    <row r="63267" ht="12.75"/>
    <row r="63268" ht="12.75"/>
    <row r="63269" ht="12.75"/>
    <row r="63270" ht="12.75"/>
    <row r="63271" ht="12.75"/>
    <row r="63272" ht="12.75"/>
    <row r="63273" ht="12.75"/>
    <row r="63274" ht="12.75"/>
    <row r="63275" ht="12.75"/>
    <row r="63276" ht="12.75"/>
    <row r="63277" ht="12.75"/>
    <row r="63278" ht="12.75"/>
    <row r="63279" ht="12.75"/>
    <row r="63280" ht="12.75"/>
    <row r="63281" ht="12.75"/>
    <row r="63282" ht="12.75"/>
    <row r="63283" ht="12.75"/>
    <row r="63284" ht="12.75"/>
    <row r="63285" ht="12.75"/>
    <row r="63286" ht="12.75"/>
    <row r="63287" ht="12.75"/>
    <row r="63288" ht="12.75"/>
    <row r="63289" ht="12.75"/>
    <row r="63290" ht="12.75"/>
    <row r="63291" ht="12.75"/>
    <row r="63292" ht="12.75"/>
    <row r="63293" ht="12.75"/>
    <row r="63294" ht="12.75"/>
    <row r="63295" ht="12.75"/>
    <row r="63296" ht="12.75"/>
    <row r="63297" ht="12.75"/>
    <row r="63298" ht="12.75"/>
    <row r="63299" ht="12.75"/>
    <row r="63300" ht="12.75"/>
    <row r="63301" ht="12.75"/>
    <row r="63302" ht="12.75"/>
    <row r="63303" ht="12.75"/>
    <row r="63304" ht="12.75"/>
    <row r="63305" ht="12.75"/>
    <row r="63306" ht="12.75"/>
    <row r="63307" ht="12.75"/>
    <row r="63308" ht="12.75"/>
    <row r="63309" ht="12.75"/>
    <row r="63310" ht="12.75"/>
    <row r="63311" ht="12.75"/>
    <row r="63312" ht="12.75"/>
    <row r="63313" ht="12.75"/>
    <row r="63314" ht="12.75"/>
    <row r="63315" ht="12.75"/>
    <row r="63316" ht="12.75"/>
    <row r="63317" ht="12.75"/>
    <row r="63318" ht="12.75"/>
    <row r="63319" ht="12.75"/>
    <row r="63320" ht="12.75"/>
    <row r="63321" ht="12.75"/>
    <row r="63322" ht="12.75"/>
    <row r="63323" ht="12.75"/>
    <row r="63324" ht="12.75"/>
    <row r="63325" ht="12.75"/>
    <row r="63326" ht="12.75"/>
    <row r="63327" ht="12.75"/>
    <row r="63328" ht="12.75"/>
    <row r="63329" ht="12.75"/>
    <row r="63330" ht="12.75"/>
    <row r="63331" ht="12.75"/>
    <row r="63332" ht="12.75"/>
    <row r="63333" ht="12.75"/>
    <row r="63334" ht="12.75"/>
    <row r="63335" ht="12.75"/>
    <row r="63336" ht="12.75"/>
    <row r="63337" ht="12.75"/>
    <row r="63338" ht="12.75"/>
    <row r="63339" ht="12.75"/>
    <row r="63340" ht="12.75"/>
    <row r="63341" ht="12.75"/>
    <row r="63342" ht="12.75"/>
    <row r="63343" ht="12.75"/>
    <row r="63344" ht="12.75"/>
    <row r="63345" ht="12.75"/>
    <row r="63346" ht="12.75"/>
    <row r="63347" ht="12.75"/>
    <row r="63348" ht="12.75"/>
    <row r="63349" ht="12.75"/>
    <row r="63350" ht="12.75"/>
    <row r="63351" ht="12.75"/>
    <row r="63352" ht="12.75"/>
    <row r="63353" ht="12.75"/>
    <row r="63354" ht="12.75"/>
    <row r="63355" ht="12.75"/>
    <row r="63356" ht="12.75"/>
    <row r="63357" ht="12.75"/>
    <row r="63358" ht="12.75"/>
    <row r="63359" ht="12.75"/>
    <row r="63360" ht="12.75"/>
    <row r="63361" ht="12.75"/>
    <row r="63362" ht="12.75"/>
    <row r="63363" ht="12.75"/>
    <row r="63364" ht="12.75"/>
    <row r="63365" ht="12.75"/>
    <row r="63366" ht="12.75"/>
    <row r="63367" ht="12.75"/>
    <row r="63368" ht="12.75"/>
    <row r="63369" ht="12.75"/>
    <row r="63370" ht="12.75"/>
    <row r="63371" ht="12.75"/>
    <row r="63372" ht="12.75"/>
    <row r="63373" ht="12.75"/>
    <row r="63374" ht="12.75"/>
    <row r="63375" ht="12.75"/>
    <row r="63376" ht="12.75"/>
    <row r="63377" ht="12.75"/>
    <row r="63378" ht="12.75"/>
    <row r="63379" ht="12.75"/>
    <row r="63380" ht="12.75"/>
    <row r="63381" ht="12.75"/>
    <row r="63382" ht="12.75"/>
    <row r="63383" ht="12.75"/>
    <row r="63384" ht="12.75"/>
    <row r="63385" ht="12.75"/>
    <row r="63386" ht="12.75"/>
    <row r="63387" ht="12.75"/>
    <row r="63388" ht="12.75"/>
    <row r="63389" ht="12.75"/>
    <row r="63390" ht="12.75"/>
    <row r="63391" ht="12.75"/>
    <row r="63392" ht="12.75"/>
    <row r="63393" ht="12.75"/>
    <row r="63394" ht="12.75"/>
    <row r="63395" ht="12.75"/>
    <row r="63396" ht="12.75"/>
    <row r="63397" ht="12.75"/>
    <row r="63398" ht="12.75"/>
    <row r="63399" ht="12.75"/>
    <row r="63400" ht="12.75"/>
    <row r="63401" ht="12.75"/>
    <row r="63402" ht="12.75"/>
    <row r="63403" ht="12.75"/>
    <row r="63404" ht="12.75"/>
    <row r="63405" ht="12.75"/>
    <row r="63406" ht="12.75"/>
    <row r="63407" ht="12.75"/>
    <row r="63408" ht="12.75"/>
    <row r="63409" ht="12.75"/>
    <row r="63410" ht="12.75"/>
    <row r="63411" ht="12.75"/>
    <row r="63412" ht="12.75"/>
    <row r="63413" ht="12.75"/>
    <row r="63414" ht="12.75"/>
    <row r="63415" ht="12.75"/>
    <row r="63416" ht="12.75"/>
    <row r="63417" ht="12.75"/>
    <row r="63418" ht="12.75"/>
    <row r="63419" ht="12.75"/>
    <row r="63420" ht="12.75"/>
    <row r="63421" ht="12.75"/>
    <row r="63422" ht="12.75"/>
    <row r="63423" ht="12.75"/>
    <row r="63424" ht="12.75"/>
    <row r="63425" ht="12.75"/>
    <row r="63426" ht="12.75"/>
    <row r="63427" ht="12.75"/>
    <row r="63428" ht="12.75"/>
    <row r="63429" ht="12.75"/>
    <row r="63430" ht="12.75"/>
    <row r="63431" ht="12.75"/>
    <row r="63432" ht="12.75"/>
    <row r="63433" ht="12.75"/>
    <row r="63434" ht="12.75"/>
    <row r="63435" ht="12.75"/>
    <row r="63436" ht="12.75"/>
    <row r="63437" ht="12.75"/>
    <row r="63438" ht="12.75"/>
    <row r="63439" ht="12.75"/>
    <row r="63440" ht="12.75"/>
    <row r="63441" ht="12.75"/>
    <row r="63442" ht="12.75"/>
    <row r="63443" ht="12.75"/>
    <row r="63444" ht="12.75"/>
    <row r="63445" ht="12.75"/>
    <row r="63446" ht="12.75"/>
    <row r="63447" ht="12.75"/>
    <row r="63448" ht="12.75"/>
    <row r="63449" ht="12.75"/>
    <row r="63450" ht="12.75"/>
    <row r="63451" ht="12.75"/>
    <row r="63452" ht="12.75"/>
    <row r="63453" ht="12.75"/>
    <row r="63454" ht="12.75"/>
    <row r="63455" ht="12.75"/>
    <row r="63456" ht="12.75"/>
    <row r="63457" ht="12.75"/>
    <row r="63458" ht="12.75"/>
    <row r="63459" ht="12.75"/>
    <row r="63460" ht="12.75"/>
    <row r="63461" ht="12.75"/>
    <row r="63462" ht="12.75"/>
    <row r="63463" ht="12.75"/>
    <row r="63464" ht="12.75"/>
    <row r="63465" ht="12.75"/>
    <row r="63466" ht="12.75"/>
    <row r="63467" ht="12.75"/>
    <row r="63468" ht="12.75"/>
    <row r="63469" ht="12.75"/>
    <row r="63470" ht="12.75"/>
    <row r="63471" ht="12.75"/>
    <row r="63472" ht="12.75"/>
    <row r="63473" ht="12.75"/>
    <row r="63474" ht="12.75"/>
    <row r="63475" ht="12.75"/>
    <row r="63476" ht="12.75"/>
    <row r="63477" ht="12.75"/>
    <row r="63478" ht="12.75"/>
    <row r="63479" ht="12.75"/>
    <row r="63480" ht="12.75"/>
    <row r="63481" ht="12.75"/>
    <row r="63482" ht="12.75"/>
    <row r="63483" ht="12.75"/>
    <row r="63484" ht="12.75"/>
    <row r="63485" ht="12.75"/>
    <row r="63486" ht="12.75"/>
    <row r="63487" ht="12.75"/>
    <row r="63488" ht="12.75"/>
    <row r="63489" ht="12.75"/>
    <row r="63490" ht="12.75"/>
    <row r="63491" ht="12.75"/>
    <row r="63492" ht="12.75"/>
    <row r="63493" ht="12.75"/>
    <row r="63494" ht="12.75"/>
    <row r="63495" ht="12.75"/>
    <row r="63496" ht="12.75"/>
    <row r="63497" ht="12.75"/>
    <row r="63498" ht="12.75"/>
    <row r="63499" ht="12.75"/>
    <row r="63500" ht="12.75"/>
    <row r="63501" ht="12.75"/>
    <row r="63502" ht="12.75"/>
    <row r="63503" ht="12.75"/>
    <row r="63504" ht="12.75"/>
    <row r="63505" ht="12.75"/>
    <row r="63506" ht="12.75"/>
    <row r="63507" ht="12.75"/>
    <row r="63508" ht="12.75"/>
    <row r="63509" ht="12.75"/>
    <row r="63510" ht="12.75"/>
    <row r="63511" ht="12.75"/>
    <row r="63512" ht="12.75"/>
    <row r="63513" ht="12.75"/>
    <row r="63514" ht="12.75"/>
    <row r="63515" ht="12.75"/>
    <row r="63516" ht="12.75"/>
    <row r="63517" ht="12.75"/>
    <row r="63518" ht="12.75"/>
    <row r="63519" ht="12.75"/>
    <row r="63520" ht="12.75"/>
    <row r="63521" ht="12.75"/>
    <row r="63522" ht="12.75"/>
    <row r="63523" ht="12.75"/>
    <row r="63524" ht="12.75"/>
    <row r="63525" ht="12.75"/>
    <row r="63526" ht="12.75"/>
    <row r="63527" ht="12.75"/>
    <row r="63528" ht="12.75"/>
    <row r="63529" ht="12.75"/>
    <row r="63530" ht="12.75"/>
    <row r="63531" ht="12.75"/>
    <row r="63532" ht="12.75"/>
    <row r="63533" ht="12.75"/>
    <row r="63534" ht="12.75"/>
    <row r="63535" ht="12.75"/>
    <row r="63536" ht="12.75"/>
    <row r="63537" ht="12.75"/>
    <row r="63538" ht="12.75"/>
    <row r="63539" ht="12.75"/>
    <row r="63540" ht="12.75"/>
    <row r="63541" ht="12.75"/>
    <row r="63542" ht="12.75"/>
    <row r="63543" ht="12.75"/>
    <row r="63544" ht="12.75"/>
    <row r="63545" ht="12.75"/>
    <row r="63546" ht="12.75"/>
    <row r="63547" ht="12.75"/>
    <row r="63548" ht="12.75"/>
    <row r="63549" ht="12.75"/>
    <row r="63550" ht="12.75"/>
    <row r="63551" ht="12.75"/>
    <row r="63552" ht="12.75"/>
    <row r="63553" ht="12.75"/>
    <row r="63554" ht="12.75"/>
    <row r="63555" ht="12.75"/>
    <row r="63556" ht="12.75"/>
    <row r="63557" ht="12.75"/>
    <row r="63558" ht="12.75"/>
    <row r="63559" ht="12.75"/>
    <row r="63560" ht="12.75"/>
    <row r="63561" ht="12.75"/>
    <row r="63562" ht="12.75"/>
    <row r="63563" ht="12.75"/>
    <row r="63564" ht="12.75"/>
    <row r="63565" ht="12.75"/>
    <row r="63566" ht="12.75"/>
    <row r="63567" ht="12.75"/>
    <row r="63568" ht="12.75"/>
    <row r="63569" ht="12.75"/>
    <row r="63570" ht="12.75"/>
    <row r="63571" ht="12.75"/>
    <row r="63572" ht="12.75"/>
    <row r="63573" ht="12.75"/>
    <row r="63574" ht="12.75"/>
    <row r="63575" ht="12.75"/>
    <row r="63576" ht="12.75"/>
    <row r="63577" ht="12.75"/>
    <row r="63578" ht="12.75"/>
    <row r="63579" ht="12.75"/>
    <row r="63580" ht="12.75"/>
    <row r="63581" ht="12.75"/>
    <row r="63582" ht="12.75"/>
    <row r="63583" ht="12.75"/>
    <row r="63584" ht="12.75"/>
    <row r="63585" ht="12.75"/>
    <row r="63586" ht="12.75"/>
    <row r="63587" ht="12.75"/>
    <row r="63588" ht="12.75"/>
    <row r="63589" ht="12.75"/>
    <row r="63590" ht="12.75"/>
    <row r="63591" ht="12.75"/>
    <row r="63592" ht="12.75"/>
    <row r="63593" ht="12.75"/>
    <row r="63594" ht="12.75"/>
    <row r="63595" ht="12.75"/>
    <row r="63596" ht="12.75"/>
    <row r="63597" ht="12.75"/>
    <row r="63598" ht="12.75"/>
    <row r="63599" ht="12.75"/>
    <row r="63600" ht="12.75"/>
    <row r="63601" ht="12.75"/>
    <row r="63602" ht="12.75"/>
    <row r="63603" ht="12.75"/>
    <row r="63604" ht="12.75"/>
    <row r="63605" ht="12.75"/>
    <row r="63606" ht="12.75"/>
    <row r="63607" ht="12.75"/>
    <row r="63608" ht="12.75"/>
    <row r="63609" ht="12.75"/>
    <row r="63610" ht="12.75"/>
    <row r="63611" ht="12.75"/>
    <row r="63612" ht="12.75"/>
    <row r="63613" ht="12.75"/>
    <row r="63614" ht="12.75"/>
    <row r="63615" ht="12.75"/>
    <row r="63616" ht="12.75"/>
    <row r="63617" ht="12.75"/>
    <row r="63618" ht="12.75"/>
    <row r="63619" ht="12.75"/>
    <row r="63620" ht="12.75"/>
    <row r="63621" ht="12.75"/>
    <row r="63622" ht="12.75"/>
    <row r="63623" ht="12.75"/>
    <row r="63624" ht="12.75"/>
    <row r="63625" ht="12.75"/>
    <row r="63626" ht="12.75"/>
    <row r="63627" ht="12.75"/>
    <row r="63628" ht="12.75"/>
    <row r="63629" ht="12.75"/>
    <row r="63630" ht="12.75"/>
    <row r="63631" ht="12.75"/>
    <row r="63632" ht="12.75"/>
    <row r="63633" ht="12.75"/>
    <row r="63634" ht="12.75"/>
    <row r="63635" ht="12.75"/>
    <row r="63636" ht="12.75"/>
    <row r="63637" ht="12.75"/>
    <row r="63638" ht="12.75"/>
    <row r="63639" ht="12.75"/>
    <row r="63640" ht="12.75"/>
    <row r="63641" ht="12.75"/>
    <row r="63642" ht="12.75"/>
    <row r="63643" ht="12.75"/>
    <row r="63644" ht="12.75"/>
    <row r="63645" ht="12.75"/>
    <row r="63646" ht="12.75"/>
    <row r="63647" ht="12.75"/>
    <row r="63648" ht="12.75"/>
    <row r="63649" ht="12.75"/>
    <row r="63650" ht="12.75"/>
    <row r="63651" ht="12.75"/>
    <row r="63652" ht="12.75"/>
    <row r="63653" ht="12.75"/>
    <row r="63654" ht="12.75"/>
    <row r="63655" ht="12.75"/>
    <row r="63656" ht="12.75"/>
    <row r="63657" ht="12.75"/>
    <row r="63658" ht="12.75"/>
    <row r="63659" ht="12.75"/>
    <row r="63660" ht="12.75"/>
    <row r="63661" ht="12.75"/>
    <row r="63662" ht="12.75"/>
    <row r="63663" ht="12.75"/>
    <row r="63664" ht="12.75"/>
    <row r="63665" ht="12.75"/>
    <row r="63666" ht="12.75"/>
    <row r="63667" ht="12.75"/>
    <row r="63668" ht="12.75"/>
    <row r="63669" ht="12.75"/>
    <row r="63670" ht="12.75"/>
    <row r="63671" ht="12.75"/>
    <row r="63672" ht="12.75"/>
    <row r="63673" ht="12.75"/>
    <row r="63674" ht="12.75"/>
    <row r="63675" ht="12.75"/>
    <row r="63676" ht="12.75"/>
    <row r="63677" ht="12.75"/>
    <row r="63678" ht="12.75"/>
    <row r="63679" ht="12.75"/>
    <row r="63680" ht="12.75"/>
    <row r="63681" ht="12.75"/>
    <row r="63682" ht="12.75"/>
    <row r="63683" ht="12.75"/>
    <row r="63684" ht="12.75"/>
    <row r="63685" ht="12.75"/>
    <row r="63686" ht="12.75"/>
    <row r="63687" ht="12.75"/>
    <row r="63688" ht="12.75"/>
    <row r="63689" ht="12.75"/>
    <row r="63690" ht="12.75"/>
    <row r="63691" ht="12.75"/>
    <row r="63692" ht="12.75"/>
    <row r="63693" ht="12.75"/>
    <row r="63694" ht="12.75"/>
    <row r="63695" ht="12.75"/>
    <row r="63696" ht="12.75"/>
    <row r="63697" ht="12.75"/>
    <row r="63698" ht="12.75"/>
    <row r="63699" ht="12.75"/>
    <row r="63700" ht="12.75"/>
    <row r="63701" ht="12.75"/>
    <row r="63702" ht="12.75"/>
    <row r="63703" ht="12.75"/>
    <row r="63704" ht="12.75"/>
    <row r="63705" ht="12.75"/>
    <row r="63706" ht="12.75"/>
    <row r="63707" ht="12.75"/>
    <row r="63708" ht="12.75"/>
    <row r="63709" ht="12.75"/>
    <row r="63710" ht="12.75"/>
    <row r="63711" ht="12.75"/>
    <row r="63712" ht="12.75"/>
    <row r="63713" ht="12.75"/>
    <row r="63714" ht="12.75"/>
    <row r="63715" ht="12.75"/>
    <row r="63716" ht="12.75"/>
    <row r="63717" ht="12.75"/>
    <row r="63718" ht="12.75"/>
    <row r="63719" ht="12.75"/>
    <row r="63720" ht="12.75"/>
    <row r="63721" ht="12.75"/>
    <row r="63722" ht="12.75"/>
    <row r="63723" ht="12.75"/>
    <row r="63724" ht="12.75"/>
    <row r="63725" ht="12.75"/>
    <row r="63726" ht="12.75"/>
    <row r="63727" ht="12.75"/>
    <row r="63728" ht="12.75"/>
    <row r="63729" ht="12.75"/>
    <row r="63730" ht="12.75"/>
    <row r="63731" ht="12.75"/>
    <row r="63732" ht="12.75"/>
    <row r="63733" ht="12.75"/>
    <row r="63734" ht="12.75"/>
    <row r="63735" ht="12.75"/>
    <row r="63736" ht="12.75"/>
    <row r="63737" ht="12.75"/>
    <row r="63738" ht="12.75"/>
    <row r="63739" ht="12.75"/>
    <row r="63740" ht="12.75"/>
    <row r="63741" ht="12.75"/>
    <row r="63742" ht="12.75"/>
    <row r="63743" ht="12.75"/>
    <row r="63744" ht="12.75"/>
    <row r="63745" ht="12.75"/>
    <row r="63746" ht="12.75"/>
    <row r="63747" ht="12.75"/>
    <row r="63748" ht="12.75"/>
    <row r="63749" ht="12.75"/>
    <row r="63750" ht="12.75"/>
    <row r="63751" ht="12.75"/>
    <row r="63752" ht="12.75"/>
    <row r="63753" ht="12.75"/>
    <row r="63754" ht="12.75"/>
    <row r="63755" ht="12.75"/>
    <row r="63756" ht="12.75"/>
    <row r="63757" ht="12.75"/>
    <row r="63758" ht="12.75"/>
    <row r="63759" ht="12.75"/>
    <row r="63760" ht="12.75"/>
    <row r="63761" ht="12.75"/>
    <row r="63762" ht="12.75"/>
    <row r="63763" ht="12.75"/>
    <row r="63764" ht="12.75"/>
    <row r="63765" ht="12.75"/>
    <row r="63766" ht="12.75"/>
    <row r="63767" ht="12.75"/>
    <row r="63768" ht="12.75"/>
    <row r="63769" ht="12.75"/>
    <row r="63770" ht="12.75"/>
    <row r="63771" ht="12.75"/>
    <row r="63772" ht="12.75"/>
    <row r="63773" ht="12.75"/>
    <row r="63774" ht="12.75"/>
    <row r="63775" ht="12.75"/>
    <row r="63776" ht="12.75"/>
    <row r="63777" ht="12.75"/>
    <row r="63778" ht="12.75"/>
    <row r="63779" ht="12.75"/>
    <row r="63780" ht="12.75"/>
    <row r="63781" ht="12.75"/>
    <row r="63782" ht="12.75"/>
    <row r="63783" ht="12.75"/>
    <row r="63784" ht="12.75"/>
    <row r="63785" ht="12.75"/>
    <row r="63786" ht="12.75"/>
    <row r="63787" ht="12.75"/>
    <row r="63788" ht="12.75"/>
    <row r="63789" ht="12.75"/>
    <row r="63790" ht="12.75"/>
    <row r="63791" ht="12.75"/>
    <row r="63792" ht="12.75"/>
    <row r="63793" ht="12.75"/>
    <row r="63794" ht="12.75"/>
    <row r="63795" ht="12.75"/>
    <row r="63796" ht="12.75"/>
    <row r="63797" ht="12.75"/>
    <row r="63798" ht="12.75"/>
    <row r="63799" ht="12.75"/>
    <row r="63800" ht="12.75"/>
    <row r="63801" ht="12.75"/>
    <row r="63802" ht="12.75"/>
    <row r="63803" ht="12.75"/>
    <row r="63804" ht="12.75"/>
    <row r="63805" ht="12.75"/>
    <row r="63806" ht="12.75"/>
    <row r="63807" ht="12.75"/>
    <row r="63808" ht="12.75"/>
    <row r="63809" ht="12.75"/>
    <row r="63810" ht="12.75"/>
    <row r="63811" ht="12.75"/>
    <row r="63812" ht="12.75"/>
    <row r="63813" ht="12.75"/>
    <row r="63814" ht="12.75"/>
    <row r="63815" ht="12.75"/>
    <row r="63816" ht="12.75"/>
    <row r="63817" ht="12.75"/>
    <row r="63818" ht="12.75"/>
    <row r="63819" ht="12.75"/>
    <row r="63820" ht="12.75"/>
    <row r="63821" ht="12.75"/>
    <row r="63822" ht="12.75"/>
    <row r="63823" ht="12.75"/>
    <row r="63824" ht="12.75"/>
    <row r="63825" ht="12.75"/>
    <row r="63826" ht="12.75"/>
    <row r="63827" ht="12.75"/>
    <row r="63828" ht="12.75"/>
    <row r="63829" ht="12.75"/>
    <row r="63830" ht="12.75"/>
    <row r="63831" ht="12.75"/>
    <row r="63832" ht="12.75"/>
    <row r="63833" ht="12.75"/>
    <row r="63834" ht="12.75"/>
    <row r="63835" ht="12.75"/>
    <row r="63836" ht="12.75"/>
    <row r="63837" ht="12.75"/>
    <row r="63838" ht="12.75"/>
    <row r="63839" ht="12.75"/>
    <row r="63840" ht="12.75"/>
    <row r="63841" ht="12.75"/>
    <row r="63842" ht="12.75"/>
    <row r="63843" ht="12.75"/>
    <row r="63844" ht="12.75"/>
    <row r="63845" ht="12.75"/>
    <row r="63846" ht="12.75"/>
    <row r="63847" ht="12.75"/>
    <row r="63848" ht="12.75"/>
    <row r="63849" ht="12.75"/>
    <row r="63850" ht="12.75"/>
    <row r="63851" ht="12.75"/>
    <row r="63852" ht="12.75"/>
    <row r="63853" ht="12.75"/>
    <row r="63854" ht="12.75"/>
    <row r="63855" ht="12.75"/>
    <row r="63856" ht="12.75"/>
    <row r="63857" ht="12.75"/>
    <row r="63858" ht="12.75"/>
    <row r="63859" ht="12.75"/>
    <row r="63860" ht="12.75"/>
    <row r="63861" ht="12.75"/>
    <row r="63862" ht="12.75"/>
    <row r="63863" ht="12.75"/>
    <row r="63864" ht="12.75"/>
    <row r="63865" ht="12.75"/>
    <row r="63866" ht="12.75"/>
    <row r="63867" ht="12.75"/>
    <row r="63868" ht="12.75"/>
    <row r="63869" ht="12.75"/>
    <row r="63870" ht="12.75"/>
    <row r="63871" ht="12.75"/>
    <row r="63872" ht="12.75"/>
    <row r="63873" ht="12.75"/>
    <row r="63874" ht="12.75"/>
    <row r="63875" ht="12.75"/>
    <row r="63876" ht="12.75"/>
    <row r="63877" ht="12.75"/>
    <row r="63878" ht="12.75"/>
    <row r="63879" ht="12.75"/>
    <row r="63880" ht="12.75"/>
    <row r="63881" ht="12.75"/>
    <row r="63882" ht="12.75"/>
    <row r="63883" ht="12.75"/>
    <row r="63884" ht="12.75"/>
    <row r="63885" ht="12.75"/>
    <row r="63886" ht="12.75"/>
    <row r="63887" ht="12.75"/>
    <row r="63888" ht="12.75"/>
    <row r="63889" ht="12.75"/>
    <row r="63890" ht="12.75"/>
    <row r="63891" ht="12.75"/>
    <row r="63892" ht="12.75"/>
    <row r="63893" ht="12.75"/>
    <row r="63894" ht="12.75"/>
    <row r="63895" ht="12.75"/>
    <row r="63896" ht="12.75"/>
    <row r="63897" ht="12.75"/>
    <row r="63898" ht="12.75"/>
    <row r="63899" ht="12.75"/>
    <row r="63900" ht="12.75"/>
    <row r="63901" ht="12.75"/>
    <row r="63902" ht="12.75"/>
    <row r="63903" ht="12.75"/>
    <row r="63904" ht="12.75"/>
    <row r="63905" ht="12.75"/>
    <row r="63906" ht="12.75"/>
    <row r="63907" ht="12.75"/>
    <row r="63908" ht="12.75"/>
    <row r="63909" ht="12.75"/>
    <row r="63910" ht="12.75"/>
    <row r="63911" ht="12.75"/>
    <row r="63912" ht="12.75"/>
    <row r="63913" ht="12.75"/>
    <row r="63914" ht="12.75"/>
    <row r="63915" ht="12.75"/>
    <row r="63916" ht="12.75"/>
    <row r="63917" ht="12.75"/>
    <row r="63918" ht="12.75"/>
    <row r="63919" ht="12.75"/>
    <row r="63920" ht="12.75"/>
    <row r="63921" ht="12.75"/>
    <row r="63922" ht="12.75"/>
    <row r="63923" ht="12.75"/>
    <row r="63924" ht="12.75"/>
    <row r="63925" ht="12.75"/>
    <row r="63926" ht="12.75"/>
    <row r="63927" ht="12.75"/>
    <row r="63928" ht="12.75"/>
    <row r="63929" ht="12.75"/>
    <row r="63930" ht="12.75"/>
    <row r="63931" ht="12.75"/>
    <row r="63932" ht="12.75"/>
    <row r="63933" ht="12.75"/>
    <row r="63934" ht="12.75"/>
    <row r="63935" ht="12.75"/>
    <row r="63936" ht="12.75"/>
    <row r="63937" ht="12.75"/>
    <row r="63938" ht="12.75"/>
    <row r="63939" ht="12.75"/>
    <row r="63940" ht="12.75"/>
    <row r="63941" ht="12.75"/>
    <row r="63942" ht="12.75"/>
    <row r="63943" ht="12.75"/>
    <row r="63944" ht="12.75"/>
    <row r="63945" ht="12.75"/>
    <row r="63946" ht="12.75"/>
    <row r="63947" ht="12.75"/>
    <row r="63948" ht="12.75"/>
    <row r="63949" ht="12.75"/>
    <row r="63950" ht="12.75"/>
    <row r="63951" ht="12.75"/>
    <row r="63952" ht="12.75"/>
    <row r="63953" ht="12.75"/>
    <row r="63954" ht="12.75"/>
    <row r="63955" ht="12.75"/>
    <row r="63956" ht="12.75"/>
    <row r="63957" ht="12.75"/>
    <row r="63958" ht="12.75"/>
    <row r="63959" ht="12.75"/>
    <row r="63960" ht="12.75"/>
    <row r="63961" ht="12.75"/>
    <row r="63962" ht="12.75"/>
    <row r="63963" ht="12.75"/>
    <row r="63964" ht="12.75"/>
    <row r="63965" ht="12.75"/>
    <row r="63966" ht="12.75"/>
    <row r="63967" ht="12.75"/>
    <row r="63968" ht="12.75"/>
    <row r="63969" ht="12.75"/>
    <row r="63970" ht="12.75"/>
    <row r="63971" ht="12.75"/>
    <row r="63972" ht="12.75"/>
    <row r="63973" ht="12.75"/>
    <row r="63974" ht="12.75"/>
    <row r="63975" ht="12.75"/>
    <row r="63976" ht="12.75"/>
    <row r="63977" ht="12.75"/>
    <row r="63978" ht="12.75"/>
    <row r="63979" ht="12.75"/>
    <row r="63980" ht="12.75"/>
    <row r="63981" ht="12.75"/>
    <row r="63982" ht="12.75"/>
    <row r="63983" ht="12.75"/>
    <row r="63984" ht="12.75"/>
    <row r="63985" ht="12.75"/>
    <row r="63986" ht="12.75"/>
    <row r="63987" ht="12.75"/>
    <row r="63988" ht="12.75"/>
    <row r="63989" ht="12.75"/>
    <row r="63990" ht="12.75"/>
    <row r="63991" ht="12.75"/>
    <row r="63992" ht="12.75"/>
    <row r="63993" ht="12.75"/>
    <row r="63994" ht="12.75"/>
    <row r="63995" ht="12.75"/>
    <row r="63996" ht="12.75"/>
    <row r="63997" ht="12.75"/>
    <row r="63998" ht="12.75"/>
    <row r="63999" ht="12.75"/>
    <row r="64000" ht="12.75"/>
    <row r="64001" ht="12.75"/>
    <row r="64002" ht="12.75"/>
    <row r="64003" ht="12.75"/>
    <row r="64004" ht="12.75"/>
    <row r="64005" ht="12.75"/>
    <row r="64006" ht="12.75"/>
    <row r="64007" ht="12.75"/>
    <row r="64008" ht="12.75"/>
    <row r="64009" ht="12.75"/>
    <row r="64010" ht="12.75"/>
    <row r="64011" ht="12.75"/>
    <row r="64012" ht="12.75"/>
    <row r="64013" ht="12.75"/>
    <row r="64014" ht="12.75"/>
    <row r="64015" ht="12.75"/>
    <row r="64016" ht="12.75"/>
    <row r="64017" ht="12.75"/>
    <row r="64018" ht="12.75"/>
    <row r="64019" ht="12.75"/>
    <row r="64020" ht="12.75"/>
    <row r="64021" ht="12.75"/>
    <row r="64022" ht="12.75"/>
    <row r="64023" ht="12.75"/>
    <row r="64024" ht="12.75"/>
    <row r="64025" ht="12.75"/>
    <row r="64026" ht="12.75"/>
    <row r="64027" ht="12.75"/>
    <row r="64028" ht="12.75"/>
    <row r="64029" ht="12.75"/>
    <row r="64030" ht="12.75"/>
    <row r="64031" ht="12.75"/>
    <row r="64032" ht="12.75"/>
    <row r="64033" ht="12.75"/>
    <row r="64034" ht="12.75"/>
    <row r="64035" ht="12.75"/>
    <row r="64036" ht="12.75"/>
    <row r="64037" ht="12.75"/>
    <row r="64038" ht="12.75"/>
    <row r="64039" ht="12.75"/>
    <row r="64040" ht="12.75"/>
    <row r="64041" ht="12.75"/>
    <row r="64042" ht="12.75"/>
    <row r="64043" ht="12.75"/>
    <row r="64044" ht="12.75"/>
    <row r="64045" ht="12.75"/>
    <row r="64046" ht="12.75"/>
    <row r="64047" ht="12.75"/>
    <row r="64048" ht="12.75"/>
    <row r="64049" ht="12.75"/>
    <row r="64050" ht="12.75"/>
    <row r="64051" ht="12.75"/>
    <row r="64052" ht="12.75"/>
    <row r="64053" ht="12.75"/>
    <row r="64054" ht="12.75"/>
    <row r="64055" ht="12.75"/>
    <row r="64056" ht="12.75"/>
    <row r="64057" ht="12.75"/>
    <row r="64058" ht="12.75"/>
    <row r="64059" ht="12.75"/>
    <row r="64060" ht="12.75"/>
    <row r="64061" ht="12.75"/>
    <row r="64062" ht="12.75"/>
    <row r="64063" ht="12.75"/>
    <row r="64064" ht="12.75"/>
    <row r="64065" ht="12.75"/>
    <row r="64066" ht="12.75"/>
    <row r="64067" ht="12.75"/>
    <row r="64068" ht="12.75"/>
    <row r="64069" ht="12.75"/>
    <row r="64070" ht="12.75"/>
    <row r="64071" ht="12.75"/>
    <row r="64072" ht="12.75"/>
    <row r="64073" ht="12.75"/>
    <row r="64074" ht="12.75"/>
    <row r="64075" ht="12.75"/>
    <row r="64076" ht="12.75"/>
    <row r="64077" ht="12.75"/>
    <row r="64078" ht="12.75"/>
    <row r="64079" ht="12.75"/>
    <row r="64080" ht="12.75"/>
    <row r="64081" ht="12.75"/>
    <row r="64082" ht="12.75"/>
    <row r="64083" ht="12.75"/>
    <row r="64084" ht="12.75"/>
    <row r="64085" ht="12.75"/>
    <row r="64086" ht="12.75"/>
    <row r="64087" ht="12.75"/>
    <row r="64088" ht="12.75"/>
    <row r="64089" ht="12.75"/>
    <row r="64090" ht="12.75"/>
    <row r="64091" ht="12.75"/>
    <row r="64092" ht="12.75"/>
    <row r="64093" ht="12.75"/>
    <row r="64094" ht="12.75"/>
    <row r="64095" ht="12.75"/>
    <row r="64096" ht="12.75"/>
    <row r="64097" ht="12.75"/>
    <row r="64098" ht="12.75"/>
    <row r="64099" ht="12.75"/>
    <row r="64100" ht="12.75"/>
    <row r="64101" ht="12.75"/>
    <row r="64102" ht="12.75"/>
    <row r="64103" ht="12.75"/>
    <row r="64104" ht="12.75"/>
    <row r="64105" ht="12.75"/>
    <row r="64106" ht="12.75"/>
    <row r="64107" ht="12.75"/>
    <row r="64108" ht="12.75"/>
    <row r="64109" ht="12.75"/>
    <row r="64110" ht="12.75"/>
    <row r="64111" ht="12.75"/>
    <row r="64112" ht="12.75"/>
    <row r="64113" ht="12.75"/>
    <row r="64114" ht="12.75"/>
    <row r="64115" ht="12.75"/>
    <row r="64116" ht="12.75"/>
    <row r="64117" ht="12.75"/>
    <row r="64118" ht="12.75"/>
    <row r="64119" ht="12.75"/>
    <row r="64120" ht="12.75"/>
    <row r="64121" ht="12.75"/>
    <row r="64122" ht="12.75"/>
    <row r="64123" ht="12.75"/>
    <row r="64124" ht="12.75"/>
    <row r="64125" ht="12.75"/>
    <row r="64126" ht="12.75"/>
    <row r="64127" ht="12.75"/>
    <row r="64128" ht="12.75"/>
    <row r="64129" ht="12.75"/>
    <row r="64130" ht="12.75"/>
    <row r="64131" ht="12.75"/>
    <row r="64132" ht="12.75"/>
    <row r="64133" ht="12.75"/>
    <row r="64134" ht="12.75"/>
    <row r="64135" ht="12.75"/>
    <row r="64136" ht="12.75"/>
    <row r="64137" ht="12.75"/>
    <row r="64138" ht="12.75"/>
    <row r="64139" ht="12.75"/>
    <row r="64140" ht="12.75"/>
    <row r="64141" ht="12.75"/>
    <row r="64142" ht="12.75"/>
    <row r="64143" ht="12.75"/>
    <row r="64144" ht="12.75"/>
    <row r="64145" ht="12.75"/>
    <row r="64146" ht="12.75"/>
    <row r="64147" ht="12.75"/>
    <row r="64148" ht="12.75"/>
    <row r="64149" ht="12.75"/>
    <row r="64150" ht="12.75"/>
    <row r="64151" ht="12.75"/>
    <row r="64152" ht="12.75"/>
    <row r="64153" ht="12.75"/>
    <row r="64154" ht="12.75"/>
    <row r="64155" ht="12.75"/>
    <row r="64156" ht="12.75"/>
    <row r="64157" ht="12.75"/>
    <row r="64158" ht="12.75"/>
    <row r="64159" ht="12.75"/>
    <row r="64160" ht="12.75"/>
    <row r="64161" ht="12.75"/>
    <row r="64162" ht="12.75"/>
    <row r="64163" ht="12.75"/>
    <row r="64164" ht="12.75"/>
    <row r="64165" ht="12.75"/>
    <row r="64166" ht="12.75"/>
    <row r="64167" ht="12.75"/>
    <row r="64168" ht="12.75"/>
    <row r="64169" ht="12.75"/>
    <row r="64170" ht="12.75"/>
    <row r="64171" ht="12.75"/>
    <row r="64172" ht="12.75"/>
    <row r="64173" ht="12.75"/>
    <row r="64174" ht="12.75"/>
    <row r="64175" ht="12.75"/>
    <row r="64176" ht="12.75"/>
    <row r="64177" ht="12.75"/>
    <row r="64178" ht="12.75"/>
    <row r="64179" ht="12.75"/>
    <row r="64180" ht="12.75"/>
    <row r="64181" ht="12.75"/>
    <row r="64182" ht="12.75"/>
    <row r="64183" ht="12.75"/>
    <row r="64184" ht="12.75"/>
    <row r="64185" ht="12.75"/>
    <row r="64186" ht="12.75"/>
    <row r="64187" ht="12.75"/>
    <row r="64188" ht="12.75"/>
    <row r="64189" ht="12.75"/>
    <row r="64190" ht="12.75"/>
    <row r="64191" ht="12.75"/>
    <row r="64192" ht="12.75"/>
    <row r="64193" ht="12.75"/>
    <row r="64194" ht="12.75"/>
    <row r="64195" ht="12.75"/>
    <row r="64196" ht="12.75"/>
    <row r="64197" ht="12.75"/>
    <row r="64198" ht="12.75"/>
    <row r="64199" ht="12.75"/>
    <row r="64200" ht="12.75"/>
    <row r="64201" ht="12.75"/>
    <row r="64202" ht="12.75"/>
    <row r="64203" ht="12.75"/>
    <row r="64204" ht="12.75"/>
    <row r="64205" ht="12.75"/>
    <row r="64206" ht="12.75"/>
    <row r="64207" ht="12.75"/>
    <row r="64208" ht="12.75"/>
    <row r="64209" ht="12.75"/>
    <row r="64210" ht="12.75"/>
    <row r="64211" ht="12.75"/>
    <row r="64212" ht="12.75"/>
    <row r="64213" ht="12.75"/>
    <row r="64214" ht="12.75"/>
    <row r="64215" ht="12.75"/>
    <row r="64216" ht="12.75"/>
    <row r="64217" ht="12.75"/>
    <row r="64218" ht="12.75"/>
    <row r="64219" ht="12.75"/>
    <row r="64220" ht="12.75"/>
    <row r="64221" ht="12.75"/>
    <row r="64222" ht="12.75"/>
    <row r="64223" ht="12.75"/>
    <row r="64224" ht="12.75"/>
    <row r="64225" ht="12.75"/>
    <row r="64226" ht="12.75"/>
    <row r="64227" ht="12.75"/>
    <row r="64228" ht="12.75"/>
    <row r="64229" ht="12.75"/>
    <row r="64230" ht="12.75"/>
    <row r="64231" ht="12.75"/>
    <row r="64232" ht="12.75"/>
    <row r="64233" ht="12.75"/>
    <row r="64234" ht="12.75"/>
    <row r="64235" ht="12.75"/>
    <row r="64236" ht="12.75"/>
    <row r="64237" ht="12.75"/>
    <row r="64238" ht="12.75"/>
    <row r="64239" ht="12.75"/>
    <row r="64240" ht="12.75"/>
    <row r="64241" ht="12.75"/>
    <row r="64242" ht="12.75"/>
    <row r="64243" ht="12.75"/>
    <row r="64244" ht="12.75"/>
    <row r="64245" ht="12.75"/>
    <row r="64246" ht="12.75"/>
    <row r="64247" ht="12.75"/>
    <row r="64248" ht="12.75"/>
    <row r="64249" ht="12.75"/>
    <row r="64250" ht="12.75"/>
    <row r="64251" ht="12.75"/>
    <row r="64252" ht="12.75"/>
    <row r="64253" ht="12.75"/>
    <row r="64254" ht="12.75"/>
    <row r="64255" ht="12.75"/>
    <row r="64256" ht="12.75"/>
    <row r="64257" ht="12.75"/>
    <row r="64258" ht="12.75"/>
    <row r="64259" ht="12.75"/>
    <row r="64260" ht="12.75"/>
    <row r="64261" ht="12.75"/>
    <row r="64262" ht="12.75"/>
    <row r="64263" ht="12.75"/>
    <row r="64264" ht="12.75"/>
    <row r="64265" ht="12.75"/>
    <row r="64266" ht="12.75"/>
    <row r="64267" ht="12.75"/>
    <row r="64268" ht="12.75"/>
    <row r="64269" ht="12.75"/>
    <row r="64270" ht="12.75"/>
    <row r="64271" ht="12.75"/>
    <row r="64272" ht="12.75"/>
    <row r="64273" ht="12.75"/>
    <row r="64274" ht="12.75"/>
    <row r="64275" ht="12.75"/>
    <row r="64276" ht="12.75"/>
    <row r="64277" ht="12.75"/>
    <row r="64278" ht="12.75"/>
    <row r="64279" ht="12.75"/>
    <row r="64280" ht="12.75"/>
    <row r="64281" ht="12.75"/>
    <row r="64282" ht="12.75"/>
    <row r="64283" ht="12.75"/>
    <row r="64284" ht="12.75"/>
    <row r="64285" ht="12.75"/>
    <row r="64286" ht="12.75"/>
    <row r="64287" ht="12.75"/>
    <row r="64288" ht="12.75"/>
    <row r="64289" ht="12.75"/>
    <row r="64290" ht="12.75"/>
    <row r="64291" ht="12.75"/>
    <row r="64292" ht="12.75"/>
    <row r="64293" ht="12.75"/>
    <row r="64294" ht="12.75"/>
    <row r="64295" ht="12.75"/>
    <row r="64296" ht="12.75"/>
    <row r="64297" ht="12.75"/>
    <row r="64298" ht="12.75"/>
    <row r="64299" ht="12.75"/>
    <row r="64300" ht="12.75"/>
    <row r="64301" ht="12.75"/>
    <row r="64302" ht="12.75"/>
    <row r="64303" ht="12.75"/>
    <row r="64304" ht="12.75"/>
    <row r="64305" ht="12.75"/>
    <row r="64306" ht="12.75"/>
    <row r="64307" ht="12.75"/>
    <row r="64308" ht="12.75"/>
    <row r="64309" ht="12.75"/>
    <row r="64310" ht="12.75"/>
    <row r="64311" ht="12.75"/>
    <row r="64312" ht="12.75"/>
    <row r="64313" ht="12.75"/>
    <row r="64314" ht="12.75"/>
    <row r="64315" ht="12.75"/>
    <row r="64316" ht="12.75"/>
    <row r="64317" ht="12.75"/>
    <row r="64318" ht="12.75"/>
    <row r="64319" ht="12.75"/>
    <row r="64320" ht="12.75"/>
    <row r="64321" ht="12.75"/>
    <row r="64322" ht="12.75"/>
    <row r="64323" ht="12.75"/>
    <row r="64324" ht="12.75"/>
    <row r="64325" ht="12.75"/>
    <row r="64326" ht="12.75"/>
    <row r="64327" ht="12.75"/>
    <row r="64328" ht="12.75"/>
    <row r="64329" ht="12.75"/>
    <row r="64330" ht="12.75"/>
    <row r="64331" ht="12.75"/>
    <row r="64332" ht="12.75"/>
    <row r="64333" ht="12.75"/>
    <row r="64334" ht="12.75"/>
    <row r="64335" ht="12.75"/>
    <row r="64336" ht="12.75"/>
    <row r="64337" ht="12.75"/>
    <row r="64338" ht="12.75"/>
    <row r="64339" ht="12.75"/>
    <row r="64340" ht="12.75"/>
    <row r="64341" ht="12.75"/>
    <row r="64342" ht="12.75"/>
    <row r="64343" ht="12.75"/>
    <row r="64344" ht="12.75"/>
    <row r="64345" ht="12.75"/>
    <row r="64346" ht="12.75"/>
    <row r="64347" ht="12.75"/>
    <row r="64348" ht="12.75"/>
    <row r="64349" ht="12.75"/>
    <row r="64350" ht="12.75"/>
    <row r="64351" ht="12.75"/>
    <row r="64352" ht="12.75"/>
    <row r="64353" ht="12.75"/>
    <row r="64354" ht="12.75"/>
    <row r="64355" ht="12.75"/>
    <row r="64356" ht="12.75"/>
    <row r="64357" ht="12.75"/>
    <row r="64358" ht="12.75"/>
    <row r="64359" ht="12.75"/>
    <row r="64360" ht="12.75"/>
    <row r="64361" ht="12.75"/>
    <row r="64362" ht="12.75"/>
    <row r="64363" ht="12.75"/>
    <row r="64364" ht="12.75"/>
    <row r="64365" ht="12.75"/>
    <row r="64366" ht="12.75"/>
    <row r="64367" ht="12.75"/>
    <row r="64368" ht="12.75"/>
    <row r="64369" ht="12.75"/>
    <row r="64370" ht="12.75"/>
    <row r="64371" ht="12.75"/>
    <row r="64372" ht="12.75"/>
    <row r="64373" ht="12.75"/>
    <row r="64374" ht="12.75"/>
    <row r="64375" ht="12.75"/>
    <row r="64376" ht="12.75"/>
    <row r="64377" ht="12.75"/>
    <row r="64378" ht="12.75"/>
    <row r="64379" ht="12.75"/>
    <row r="64380" ht="12.75"/>
    <row r="64381" ht="12.75"/>
    <row r="64382" ht="12.75"/>
    <row r="64383" ht="12.75"/>
    <row r="64384" ht="12.75"/>
    <row r="64385" ht="12.75"/>
    <row r="64386" ht="12.75"/>
    <row r="64387" ht="12.75"/>
    <row r="64388" ht="12.75"/>
    <row r="64389" ht="12.75"/>
    <row r="64390" ht="12.75"/>
    <row r="64391" ht="12.75"/>
    <row r="64392" ht="12.75"/>
    <row r="64393" ht="12.75"/>
    <row r="64394" ht="12.75"/>
    <row r="64395" ht="12.75"/>
    <row r="64396" ht="12.75"/>
    <row r="64397" ht="12.75"/>
    <row r="64398" ht="12.75"/>
    <row r="64399" ht="12.75"/>
    <row r="64400" ht="12.75"/>
    <row r="64401" ht="12.75"/>
    <row r="64402" ht="12.75"/>
    <row r="64403" ht="12.75"/>
    <row r="64404" ht="12.75"/>
    <row r="64405" ht="12.75"/>
    <row r="64406" ht="12.75"/>
    <row r="64407" ht="12.75"/>
    <row r="64408" ht="12.75"/>
    <row r="64409" ht="12.75"/>
    <row r="64410" ht="12.75"/>
    <row r="64411" ht="12.75"/>
    <row r="64412" ht="12.75"/>
    <row r="64413" ht="12.75"/>
    <row r="64414" ht="12.75"/>
    <row r="64415" ht="12.75"/>
    <row r="64416" ht="12.75"/>
    <row r="64417" ht="12.75"/>
    <row r="64418" ht="12.75"/>
    <row r="64419" ht="12.75"/>
    <row r="64420" ht="12.75"/>
    <row r="64421" ht="12.75"/>
    <row r="64422" ht="12.75"/>
    <row r="64423" ht="12.75"/>
    <row r="64424" ht="12.75"/>
    <row r="64425" ht="12.75"/>
    <row r="64426" ht="12.75"/>
    <row r="64427" ht="12.75"/>
    <row r="64428" ht="12.75"/>
    <row r="64429" ht="12.75"/>
    <row r="64430" ht="12.75"/>
    <row r="64431" ht="12.75"/>
    <row r="64432" ht="12.75"/>
    <row r="64433" ht="12.75"/>
    <row r="64434" ht="12.75"/>
    <row r="64435" ht="12.75"/>
    <row r="64436" ht="12.75"/>
    <row r="64437" ht="12.75"/>
    <row r="64438" ht="12.75"/>
    <row r="64439" ht="12.75"/>
    <row r="64440" ht="12.75"/>
    <row r="64441" ht="12.75"/>
    <row r="64442" ht="12.75"/>
    <row r="64443" ht="12.75"/>
    <row r="64444" ht="12.75"/>
    <row r="64445" ht="12.75"/>
    <row r="64446" ht="12.75"/>
    <row r="64447" ht="12.75"/>
    <row r="64448" ht="12.75"/>
    <row r="64449" ht="12.75"/>
    <row r="64450" ht="12.75"/>
    <row r="64451" ht="12.75"/>
    <row r="64452" ht="12.75"/>
    <row r="64453" ht="12.75"/>
    <row r="64454" ht="12.75"/>
    <row r="64455" ht="12.75"/>
    <row r="64456" ht="12.75"/>
    <row r="64457" ht="12.75"/>
    <row r="64458" ht="12.75"/>
    <row r="64459" ht="12.75"/>
    <row r="64460" ht="12.75"/>
    <row r="64461" ht="12.75"/>
    <row r="64462" ht="12.75"/>
    <row r="64463" ht="12.75"/>
    <row r="64464" ht="12.75"/>
    <row r="64465" ht="12.75"/>
    <row r="64466" ht="12.75"/>
    <row r="64467" ht="12.75"/>
    <row r="64468" ht="12.75"/>
    <row r="64469" ht="12.75"/>
    <row r="64470" ht="12.75"/>
    <row r="64471" ht="12.75"/>
    <row r="64472" ht="12.75"/>
    <row r="64473" ht="12.75"/>
    <row r="64474" ht="12.75"/>
    <row r="64475" ht="12.75"/>
    <row r="64476" ht="12.75"/>
    <row r="64477" ht="12.75"/>
    <row r="64478" ht="12.75"/>
    <row r="64479" ht="12.75"/>
    <row r="64480" ht="12.75"/>
    <row r="64481" ht="12.75"/>
    <row r="64482" ht="12.75"/>
    <row r="64483" ht="12.75"/>
    <row r="64484" ht="12.75"/>
    <row r="64485" ht="12.75"/>
    <row r="64486" ht="12.75"/>
    <row r="64487" ht="12.75"/>
    <row r="64488" ht="12.75"/>
    <row r="64489" ht="12.75"/>
    <row r="64490" ht="12.75"/>
    <row r="64491" ht="12.75"/>
    <row r="64492" ht="12.75"/>
    <row r="64493" ht="12.75"/>
    <row r="64494" ht="12.75"/>
    <row r="64495" ht="12.75"/>
    <row r="64496" ht="12.75"/>
    <row r="64497" ht="12.75"/>
    <row r="64498" ht="12.75"/>
    <row r="64499" ht="12.75"/>
    <row r="64500" ht="12.75"/>
    <row r="64501" ht="12.75"/>
    <row r="64502" ht="12.75"/>
    <row r="64503" ht="12.75"/>
    <row r="64504" ht="12.75"/>
    <row r="64505" ht="12.75"/>
    <row r="64506" ht="12.75"/>
    <row r="64507" ht="12.75"/>
    <row r="64508" ht="12.75"/>
    <row r="64509" ht="12.75"/>
    <row r="64510" ht="12.75"/>
    <row r="64511" ht="12.75"/>
    <row r="64512" ht="12.75"/>
    <row r="64513" ht="12.75"/>
    <row r="64514" ht="12.75"/>
    <row r="64515" ht="12.75"/>
    <row r="64516" ht="12.75"/>
    <row r="64517" ht="12.75"/>
    <row r="64518" ht="12.75"/>
    <row r="64519" ht="12.75"/>
    <row r="64520" ht="12.75"/>
    <row r="64521" ht="12.75"/>
    <row r="64522" ht="12.75"/>
    <row r="64523" ht="12.75"/>
    <row r="64524" ht="12.75"/>
    <row r="64525" ht="12.75"/>
    <row r="64526" ht="12.75"/>
    <row r="64527" ht="12.75"/>
    <row r="64528" ht="12.75"/>
    <row r="64529" ht="12.75"/>
    <row r="64530" ht="12.75"/>
    <row r="64531" ht="12.75"/>
    <row r="64532" ht="12.75"/>
    <row r="64533" ht="12.75"/>
    <row r="64534" ht="12.75"/>
    <row r="64535" ht="12.75"/>
    <row r="64536" ht="12.75"/>
    <row r="64537" ht="12.75"/>
    <row r="64538" ht="12.75"/>
    <row r="64539" ht="12.75"/>
    <row r="64540" ht="12.75"/>
    <row r="64541" ht="12.75"/>
    <row r="64542" ht="12.75"/>
    <row r="64543" ht="12.75"/>
    <row r="64544" ht="12.75"/>
    <row r="64545" ht="12.75"/>
    <row r="64546" ht="12.75"/>
    <row r="64547" ht="12.75"/>
    <row r="64548" ht="12.75"/>
    <row r="64549" ht="12.75"/>
    <row r="64550" ht="12.75"/>
    <row r="64551" ht="12.75"/>
    <row r="64552" ht="12.75"/>
    <row r="64553" ht="12.75"/>
    <row r="64554" ht="12.75"/>
    <row r="64555" ht="12.75"/>
    <row r="64556" ht="12.75"/>
    <row r="64557" ht="12.75"/>
    <row r="64558" ht="12.75"/>
    <row r="64559" ht="12.75"/>
    <row r="64560" ht="12.75"/>
    <row r="64561" ht="12.75"/>
    <row r="64562" ht="12.75"/>
    <row r="64563" ht="12.75"/>
    <row r="64564" ht="12.75"/>
    <row r="64565" ht="12.75"/>
    <row r="64566" ht="12.75"/>
    <row r="64567" ht="12.75"/>
    <row r="64568" ht="12.75"/>
    <row r="64569" ht="12.75"/>
    <row r="64570" ht="12.75"/>
    <row r="64571" ht="12.75"/>
    <row r="64572" ht="12.75"/>
    <row r="64573" ht="12.75"/>
    <row r="64574" ht="12.75"/>
    <row r="64575" ht="12.75"/>
    <row r="64576" ht="12.75"/>
    <row r="64577" ht="12.75"/>
    <row r="64578" ht="12.75"/>
    <row r="64579" ht="12.75"/>
    <row r="64580" ht="12.75"/>
    <row r="64581" ht="12.75"/>
    <row r="64582" ht="12.75"/>
    <row r="64583" ht="12.75"/>
    <row r="64584" ht="12.75"/>
    <row r="64585" ht="12.75"/>
    <row r="64586" ht="12.75"/>
    <row r="64587" ht="12.75"/>
    <row r="64588" ht="12.75"/>
    <row r="64589" ht="12.75"/>
    <row r="64590" ht="12.75"/>
    <row r="64591" ht="12.75"/>
    <row r="64592" ht="12.75"/>
    <row r="64593" ht="12.75"/>
    <row r="64594" ht="12.75"/>
    <row r="64595" ht="12.75"/>
    <row r="64596" ht="12.75"/>
    <row r="64597" ht="12.75"/>
    <row r="64598" ht="12.75"/>
    <row r="64599" ht="12.75"/>
    <row r="64600" ht="12.75"/>
    <row r="64601" ht="12.75"/>
    <row r="64602" ht="12.75"/>
    <row r="64603" ht="12.75"/>
    <row r="64604" ht="12.75"/>
    <row r="64605" ht="12.75"/>
    <row r="64606" ht="12.75"/>
    <row r="64607" ht="12.75"/>
    <row r="64608" ht="12.75"/>
    <row r="64609" ht="12.75"/>
    <row r="64610" ht="12.75"/>
    <row r="64611" ht="12.75"/>
    <row r="64612" ht="12.75"/>
    <row r="64613" ht="12.75"/>
    <row r="64614" ht="12.75"/>
    <row r="64615" ht="12.75"/>
    <row r="64616" ht="12.75"/>
    <row r="64617" ht="12.75"/>
    <row r="64618" ht="12.75"/>
    <row r="64619" ht="12.75"/>
    <row r="64620" ht="12.75"/>
    <row r="64621" ht="12.75"/>
    <row r="64622" ht="12.75"/>
    <row r="64623" ht="12.75"/>
    <row r="64624" ht="12.75"/>
    <row r="64625" ht="12.75"/>
    <row r="64626" ht="12.75"/>
    <row r="64627" ht="12.75"/>
    <row r="64628" ht="12.75"/>
    <row r="64629" ht="12.75"/>
    <row r="64630" ht="12.75"/>
    <row r="64631" ht="12.75"/>
    <row r="64632" ht="12.75"/>
    <row r="64633" ht="12.75"/>
    <row r="64634" ht="12.75"/>
    <row r="64635" ht="12.75"/>
    <row r="64636" ht="12.75"/>
    <row r="64637" ht="12.75"/>
    <row r="64638" ht="12.75"/>
    <row r="64639" ht="12.75"/>
    <row r="64640" ht="12.75"/>
    <row r="64641" ht="12.75"/>
    <row r="64642" ht="12.75"/>
    <row r="64643" ht="12.75"/>
    <row r="64644" ht="12.75"/>
    <row r="64645" ht="12.75"/>
    <row r="64646" ht="12.75"/>
    <row r="64647" ht="12.75"/>
    <row r="64648" ht="12.75"/>
    <row r="64649" ht="12.75"/>
    <row r="64650" ht="12.75"/>
    <row r="64651" ht="12.75"/>
    <row r="64652" ht="12.75"/>
    <row r="64653" ht="12.75"/>
    <row r="64654" ht="12.75"/>
    <row r="64655" ht="12.75"/>
    <row r="64656" ht="12.75"/>
    <row r="64657" ht="12.75"/>
    <row r="64658" ht="12.75"/>
    <row r="64659" ht="12.75"/>
    <row r="64660" ht="12.75"/>
    <row r="64661" ht="12.75"/>
    <row r="64662" ht="12.75"/>
    <row r="64663" ht="12.75"/>
    <row r="64664" ht="12.75"/>
    <row r="64665" ht="12.75"/>
    <row r="64666" ht="12.75"/>
    <row r="64667" ht="12.75"/>
    <row r="64668" ht="12.75"/>
    <row r="64669" ht="12.75"/>
    <row r="64670" ht="12.75"/>
    <row r="64671" ht="12.75"/>
    <row r="64672" ht="12.75"/>
    <row r="64673" ht="12.75"/>
    <row r="64674" ht="12.75"/>
    <row r="64675" ht="12.75"/>
    <row r="64676" ht="12.75"/>
    <row r="64677" ht="12.75"/>
    <row r="64678" ht="12.75"/>
    <row r="64679" ht="12.75"/>
    <row r="64680" ht="12.75"/>
    <row r="64681" ht="12.75"/>
    <row r="64682" ht="12.75"/>
    <row r="64683" ht="12.75"/>
    <row r="64684" ht="12.75"/>
    <row r="64685" ht="12.75"/>
    <row r="64686" ht="12.75"/>
    <row r="64687" ht="12.75"/>
    <row r="64688" ht="12.75"/>
    <row r="64689" ht="12.75"/>
    <row r="64690" ht="12.75"/>
    <row r="64691" ht="12.75"/>
    <row r="64692" ht="12.75"/>
    <row r="64693" ht="12.75"/>
    <row r="64694" ht="12.75"/>
    <row r="64695" ht="12.75"/>
    <row r="64696" ht="12.75"/>
    <row r="64697" ht="12.75"/>
    <row r="64698" ht="12.75"/>
    <row r="64699" ht="12.75"/>
    <row r="64700" ht="12.75"/>
    <row r="64701" ht="12.75"/>
    <row r="64702" ht="12.75"/>
    <row r="64703" ht="12.75"/>
    <row r="64704" ht="12.75"/>
    <row r="64705" ht="12.75"/>
    <row r="64706" ht="12.75"/>
    <row r="64707" ht="12.75"/>
    <row r="64708" ht="12.75"/>
    <row r="64709" ht="12.75"/>
    <row r="64710" ht="12.75"/>
    <row r="64711" ht="12.75"/>
    <row r="64712" ht="12.75"/>
    <row r="64713" ht="12.75"/>
    <row r="64714" ht="12.75"/>
    <row r="64715" ht="12.75"/>
    <row r="64716" ht="12.75"/>
    <row r="64717" ht="12.75"/>
    <row r="64718" ht="12.75"/>
    <row r="64719" ht="12.75"/>
    <row r="64720" ht="12.75"/>
    <row r="64721" ht="12.75"/>
    <row r="64722" ht="12.75"/>
    <row r="64723" ht="12.75"/>
    <row r="64724" ht="12.75"/>
    <row r="64725" ht="12.75"/>
    <row r="64726" ht="12.75"/>
    <row r="64727" ht="12.75"/>
    <row r="64728" ht="12.75"/>
    <row r="64729" ht="12.75"/>
    <row r="64730" ht="12.75"/>
    <row r="64731" ht="12.75"/>
    <row r="64732" ht="12.75"/>
    <row r="64733" ht="12.75"/>
    <row r="64734" ht="12.75"/>
    <row r="64735" ht="12.75"/>
    <row r="64736" ht="12.75"/>
    <row r="64737" ht="12.75"/>
    <row r="64738" ht="12.75"/>
    <row r="64739" ht="12.75"/>
    <row r="64740" ht="12.75"/>
    <row r="64741" ht="12.75"/>
    <row r="64742" ht="12.75"/>
    <row r="64743" ht="12.75"/>
    <row r="64744" ht="12.75"/>
    <row r="64745" ht="12.75"/>
    <row r="64746" ht="12.75"/>
    <row r="64747" ht="12.75"/>
    <row r="64748" ht="12.75"/>
    <row r="64749" ht="12.75"/>
    <row r="64750" ht="12.75"/>
    <row r="64751" ht="12.75"/>
    <row r="64752" ht="12.75"/>
    <row r="64753" ht="12.75"/>
    <row r="64754" ht="12.75"/>
    <row r="64755" ht="12.75"/>
    <row r="64756" ht="12.75"/>
    <row r="64757" ht="12.75"/>
    <row r="64758" ht="12.75"/>
    <row r="64759" ht="12.75"/>
    <row r="64760" ht="12.75"/>
    <row r="64761" ht="12.75"/>
    <row r="64762" ht="12.75"/>
    <row r="64763" ht="12.75"/>
    <row r="64764" ht="12.75"/>
    <row r="64765" ht="12.75"/>
    <row r="64766" ht="12.75"/>
    <row r="64767" ht="12.75"/>
    <row r="64768" ht="12.75"/>
    <row r="64769" ht="12.75"/>
    <row r="64770" ht="12.75"/>
    <row r="64771" ht="12.75"/>
    <row r="64772" ht="12.75"/>
    <row r="64773" ht="12.75"/>
    <row r="64774" ht="12.75"/>
    <row r="64775" ht="12.75"/>
    <row r="64776" ht="12.75"/>
    <row r="64777" ht="12.75"/>
    <row r="64778" ht="12.75"/>
    <row r="64779" ht="12.75"/>
    <row r="64780" ht="12.75"/>
    <row r="64781" ht="12.75"/>
    <row r="64782" ht="12.75"/>
    <row r="64783" ht="12.75"/>
    <row r="64784" ht="12.75"/>
    <row r="64785" ht="12.75"/>
    <row r="64786" ht="12.75"/>
    <row r="64787" ht="12.75"/>
    <row r="64788" ht="12.75"/>
    <row r="64789" ht="12.75"/>
    <row r="64790" ht="12.75"/>
    <row r="64791" ht="12.75"/>
    <row r="64792" ht="12.75"/>
    <row r="64793" ht="12.75"/>
    <row r="64794" ht="12.75"/>
    <row r="64795" ht="12.75"/>
    <row r="64796" ht="12.75"/>
    <row r="64797" ht="12.75"/>
    <row r="64798" ht="12.75"/>
    <row r="64799" ht="12.75"/>
    <row r="64800" ht="12.75"/>
    <row r="64801" ht="12.75"/>
    <row r="64802" ht="12.75"/>
    <row r="64803" ht="12.75"/>
    <row r="64804" ht="12.75"/>
    <row r="64805" ht="12.75"/>
    <row r="64806" ht="12.75"/>
    <row r="64807" ht="12.75"/>
    <row r="64808" ht="12.75"/>
    <row r="64809" ht="12.75"/>
    <row r="64810" ht="12.75"/>
    <row r="64811" ht="12.75"/>
    <row r="64812" ht="12.75"/>
    <row r="64813" ht="12.75"/>
    <row r="64814" ht="12.75"/>
    <row r="64815" ht="12.75"/>
    <row r="64816" ht="12.75"/>
    <row r="64817" ht="12.75"/>
    <row r="64818" ht="12.75"/>
    <row r="64819" ht="12.75"/>
    <row r="64820" ht="12.75"/>
    <row r="64821" ht="12.75"/>
    <row r="64822" ht="12.75"/>
    <row r="64823" ht="12.75"/>
    <row r="64824" ht="12.75"/>
    <row r="64825" ht="12.75"/>
    <row r="64826" ht="12.75"/>
    <row r="64827" ht="12.75"/>
    <row r="64828" ht="12.75"/>
    <row r="64829" ht="12.75"/>
    <row r="64830" ht="12.75"/>
    <row r="64831" ht="12.75"/>
    <row r="64832" ht="12.75"/>
    <row r="64833" ht="12.75"/>
    <row r="64834" ht="12.75"/>
    <row r="64835" ht="12.75"/>
    <row r="64836" ht="12.75"/>
    <row r="64837" ht="12.75"/>
    <row r="64838" ht="12.75"/>
    <row r="64839" ht="12.75"/>
    <row r="64840" ht="12.75"/>
    <row r="64841" ht="12.75"/>
    <row r="64842" ht="12.75"/>
    <row r="64843" ht="12.75"/>
    <row r="64844" ht="12.75"/>
    <row r="64845" ht="12.75"/>
    <row r="64846" ht="12.75"/>
    <row r="64847" ht="12.75"/>
    <row r="64848" ht="12.75"/>
    <row r="64849" ht="12.75"/>
    <row r="64850" ht="12.75"/>
    <row r="64851" ht="12.75"/>
    <row r="64852" ht="12.75"/>
    <row r="64853" ht="12.75"/>
    <row r="64854" ht="12.75"/>
    <row r="64855" ht="12.75"/>
    <row r="64856" ht="12.75"/>
    <row r="64857" ht="12.75"/>
    <row r="64858" ht="12.75"/>
    <row r="64859" ht="12.75"/>
    <row r="64860" ht="12.75"/>
    <row r="64861" ht="12.75"/>
    <row r="64862" ht="12.75"/>
    <row r="64863" ht="12.75"/>
    <row r="64864" ht="12.75"/>
    <row r="64865" ht="12.75"/>
    <row r="64866" ht="12.75"/>
    <row r="64867" ht="12.75"/>
    <row r="64868" ht="12.75"/>
    <row r="64869" ht="12.75"/>
    <row r="64870" ht="12.75"/>
    <row r="64871" ht="12.75"/>
    <row r="64872" ht="12.75"/>
    <row r="64873" ht="12.75"/>
    <row r="64874" ht="12.75"/>
    <row r="64875" ht="12.75"/>
    <row r="64876" ht="12.75"/>
    <row r="64877" ht="12.75"/>
    <row r="64878" ht="12.75"/>
    <row r="64879" ht="12.75"/>
    <row r="64880" ht="12.75"/>
    <row r="64881" ht="12.75"/>
    <row r="64882" ht="12.75"/>
    <row r="64883" ht="12.75"/>
    <row r="64884" ht="12.75"/>
    <row r="64885" ht="12.75"/>
    <row r="64886" ht="12.75"/>
    <row r="64887" ht="12.75"/>
    <row r="64888" ht="12.75"/>
    <row r="64889" ht="12.75"/>
    <row r="64890" ht="12.75"/>
    <row r="64891" ht="12.75"/>
    <row r="64892" ht="12.75"/>
    <row r="64893" ht="12.75"/>
    <row r="64894" ht="12.75"/>
    <row r="64895" ht="12.75"/>
    <row r="64896" ht="12.75"/>
    <row r="64897" ht="12.75"/>
    <row r="64898" ht="12.75"/>
    <row r="64899" ht="12.75"/>
    <row r="64900" ht="12.75"/>
    <row r="64901" ht="12.75"/>
    <row r="64902" ht="12.75"/>
    <row r="64903" ht="12.75"/>
    <row r="64904" ht="12.75"/>
    <row r="64905" ht="12.75"/>
    <row r="64906" ht="12.75"/>
    <row r="64907" ht="12.75"/>
    <row r="64908" ht="12.75"/>
    <row r="64909" ht="12.75"/>
    <row r="64910" ht="12.75"/>
    <row r="64911" ht="12.75"/>
    <row r="64912" ht="12.75"/>
    <row r="64913" ht="12.75"/>
    <row r="64914" ht="12.75"/>
    <row r="64915" ht="12.75"/>
    <row r="64916" ht="12.75"/>
    <row r="64917" ht="12.75"/>
    <row r="64918" ht="12.75"/>
    <row r="64919" ht="12.75"/>
    <row r="64920" ht="12.75"/>
    <row r="64921" ht="12.75"/>
    <row r="64922" ht="12.75"/>
    <row r="64923" ht="12.75"/>
    <row r="64924" ht="12.75"/>
    <row r="64925" ht="12.75"/>
    <row r="64926" ht="12.75"/>
    <row r="64927" ht="12.75"/>
    <row r="64928" ht="12.75"/>
    <row r="64929" ht="12.75"/>
    <row r="64930" ht="12.75"/>
    <row r="64931" ht="12.75"/>
    <row r="64932" ht="12.75"/>
    <row r="64933" ht="12.75"/>
    <row r="64934" ht="12.75"/>
    <row r="64935" ht="12.75"/>
    <row r="64936" ht="12.75"/>
    <row r="64937" ht="12.75"/>
    <row r="64938" ht="12.75"/>
    <row r="64939" ht="12.75"/>
    <row r="64940" ht="12.75"/>
    <row r="64941" ht="12.75"/>
    <row r="64942" ht="12.75"/>
    <row r="64943" ht="12.75"/>
    <row r="64944" ht="12.75"/>
    <row r="64945" ht="12.75"/>
    <row r="64946" ht="12.75"/>
    <row r="64947" ht="12.75"/>
    <row r="64948" ht="12.75"/>
    <row r="64949" ht="12.75"/>
    <row r="64950" ht="12.75"/>
    <row r="64951" ht="12.75"/>
    <row r="64952" ht="12.75"/>
    <row r="64953" ht="12.75"/>
    <row r="64954" ht="12.75"/>
    <row r="64955" ht="12.75"/>
    <row r="64956" ht="12.75"/>
    <row r="64957" ht="12.75"/>
    <row r="64958" ht="12.75"/>
    <row r="64959" ht="12.75"/>
    <row r="64960" ht="12.75"/>
    <row r="64961" ht="12.75"/>
    <row r="64962" ht="12.75"/>
    <row r="64963" ht="12.75"/>
    <row r="64964" ht="12.75"/>
    <row r="64965" ht="12.75"/>
    <row r="64966" ht="12.75"/>
    <row r="64967" ht="12.75"/>
    <row r="64968" ht="12.75"/>
    <row r="64969" ht="12.75"/>
    <row r="64970" ht="12.75"/>
    <row r="64971" ht="12.75"/>
    <row r="64972" ht="12.75"/>
    <row r="64973" ht="12.75"/>
    <row r="64974" ht="12.75"/>
    <row r="64975" ht="12.75"/>
    <row r="64976" ht="12.75"/>
    <row r="64977" ht="12.75"/>
    <row r="64978" ht="12.75"/>
    <row r="64979" ht="12.75"/>
    <row r="64980" ht="12.75"/>
    <row r="64981" ht="12.75"/>
    <row r="64982" ht="12.75"/>
    <row r="64983" ht="12.75"/>
    <row r="64984" ht="12.75"/>
    <row r="64985" ht="12.75"/>
    <row r="64986" ht="12.75"/>
    <row r="64987" ht="12.75"/>
    <row r="64988" ht="12.75"/>
    <row r="64989" ht="12.75"/>
    <row r="64990" ht="12.75"/>
    <row r="64991" ht="12.75"/>
    <row r="64992" ht="12.75"/>
    <row r="64993" ht="12.75"/>
    <row r="64994" ht="12.75"/>
    <row r="64995" ht="12.75"/>
    <row r="64996" ht="12.75"/>
    <row r="64997" ht="12.75"/>
    <row r="64998" ht="12.75"/>
    <row r="64999" ht="12.75"/>
    <row r="65000" ht="12.75"/>
    <row r="65001" ht="12.75"/>
    <row r="65002" ht="12.75"/>
    <row r="65003" ht="12.75"/>
    <row r="65004" ht="12.75"/>
    <row r="65005" ht="12.75"/>
    <row r="65006" ht="12.75"/>
    <row r="65007" ht="12.75"/>
    <row r="65008" ht="12.75"/>
    <row r="65009" ht="12.75"/>
    <row r="65010" ht="12.75"/>
    <row r="65011" ht="12.75"/>
    <row r="65012" ht="12.75"/>
    <row r="65013" ht="12.75"/>
    <row r="65014" ht="12.75"/>
    <row r="65015" ht="12.75"/>
    <row r="65016" ht="12.75"/>
    <row r="65017" ht="12.75"/>
    <row r="65018" ht="12.75"/>
    <row r="65019" ht="12.75"/>
    <row r="65020" ht="12.75"/>
    <row r="65021" ht="12.75"/>
    <row r="65022" ht="12.75"/>
    <row r="65023" ht="12.75"/>
    <row r="65024" ht="12.75"/>
    <row r="65025" ht="12.75"/>
    <row r="65026" ht="12.75"/>
    <row r="65027" ht="12.75"/>
    <row r="65028" ht="12.75"/>
    <row r="65029" ht="12.75"/>
    <row r="65030" ht="12.75"/>
    <row r="65031" ht="12.75"/>
    <row r="65032" ht="12.75"/>
    <row r="65033" ht="12.75"/>
    <row r="65034" ht="12.75"/>
    <row r="65035" ht="12.75"/>
    <row r="65036" ht="12.75"/>
    <row r="65037" ht="12.75"/>
    <row r="65038" ht="12.75"/>
    <row r="65039" ht="12.75"/>
    <row r="65040" ht="12.75"/>
    <row r="65041" ht="12.75"/>
    <row r="65042" ht="12.75"/>
    <row r="65043" ht="12.75"/>
    <row r="65044" ht="12.75"/>
    <row r="65045" ht="12.75"/>
    <row r="65046" ht="12.75"/>
    <row r="65047" ht="12.75"/>
    <row r="65048" ht="12.75"/>
    <row r="65049" ht="12.75"/>
    <row r="65050" ht="12.75"/>
    <row r="65051" ht="12.75"/>
    <row r="65052" ht="12.75"/>
    <row r="65053" ht="12.75"/>
    <row r="65054" ht="12.75"/>
    <row r="65055" ht="12.75"/>
    <row r="65056" ht="12.75"/>
    <row r="65057" ht="12.75"/>
    <row r="65058" ht="12.75"/>
    <row r="65059" ht="12.75"/>
    <row r="65060" ht="12.75"/>
    <row r="65061" ht="12.75"/>
    <row r="65062" ht="12.75"/>
    <row r="65063" ht="12.75"/>
    <row r="65064" ht="12.75"/>
    <row r="65065" ht="12.75"/>
    <row r="65066" ht="12.75"/>
    <row r="65067" ht="12.75"/>
    <row r="65068" ht="12.75"/>
    <row r="65069" ht="12.75"/>
    <row r="65070" ht="12.75"/>
    <row r="65071" ht="12.75"/>
    <row r="65072" ht="12.75"/>
    <row r="65073" ht="12.75"/>
    <row r="65074" ht="12.75"/>
    <row r="65075" ht="12.75"/>
    <row r="65076" ht="12.75"/>
    <row r="65077" ht="12.75"/>
    <row r="65078" ht="12.75"/>
    <row r="65079" ht="12.75"/>
    <row r="65080" ht="12.75"/>
    <row r="65081" ht="12.75"/>
    <row r="65082" ht="12.75"/>
    <row r="65083" ht="12.75"/>
    <row r="65084" ht="12.75"/>
    <row r="65085" ht="12.75"/>
    <row r="65086" ht="12.75"/>
    <row r="65087" ht="12.75"/>
    <row r="65088" ht="12.75"/>
    <row r="65089" ht="12.75"/>
    <row r="65090" ht="12.75"/>
    <row r="65091" ht="12.75"/>
    <row r="65092" ht="12.75"/>
    <row r="65093" ht="12.75"/>
    <row r="65094" ht="12.75"/>
    <row r="65095" ht="12.75"/>
    <row r="65096" ht="12.75"/>
    <row r="65097" ht="12.75"/>
    <row r="65098" ht="12.75"/>
    <row r="65099" ht="12.75"/>
    <row r="65100" ht="12.75"/>
    <row r="65101" ht="12.75"/>
    <row r="65102" ht="12.75"/>
    <row r="65103" ht="12.75"/>
    <row r="65104" ht="12.75"/>
    <row r="65105" ht="12.75"/>
    <row r="65106" ht="12.75"/>
    <row r="65107" ht="12.75"/>
    <row r="65108" ht="12.75"/>
    <row r="65109" ht="12.75"/>
    <row r="65110" ht="12.75"/>
    <row r="65111" ht="12.75"/>
    <row r="65112" ht="12.75"/>
    <row r="65113" ht="12.75"/>
    <row r="65114" ht="12.75"/>
    <row r="65115" ht="12.75"/>
    <row r="65116" ht="12.75"/>
    <row r="65117" ht="12.75"/>
    <row r="65118" ht="12.75"/>
    <row r="65119" ht="12.75"/>
    <row r="65120" ht="12.75"/>
    <row r="65121" ht="12.75"/>
    <row r="65122" ht="12.75"/>
    <row r="65123" ht="12.75"/>
    <row r="65124" ht="12.75"/>
    <row r="65125" ht="12.75"/>
    <row r="65126" ht="12.75"/>
    <row r="65127" ht="12.75"/>
    <row r="65128" ht="12.75"/>
    <row r="65129" ht="12.75"/>
    <row r="65130" ht="12.75"/>
    <row r="65131" ht="12.75"/>
    <row r="65132" ht="12.75"/>
    <row r="65133" ht="12.75"/>
    <row r="65134" ht="12.75"/>
    <row r="65135" ht="12.75"/>
    <row r="65136" ht="12.75"/>
    <row r="65137" ht="12.75"/>
    <row r="65138" ht="12.75"/>
    <row r="65139" ht="12.75"/>
    <row r="65140" ht="12.75"/>
    <row r="65141" ht="12.75"/>
    <row r="65142" ht="12.75"/>
    <row r="65143" ht="12.75"/>
    <row r="65144" ht="12.75"/>
    <row r="65145" ht="12.75"/>
    <row r="65146" ht="12.75"/>
    <row r="65147" ht="12.75"/>
    <row r="65148" ht="12.75"/>
    <row r="65149" ht="12.75"/>
    <row r="65150" ht="12.75"/>
    <row r="65151" ht="12.75"/>
    <row r="65152" ht="12.75"/>
    <row r="65153" ht="12.75"/>
    <row r="65154" ht="12.75"/>
    <row r="65155" ht="12.75"/>
    <row r="65156" ht="12.75"/>
    <row r="65157" ht="12.75"/>
    <row r="65158" ht="12.75"/>
    <row r="65159" ht="12.75"/>
    <row r="65160" ht="12.75"/>
    <row r="65161" ht="12.75"/>
    <row r="65162" ht="12.75"/>
    <row r="65163" ht="12.75"/>
    <row r="65164" ht="12.75"/>
    <row r="65165" ht="12.75"/>
    <row r="65166" ht="12.75"/>
    <row r="65167" ht="12.75"/>
    <row r="65168" ht="12.75"/>
    <row r="65169" ht="12.75"/>
    <row r="65170" ht="12.75"/>
    <row r="65171" ht="12.75"/>
    <row r="65172" ht="12.75"/>
    <row r="65173" ht="12.75"/>
    <row r="65174" ht="12.75"/>
    <row r="65175" ht="12.75"/>
    <row r="65176" ht="12.75"/>
    <row r="65177" ht="12.75"/>
    <row r="65178" ht="12.75"/>
    <row r="65179" ht="12.75"/>
    <row r="65180" ht="12.75"/>
    <row r="65181" ht="12.75"/>
    <row r="65182" ht="12.75"/>
    <row r="65183" ht="12.75"/>
    <row r="65184" ht="12.75"/>
    <row r="65185" ht="12.75"/>
    <row r="65186" ht="12.75"/>
    <row r="65187" ht="12.75"/>
    <row r="65188" ht="12.75"/>
    <row r="65189" ht="12.75"/>
    <row r="65190" ht="12.75"/>
    <row r="65191" ht="12.75"/>
    <row r="65192" ht="12.75"/>
    <row r="65193" ht="12.75"/>
    <row r="65194" ht="12.75"/>
    <row r="65195" ht="12.75"/>
    <row r="65196" ht="12.75"/>
    <row r="65197" ht="12.75"/>
    <row r="65198" ht="12.75"/>
    <row r="65199" ht="12.75"/>
    <row r="65200" ht="12.75"/>
    <row r="65201" ht="12.75"/>
    <row r="65202" ht="12.75"/>
    <row r="65203" ht="12.75"/>
    <row r="65204" ht="12.75"/>
    <row r="65205" ht="12.75"/>
    <row r="65206" ht="12.75"/>
    <row r="65207" ht="12.75"/>
    <row r="65208" ht="12.75"/>
    <row r="65209" ht="12.75"/>
    <row r="65210" ht="12.75"/>
    <row r="65211" ht="12.75"/>
    <row r="65212" ht="12.75"/>
    <row r="65213" ht="12.75"/>
    <row r="65214" ht="12.75"/>
    <row r="65215" ht="12.75"/>
    <row r="65216" ht="12.75"/>
    <row r="65217" ht="12.75"/>
    <row r="65218" ht="12.75"/>
    <row r="65219" ht="12.75"/>
    <row r="65220" ht="12.75"/>
    <row r="65221" ht="12.75"/>
    <row r="65222" ht="12.75"/>
    <row r="65223" ht="12.75"/>
    <row r="65224" ht="12.75"/>
    <row r="65225" ht="12.75"/>
    <row r="65226" ht="12.75"/>
    <row r="65227" ht="12.75"/>
    <row r="65228" ht="12.75"/>
    <row r="65229" ht="12.75"/>
    <row r="65230" ht="12.75"/>
    <row r="65231" ht="12.75"/>
    <row r="65232" ht="12.75"/>
    <row r="65233" ht="12.75"/>
    <row r="65234" ht="12.75"/>
    <row r="65235" ht="12.75"/>
    <row r="65236" ht="12.75"/>
    <row r="65237" ht="12.75"/>
    <row r="65238" ht="12.75"/>
    <row r="65239" ht="12.75"/>
    <row r="65240" ht="12.75"/>
    <row r="65241" ht="12.75"/>
    <row r="65242" ht="12.75"/>
    <row r="65243" ht="12.75"/>
    <row r="65244" ht="12.75"/>
    <row r="65245" ht="12.75"/>
    <row r="65246" ht="12.75"/>
    <row r="65247" ht="12.75"/>
    <row r="65248" ht="12.75"/>
    <row r="65249" ht="12.75"/>
    <row r="65250" ht="12.75"/>
    <row r="65251" ht="12.75"/>
    <row r="65252" ht="12.75"/>
    <row r="65253" ht="12.75"/>
    <row r="65254" ht="12.75"/>
    <row r="65255" ht="12.75"/>
    <row r="65256" ht="12.75"/>
    <row r="65257" ht="12.75"/>
    <row r="65258" ht="12.75"/>
    <row r="65259" ht="12.75"/>
    <row r="65260" ht="12.75"/>
    <row r="65261" ht="12.75"/>
    <row r="65262" ht="12.75"/>
    <row r="65263" ht="12.75"/>
    <row r="65264" ht="12.75"/>
    <row r="65265" ht="12.75"/>
    <row r="65266" ht="12.75"/>
    <row r="65267" ht="12.75"/>
    <row r="65268" ht="12.75"/>
    <row r="65269" ht="12.75"/>
    <row r="65270" ht="12.75"/>
    <row r="65271" ht="12.75"/>
    <row r="65272" ht="12.75"/>
    <row r="65273" ht="12.75"/>
    <row r="65274" ht="12.75"/>
    <row r="65275" ht="12.75"/>
    <row r="65276" ht="12.75"/>
    <row r="65277" ht="12.75"/>
    <row r="65278" ht="12.75"/>
    <row r="65279" ht="12.75"/>
    <row r="65280" ht="12.75"/>
    <row r="65281" ht="12.75"/>
    <row r="65282" ht="12.75"/>
    <row r="65283" ht="12.75"/>
    <row r="65284" ht="12.75"/>
    <row r="65285" ht="12.75"/>
    <row r="65286" ht="12.75"/>
    <row r="65287" ht="12.75"/>
    <row r="65288" ht="12.75"/>
    <row r="65289" ht="12.75"/>
    <row r="65290" ht="12.75"/>
    <row r="65291" ht="12.75"/>
    <row r="65292" ht="12.75"/>
    <row r="65293" ht="12.75"/>
    <row r="65294" ht="12.75"/>
    <row r="65295" ht="12.75"/>
    <row r="65296" ht="12.75"/>
    <row r="65297" ht="12.75"/>
    <row r="65298" ht="12.75"/>
    <row r="65299" ht="12.75"/>
    <row r="65300" ht="12.75"/>
    <row r="65301" ht="12.75"/>
    <row r="65302" ht="12.75"/>
    <row r="65303" ht="12.75"/>
    <row r="65304" ht="12.75"/>
    <row r="65305" ht="12.75"/>
    <row r="65306" ht="12.75"/>
    <row r="65307" ht="12.75"/>
    <row r="65308" ht="12.75"/>
    <row r="65309" ht="12.75"/>
    <row r="65310" ht="12.75"/>
    <row r="65311" ht="12.75"/>
    <row r="65312" ht="12.75"/>
    <row r="65313" ht="12.75"/>
    <row r="65314" ht="12.75"/>
    <row r="65315" ht="12.75"/>
    <row r="65316" ht="12.75"/>
    <row r="65317" ht="12.75"/>
    <row r="65318" ht="12.75"/>
    <row r="65319" ht="12.75"/>
    <row r="65320" ht="12.75"/>
    <row r="65321" ht="12.75"/>
    <row r="65322" ht="12.75"/>
    <row r="65323" ht="12.75"/>
    <row r="65324" ht="12.75"/>
    <row r="65325" ht="12.75"/>
    <row r="65326" ht="12.75"/>
    <row r="65327" ht="12.75"/>
    <row r="65328" ht="12.75"/>
    <row r="65329" ht="12.75"/>
    <row r="65330" ht="12.75"/>
    <row r="65331" ht="12.75"/>
    <row r="65332" ht="12.75"/>
    <row r="65333" ht="12.75"/>
    <row r="65334" ht="12.75"/>
    <row r="65335" ht="12.75"/>
    <row r="65336" ht="12.75"/>
    <row r="65337" ht="12.75"/>
    <row r="65338" ht="12.75"/>
    <row r="65339" ht="12.75"/>
    <row r="65340" ht="12.75"/>
    <row r="65341" ht="12.75"/>
    <row r="65342" ht="12.75"/>
    <row r="65343" ht="12.75"/>
    <row r="65344" ht="12.75"/>
    <row r="65345" ht="12.75"/>
    <row r="65346" ht="12.75"/>
    <row r="65347" ht="12.75"/>
    <row r="65348" ht="12.75"/>
    <row r="65349" ht="12.75"/>
    <row r="65350" ht="12.75"/>
    <row r="65351" ht="12.75"/>
    <row r="65352" ht="12.75"/>
    <row r="65353" ht="12.75"/>
    <row r="65354" ht="12.75"/>
    <row r="65355" ht="12.75"/>
    <row r="65356" ht="12.75"/>
    <row r="65357" ht="12.75"/>
    <row r="65358" ht="12.75"/>
    <row r="65359" ht="12.75"/>
    <row r="65360" ht="12.75"/>
    <row r="65361" ht="12.75"/>
    <row r="65362" ht="12.75"/>
    <row r="65363" ht="12.75"/>
    <row r="65364" ht="12.75"/>
    <row r="65365" ht="12.75"/>
    <row r="65366" ht="12.75"/>
    <row r="65367" ht="12.75"/>
    <row r="65368" ht="12.75"/>
    <row r="65369" ht="12.75"/>
    <row r="65370" ht="12.75"/>
    <row r="65371" ht="12.75"/>
    <row r="65372" ht="12.75"/>
    <row r="65373" ht="12.75"/>
    <row r="65374" ht="12.75"/>
    <row r="65375" ht="12.75"/>
    <row r="65376" ht="12.75"/>
    <row r="65377" ht="12.75"/>
    <row r="65378" ht="12.75"/>
    <row r="65379" ht="12.75"/>
    <row r="65380" ht="12.75"/>
    <row r="65381" ht="12.75"/>
    <row r="65382" ht="12.75"/>
    <row r="65383" ht="12.75"/>
    <row r="65384" ht="12.75"/>
    <row r="65385" ht="12.75"/>
    <row r="65386" ht="12.75"/>
    <row r="65387" ht="12.75"/>
    <row r="65388" ht="12.75"/>
    <row r="65389" ht="12.75"/>
    <row r="65390" ht="12.75"/>
    <row r="65391" ht="12.75"/>
    <row r="65392" ht="12.75"/>
    <row r="65393" ht="12.75"/>
    <row r="65394" ht="12.75"/>
    <row r="65395" ht="12.75"/>
    <row r="65396" ht="12.75"/>
    <row r="65397" ht="12.75"/>
    <row r="65398" ht="12.75"/>
    <row r="65399" ht="12.75"/>
    <row r="65400" ht="12.75"/>
    <row r="65401" ht="12.75"/>
    <row r="65402" ht="12.75"/>
    <row r="65403" ht="12.75"/>
    <row r="65404" ht="12.75"/>
    <row r="65405" ht="12.75"/>
    <row r="65406" ht="12.75"/>
    <row r="65407" ht="12.75"/>
    <row r="65408" ht="12.75"/>
    <row r="65409" ht="12.75"/>
    <row r="65410" ht="12.75"/>
    <row r="65411" ht="12.75"/>
    <row r="65412" ht="12.75"/>
    <row r="65413" ht="12.75"/>
    <row r="65414" ht="12.75"/>
    <row r="65415" ht="12.75"/>
    <row r="65416" ht="12.75"/>
    <row r="65417" ht="12.75"/>
    <row r="65418" ht="12.75"/>
    <row r="65419" ht="12.75"/>
    <row r="65420" ht="12.75"/>
    <row r="65421" ht="12.75"/>
    <row r="65422" ht="12.75"/>
    <row r="65423" ht="12.75"/>
    <row r="65424" ht="12.75"/>
    <row r="65425" ht="12.75"/>
    <row r="65426" ht="12.75"/>
    <row r="65427" ht="12.75"/>
    <row r="65428" ht="12.75"/>
    <row r="65429" ht="12.75"/>
    <row r="65430" ht="12.75"/>
    <row r="65431" ht="12.75"/>
    <row r="65432" ht="12.75"/>
    <row r="65433" ht="12.75"/>
    <row r="65434" ht="12.75"/>
    <row r="65435" ht="12.75"/>
    <row r="65436" ht="12.75"/>
    <row r="65437" ht="12.75"/>
    <row r="65438" ht="12.75"/>
    <row r="65439" ht="12.75"/>
    <row r="65440" ht="12.75"/>
    <row r="65441" ht="12.75"/>
    <row r="65442" ht="12.75"/>
    <row r="65443" ht="12.75"/>
    <row r="65444" ht="12.75"/>
    <row r="65445" ht="12.75"/>
    <row r="65446" ht="12.75"/>
    <row r="65447" ht="12.75"/>
    <row r="65448" ht="12.75"/>
    <row r="65449" ht="12.75"/>
    <row r="65450" ht="12.75"/>
    <row r="65451" ht="12.75"/>
    <row r="65452" ht="12.75"/>
    <row r="65453" ht="12.75"/>
    <row r="65454" ht="12.75"/>
    <row r="65455" ht="12.75"/>
    <row r="65456" ht="12.75"/>
    <row r="65457" ht="12.75"/>
    <row r="65458" ht="12.75"/>
    <row r="65459" ht="12.75"/>
    <row r="65460" ht="12.75"/>
    <row r="65461" ht="12.75"/>
    <row r="65462" ht="12.75"/>
    <row r="65463" ht="12.75"/>
    <row r="65464" ht="12.75"/>
    <row r="65465" ht="12.75"/>
    <row r="65466" ht="12.75"/>
    <row r="65467" ht="12.75"/>
    <row r="65468" ht="12.75"/>
    <row r="65469" ht="12.75"/>
    <row r="65470" ht="12.75"/>
    <row r="65471" ht="12.75"/>
    <row r="65472" ht="12.75"/>
    <row r="65473" ht="12.75"/>
    <row r="65474" ht="12.75"/>
    <row r="65475" ht="12.75"/>
    <row r="65476" ht="12.75"/>
    <row r="65477" ht="12.75"/>
    <row r="65478" ht="12.75"/>
    <row r="65479" ht="12.75"/>
    <row r="65480" ht="12.75"/>
    <row r="65481" ht="12.75"/>
    <row r="65482" ht="12.75"/>
    <row r="65483" ht="12.75"/>
    <row r="65484" ht="12.75"/>
    <row r="65485" ht="12.75"/>
    <row r="65486" ht="12.75"/>
    <row r="65487" ht="12.75"/>
    <row r="65488" ht="12.75"/>
    <row r="65489" ht="12.75"/>
    <row r="65490" ht="12.75"/>
    <row r="65491" ht="12.75"/>
    <row r="65492" ht="12.75"/>
    <row r="65493" ht="12.75"/>
    <row r="65494" ht="12.75"/>
    <row r="65495" ht="12.75"/>
    <row r="65496" ht="12.75"/>
    <row r="65497" ht="12.75"/>
    <row r="65498" ht="12.75"/>
    <row r="65499" ht="12.75"/>
    <row r="65500" ht="12.75"/>
    <row r="65501" ht="12.75"/>
    <row r="65502" ht="12.75"/>
    <row r="65503" ht="12.75"/>
    <row r="65504" ht="12.75"/>
    <row r="65505" ht="12.75"/>
    <row r="65506" ht="12.75"/>
    <row r="65507" ht="12.75"/>
    <row r="65508" ht="12.75"/>
    <row r="65509" ht="12.75"/>
    <row r="65510" ht="12.75"/>
    <row r="65511" ht="12.75"/>
    <row r="65512" ht="12.75"/>
    <row r="65513" ht="12.75"/>
    <row r="65514" ht="12.75"/>
    <row r="65515" ht="12.75"/>
    <row r="65516" ht="12.75"/>
    <row r="65517" ht="12.75"/>
    <row r="65518" ht="12.75"/>
    <row r="65519" ht="12.75"/>
    <row r="65520" ht="12.75"/>
    <row r="65521" ht="12.75"/>
    <row r="65522" ht="12.75"/>
    <row r="65523" ht="12.75"/>
    <row r="65524" ht="12.75"/>
    <row r="65525" ht="12.75"/>
    <row r="65526" ht="12.75"/>
    <row r="65527" ht="12.75"/>
    <row r="65528" ht="12.75"/>
    <row r="65529" ht="12.75"/>
    <row r="65530" ht="12.75"/>
  </sheetData>
  <mergeCells count="52">
    <mergeCell ref="J205:J211"/>
    <mergeCell ref="J199:J204"/>
    <mergeCell ref="H205:H211"/>
    <mergeCell ref="B139:B143"/>
    <mergeCell ref="C139:C143"/>
    <mergeCell ref="D139:D143"/>
    <mergeCell ref="I199:I204"/>
    <mergeCell ref="E139:E143"/>
    <mergeCell ref="F139:F143"/>
    <mergeCell ref="B173:F173"/>
    <mergeCell ref="C212:C218"/>
    <mergeCell ref="B199:B204"/>
    <mergeCell ref="C199:C204"/>
    <mergeCell ref="D199:D204"/>
    <mergeCell ref="E199:E204"/>
    <mergeCell ref="E205:E211"/>
    <mergeCell ref="B205:B211"/>
    <mergeCell ref="D212:D218"/>
    <mergeCell ref="C205:C211"/>
    <mergeCell ref="E212:E218"/>
    <mergeCell ref="D205:D211"/>
    <mergeCell ref="C219:E219"/>
    <mergeCell ref="M199:M204"/>
    <mergeCell ref="L212:L218"/>
    <mergeCell ref="K199:K204"/>
    <mergeCell ref="K205:K211"/>
    <mergeCell ref="K212:K218"/>
    <mergeCell ref="L205:L211"/>
    <mergeCell ref="G205:G211"/>
    <mergeCell ref="G199:G204"/>
    <mergeCell ref="L199:L204"/>
    <mergeCell ref="G212:G218"/>
    <mergeCell ref="H212:H218"/>
    <mergeCell ref="I212:I218"/>
    <mergeCell ref="I205:I211"/>
    <mergeCell ref="J212:J218"/>
    <mergeCell ref="H199:H204"/>
    <mergeCell ref="F16:F17"/>
    <mergeCell ref="B137:J137"/>
    <mergeCell ref="C1:M1"/>
    <mergeCell ref="I15:I19"/>
    <mergeCell ref="H15:H19"/>
    <mergeCell ref="K15:K19"/>
    <mergeCell ref="L15:L19"/>
    <mergeCell ref="E15:E19"/>
    <mergeCell ref="B15:B19"/>
    <mergeCell ref="C15:C19"/>
    <mergeCell ref="D15:D19"/>
    <mergeCell ref="B99:B103"/>
    <mergeCell ref="C99:C103"/>
    <mergeCell ref="D99:D103"/>
    <mergeCell ref="B119:B133"/>
  </mergeCells>
  <pageMargins left="0.7" right="0.7" top="0.75" bottom="0.75" header="0.5" footer="0.5"/>
  <pageSetup orientation="portrait" horizontalDpi="4294967292" verticalDpi="4294967292"/>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N75"/>
  <sheetViews>
    <sheetView zoomScaleNormal="100" zoomScalePageLayoutView="125" workbookViewId="0">
      <selection activeCell="B1" sqref="B1:H1"/>
    </sheetView>
  </sheetViews>
  <sheetFormatPr baseColWidth="10" defaultColWidth="10.85546875" defaultRowHeight="12.75" zeroHeight="1"/>
  <cols>
    <col min="1" max="1" width="6.5703125" style="24" customWidth="1"/>
    <col min="2" max="2" width="32" style="24" customWidth="1"/>
    <col min="3" max="4" width="17.42578125" style="25" customWidth="1"/>
    <col min="5" max="5" width="17.42578125" style="24" customWidth="1"/>
    <col min="6" max="7" width="18.140625" style="24" customWidth="1"/>
    <col min="8" max="8" width="20" style="24" customWidth="1"/>
    <col min="9" max="9" width="14.85546875" style="24" customWidth="1"/>
    <col min="10" max="10" width="11.28515625" style="24" hidden="1" customWidth="1"/>
    <col min="11" max="11" width="13.140625" style="24" hidden="1" customWidth="1"/>
    <col min="12" max="12" width="16.85546875" style="24" hidden="1" customWidth="1"/>
    <col min="13" max="14" width="11.28515625" style="24" customWidth="1"/>
    <col min="15" max="17" width="10.85546875" style="24" customWidth="1"/>
    <col min="18" max="16384" width="10.85546875" style="24"/>
  </cols>
  <sheetData>
    <row r="1" spans="2:14" ht="48" customHeight="1">
      <c r="B1" s="3921" t="s">
        <v>4068</v>
      </c>
      <c r="C1" s="3921"/>
      <c r="D1" s="3921"/>
      <c r="E1" s="3921"/>
      <c r="F1" s="3921"/>
      <c r="G1" s="3921"/>
      <c r="H1" s="3921"/>
    </row>
    <row r="2" spans="2:14" ht="18" customHeight="1"/>
    <row r="3" spans="2:14">
      <c r="B3" s="1295" t="str">
        <f>+Presentación!B9</f>
        <v>(Fecha de elaboración: mayo 12 de 2024)</v>
      </c>
    </row>
    <row r="4" spans="2:14">
      <c r="B4" s="1295" t="str">
        <f>+Presentación!B10</f>
        <v>(Fecha de publicación: junio 4 de 2024)</v>
      </c>
    </row>
    <row r="5" spans="2:14">
      <c r="B5" s="1295" t="str">
        <f>+Presentación!B11</f>
        <v>(Elaborado totalmente por: Diego Hernán Guevara Madrid)</v>
      </c>
    </row>
    <row r="6" spans="2:14">
      <c r="B6" s="58"/>
    </row>
    <row r="7" spans="2:14" s="26" customFormat="1" ht="57.75" customHeight="1">
      <c r="B7" s="4731" t="s">
        <v>1447</v>
      </c>
      <c r="C7" s="4731"/>
      <c r="D7" s="4731"/>
      <c r="E7" s="4731"/>
      <c r="F7" s="4731"/>
      <c r="G7" s="4731"/>
      <c r="H7" s="4731"/>
    </row>
    <row r="8" spans="2:14" ht="20.100000000000001" customHeight="1">
      <c r="B8" s="4732"/>
      <c r="C8" s="4732"/>
      <c r="D8" s="4732"/>
      <c r="E8" s="4732"/>
      <c r="F8" s="4732"/>
      <c r="G8" s="4732"/>
      <c r="H8" s="4732"/>
    </row>
    <row r="9" spans="2:14" ht="108.75" customHeight="1">
      <c r="B9" s="4733" t="s">
        <v>4299</v>
      </c>
      <c r="C9" s="4733"/>
      <c r="D9" s="4733"/>
      <c r="E9" s="4733"/>
      <c r="F9" s="4733"/>
      <c r="G9" s="4733"/>
      <c r="H9" s="4733"/>
    </row>
    <row r="10" spans="2:14">
      <c r="B10" s="623"/>
      <c r="C10" s="624"/>
      <c r="D10" s="624"/>
      <c r="E10" s="623"/>
      <c r="F10" s="623"/>
      <c r="G10" s="623"/>
      <c r="H10" s="623"/>
    </row>
    <row r="11" spans="2:14">
      <c r="B11" s="623" t="s">
        <v>1796</v>
      </c>
      <c r="C11" s="624"/>
      <c r="D11" s="624"/>
      <c r="E11" s="623"/>
      <c r="F11" s="623"/>
      <c r="G11" s="623"/>
      <c r="H11" s="623"/>
      <c r="M11" s="27"/>
      <c r="N11" s="27"/>
    </row>
    <row r="12" spans="2:14">
      <c r="B12" s="623"/>
      <c r="C12" s="625"/>
      <c r="D12" s="624"/>
      <c r="E12" s="623"/>
      <c r="F12" s="623"/>
      <c r="G12" s="623"/>
      <c r="H12" s="623"/>
      <c r="M12" s="27"/>
      <c r="N12" s="27"/>
    </row>
    <row r="13" spans="2:14">
      <c r="B13" s="623" t="s">
        <v>1797</v>
      </c>
      <c r="C13" s="625"/>
      <c r="D13" s="1334">
        <f>+'2517 ERI Renta liquida'!L577</f>
        <v>0</v>
      </c>
      <c r="E13" s="623"/>
      <c r="F13" s="623"/>
      <c r="G13" s="623"/>
      <c r="H13" s="623"/>
      <c r="M13" s="27"/>
      <c r="N13" s="27"/>
    </row>
    <row r="14" spans="2:14">
      <c r="B14" s="623"/>
      <c r="C14" s="625"/>
      <c r="D14" s="624"/>
      <c r="E14" s="623"/>
      <c r="F14" s="623"/>
      <c r="G14" s="623"/>
      <c r="H14" s="623"/>
      <c r="M14" s="27"/>
      <c r="N14" s="27"/>
    </row>
    <row r="15" spans="2:14">
      <c r="B15" s="623" t="s">
        <v>4070</v>
      </c>
      <c r="C15" s="626"/>
      <c r="D15" s="626"/>
      <c r="E15" s="623"/>
      <c r="F15" s="623"/>
      <c r="G15" s="623"/>
      <c r="H15" s="623"/>
      <c r="M15" s="27"/>
      <c r="N15" s="27"/>
    </row>
    <row r="16" spans="2:14">
      <c r="B16" s="623" t="s">
        <v>4069</v>
      </c>
      <c r="C16" s="626"/>
      <c r="D16" s="1335">
        <f>+D13*2</f>
        <v>0</v>
      </c>
      <c r="E16" s="623"/>
      <c r="F16" s="623"/>
      <c r="G16" s="623"/>
      <c r="H16" s="623"/>
      <c r="M16" s="27"/>
      <c r="N16" s="27"/>
    </row>
    <row r="17" spans="2:14">
      <c r="B17" s="623"/>
      <c r="C17" s="626"/>
      <c r="D17" s="626"/>
      <c r="E17" s="623"/>
      <c r="F17" s="623"/>
      <c r="G17" s="623"/>
      <c r="H17" s="623"/>
      <c r="M17" s="27"/>
      <c r="N17" s="27"/>
    </row>
    <row r="18" spans="2:14">
      <c r="B18" s="623" t="s">
        <v>1798</v>
      </c>
      <c r="C18" s="626"/>
      <c r="D18" s="626"/>
      <c r="E18" s="623"/>
      <c r="F18" s="623"/>
      <c r="G18" s="623"/>
      <c r="H18" s="623"/>
      <c r="M18" s="27"/>
      <c r="N18" s="27"/>
    </row>
    <row r="19" spans="2:14">
      <c r="B19" s="623"/>
      <c r="C19" s="626"/>
      <c r="D19" s="626"/>
      <c r="E19" s="623"/>
      <c r="F19" s="623"/>
      <c r="G19" s="623"/>
      <c r="H19" s="623"/>
      <c r="M19" s="27"/>
      <c r="N19" s="27"/>
    </row>
    <row r="20" spans="2:14" ht="39" customHeight="1">
      <c r="B20" s="1330" t="s">
        <v>1801</v>
      </c>
      <c r="C20" s="1331" t="s">
        <v>148</v>
      </c>
      <c r="D20" s="1330" t="s">
        <v>149</v>
      </c>
      <c r="E20" s="623"/>
      <c r="F20" s="623"/>
      <c r="G20" s="623"/>
      <c r="H20" s="623"/>
      <c r="M20" s="27"/>
      <c r="N20" s="27"/>
    </row>
    <row r="21" spans="2:14" ht="18.95" customHeight="1">
      <c r="B21" s="1332" t="s">
        <v>1799</v>
      </c>
      <c r="C21" s="1333"/>
      <c r="D21" s="1333">
        <f>SUM(E35:E37)</f>
        <v>0</v>
      </c>
      <c r="E21" s="623"/>
      <c r="F21" s="623"/>
      <c r="G21" s="623"/>
      <c r="H21" s="623"/>
      <c r="M21" s="27"/>
      <c r="N21" s="27"/>
    </row>
    <row r="22" spans="2:14">
      <c r="B22" s="1332" t="s">
        <v>1800</v>
      </c>
      <c r="C22" s="1333"/>
      <c r="D22" s="1333">
        <f>SUM(E40:E45)</f>
        <v>0</v>
      </c>
      <c r="E22" s="623"/>
      <c r="F22" s="623"/>
      <c r="G22" s="623"/>
      <c r="H22" s="623"/>
      <c r="M22" s="27"/>
      <c r="N22" s="27"/>
    </row>
    <row r="23" spans="2:14">
      <c r="B23" s="2876" t="s">
        <v>51</v>
      </c>
      <c r="C23" s="2877">
        <f>+C21+C22</f>
        <v>0</v>
      </c>
      <c r="D23" s="2877">
        <f>+D21+D22</f>
        <v>0</v>
      </c>
      <c r="E23" s="623"/>
      <c r="F23" s="627"/>
      <c r="G23" s="627"/>
      <c r="H23" s="627"/>
      <c r="I23" s="27"/>
      <c r="J23" s="27"/>
      <c r="K23" s="27"/>
      <c r="L23" s="27"/>
      <c r="M23" s="27"/>
      <c r="N23" s="27"/>
    </row>
    <row r="24" spans="2:14">
      <c r="B24" s="623"/>
      <c r="C24" s="624"/>
      <c r="D24" s="624"/>
      <c r="E24" s="623"/>
      <c r="F24" s="623"/>
      <c r="G24" s="623"/>
      <c r="H24" s="623"/>
    </row>
    <row r="25" spans="2:14" ht="30.75" customHeight="1">
      <c r="B25" s="4734" t="s">
        <v>150</v>
      </c>
      <c r="C25" s="4734"/>
      <c r="D25" s="4734"/>
      <c r="E25" s="4734"/>
      <c r="F25" s="4734"/>
      <c r="G25" s="4734"/>
      <c r="H25" s="4734"/>
    </row>
    <row r="26" spans="2:14">
      <c r="B26" s="623"/>
      <c r="C26" s="624"/>
      <c r="D26" s="624"/>
      <c r="E26" s="623"/>
      <c r="F26" s="623"/>
      <c r="G26" s="623"/>
      <c r="H26" s="627"/>
      <c r="I26" s="27"/>
      <c r="J26" s="27"/>
      <c r="K26" s="27"/>
      <c r="L26" s="27"/>
      <c r="M26" s="27"/>
      <c r="N26" s="27"/>
    </row>
    <row r="27" spans="2:14">
      <c r="B27" s="1338" t="s">
        <v>151</v>
      </c>
      <c r="C27" s="1336">
        <f>+C21</f>
        <v>0</v>
      </c>
      <c r="D27" s="1336">
        <f>+C22</f>
        <v>0</v>
      </c>
      <c r="E27" s="623"/>
      <c r="F27" s="623"/>
      <c r="G27" s="623"/>
      <c r="H27" s="627"/>
      <c r="I27" s="27"/>
      <c r="J27" s="27"/>
      <c r="K27" s="27"/>
      <c r="L27" s="27"/>
      <c r="M27" s="27"/>
      <c r="N27" s="27"/>
    </row>
    <row r="28" spans="2:14">
      <c r="B28" s="1338" t="s">
        <v>152</v>
      </c>
      <c r="C28" s="1336">
        <v>3</v>
      </c>
      <c r="D28" s="1336">
        <v>6</v>
      </c>
      <c r="E28" s="623"/>
      <c r="F28" s="623"/>
      <c r="G28" s="623"/>
      <c r="H28" s="627"/>
      <c r="I28" s="28"/>
      <c r="J28" s="28"/>
      <c r="K28" s="28"/>
      <c r="L28" s="28"/>
      <c r="M28" s="28"/>
      <c r="N28" s="28"/>
    </row>
    <row r="29" spans="2:14">
      <c r="B29" s="1338" t="s">
        <v>153</v>
      </c>
      <c r="C29" s="1337"/>
      <c r="D29" s="1337"/>
      <c r="E29" s="623"/>
      <c r="F29" s="623"/>
      <c r="G29" s="623"/>
      <c r="H29" s="627"/>
      <c r="I29" s="27"/>
      <c r="J29" s="27"/>
      <c r="K29" s="27"/>
      <c r="L29" s="27"/>
      <c r="M29" s="27"/>
      <c r="N29" s="27"/>
    </row>
    <row r="30" spans="2:14">
      <c r="B30" s="1338" t="s">
        <v>154</v>
      </c>
      <c r="C30" s="1336">
        <f>-PMT(C29,C28,C27,0,0)</f>
        <v>0</v>
      </c>
      <c r="D30" s="1336">
        <f>-PMT(D29,D28,D27,0,0)</f>
        <v>0</v>
      </c>
      <c r="E30" s="623"/>
      <c r="F30" s="623"/>
      <c r="G30" s="623"/>
      <c r="H30" s="623"/>
    </row>
    <row r="31" spans="2:14">
      <c r="B31" s="623"/>
      <c r="C31" s="624"/>
      <c r="D31" s="624"/>
      <c r="E31" s="623"/>
      <c r="F31" s="623"/>
      <c r="G31" s="623"/>
      <c r="H31" s="623"/>
    </row>
    <row r="32" spans="2:14" ht="13.5" thickBot="1">
      <c r="B32" s="623"/>
      <c r="C32" s="624"/>
      <c r="D32" s="624"/>
      <c r="E32" s="623"/>
      <c r="F32" s="623"/>
      <c r="G32" s="623"/>
      <c r="H32" s="623"/>
    </row>
    <row r="33" spans="2:14" ht="51.75" thickBot="1">
      <c r="B33" s="1339" t="s">
        <v>155</v>
      </c>
      <c r="C33" s="1340" t="s">
        <v>156</v>
      </c>
      <c r="D33" s="1341" t="s">
        <v>157</v>
      </c>
      <c r="E33" s="1341" t="s">
        <v>158</v>
      </c>
      <c r="F33" s="1340" t="s">
        <v>1548</v>
      </c>
      <c r="G33" s="1340" t="s">
        <v>168</v>
      </c>
      <c r="H33" s="1342" t="s">
        <v>4300</v>
      </c>
      <c r="M33" s="27"/>
      <c r="N33" s="27"/>
    </row>
    <row r="34" spans="2:14">
      <c r="B34" s="628" t="s">
        <v>159</v>
      </c>
      <c r="C34" s="629"/>
      <c r="D34" s="629"/>
      <c r="E34" s="629"/>
      <c r="F34" s="630">
        <f>+C21</f>
        <v>0</v>
      </c>
      <c r="G34" s="4793">
        <v>31</v>
      </c>
      <c r="H34" s="631">
        <f>+F34*G34</f>
        <v>0</v>
      </c>
      <c r="M34" s="27"/>
      <c r="N34" s="27"/>
    </row>
    <row r="35" spans="2:14">
      <c r="B35" s="2878" t="s">
        <v>4071</v>
      </c>
      <c r="C35" s="1336">
        <f>+C30</f>
        <v>0</v>
      </c>
      <c r="D35" s="1336">
        <f>+C35-E35</f>
        <v>0</v>
      </c>
      <c r="E35" s="1336">
        <f>+F34*$C$29</f>
        <v>0</v>
      </c>
      <c r="F35" s="1336">
        <f>+F34-D35</f>
        <v>0</v>
      </c>
      <c r="G35" s="4794">
        <v>28</v>
      </c>
      <c r="H35" s="631">
        <f>+F35*G35</f>
        <v>0</v>
      </c>
      <c r="M35" s="27"/>
      <c r="N35" s="27"/>
    </row>
    <row r="36" spans="2:14">
      <c r="B36" s="2878" t="s">
        <v>4072</v>
      </c>
      <c r="C36" s="1336">
        <f>+$C$35</f>
        <v>0</v>
      </c>
      <c r="D36" s="1336">
        <f>+C36-E36</f>
        <v>0</v>
      </c>
      <c r="E36" s="1336">
        <f>+F35*$C$29</f>
        <v>0</v>
      </c>
      <c r="F36" s="1336">
        <f>+F35-D36</f>
        <v>0</v>
      </c>
      <c r="G36" s="4794">
        <v>31</v>
      </c>
      <c r="H36" s="631">
        <f>+F36*G36</f>
        <v>0</v>
      </c>
      <c r="M36" s="27"/>
      <c r="N36" s="27"/>
    </row>
    <row r="37" spans="2:14">
      <c r="B37" s="2878" t="s">
        <v>4073</v>
      </c>
      <c r="C37" s="1336">
        <f>+$C$35</f>
        <v>0</v>
      </c>
      <c r="D37" s="1336">
        <f>+C37-E37</f>
        <v>0</v>
      </c>
      <c r="E37" s="1336">
        <f>+F36*$C$29</f>
        <v>0</v>
      </c>
      <c r="F37" s="1336">
        <f>+F36-D37</f>
        <v>0</v>
      </c>
      <c r="G37" s="4794"/>
      <c r="H37" s="632"/>
      <c r="M37" s="27"/>
      <c r="N37" s="27"/>
    </row>
    <row r="38" spans="2:14">
      <c r="B38" s="2879"/>
      <c r="C38" s="1042"/>
      <c r="D38" s="1042"/>
      <c r="E38" s="1042"/>
      <c r="F38" s="1042"/>
      <c r="G38" s="4795"/>
      <c r="H38" s="633"/>
      <c r="M38" s="27"/>
      <c r="N38" s="27"/>
    </row>
    <row r="39" spans="2:14">
      <c r="B39" s="53" t="s">
        <v>160</v>
      </c>
      <c r="C39" s="1332"/>
      <c r="D39" s="1332"/>
      <c r="E39" s="1332"/>
      <c r="F39" s="1336">
        <f>+C22</f>
        <v>0</v>
      </c>
      <c r="G39" s="4794">
        <v>31</v>
      </c>
      <c r="H39" s="632">
        <f t="shared" ref="H39:H44" si="0">+F39*G39</f>
        <v>0</v>
      </c>
      <c r="M39" s="27"/>
      <c r="N39" s="27"/>
    </row>
    <row r="40" spans="2:14">
      <c r="B40" s="2878" t="s">
        <v>4074</v>
      </c>
      <c r="C40" s="1336">
        <f>+D30</f>
        <v>0</v>
      </c>
      <c r="D40" s="1336">
        <f t="shared" ref="D40:D45" si="1">+C40-E40</f>
        <v>0</v>
      </c>
      <c r="E40" s="1336">
        <f t="shared" ref="E40:E45" si="2">+F39*$D$29</f>
        <v>0</v>
      </c>
      <c r="F40" s="1336">
        <f t="shared" ref="F40:F45" si="3">+F39-D40</f>
        <v>0</v>
      </c>
      <c r="G40" s="4794">
        <v>31</v>
      </c>
      <c r="H40" s="632">
        <f t="shared" si="0"/>
        <v>0</v>
      </c>
      <c r="M40" s="27"/>
      <c r="N40" s="27"/>
    </row>
    <row r="41" spans="2:14">
      <c r="B41" s="2878" t="s">
        <v>4075</v>
      </c>
      <c r="C41" s="1336">
        <f>+$C$40</f>
        <v>0</v>
      </c>
      <c r="D41" s="1336">
        <f t="shared" si="1"/>
        <v>0</v>
      </c>
      <c r="E41" s="1336">
        <f t="shared" si="2"/>
        <v>0</v>
      </c>
      <c r="F41" s="1336">
        <f t="shared" si="3"/>
        <v>0</v>
      </c>
      <c r="G41" s="4794">
        <v>30</v>
      </c>
      <c r="H41" s="632">
        <f t="shared" si="0"/>
        <v>0</v>
      </c>
      <c r="M41" s="27"/>
      <c r="N41" s="27"/>
    </row>
    <row r="42" spans="2:14">
      <c r="B42" s="2878" t="s">
        <v>4076</v>
      </c>
      <c r="C42" s="1336">
        <f>+$C$40</f>
        <v>0</v>
      </c>
      <c r="D42" s="1336">
        <f t="shared" si="1"/>
        <v>0</v>
      </c>
      <c r="E42" s="1336">
        <f t="shared" si="2"/>
        <v>0</v>
      </c>
      <c r="F42" s="1336">
        <f t="shared" si="3"/>
        <v>0</v>
      </c>
      <c r="G42" s="4794">
        <v>31</v>
      </c>
      <c r="H42" s="632">
        <f t="shared" si="0"/>
        <v>0</v>
      </c>
      <c r="M42" s="27"/>
      <c r="N42" s="27"/>
    </row>
    <row r="43" spans="2:14">
      <c r="B43" s="2878" t="s">
        <v>4077</v>
      </c>
      <c r="C43" s="1336">
        <f>+$C$40</f>
        <v>0</v>
      </c>
      <c r="D43" s="1336">
        <f t="shared" si="1"/>
        <v>0</v>
      </c>
      <c r="E43" s="1336">
        <f t="shared" si="2"/>
        <v>0</v>
      </c>
      <c r="F43" s="1336">
        <f t="shared" si="3"/>
        <v>0</v>
      </c>
      <c r="G43" s="4794">
        <v>30</v>
      </c>
      <c r="H43" s="632">
        <f t="shared" si="0"/>
        <v>0</v>
      </c>
      <c r="M43" s="27"/>
      <c r="N43" s="27"/>
    </row>
    <row r="44" spans="2:14">
      <c r="B44" s="2878" t="s">
        <v>4078</v>
      </c>
      <c r="C44" s="1336">
        <f>+$C$40</f>
        <v>0</v>
      </c>
      <c r="D44" s="1336">
        <f t="shared" si="1"/>
        <v>0</v>
      </c>
      <c r="E44" s="1336">
        <f t="shared" si="2"/>
        <v>0</v>
      </c>
      <c r="F44" s="1336">
        <f t="shared" si="3"/>
        <v>0</v>
      </c>
      <c r="G44" s="4794">
        <v>31</v>
      </c>
      <c r="H44" s="632">
        <f t="shared" si="0"/>
        <v>0</v>
      </c>
      <c r="M44" s="27"/>
      <c r="N44" s="27"/>
    </row>
    <row r="45" spans="2:14">
      <c r="B45" s="2878" t="s">
        <v>4079</v>
      </c>
      <c r="C45" s="1336">
        <f>+$C$40</f>
        <v>0</v>
      </c>
      <c r="D45" s="1336">
        <f t="shared" si="1"/>
        <v>0</v>
      </c>
      <c r="E45" s="1336">
        <f t="shared" si="2"/>
        <v>0</v>
      </c>
      <c r="F45" s="1336">
        <f t="shared" si="3"/>
        <v>0</v>
      </c>
      <c r="G45" s="1332"/>
      <c r="H45" s="632"/>
      <c r="M45" s="27"/>
      <c r="N45" s="27"/>
    </row>
    <row r="46" spans="2:14">
      <c r="B46" s="634"/>
      <c r="C46" s="1336"/>
      <c r="D46" s="1336"/>
      <c r="E46" s="1336"/>
      <c r="F46" s="1336"/>
      <c r="G46" s="1332"/>
      <c r="H46" s="632"/>
      <c r="M46" s="27"/>
      <c r="N46" s="27"/>
    </row>
    <row r="47" spans="2:14" ht="13.5" thickBot="1">
      <c r="B47" s="635"/>
      <c r="C47" s="636"/>
      <c r="D47" s="636"/>
      <c r="E47" s="636"/>
      <c r="F47" s="636"/>
      <c r="G47" s="637" t="s">
        <v>161</v>
      </c>
      <c r="H47" s="638" t="s">
        <v>162</v>
      </c>
      <c r="M47" s="27"/>
      <c r="N47" s="27"/>
    </row>
    <row r="48" spans="2:14" ht="21.75" customHeight="1" thickBot="1">
      <c r="B48" s="1343"/>
      <c r="C48" s="1344"/>
      <c r="D48" s="2880" t="s">
        <v>169</v>
      </c>
      <c r="E48" s="2881">
        <f>SUM(E35:E45)</f>
        <v>0</v>
      </c>
      <c r="F48" s="2881"/>
      <c r="G48" s="2880">
        <f>SUM(G34:G45)</f>
        <v>274</v>
      </c>
      <c r="H48" s="2882">
        <f>SUM(H34:H45)</f>
        <v>0</v>
      </c>
    </row>
    <row r="49" spans="2:14" ht="35.1" customHeight="1">
      <c r="B49" s="623"/>
      <c r="C49" s="623"/>
      <c r="D49" s="623"/>
      <c r="E49" s="623"/>
      <c r="F49" s="4735" t="s">
        <v>170</v>
      </c>
      <c r="G49" s="4736"/>
      <c r="H49" s="639">
        <f>+H48/G48</f>
        <v>0</v>
      </c>
      <c r="M49" s="27"/>
      <c r="N49" s="27"/>
    </row>
    <row r="50" spans="2:14" ht="41.25" customHeight="1">
      <c r="B50" s="623"/>
      <c r="C50" s="627"/>
      <c r="D50" s="627"/>
      <c r="E50" s="627"/>
      <c r="F50" s="4726" t="s">
        <v>4301</v>
      </c>
      <c r="G50" s="4727"/>
      <c r="H50" s="640">
        <f>+D16</f>
        <v>0</v>
      </c>
      <c r="M50" s="27"/>
      <c r="N50" s="27"/>
    </row>
    <row r="51" spans="2:14" ht="41.25" customHeight="1">
      <c r="B51" s="623"/>
      <c r="C51" s="627"/>
      <c r="D51" s="627"/>
      <c r="E51" s="627"/>
      <c r="F51" s="4726" t="s">
        <v>171</v>
      </c>
      <c r="G51" s="4727"/>
      <c r="H51" s="640">
        <f>IF(H49&gt;H50,H49-H50,0)</f>
        <v>0</v>
      </c>
      <c r="M51" s="28"/>
      <c r="N51" s="28"/>
    </row>
    <row r="52" spans="2:14" ht="41.25" customHeight="1">
      <c r="B52" s="623"/>
      <c r="C52" s="641"/>
      <c r="D52" s="627"/>
      <c r="E52" s="641"/>
      <c r="F52" s="4728" t="s">
        <v>172</v>
      </c>
      <c r="G52" s="4727"/>
      <c r="H52" s="642">
        <f>IF(H51&gt;0,H51/H49,0)</f>
        <v>0</v>
      </c>
      <c r="M52" s="27"/>
      <c r="N52" s="27"/>
    </row>
    <row r="53" spans="2:14" ht="41.25" customHeight="1" thickBot="1">
      <c r="B53" s="623"/>
      <c r="C53" s="627"/>
      <c r="D53" s="627"/>
      <c r="E53" s="627"/>
      <c r="F53" s="4729" t="s">
        <v>173</v>
      </c>
      <c r="G53" s="4730"/>
      <c r="H53" s="643">
        <f>IF(H52&gt;0,E48*H52,0)</f>
        <v>0</v>
      </c>
    </row>
    <row r="54" spans="2:14" ht="80.25" customHeight="1">
      <c r="C54" s="24"/>
      <c r="D54" s="24"/>
    </row>
    <row r="55" spans="2:14" ht="80.25" customHeight="1">
      <c r="C55" s="24"/>
      <c r="D55" s="24"/>
    </row>
    <row r="56" spans="2:14" ht="80.25" customHeight="1">
      <c r="C56" s="24"/>
      <c r="D56" s="24"/>
      <c r="J56" s="27"/>
      <c r="K56" s="27"/>
      <c r="L56" s="27"/>
      <c r="M56" s="27"/>
      <c r="N56" s="27"/>
    </row>
    <row r="57" spans="2:14" ht="80.25" customHeight="1">
      <c r="C57" s="24"/>
      <c r="D57" s="24"/>
      <c r="F57" s="27"/>
      <c r="G57" s="27"/>
      <c r="H57" s="27"/>
      <c r="I57" s="27"/>
      <c r="J57" s="27"/>
      <c r="K57" s="27"/>
      <c r="L57" s="27"/>
      <c r="M57" s="27"/>
      <c r="N57" s="27"/>
    </row>
    <row r="58" spans="2:14" ht="80.25" customHeight="1">
      <c r="C58" s="24"/>
      <c r="D58" s="24"/>
      <c r="F58" s="27"/>
      <c r="G58" s="27"/>
      <c r="H58" s="27"/>
      <c r="I58" s="27"/>
      <c r="J58" s="27"/>
      <c r="K58" s="27"/>
      <c r="L58" s="27"/>
      <c r="M58" s="27"/>
      <c r="N58" s="27"/>
    </row>
    <row r="59" spans="2:14" ht="80.25" customHeight="1">
      <c r="C59" s="24"/>
      <c r="D59" s="24"/>
      <c r="F59" s="27"/>
      <c r="G59" s="27"/>
      <c r="H59" s="27"/>
      <c r="I59" s="27"/>
      <c r="J59" s="27"/>
      <c r="K59" s="27"/>
      <c r="L59" s="27"/>
      <c r="M59" s="27"/>
      <c r="N59" s="27"/>
    </row>
    <row r="60" spans="2:14" ht="80.25" customHeight="1">
      <c r="C60" s="24"/>
      <c r="D60" s="24"/>
      <c r="F60" s="27"/>
      <c r="G60" s="27"/>
      <c r="H60" s="27"/>
      <c r="I60" s="27"/>
      <c r="J60" s="27"/>
      <c r="K60" s="27"/>
      <c r="L60" s="27"/>
      <c r="M60" s="27"/>
      <c r="N60" s="27"/>
    </row>
    <row r="61" spans="2:14" ht="80.25" customHeight="1">
      <c r="C61" s="24"/>
      <c r="D61" s="24"/>
      <c r="F61" s="27"/>
      <c r="G61" s="27"/>
      <c r="H61" s="27"/>
      <c r="I61" s="27"/>
      <c r="J61" s="27"/>
      <c r="K61" s="27"/>
      <c r="L61" s="27"/>
      <c r="M61" s="27"/>
      <c r="N61" s="27"/>
    </row>
    <row r="62" spans="2:14" ht="80.25" customHeight="1">
      <c r="C62" s="24"/>
      <c r="D62" s="24"/>
      <c r="F62" s="27"/>
      <c r="G62" s="27"/>
      <c r="H62" s="27"/>
      <c r="I62" s="27"/>
      <c r="J62" s="27"/>
      <c r="K62" s="27"/>
      <c r="L62" s="27"/>
      <c r="M62" s="27"/>
      <c r="N62" s="27"/>
    </row>
    <row r="63" spans="2:14" ht="80.25" customHeight="1"/>
    <row r="64" spans="2:14" ht="80.25" customHeight="1">
      <c r="C64" s="24"/>
      <c r="D64" s="24"/>
      <c r="I64" s="27"/>
    </row>
    <row r="65" ht="80.25" customHeight="1"/>
    <row r="66" ht="80.25" customHeight="1"/>
    <row r="67" ht="80.25" customHeight="1"/>
    <row r="68" ht="80.25" customHeight="1"/>
    <row r="69" ht="80.25" customHeight="1"/>
    <row r="70" ht="80.25" customHeight="1"/>
    <row r="71" ht="80.25" customHeight="1"/>
    <row r="72" ht="80.25" customHeight="1"/>
    <row r="73" ht="80.25" customHeight="1"/>
    <row r="74" ht="80.25" customHeight="1"/>
    <row r="75"/>
  </sheetData>
  <mergeCells count="10">
    <mergeCell ref="B1:H1"/>
    <mergeCell ref="F51:G51"/>
    <mergeCell ref="F52:G52"/>
    <mergeCell ref="F53:G53"/>
    <mergeCell ref="B7:H7"/>
    <mergeCell ref="B8:H8"/>
    <mergeCell ref="B9:H9"/>
    <mergeCell ref="B25:H25"/>
    <mergeCell ref="F49:G49"/>
    <mergeCell ref="F50:G50"/>
  </mergeCells>
  <pageMargins left="0.7" right="0.7" top="0.75" bottom="0.75" header="0.5" footer="0.5"/>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AK160"/>
  <sheetViews>
    <sheetView showGridLines="0" zoomScaleNormal="100" zoomScalePageLayoutView="125" workbookViewId="0">
      <selection activeCell="B1" sqref="B1:I1"/>
    </sheetView>
  </sheetViews>
  <sheetFormatPr baseColWidth="10" defaultColWidth="11.42578125" defaultRowHeight="12.75"/>
  <cols>
    <col min="1" max="1" width="10" customWidth="1"/>
    <col min="2" max="6" width="15" customWidth="1"/>
    <col min="7" max="9" width="21" customWidth="1"/>
    <col min="10" max="12" width="11.42578125" customWidth="1"/>
  </cols>
  <sheetData>
    <row r="1" spans="2:37" ht="49.5" customHeight="1">
      <c r="B1" s="3921" t="s">
        <v>3993</v>
      </c>
      <c r="C1" s="3921"/>
      <c r="D1" s="3921"/>
      <c r="E1" s="3921"/>
      <c r="F1" s="3921"/>
      <c r="G1" s="3921"/>
      <c r="H1" s="3921"/>
      <c r="I1" s="3921"/>
      <c r="J1" s="333"/>
      <c r="K1" s="333"/>
      <c r="AG1" s="324"/>
      <c r="AH1" s="324"/>
      <c r="AI1" s="324"/>
      <c r="AJ1" s="324"/>
      <c r="AK1" s="333"/>
    </row>
    <row r="2" spans="2:37" ht="15" customHeight="1">
      <c r="B2" s="333"/>
      <c r="C2" s="333"/>
      <c r="D2" s="333"/>
      <c r="E2" s="333"/>
      <c r="F2" s="333"/>
      <c r="G2" s="333"/>
      <c r="H2" s="333"/>
      <c r="I2" s="333"/>
      <c r="J2" s="333"/>
      <c r="K2" s="333"/>
      <c r="AG2" s="324"/>
      <c r="AH2" s="324"/>
      <c r="AI2" s="324"/>
      <c r="AJ2" s="324"/>
      <c r="AK2" s="333"/>
    </row>
    <row r="3" spans="2:37" ht="12" customHeight="1">
      <c r="B3" s="1295" t="str">
        <f>+Presentación!B9</f>
        <v>(Fecha de elaboración: mayo 12 de 2024)</v>
      </c>
      <c r="C3" s="333"/>
      <c r="D3" s="333"/>
      <c r="E3" s="333"/>
      <c r="F3" s="333"/>
      <c r="G3" s="333"/>
      <c r="H3" s="333"/>
      <c r="I3" s="333"/>
      <c r="J3" s="333"/>
      <c r="K3" s="333"/>
      <c r="AG3" s="324"/>
      <c r="AH3" s="324"/>
      <c r="AI3" s="324"/>
      <c r="AJ3" s="324"/>
      <c r="AK3" s="333"/>
    </row>
    <row r="4" spans="2:37" ht="12" customHeight="1">
      <c r="B4" s="1295" t="str">
        <f>+Presentación!B10</f>
        <v>(Fecha de publicación: junio 4 de 2024)</v>
      </c>
      <c r="C4" s="646"/>
      <c r="D4" s="333"/>
      <c r="E4" s="333"/>
      <c r="F4" s="333"/>
      <c r="G4" s="333"/>
      <c r="H4" s="333"/>
      <c r="I4" s="333"/>
      <c r="J4" s="333"/>
      <c r="K4" s="333"/>
      <c r="AG4" s="324"/>
      <c r="AH4" s="324"/>
      <c r="AI4" s="324"/>
      <c r="AJ4" s="324"/>
      <c r="AK4" s="333"/>
    </row>
    <row r="5" spans="2:37" ht="12" customHeight="1">
      <c r="B5" s="1295" t="str">
        <f>+Presentación!B11</f>
        <v>(Elaborado totalmente por: Diego Hernán Guevara Madrid)</v>
      </c>
      <c r="C5" s="333"/>
      <c r="D5" s="333"/>
      <c r="E5" s="333"/>
      <c r="F5" s="333"/>
      <c r="G5" s="333"/>
      <c r="H5" s="333"/>
      <c r="I5" s="333"/>
      <c r="J5" s="333"/>
      <c r="K5" s="333"/>
    </row>
    <row r="6" spans="2:37" s="92" customFormat="1" ht="18">
      <c r="B6" s="1295"/>
      <c r="C6" s="333"/>
      <c r="D6" s="333"/>
      <c r="E6" s="333"/>
      <c r="F6" s="333"/>
      <c r="G6" s="333"/>
      <c r="H6" s="333"/>
      <c r="I6" s="333"/>
      <c r="J6" s="333"/>
      <c r="K6" s="333"/>
      <c r="L6"/>
      <c r="M6"/>
      <c r="N6"/>
      <c r="O6"/>
      <c r="P6"/>
      <c r="Q6"/>
      <c r="R6"/>
      <c r="S6"/>
      <c r="T6"/>
      <c r="U6"/>
      <c r="V6"/>
      <c r="W6"/>
      <c r="X6"/>
      <c r="Y6"/>
      <c r="Z6"/>
      <c r="AA6"/>
      <c r="AB6"/>
      <c r="AC6"/>
      <c r="AD6"/>
      <c r="AE6"/>
      <c r="AF6"/>
      <c r="AG6"/>
      <c r="AH6"/>
      <c r="AI6"/>
    </row>
    <row r="7" spans="2:37" ht="16.5" customHeight="1">
      <c r="B7" s="339" t="s">
        <v>166</v>
      </c>
      <c r="C7" s="333"/>
      <c r="D7" s="333"/>
      <c r="E7" s="333"/>
      <c r="F7" s="333"/>
      <c r="G7" s="333"/>
      <c r="H7" s="333"/>
      <c r="I7" s="333"/>
      <c r="J7" s="333"/>
      <c r="K7" s="333"/>
    </row>
    <row r="8" spans="2:37" ht="16.5" customHeight="1">
      <c r="B8" s="339" t="s">
        <v>3821</v>
      </c>
      <c r="C8" s="646"/>
      <c r="D8" s="646"/>
      <c r="E8" s="333"/>
      <c r="F8" s="333"/>
      <c r="G8" s="333"/>
      <c r="H8" s="333"/>
      <c r="I8" s="333"/>
      <c r="J8" s="333"/>
      <c r="K8" s="333"/>
    </row>
    <row r="9" spans="2:37" ht="16.5" customHeight="1">
      <c r="B9" s="339" t="s">
        <v>103</v>
      </c>
      <c r="C9" s="646"/>
      <c r="D9" s="333"/>
      <c r="E9" s="333"/>
      <c r="F9" s="333"/>
      <c r="G9" s="333"/>
      <c r="H9" s="333"/>
      <c r="I9" s="333"/>
      <c r="J9" s="333"/>
      <c r="K9" s="333"/>
    </row>
    <row r="10" spans="2:37" ht="16.5" customHeight="1">
      <c r="B10" s="649" t="s">
        <v>3822</v>
      </c>
      <c r="C10" s="333"/>
      <c r="D10" s="333"/>
      <c r="E10" s="333"/>
      <c r="F10" s="333"/>
      <c r="G10" s="333"/>
      <c r="H10" s="333"/>
      <c r="I10" s="333"/>
      <c r="J10" s="333"/>
      <c r="K10" s="333"/>
    </row>
    <row r="11" spans="2:37" ht="26.25" customHeight="1">
      <c r="B11" s="649"/>
      <c r="C11" s="333"/>
      <c r="D11" s="333"/>
      <c r="E11" s="333"/>
      <c r="F11" s="333"/>
      <c r="G11" s="333"/>
      <c r="H11" s="333"/>
      <c r="I11" s="333"/>
      <c r="J11" s="333"/>
      <c r="K11" s="333"/>
    </row>
    <row r="12" spans="2:37" ht="40.5" customHeight="1">
      <c r="B12" s="4731" t="s">
        <v>3994</v>
      </c>
      <c r="C12" s="4731"/>
      <c r="D12" s="4731"/>
      <c r="E12" s="4731"/>
      <c r="F12" s="4731"/>
      <c r="G12" s="4731"/>
      <c r="H12" s="4731"/>
      <c r="I12" s="4731"/>
      <c r="J12" s="4748"/>
      <c r="K12" s="4748"/>
      <c r="L12" s="32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row>
    <row r="13" spans="2:37" ht="12" customHeight="1">
      <c r="B13" s="333"/>
      <c r="C13" s="333"/>
      <c r="D13" s="333"/>
      <c r="E13" s="333"/>
      <c r="F13" s="333"/>
      <c r="G13" s="333"/>
      <c r="H13" s="333"/>
      <c r="I13" s="333"/>
      <c r="J13" s="333"/>
      <c r="K13" s="333"/>
    </row>
    <row r="14" spans="2:37" ht="14.25" customHeight="1">
      <c r="B14" s="4674" t="s">
        <v>1575</v>
      </c>
      <c r="C14" s="4673"/>
      <c r="D14" s="4673"/>
      <c r="E14" s="4673"/>
      <c r="F14" s="4673"/>
      <c r="G14" s="4673"/>
      <c r="H14" s="4673"/>
      <c r="I14" s="4673"/>
      <c r="J14" s="333"/>
      <c r="K14" s="333"/>
    </row>
    <row r="15" spans="2:37" ht="14.25" customHeight="1">
      <c r="B15" s="4673"/>
      <c r="C15" s="4673"/>
      <c r="D15" s="4673"/>
      <c r="E15" s="4673"/>
      <c r="F15" s="4673"/>
      <c r="G15" s="4673"/>
      <c r="H15" s="4673"/>
      <c r="I15" s="4673"/>
      <c r="J15" s="333"/>
      <c r="K15" s="333"/>
    </row>
    <row r="16" spans="2:37" ht="14.25" customHeight="1">
      <c r="B16" s="4673"/>
      <c r="C16" s="4673"/>
      <c r="D16" s="4673"/>
      <c r="E16" s="4673"/>
      <c r="F16" s="4673"/>
      <c r="G16" s="4673"/>
      <c r="H16" s="4673"/>
      <c r="I16" s="4673"/>
      <c r="J16" s="333"/>
      <c r="K16" s="333"/>
    </row>
    <row r="17" spans="2:11">
      <c r="B17" s="623"/>
      <c r="C17" s="623"/>
      <c r="D17" s="623"/>
      <c r="E17" s="623"/>
      <c r="F17" s="623"/>
      <c r="G17" s="623"/>
      <c r="H17" s="623"/>
      <c r="I17" s="623"/>
      <c r="J17" s="333"/>
      <c r="K17" s="333"/>
    </row>
    <row r="18" spans="2:11" ht="13.5" customHeight="1">
      <c r="B18" s="4673" t="s">
        <v>3995</v>
      </c>
      <c r="C18" s="4673"/>
      <c r="D18" s="4673"/>
      <c r="E18" s="4673"/>
      <c r="F18" s="4673"/>
      <c r="G18" s="4673"/>
      <c r="H18" s="4673"/>
      <c r="I18" s="4673"/>
      <c r="J18" s="333"/>
      <c r="K18" s="333"/>
    </row>
    <row r="19" spans="2:11" ht="13.5" customHeight="1">
      <c r="B19" s="4673"/>
      <c r="C19" s="4673"/>
      <c r="D19" s="4673"/>
      <c r="E19" s="4673"/>
      <c r="F19" s="4673"/>
      <c r="G19" s="4673"/>
      <c r="H19" s="4673"/>
      <c r="I19" s="4673"/>
      <c r="J19" s="333"/>
      <c r="K19" s="333"/>
    </row>
    <row r="20" spans="2:11">
      <c r="B20" s="623"/>
      <c r="C20" s="623"/>
      <c r="D20" s="623"/>
      <c r="E20" s="623"/>
      <c r="F20" s="623"/>
      <c r="G20" s="623"/>
      <c r="H20" s="623"/>
      <c r="I20" s="623"/>
      <c r="J20" s="333"/>
      <c r="K20" s="333"/>
    </row>
    <row r="21" spans="2:11" ht="12.95" customHeight="1">
      <c r="B21" s="4673" t="s">
        <v>4302</v>
      </c>
      <c r="C21" s="4673"/>
      <c r="D21" s="4673"/>
      <c r="E21" s="4673"/>
      <c r="F21" s="4673"/>
      <c r="G21" s="4673"/>
      <c r="H21" s="4673"/>
      <c r="I21" s="4673"/>
      <c r="J21" s="333"/>
      <c r="K21" s="333"/>
    </row>
    <row r="22" spans="2:11">
      <c r="B22" s="4673"/>
      <c r="C22" s="4673"/>
      <c r="D22" s="4673"/>
      <c r="E22" s="4673"/>
      <c r="F22" s="4673"/>
      <c r="G22" s="4673"/>
      <c r="H22" s="4673"/>
      <c r="I22" s="4673"/>
      <c r="J22" s="333"/>
      <c r="K22" s="333"/>
    </row>
    <row r="23" spans="2:11" ht="12" customHeight="1">
      <c r="B23" s="4673"/>
      <c r="C23" s="4673"/>
      <c r="D23" s="4673"/>
      <c r="E23" s="4673"/>
      <c r="F23" s="4673"/>
      <c r="G23" s="4673"/>
      <c r="H23" s="4673"/>
      <c r="I23" s="4673"/>
      <c r="J23" s="333"/>
      <c r="K23" s="333"/>
    </row>
    <row r="24" spans="2:11">
      <c r="B24" s="4673"/>
      <c r="C24" s="4673"/>
      <c r="D24" s="4673"/>
      <c r="E24" s="4673"/>
      <c r="F24" s="4673"/>
      <c r="G24" s="4673"/>
      <c r="H24" s="4673"/>
      <c r="I24" s="4673"/>
      <c r="J24" s="333"/>
      <c r="K24" s="333"/>
    </row>
    <row r="25" spans="2:11">
      <c r="B25" s="648"/>
      <c r="C25" s="648"/>
      <c r="D25" s="648"/>
      <c r="E25" s="648"/>
      <c r="F25" s="648"/>
      <c r="G25" s="648"/>
      <c r="H25" s="648"/>
      <c r="I25" s="648"/>
      <c r="J25" s="333"/>
      <c r="K25" s="333"/>
    </row>
    <row r="26" spans="2:11">
      <c r="B26" s="623" t="s">
        <v>61</v>
      </c>
      <c r="C26" s="623"/>
      <c r="D26" s="623"/>
      <c r="E26" s="623"/>
      <c r="F26" s="623"/>
      <c r="G26" s="623"/>
      <c r="H26" s="623"/>
      <c r="I26" s="623"/>
      <c r="J26" s="333"/>
      <c r="K26" s="333"/>
    </row>
    <row r="27" spans="2:11" ht="12.95" customHeight="1">
      <c r="B27" s="623"/>
      <c r="C27" s="623"/>
      <c r="D27" s="623"/>
      <c r="E27" s="623"/>
      <c r="F27" s="623"/>
      <c r="G27" s="623"/>
      <c r="H27" s="623"/>
      <c r="I27" s="623"/>
      <c r="J27" s="333"/>
      <c r="K27" s="333"/>
    </row>
    <row r="28" spans="2:11">
      <c r="B28" s="4754" t="s">
        <v>1448</v>
      </c>
      <c r="C28" s="4755"/>
      <c r="D28" s="4755"/>
      <c r="E28" s="4755"/>
      <c r="F28" s="4755"/>
      <c r="G28" s="4755"/>
      <c r="H28" s="4755"/>
      <c r="I28" s="4755"/>
      <c r="J28" s="333"/>
      <c r="K28" s="333"/>
    </row>
    <row r="29" spans="2:11" ht="3" customHeight="1">
      <c r="B29" s="4755"/>
      <c r="C29" s="4755"/>
      <c r="D29" s="4755"/>
      <c r="E29" s="4755"/>
      <c r="F29" s="4755"/>
      <c r="G29" s="4755"/>
      <c r="H29" s="4755"/>
      <c r="I29" s="4755"/>
      <c r="J29" s="333"/>
      <c r="K29" s="333"/>
    </row>
    <row r="30" spans="2:11">
      <c r="B30" s="4755"/>
      <c r="C30" s="4755"/>
      <c r="D30" s="4755"/>
      <c r="E30" s="4755"/>
      <c r="F30" s="4755"/>
      <c r="G30" s="4755"/>
      <c r="H30" s="4755"/>
      <c r="I30" s="4755"/>
      <c r="J30" s="333"/>
      <c r="K30" s="333"/>
    </row>
    <row r="31" spans="2:11" ht="39" customHeight="1">
      <c r="B31" s="4755"/>
      <c r="C31" s="4755"/>
      <c r="D31" s="4755"/>
      <c r="E31" s="4755"/>
      <c r="F31" s="4755"/>
      <c r="G31" s="4755"/>
      <c r="H31" s="4755"/>
      <c r="I31" s="4755"/>
      <c r="J31" s="333"/>
      <c r="K31" s="333"/>
    </row>
    <row r="32" spans="2:11" ht="18.75" customHeight="1">
      <c r="B32" s="4755"/>
      <c r="C32" s="4755"/>
      <c r="D32" s="4755"/>
      <c r="E32" s="4755"/>
      <c r="F32" s="4755"/>
      <c r="G32" s="4755"/>
      <c r="H32" s="4755"/>
      <c r="I32" s="4755"/>
      <c r="J32" s="333"/>
      <c r="K32" s="333"/>
    </row>
    <row r="33" spans="2:11">
      <c r="B33" s="4673" t="s">
        <v>3996</v>
      </c>
      <c r="C33" s="4673"/>
      <c r="D33" s="4673"/>
      <c r="E33" s="4673"/>
      <c r="F33" s="4673"/>
      <c r="G33" s="4673"/>
      <c r="H33" s="4673"/>
      <c r="I33" s="4673"/>
      <c r="J33" s="333"/>
      <c r="K33" s="333"/>
    </row>
    <row r="34" spans="2:11">
      <c r="B34" s="4673"/>
      <c r="C34" s="4673"/>
      <c r="D34" s="4673"/>
      <c r="E34" s="4673"/>
      <c r="F34" s="4673"/>
      <c r="G34" s="4673"/>
      <c r="H34" s="4673"/>
      <c r="I34" s="4673"/>
      <c r="J34" s="333"/>
      <c r="K34" s="333"/>
    </row>
    <row r="35" spans="2:11">
      <c r="B35" s="4673"/>
      <c r="C35" s="4673"/>
      <c r="D35" s="4673"/>
      <c r="E35" s="4673"/>
      <c r="F35" s="4673"/>
      <c r="G35" s="4673"/>
      <c r="H35" s="4673"/>
      <c r="I35" s="4673"/>
      <c r="J35" s="333"/>
      <c r="K35" s="333"/>
    </row>
    <row r="36" spans="2:11" ht="12.95" customHeight="1">
      <c r="B36" s="4673"/>
      <c r="C36" s="4673"/>
      <c r="D36" s="4673"/>
      <c r="E36" s="4673"/>
      <c r="F36" s="4673"/>
      <c r="G36" s="4673"/>
      <c r="H36" s="4673"/>
      <c r="I36" s="4673"/>
      <c r="J36" s="333"/>
      <c r="K36" s="333"/>
    </row>
    <row r="37" spans="2:11">
      <c r="B37" s="4756" t="s">
        <v>1576</v>
      </c>
      <c r="C37" s="4757"/>
      <c r="D37" s="4757"/>
      <c r="E37" s="4757"/>
      <c r="F37" s="4757"/>
      <c r="G37" s="4757"/>
      <c r="H37" s="4757"/>
      <c r="I37" s="4757"/>
      <c r="J37" s="333"/>
      <c r="K37" s="333"/>
    </row>
    <row r="38" spans="2:11">
      <c r="B38" s="4757"/>
      <c r="C38" s="4757"/>
      <c r="D38" s="4757"/>
      <c r="E38" s="4757"/>
      <c r="F38" s="4757"/>
      <c r="G38" s="4757"/>
      <c r="H38" s="4757"/>
      <c r="I38" s="4757"/>
      <c r="J38" s="333"/>
      <c r="K38" s="333"/>
    </row>
    <row r="39" spans="2:11" ht="12.95" customHeight="1">
      <c r="B39" s="623"/>
      <c r="C39" s="623"/>
      <c r="D39" s="623"/>
      <c r="E39" s="623"/>
      <c r="F39" s="623"/>
      <c r="G39" s="623"/>
      <c r="H39" s="623"/>
      <c r="I39" s="623"/>
      <c r="J39" s="333"/>
      <c r="K39" s="333"/>
    </row>
    <row r="40" spans="2:11">
      <c r="B40" s="4673" t="s">
        <v>3997</v>
      </c>
      <c r="C40" s="4673"/>
      <c r="D40" s="4673"/>
      <c r="E40" s="4673"/>
      <c r="F40" s="4673"/>
      <c r="G40" s="4673"/>
      <c r="H40" s="4673"/>
      <c r="I40" s="4673"/>
      <c r="J40" s="333"/>
      <c r="K40" s="333"/>
    </row>
    <row r="41" spans="2:11">
      <c r="B41" s="4673"/>
      <c r="C41" s="4673"/>
      <c r="D41" s="4673"/>
      <c r="E41" s="4673"/>
      <c r="F41" s="4673"/>
      <c r="G41" s="4673"/>
      <c r="H41" s="4673"/>
      <c r="I41" s="4673"/>
      <c r="J41" s="333"/>
      <c r="K41" s="333"/>
    </row>
    <row r="42" spans="2:11" ht="12.95" customHeight="1">
      <c r="B42" s="4673"/>
      <c r="C42" s="4673"/>
      <c r="D42" s="4673"/>
      <c r="E42" s="4673"/>
      <c r="F42" s="4673"/>
      <c r="G42" s="4673"/>
      <c r="H42" s="4673"/>
      <c r="I42" s="4673"/>
      <c r="J42" s="333"/>
      <c r="K42" s="333"/>
    </row>
    <row r="43" spans="2:11" ht="24.75" customHeight="1">
      <c r="B43" s="4673" t="s">
        <v>3998</v>
      </c>
      <c r="C43" s="4673"/>
      <c r="D43" s="4673"/>
      <c r="E43" s="4673"/>
      <c r="F43" s="4673"/>
      <c r="G43" s="4673"/>
      <c r="H43" s="4673"/>
      <c r="I43" s="4673"/>
      <c r="J43" s="333"/>
      <c r="K43" s="333"/>
    </row>
    <row r="44" spans="2:11">
      <c r="B44" s="4673"/>
      <c r="C44" s="4673"/>
      <c r="D44" s="4673"/>
      <c r="E44" s="4673"/>
      <c r="F44" s="4673"/>
      <c r="G44" s="4673"/>
      <c r="H44" s="4673"/>
      <c r="I44" s="4673"/>
      <c r="J44" s="333"/>
      <c r="K44" s="333"/>
    </row>
    <row r="45" spans="2:11" ht="12" customHeight="1">
      <c r="B45" s="4673"/>
      <c r="C45" s="4673"/>
      <c r="D45" s="4673"/>
      <c r="E45" s="4673"/>
      <c r="F45" s="4673"/>
      <c r="G45" s="4673"/>
      <c r="H45" s="4673"/>
      <c r="I45" s="4673"/>
      <c r="J45" s="333"/>
      <c r="K45" s="333"/>
    </row>
    <row r="46" spans="2:11" ht="12.95" customHeight="1">
      <c r="B46" s="623"/>
      <c r="C46" s="623"/>
      <c r="D46" s="623"/>
      <c r="E46" s="623"/>
      <c r="F46" s="623"/>
      <c r="G46" s="623"/>
      <c r="H46" s="623"/>
      <c r="I46" s="623"/>
      <c r="J46" s="333"/>
      <c r="K46" s="333"/>
    </row>
    <row r="47" spans="2:11">
      <c r="B47" s="4673" t="s">
        <v>3999</v>
      </c>
      <c r="C47" s="4673"/>
      <c r="D47" s="4673"/>
      <c r="E47" s="4673"/>
      <c r="F47" s="4673"/>
      <c r="G47" s="4673"/>
      <c r="H47" s="4673"/>
      <c r="I47" s="4673"/>
      <c r="J47" s="333"/>
      <c r="K47" s="333"/>
    </row>
    <row r="48" spans="2:11" ht="14.1" customHeight="1">
      <c r="B48" s="4673"/>
      <c r="C48" s="4673"/>
      <c r="D48" s="4673"/>
      <c r="E48" s="4673"/>
      <c r="F48" s="4673"/>
      <c r="G48" s="4673"/>
      <c r="H48" s="4673"/>
      <c r="I48" s="4673"/>
      <c r="J48" s="333"/>
      <c r="K48" s="333"/>
    </row>
    <row r="49" spans="2:35">
      <c r="B49" s="4673"/>
      <c r="C49" s="4673"/>
      <c r="D49" s="4673"/>
      <c r="E49" s="4673"/>
      <c r="F49" s="4673"/>
      <c r="G49" s="4673"/>
      <c r="H49" s="4673"/>
      <c r="I49" s="4673"/>
      <c r="J49" s="333"/>
      <c r="K49" s="333"/>
    </row>
    <row r="50" spans="2:35">
      <c r="B50" s="4673"/>
      <c r="C50" s="4673"/>
      <c r="D50" s="4673"/>
      <c r="E50" s="4673"/>
      <c r="F50" s="4673"/>
      <c r="G50" s="4673"/>
      <c r="H50" s="4673"/>
      <c r="I50" s="4673"/>
      <c r="J50" s="333"/>
      <c r="K50" s="333"/>
    </row>
    <row r="51" spans="2:35" ht="12" customHeight="1">
      <c r="B51" s="648"/>
      <c r="C51" s="648"/>
      <c r="D51" s="648"/>
      <c r="E51" s="648"/>
      <c r="F51" s="648"/>
      <c r="G51" s="648"/>
      <c r="H51" s="648"/>
      <c r="I51" s="648"/>
      <c r="J51" s="333"/>
      <c r="K51" s="333"/>
    </row>
    <row r="52" spans="2:35">
      <c r="B52" s="4673" t="s">
        <v>4000</v>
      </c>
      <c r="C52" s="4673"/>
      <c r="D52" s="4673"/>
      <c r="E52" s="4673"/>
      <c r="F52" s="4673"/>
      <c r="G52" s="4673"/>
      <c r="H52" s="4673"/>
      <c r="I52" s="4673"/>
      <c r="J52" s="333"/>
      <c r="K52" s="333"/>
    </row>
    <row r="53" spans="2:35">
      <c r="B53" s="4673"/>
      <c r="C53" s="4673"/>
      <c r="D53" s="4673"/>
      <c r="E53" s="4673"/>
      <c r="F53" s="4673"/>
      <c r="G53" s="4673"/>
      <c r="H53" s="4673"/>
      <c r="I53" s="4673"/>
      <c r="J53" s="333"/>
      <c r="K53" s="333"/>
    </row>
    <row r="54" spans="2:35">
      <c r="B54" s="4673"/>
      <c r="C54" s="4673"/>
      <c r="D54" s="4673"/>
      <c r="E54" s="4673"/>
      <c r="F54" s="4673"/>
      <c r="G54" s="4673"/>
      <c r="H54" s="4673"/>
      <c r="I54" s="4673"/>
      <c r="J54" s="333"/>
      <c r="K54" s="333"/>
    </row>
    <row r="55" spans="2:35" ht="16.5" customHeight="1">
      <c r="B55" s="4673"/>
      <c r="C55" s="4673"/>
      <c r="D55" s="4673"/>
      <c r="E55" s="4673"/>
      <c r="F55" s="4673"/>
      <c r="G55" s="4673"/>
      <c r="H55" s="4673"/>
      <c r="I55" s="4673"/>
      <c r="J55" s="333"/>
      <c r="K55" s="333"/>
    </row>
    <row r="56" spans="2:35" ht="22.5" customHeight="1">
      <c r="B56" s="4744" t="s">
        <v>4303</v>
      </c>
      <c r="C56" s="4745"/>
      <c r="D56" s="4745"/>
      <c r="E56" s="4745"/>
      <c r="F56" s="4745"/>
      <c r="G56" s="4745"/>
      <c r="H56" s="4745"/>
      <c r="I56" s="4745"/>
      <c r="J56" s="333"/>
      <c r="K56" s="333"/>
    </row>
    <row r="57" spans="2:35">
      <c r="B57" s="333"/>
      <c r="C57" s="333"/>
      <c r="D57" s="333"/>
      <c r="E57" s="333"/>
      <c r="F57" s="333"/>
      <c r="G57" s="333"/>
      <c r="H57" s="333"/>
      <c r="I57" s="333"/>
      <c r="J57" s="333"/>
      <c r="K57" s="333"/>
    </row>
    <row r="58" spans="2:35" ht="15.75">
      <c r="B58" s="649" t="s">
        <v>62</v>
      </c>
      <c r="C58" s="320"/>
      <c r="D58" s="320"/>
      <c r="E58" s="320"/>
      <c r="F58" s="320"/>
      <c r="G58" s="320"/>
      <c r="H58" s="320"/>
      <c r="I58" s="320"/>
      <c r="J58" s="320"/>
      <c r="K58" s="320"/>
      <c r="L58" s="51"/>
      <c r="M58" s="51"/>
      <c r="N58" s="51"/>
      <c r="O58" s="51"/>
      <c r="P58" s="51"/>
      <c r="Q58" s="51"/>
      <c r="R58" s="51"/>
      <c r="S58" s="51"/>
      <c r="T58" s="51"/>
      <c r="U58" s="51"/>
      <c r="V58" s="51"/>
      <c r="W58" s="51"/>
      <c r="X58" s="51"/>
      <c r="Y58" s="51"/>
      <c r="Z58" s="51"/>
      <c r="AA58" s="51"/>
      <c r="AB58" s="51"/>
      <c r="AC58" s="51"/>
      <c r="AD58" s="51"/>
      <c r="AE58" s="51"/>
      <c r="AF58" s="51"/>
      <c r="AG58" s="51"/>
      <c r="AH58" s="51"/>
      <c r="AI58" s="51"/>
    </row>
    <row r="59" spans="2:35">
      <c r="B59" s="4746" t="s">
        <v>1802</v>
      </c>
      <c r="C59" s="4746"/>
      <c r="D59" s="4746"/>
      <c r="E59" s="4746"/>
      <c r="F59" s="4746"/>
      <c r="G59" s="4746"/>
      <c r="H59" s="650"/>
      <c r="I59" s="650"/>
      <c r="J59" s="650"/>
      <c r="K59" s="646"/>
      <c r="L59" s="5"/>
      <c r="M59" s="5"/>
      <c r="N59" s="5"/>
      <c r="O59" s="5"/>
      <c r="P59" s="5"/>
      <c r="Q59" s="5"/>
      <c r="R59" s="5"/>
      <c r="S59" s="5"/>
      <c r="T59" s="5"/>
      <c r="U59" s="5"/>
      <c r="V59" s="5"/>
      <c r="W59" s="5"/>
      <c r="X59" s="5"/>
      <c r="Y59" s="5"/>
      <c r="Z59" s="5"/>
      <c r="AA59" s="5"/>
      <c r="AB59" s="5"/>
      <c r="AC59" s="5"/>
      <c r="AD59" s="5"/>
      <c r="AE59" s="5"/>
      <c r="AF59" s="5"/>
      <c r="AG59" s="5"/>
      <c r="AH59" s="5"/>
      <c r="AI59" s="5"/>
    </row>
    <row r="60" spans="2:35" ht="12.75" customHeight="1">
      <c r="B60" s="651"/>
      <c r="C60" s="652"/>
      <c r="D60" s="652"/>
      <c r="E60" s="652"/>
      <c r="F60" s="652"/>
      <c r="G60" s="652"/>
      <c r="H60" s="652"/>
      <c r="I60" s="652"/>
      <c r="J60" s="652"/>
      <c r="K60" s="333"/>
    </row>
    <row r="61" spans="2:35" ht="35.25" customHeight="1">
      <c r="B61" s="1140" t="s">
        <v>1449</v>
      </c>
      <c r="C61" s="1140"/>
      <c r="D61" s="1140"/>
      <c r="E61" s="1140"/>
      <c r="F61" s="1140"/>
      <c r="G61" s="2630" t="s">
        <v>1450</v>
      </c>
      <c r="H61" s="333"/>
      <c r="I61" s="333"/>
      <c r="J61" s="652"/>
      <c r="K61" s="333"/>
    </row>
    <row r="62" spans="2:35" ht="9" customHeight="1">
      <c r="B62" s="1140"/>
      <c r="C62" s="1140"/>
      <c r="D62" s="1140"/>
      <c r="E62" s="1140"/>
      <c r="F62" s="1140"/>
      <c r="G62" s="1140"/>
      <c r="H62" s="333"/>
      <c r="I62" s="333"/>
      <c r="J62" s="652"/>
      <c r="K62" s="333"/>
    </row>
    <row r="63" spans="2:35" ht="15" customHeight="1">
      <c r="B63" s="4747" t="s">
        <v>1451</v>
      </c>
      <c r="C63" s="4747"/>
      <c r="D63" s="4747"/>
      <c r="E63" s="1140"/>
      <c r="F63" s="1140"/>
      <c r="G63" s="2626"/>
      <c r="H63" s="333"/>
      <c r="I63" s="333"/>
      <c r="J63" s="652"/>
      <c r="K63" s="333"/>
    </row>
    <row r="64" spans="2:35" ht="6.75" customHeight="1">
      <c r="B64" s="1140"/>
      <c r="C64" s="1140"/>
      <c r="D64" s="1140"/>
      <c r="E64" s="1140"/>
      <c r="F64" s="1140"/>
      <c r="G64" s="2631"/>
      <c r="H64" s="333"/>
      <c r="I64" s="333"/>
      <c r="J64" s="652"/>
      <c r="K64" s="333"/>
    </row>
    <row r="65" spans="2:11" ht="28.5" customHeight="1">
      <c r="B65" s="4750" t="s">
        <v>1803</v>
      </c>
      <c r="C65" s="4751"/>
      <c r="D65" s="4751"/>
      <c r="E65" s="4751"/>
      <c r="F65" s="4751"/>
      <c r="G65" s="2632">
        <v>0.13700000000000001</v>
      </c>
      <c r="H65" s="4753" t="s">
        <v>4001</v>
      </c>
      <c r="I65" s="4753"/>
      <c r="J65" s="333"/>
      <c r="K65" s="333"/>
    </row>
    <row r="66" spans="2:11" ht="32.1" customHeight="1">
      <c r="B66" s="333"/>
      <c r="C66" s="333"/>
      <c r="D66" s="333"/>
      <c r="E66" s="333"/>
      <c r="F66" s="333"/>
      <c r="G66" s="952"/>
      <c r="H66" s="4753"/>
      <c r="I66" s="4753"/>
      <c r="J66" s="652"/>
      <c r="K66" s="333"/>
    </row>
    <row r="67" spans="2:11" ht="11.25" customHeight="1" thickBot="1">
      <c r="B67" s="621"/>
      <c r="C67" s="621"/>
      <c r="D67" s="327"/>
      <c r="E67" s="621"/>
      <c r="F67" s="621"/>
      <c r="G67" s="621"/>
      <c r="H67" s="621"/>
      <c r="I67" s="621"/>
      <c r="J67" s="326"/>
    </row>
    <row r="68" spans="2:11" ht="9.9499999999999993" customHeight="1">
      <c r="B68" s="4741" t="s">
        <v>63</v>
      </c>
      <c r="C68" s="1326" t="s">
        <v>1452</v>
      </c>
      <c r="D68" s="1326" t="s">
        <v>1453</v>
      </c>
      <c r="E68" s="1326" t="s">
        <v>1454</v>
      </c>
      <c r="F68" s="1326" t="s">
        <v>1455</v>
      </c>
      <c r="G68" s="4738" t="s">
        <v>4304</v>
      </c>
      <c r="H68" s="4738" t="s">
        <v>1804</v>
      </c>
      <c r="I68" s="4738" t="s">
        <v>1456</v>
      </c>
      <c r="J68" s="326"/>
    </row>
    <row r="69" spans="2:11" ht="17.100000000000001" customHeight="1">
      <c r="B69" s="4742"/>
      <c r="C69" s="1327" t="s">
        <v>1457</v>
      </c>
      <c r="D69" s="1327" t="s">
        <v>1458</v>
      </c>
      <c r="E69" s="1327" t="s">
        <v>1459</v>
      </c>
      <c r="F69" s="1327" t="s">
        <v>1460</v>
      </c>
      <c r="G69" s="4739"/>
      <c r="H69" s="4739"/>
      <c r="I69" s="4739"/>
      <c r="J69" s="326"/>
    </row>
    <row r="70" spans="2:11" ht="18.75" customHeight="1">
      <c r="B70" s="4742"/>
      <c r="C70" s="1327"/>
      <c r="D70" s="1327"/>
      <c r="E70" s="1327"/>
      <c r="F70" s="1327"/>
      <c r="G70" s="4739"/>
      <c r="H70" s="4739"/>
      <c r="I70" s="4739"/>
      <c r="J70" s="326"/>
    </row>
    <row r="71" spans="2:11" ht="12" customHeight="1">
      <c r="B71" s="4742"/>
      <c r="C71" s="1327"/>
      <c r="D71" s="1327"/>
      <c r="E71" s="1327"/>
      <c r="F71" s="1327"/>
      <c r="G71" s="4739"/>
      <c r="H71" s="4739"/>
      <c r="I71" s="4739"/>
      <c r="J71" s="326"/>
    </row>
    <row r="72" spans="2:11" ht="15" customHeight="1">
      <c r="B72" s="4742"/>
      <c r="C72" s="1327"/>
      <c r="D72" s="1327"/>
      <c r="E72" s="1327"/>
      <c r="F72" s="1327"/>
      <c r="G72" s="4739"/>
      <c r="H72" s="4739"/>
      <c r="I72" s="4739"/>
      <c r="J72" s="326"/>
    </row>
    <row r="73" spans="2:11">
      <c r="B73" s="4742"/>
      <c r="C73" s="1327"/>
      <c r="D73" s="1327"/>
      <c r="E73" s="1327"/>
      <c r="F73" s="1327"/>
      <c r="G73" s="4739"/>
      <c r="H73" s="4739"/>
      <c r="I73" s="4739"/>
      <c r="J73" s="326"/>
    </row>
    <row r="74" spans="2:11" ht="6.75" customHeight="1">
      <c r="B74" s="4742"/>
      <c r="C74" s="1327"/>
      <c r="D74" s="1327"/>
      <c r="E74" s="1327"/>
      <c r="F74" s="1327"/>
      <c r="G74" s="4739"/>
      <c r="H74" s="4739"/>
      <c r="I74" s="4739"/>
      <c r="J74" s="326"/>
    </row>
    <row r="75" spans="2:11" ht="6.75" customHeight="1">
      <c r="B75" s="4742"/>
      <c r="C75" s="1327"/>
      <c r="D75" s="1327"/>
      <c r="E75" s="1327"/>
      <c r="F75" s="1327"/>
      <c r="G75" s="4739"/>
      <c r="H75" s="4739"/>
      <c r="I75" s="4739"/>
      <c r="J75" s="326"/>
    </row>
    <row r="76" spans="2:11">
      <c r="B76" s="2633"/>
      <c r="C76" s="2634" t="s">
        <v>1461</v>
      </c>
      <c r="D76" s="2634" t="s">
        <v>1462</v>
      </c>
      <c r="E76" s="2634" t="s">
        <v>1463</v>
      </c>
      <c r="F76" s="2634" t="s">
        <v>161</v>
      </c>
      <c r="G76" s="2634" t="s">
        <v>162</v>
      </c>
      <c r="H76" s="2634" t="s">
        <v>1464</v>
      </c>
      <c r="I76" s="2634" t="s">
        <v>1465</v>
      </c>
      <c r="J76" s="326"/>
    </row>
    <row r="77" spans="2:11" ht="13.5" thickBot="1">
      <c r="B77" s="2635"/>
      <c r="C77" s="2636"/>
      <c r="D77" s="2636"/>
      <c r="E77" s="2636"/>
      <c r="F77" s="2636"/>
      <c r="G77" s="2636" t="s">
        <v>4305</v>
      </c>
      <c r="H77" s="2636" t="s">
        <v>4306</v>
      </c>
      <c r="I77" s="2636" t="s">
        <v>1466</v>
      </c>
      <c r="J77" s="326"/>
    </row>
    <row r="78" spans="2:11">
      <c r="B78" s="2637"/>
      <c r="C78" s="2638"/>
      <c r="D78" s="2639"/>
      <c r="E78" s="2639"/>
      <c r="F78" s="2638">
        <f>+C78+D78-E78</f>
        <v>0</v>
      </c>
      <c r="G78" s="2638">
        <f>+C78*($G$63/12)</f>
        <v>0</v>
      </c>
      <c r="H78" s="2638">
        <f>ROUND((C78*$G$65)/12,-3)</f>
        <v>0</v>
      </c>
      <c r="I78" s="2640">
        <f>IF(H78&gt;G78,H78-G78,0)</f>
        <v>0</v>
      </c>
      <c r="J78" s="326"/>
    </row>
    <row r="79" spans="2:11">
      <c r="B79" s="2641"/>
      <c r="C79" s="2638">
        <f>+F78</f>
        <v>0</v>
      </c>
      <c r="D79" s="2639"/>
      <c r="E79" s="2639"/>
      <c r="F79" s="2638">
        <f t="shared" ref="F79:F89" si="0">+C79+D79-E79</f>
        <v>0</v>
      </c>
      <c r="G79" s="2638">
        <f t="shared" ref="G79:G89" si="1">+C79*($G$63/12)</f>
        <v>0</v>
      </c>
      <c r="H79" s="2638">
        <f t="shared" ref="H79:H89" si="2">ROUND((C79*$G$65)/12,-3)</f>
        <v>0</v>
      </c>
      <c r="I79" s="2640">
        <f t="shared" ref="I79:I89" si="3">IF(H79&gt;G79,H79-G79,0)</f>
        <v>0</v>
      </c>
      <c r="J79" s="326"/>
    </row>
    <row r="80" spans="2:11">
      <c r="B80" s="2641"/>
      <c r="C80" s="2638">
        <f t="shared" ref="C80:C89" si="4">+F79</f>
        <v>0</v>
      </c>
      <c r="D80" s="2639"/>
      <c r="E80" s="2639"/>
      <c r="F80" s="2638">
        <f t="shared" si="0"/>
        <v>0</v>
      </c>
      <c r="G80" s="2638">
        <f t="shared" si="1"/>
        <v>0</v>
      </c>
      <c r="H80" s="2638">
        <f t="shared" si="2"/>
        <v>0</v>
      </c>
      <c r="I80" s="2640">
        <f t="shared" si="3"/>
        <v>0</v>
      </c>
      <c r="J80" s="326"/>
    </row>
    <row r="81" spans="2:35">
      <c r="B81" s="2641"/>
      <c r="C81" s="2638">
        <f t="shared" si="4"/>
        <v>0</v>
      </c>
      <c r="D81" s="2639"/>
      <c r="E81" s="2639"/>
      <c r="F81" s="2638">
        <f t="shared" si="0"/>
        <v>0</v>
      </c>
      <c r="G81" s="2638">
        <f t="shared" si="1"/>
        <v>0</v>
      </c>
      <c r="H81" s="2638">
        <f t="shared" si="2"/>
        <v>0</v>
      </c>
      <c r="I81" s="2640">
        <f t="shared" si="3"/>
        <v>0</v>
      </c>
      <c r="J81" s="326"/>
    </row>
    <row r="82" spans="2:35">
      <c r="B82" s="2641"/>
      <c r="C82" s="2638">
        <f t="shared" si="4"/>
        <v>0</v>
      </c>
      <c r="D82" s="2639"/>
      <c r="E82" s="2639"/>
      <c r="F82" s="2638">
        <f t="shared" si="0"/>
        <v>0</v>
      </c>
      <c r="G82" s="2638">
        <f t="shared" si="1"/>
        <v>0</v>
      </c>
      <c r="H82" s="2638">
        <f t="shared" si="2"/>
        <v>0</v>
      </c>
      <c r="I82" s="2640">
        <f t="shared" si="3"/>
        <v>0</v>
      </c>
      <c r="J82" s="326"/>
    </row>
    <row r="83" spans="2:35">
      <c r="B83" s="2641"/>
      <c r="C83" s="2638">
        <f t="shared" si="4"/>
        <v>0</v>
      </c>
      <c r="D83" s="2639"/>
      <c r="E83" s="2639"/>
      <c r="F83" s="2638">
        <f t="shared" si="0"/>
        <v>0</v>
      </c>
      <c r="G83" s="2638">
        <f t="shared" si="1"/>
        <v>0</v>
      </c>
      <c r="H83" s="2638">
        <f t="shared" si="2"/>
        <v>0</v>
      </c>
      <c r="I83" s="2640">
        <f t="shared" si="3"/>
        <v>0</v>
      </c>
      <c r="J83" s="326"/>
    </row>
    <row r="84" spans="2:35">
      <c r="B84" s="2641"/>
      <c r="C84" s="2638">
        <f t="shared" si="4"/>
        <v>0</v>
      </c>
      <c r="D84" s="2639"/>
      <c r="E84" s="2639"/>
      <c r="F84" s="2638">
        <f t="shared" si="0"/>
        <v>0</v>
      </c>
      <c r="G84" s="2638">
        <f t="shared" si="1"/>
        <v>0</v>
      </c>
      <c r="H84" s="2638">
        <f t="shared" si="2"/>
        <v>0</v>
      </c>
      <c r="I84" s="2640">
        <f t="shared" si="3"/>
        <v>0</v>
      </c>
      <c r="J84" s="326"/>
    </row>
    <row r="85" spans="2:35" s="5" customFormat="1">
      <c r="B85" s="2641"/>
      <c r="C85" s="2638">
        <f t="shared" si="4"/>
        <v>0</v>
      </c>
      <c r="D85" s="2639"/>
      <c r="E85" s="2639"/>
      <c r="F85" s="2638">
        <f t="shared" si="0"/>
        <v>0</v>
      </c>
      <c r="G85" s="2638">
        <f t="shared" si="1"/>
        <v>0</v>
      </c>
      <c r="H85" s="2638">
        <f t="shared" si="2"/>
        <v>0</v>
      </c>
      <c r="I85" s="2640">
        <f t="shared" si="3"/>
        <v>0</v>
      </c>
      <c r="J85" s="326"/>
      <c r="K85"/>
      <c r="L85"/>
      <c r="M85"/>
      <c r="N85"/>
      <c r="O85"/>
      <c r="P85"/>
      <c r="Q85"/>
      <c r="R85"/>
      <c r="S85"/>
      <c r="T85"/>
      <c r="U85"/>
      <c r="V85"/>
      <c r="W85"/>
      <c r="X85"/>
      <c r="Y85"/>
      <c r="Z85"/>
      <c r="AA85"/>
      <c r="AB85"/>
      <c r="AC85"/>
      <c r="AD85"/>
      <c r="AE85"/>
      <c r="AF85"/>
      <c r="AG85"/>
      <c r="AH85"/>
      <c r="AI85"/>
    </row>
    <row r="86" spans="2:35">
      <c r="B86" s="2641"/>
      <c r="C86" s="2638">
        <f t="shared" si="4"/>
        <v>0</v>
      </c>
      <c r="D86" s="2639"/>
      <c r="E86" s="2639"/>
      <c r="F86" s="2638">
        <f t="shared" si="0"/>
        <v>0</v>
      </c>
      <c r="G86" s="2638">
        <f t="shared" si="1"/>
        <v>0</v>
      </c>
      <c r="H86" s="2638">
        <f t="shared" si="2"/>
        <v>0</v>
      </c>
      <c r="I86" s="2640">
        <f t="shared" si="3"/>
        <v>0</v>
      </c>
      <c r="J86" s="326"/>
    </row>
    <row r="87" spans="2:35">
      <c r="B87" s="2641"/>
      <c r="C87" s="2638">
        <f t="shared" si="4"/>
        <v>0</v>
      </c>
      <c r="D87" s="2639"/>
      <c r="E87" s="2639"/>
      <c r="F87" s="2638">
        <f t="shared" si="0"/>
        <v>0</v>
      </c>
      <c r="G87" s="2638">
        <f t="shared" si="1"/>
        <v>0</v>
      </c>
      <c r="H87" s="2638">
        <f t="shared" si="2"/>
        <v>0</v>
      </c>
      <c r="I87" s="2640">
        <f t="shared" si="3"/>
        <v>0</v>
      </c>
      <c r="J87" s="326"/>
    </row>
    <row r="88" spans="2:35">
      <c r="B88" s="2641"/>
      <c r="C88" s="2638">
        <f t="shared" si="4"/>
        <v>0</v>
      </c>
      <c r="D88" s="2639"/>
      <c r="E88" s="2639"/>
      <c r="F88" s="2638">
        <f t="shared" si="0"/>
        <v>0</v>
      </c>
      <c r="G88" s="2638">
        <f t="shared" si="1"/>
        <v>0</v>
      </c>
      <c r="H88" s="2638">
        <f t="shared" si="2"/>
        <v>0</v>
      </c>
      <c r="I88" s="2640">
        <f t="shared" si="3"/>
        <v>0</v>
      </c>
      <c r="J88" s="326"/>
    </row>
    <row r="89" spans="2:35" ht="13.5" thickBot="1">
      <c r="B89" s="2642"/>
      <c r="C89" s="2638">
        <f t="shared" si="4"/>
        <v>0</v>
      </c>
      <c r="D89" s="2643"/>
      <c r="E89" s="2643"/>
      <c r="F89" s="2638">
        <f t="shared" si="0"/>
        <v>0</v>
      </c>
      <c r="G89" s="2638">
        <f t="shared" si="1"/>
        <v>0</v>
      </c>
      <c r="H89" s="2638">
        <f t="shared" si="2"/>
        <v>0</v>
      </c>
      <c r="I89" s="2640">
        <f t="shared" si="3"/>
        <v>0</v>
      </c>
      <c r="J89" s="326"/>
    </row>
    <row r="90" spans="2:35" ht="13.5" thickBot="1">
      <c r="B90" s="4634" t="s">
        <v>51</v>
      </c>
      <c r="C90" s="4635"/>
      <c r="D90" s="4635"/>
      <c r="E90" s="4635"/>
      <c r="F90" s="4737"/>
      <c r="G90" s="1328">
        <f>SUM(G78:G89)</f>
        <v>0</v>
      </c>
      <c r="H90" s="1328">
        <f>SUM(H78:H89)</f>
        <v>0</v>
      </c>
      <c r="I90" s="1329">
        <f>SUM(I78:I89)</f>
        <v>0</v>
      </c>
      <c r="J90" s="325"/>
      <c r="K90" s="5"/>
      <c r="L90" s="5"/>
      <c r="M90" s="5"/>
      <c r="N90" s="5"/>
      <c r="O90" s="5"/>
      <c r="P90" s="5"/>
      <c r="Q90" s="5"/>
      <c r="R90" s="5"/>
      <c r="S90" s="5"/>
      <c r="T90" s="5"/>
      <c r="U90" s="5"/>
      <c r="V90" s="5"/>
      <c r="W90" s="5"/>
      <c r="X90" s="5"/>
      <c r="Y90" s="5"/>
      <c r="Z90" s="5"/>
      <c r="AA90" s="5"/>
      <c r="AB90" s="5"/>
      <c r="AC90" s="5"/>
      <c r="AD90" s="5"/>
      <c r="AE90" s="5"/>
      <c r="AF90" s="5"/>
      <c r="AG90" s="5"/>
      <c r="AH90" s="5"/>
      <c r="AI90" s="5"/>
    </row>
    <row r="91" spans="2:35">
      <c r="B91" s="333"/>
      <c r="C91" s="333"/>
      <c r="D91" s="333"/>
      <c r="E91" s="333"/>
      <c r="F91" s="333"/>
      <c r="G91" s="333"/>
      <c r="H91" s="333"/>
      <c r="I91" s="333"/>
    </row>
    <row r="92" spans="2:35">
      <c r="B92" s="333"/>
      <c r="C92" s="333"/>
      <c r="D92" s="333"/>
      <c r="E92" s="333"/>
      <c r="F92" s="333"/>
      <c r="G92" s="333"/>
      <c r="H92" s="333"/>
      <c r="I92" s="333"/>
    </row>
    <row r="93" spans="2:35" ht="15.75">
      <c r="B93" s="654" t="s">
        <v>64</v>
      </c>
      <c r="C93" s="655"/>
      <c r="D93" s="655"/>
      <c r="E93" s="655"/>
      <c r="F93" s="655"/>
      <c r="G93" s="655"/>
      <c r="H93" s="655"/>
      <c r="I93" s="655"/>
    </row>
    <row r="94" spans="2:35">
      <c r="B94" s="4740" t="s">
        <v>1805</v>
      </c>
      <c r="C94" s="4740"/>
      <c r="D94" s="4740"/>
      <c r="E94" s="4740"/>
      <c r="F94" s="4740"/>
      <c r="G94" s="4740"/>
      <c r="H94" s="4740"/>
      <c r="I94" s="4740"/>
      <c r="J94" s="5"/>
      <c r="K94" s="5"/>
      <c r="L94" s="5"/>
      <c r="M94" s="5"/>
      <c r="N94" s="5"/>
      <c r="O94" s="5"/>
      <c r="P94" s="5"/>
      <c r="Q94" s="5"/>
      <c r="R94" s="5"/>
      <c r="S94" s="5"/>
      <c r="T94" s="5"/>
      <c r="U94" s="5"/>
      <c r="V94" s="5"/>
      <c r="W94" s="5"/>
      <c r="X94" s="5"/>
      <c r="Y94" s="5"/>
      <c r="Z94" s="5"/>
      <c r="AA94" s="5"/>
      <c r="AB94" s="5"/>
      <c r="AC94" s="5"/>
      <c r="AD94" s="5"/>
      <c r="AE94" s="5"/>
      <c r="AF94" s="5"/>
      <c r="AG94" s="5"/>
      <c r="AH94" s="5"/>
      <c r="AI94" s="5"/>
    </row>
    <row r="95" spans="2:35">
      <c r="B95" s="656"/>
      <c r="C95" s="657"/>
      <c r="D95" s="657"/>
      <c r="E95" s="657"/>
      <c r="F95" s="657"/>
      <c r="G95" s="657"/>
      <c r="H95" s="657"/>
      <c r="I95" s="657"/>
    </row>
    <row r="96" spans="2:35">
      <c r="B96" s="1140" t="s">
        <v>1449</v>
      </c>
      <c r="C96" s="1140"/>
      <c r="D96" s="1140"/>
      <c r="E96" s="1140"/>
      <c r="F96" s="1140"/>
      <c r="G96" s="2630" t="s">
        <v>1450</v>
      </c>
      <c r="H96" s="657"/>
      <c r="I96" s="657"/>
    </row>
    <row r="97" spans="2:9">
      <c r="B97" s="1140"/>
      <c r="C97" s="1140"/>
      <c r="D97" s="1140"/>
      <c r="E97" s="1140"/>
      <c r="F97" s="1140"/>
      <c r="G97" s="1140"/>
      <c r="H97" s="657"/>
      <c r="I97" s="657"/>
    </row>
    <row r="98" spans="2:9" ht="16.5" customHeight="1">
      <c r="B98" s="4749" t="s">
        <v>1467</v>
      </c>
      <c r="C98" s="4749"/>
      <c r="D98" s="4749"/>
      <c r="E98" s="1140"/>
      <c r="F98" s="1140"/>
      <c r="G98" s="2626"/>
      <c r="H98" s="657"/>
      <c r="I98" s="657"/>
    </row>
    <row r="99" spans="2:9" ht="9" customHeight="1">
      <c r="B99" s="1140"/>
      <c r="C99" s="1140"/>
      <c r="D99" s="1140"/>
      <c r="E99" s="1140"/>
      <c r="F99" s="1140"/>
      <c r="G99" s="2631"/>
      <c r="H99" s="657"/>
      <c r="I99" s="657"/>
    </row>
    <row r="100" spans="2:9" ht="27" customHeight="1">
      <c r="B100" s="4750" t="s">
        <v>1803</v>
      </c>
      <c r="C100" s="4751"/>
      <c r="D100" s="4751"/>
      <c r="E100" s="4751"/>
      <c r="F100" s="4751"/>
      <c r="G100" s="2632">
        <f>+G65</f>
        <v>0.13700000000000001</v>
      </c>
      <c r="H100" s="657"/>
      <c r="I100" s="657"/>
    </row>
    <row r="101" spans="2:9" ht="18.95" customHeight="1">
      <c r="B101" s="657"/>
      <c r="C101" s="657"/>
      <c r="D101" s="657"/>
      <c r="E101" s="333"/>
      <c r="F101" s="657"/>
      <c r="G101" s="658"/>
      <c r="H101" s="657"/>
      <c r="I101" s="657"/>
    </row>
    <row r="102" spans="2:9" ht="9" customHeight="1" thickBot="1">
      <c r="B102" s="620"/>
      <c r="C102" s="620"/>
      <c r="D102" s="331"/>
      <c r="E102" s="620"/>
      <c r="F102" s="620"/>
      <c r="G102" s="620"/>
      <c r="H102" s="620"/>
      <c r="I102" s="620"/>
    </row>
    <row r="103" spans="2:9" ht="12.75" customHeight="1">
      <c r="B103" s="4741" t="s">
        <v>63</v>
      </c>
      <c r="C103" s="1326" t="s">
        <v>1452</v>
      </c>
      <c r="D103" s="1326" t="s">
        <v>1453</v>
      </c>
      <c r="E103" s="1326" t="s">
        <v>1454</v>
      </c>
      <c r="F103" s="1326" t="s">
        <v>1455</v>
      </c>
      <c r="G103" s="4738" t="s">
        <v>4304</v>
      </c>
      <c r="H103" s="4743" t="s">
        <v>1804</v>
      </c>
      <c r="I103" s="4738" t="s">
        <v>1456</v>
      </c>
    </row>
    <row r="104" spans="2:9" ht="12.75" customHeight="1">
      <c r="B104" s="4742"/>
      <c r="C104" s="1327" t="s">
        <v>1457</v>
      </c>
      <c r="D104" s="1327" t="s">
        <v>1458</v>
      </c>
      <c r="E104" s="1327" t="s">
        <v>1459</v>
      </c>
      <c r="F104" s="1327" t="s">
        <v>1460</v>
      </c>
      <c r="G104" s="4739"/>
      <c r="H104" s="4739"/>
      <c r="I104" s="4739"/>
    </row>
    <row r="105" spans="2:9" ht="12.75" customHeight="1">
      <c r="B105" s="4742"/>
      <c r="C105" s="1327"/>
      <c r="D105" s="1327"/>
      <c r="E105" s="1327"/>
      <c r="F105" s="1327"/>
      <c r="G105" s="4739"/>
      <c r="H105" s="4739"/>
      <c r="I105" s="4739"/>
    </row>
    <row r="106" spans="2:9" ht="12.75" customHeight="1">
      <c r="B106" s="4742"/>
      <c r="C106" s="1327"/>
      <c r="D106" s="1327"/>
      <c r="E106" s="1327"/>
      <c r="F106" s="1327"/>
      <c r="G106" s="4739"/>
      <c r="H106" s="4739"/>
      <c r="I106" s="4739"/>
    </row>
    <row r="107" spans="2:9" ht="12.75" customHeight="1">
      <c r="B107" s="4742"/>
      <c r="C107" s="1327"/>
      <c r="D107" s="1327"/>
      <c r="E107" s="1327"/>
      <c r="F107" s="1327"/>
      <c r="G107" s="4739"/>
      <c r="H107" s="4739"/>
      <c r="I107" s="4739"/>
    </row>
    <row r="108" spans="2:9" ht="12.75" customHeight="1">
      <c r="B108" s="4742"/>
      <c r="C108" s="1327"/>
      <c r="D108" s="1327"/>
      <c r="E108" s="1327"/>
      <c r="F108" s="1327"/>
      <c r="G108" s="4739"/>
      <c r="H108" s="4739"/>
      <c r="I108" s="4739"/>
    </row>
    <row r="109" spans="2:9" ht="9" customHeight="1">
      <c r="B109" s="4742"/>
      <c r="C109" s="1327"/>
      <c r="D109" s="1327"/>
      <c r="E109" s="1327"/>
      <c r="F109" s="1327"/>
      <c r="G109" s="4739"/>
      <c r="H109" s="4739"/>
      <c r="I109" s="4739"/>
    </row>
    <row r="110" spans="2:9" ht="9" customHeight="1">
      <c r="B110" s="4742"/>
      <c r="C110" s="1327"/>
      <c r="D110" s="1327"/>
      <c r="E110" s="1327"/>
      <c r="F110" s="1327"/>
      <c r="G110" s="4739"/>
      <c r="H110" s="4739"/>
      <c r="I110" s="4739"/>
    </row>
    <row r="111" spans="2:9" ht="12.75" customHeight="1">
      <c r="B111" s="2633"/>
      <c r="C111" s="2634" t="s">
        <v>1461</v>
      </c>
      <c r="D111" s="2634" t="s">
        <v>1462</v>
      </c>
      <c r="E111" s="2634" t="s">
        <v>1463</v>
      </c>
      <c r="F111" s="2634" t="s">
        <v>161</v>
      </c>
      <c r="G111" s="2634" t="s">
        <v>162</v>
      </c>
      <c r="H111" s="2634" t="s">
        <v>1464</v>
      </c>
      <c r="I111" s="2634" t="s">
        <v>1465</v>
      </c>
    </row>
    <row r="112" spans="2:9" ht="13.5" thickBot="1">
      <c r="B112" s="2635"/>
      <c r="C112" s="2636"/>
      <c r="D112" s="2636"/>
      <c r="E112" s="2636"/>
      <c r="F112" s="2636"/>
      <c r="G112" s="2636" t="s">
        <v>4305</v>
      </c>
      <c r="H112" s="2636" t="s">
        <v>4306</v>
      </c>
      <c r="I112" s="2636" t="s">
        <v>1466</v>
      </c>
    </row>
    <row r="113" spans="2:35">
      <c r="B113" s="2627"/>
      <c r="C113" s="328"/>
      <c r="D113" s="329"/>
      <c r="E113" s="329"/>
      <c r="F113" s="328">
        <f>+C113+D113-E113</f>
        <v>0</v>
      </c>
      <c r="G113" s="328">
        <f>+C113*($G$98/12)</f>
        <v>0</v>
      </c>
      <c r="H113" s="328">
        <f>ROUND((C113*$G$100)/12,-3)</f>
        <v>0</v>
      </c>
      <c r="I113" s="2628">
        <f t="shared" ref="I113:I124" si="5">IF(H113&gt;G113,H113-G113,0)</f>
        <v>0</v>
      </c>
    </row>
    <row r="114" spans="2:35">
      <c r="B114" s="2629"/>
      <c r="C114" s="328">
        <f>+F113</f>
        <v>0</v>
      </c>
      <c r="D114" s="329"/>
      <c r="E114" s="329"/>
      <c r="F114" s="328">
        <f t="shared" ref="F114:F124" si="6">+C114+D114-E114</f>
        <v>0</v>
      </c>
      <c r="G114" s="328">
        <f t="shared" ref="G114:G124" si="7">+C114*($G$98/12)</f>
        <v>0</v>
      </c>
      <c r="H114" s="328">
        <f t="shared" ref="H114:H124" si="8">ROUND((C114*$G$100)/12,-3)</f>
        <v>0</v>
      </c>
      <c r="I114" s="2628">
        <f t="shared" si="5"/>
        <v>0</v>
      </c>
    </row>
    <row r="115" spans="2:35">
      <c r="B115" s="2629"/>
      <c r="C115" s="328">
        <f t="shared" ref="C115:C124" si="9">+F114</f>
        <v>0</v>
      </c>
      <c r="D115" s="329"/>
      <c r="E115" s="329"/>
      <c r="F115" s="328">
        <f t="shared" si="6"/>
        <v>0</v>
      </c>
      <c r="G115" s="328">
        <f t="shared" si="7"/>
        <v>0</v>
      </c>
      <c r="H115" s="328">
        <f t="shared" si="8"/>
        <v>0</v>
      </c>
      <c r="I115" s="2628">
        <f t="shared" si="5"/>
        <v>0</v>
      </c>
    </row>
    <row r="116" spans="2:35">
      <c r="B116" s="2629"/>
      <c r="C116" s="328">
        <f t="shared" si="9"/>
        <v>0</v>
      </c>
      <c r="D116" s="329"/>
      <c r="E116" s="329"/>
      <c r="F116" s="328">
        <f t="shared" si="6"/>
        <v>0</v>
      </c>
      <c r="G116" s="328">
        <f t="shared" si="7"/>
        <v>0</v>
      </c>
      <c r="H116" s="328">
        <f t="shared" si="8"/>
        <v>0</v>
      </c>
      <c r="I116" s="2628">
        <f t="shared" si="5"/>
        <v>0</v>
      </c>
    </row>
    <row r="117" spans="2:35">
      <c r="B117" s="2629"/>
      <c r="C117" s="328">
        <f t="shared" si="9"/>
        <v>0</v>
      </c>
      <c r="D117" s="329"/>
      <c r="E117" s="329"/>
      <c r="F117" s="328">
        <f t="shared" si="6"/>
        <v>0</v>
      </c>
      <c r="G117" s="328">
        <f t="shared" si="7"/>
        <v>0</v>
      </c>
      <c r="H117" s="328">
        <f t="shared" si="8"/>
        <v>0</v>
      </c>
      <c r="I117" s="2628">
        <f t="shared" si="5"/>
        <v>0</v>
      </c>
    </row>
    <row r="118" spans="2:35">
      <c r="B118" s="2629"/>
      <c r="C118" s="328">
        <f t="shared" si="9"/>
        <v>0</v>
      </c>
      <c r="D118" s="329"/>
      <c r="E118" s="329"/>
      <c r="F118" s="328">
        <f t="shared" si="6"/>
        <v>0</v>
      </c>
      <c r="G118" s="328">
        <f t="shared" si="7"/>
        <v>0</v>
      </c>
      <c r="H118" s="328">
        <f t="shared" si="8"/>
        <v>0</v>
      </c>
      <c r="I118" s="2628">
        <f t="shared" si="5"/>
        <v>0</v>
      </c>
    </row>
    <row r="119" spans="2:35">
      <c r="B119" s="2629"/>
      <c r="C119" s="328">
        <f t="shared" si="9"/>
        <v>0</v>
      </c>
      <c r="D119" s="329"/>
      <c r="E119" s="329"/>
      <c r="F119" s="328">
        <f t="shared" si="6"/>
        <v>0</v>
      </c>
      <c r="G119" s="328">
        <f t="shared" si="7"/>
        <v>0</v>
      </c>
      <c r="H119" s="328">
        <f t="shared" si="8"/>
        <v>0</v>
      </c>
      <c r="I119" s="2628">
        <f t="shared" si="5"/>
        <v>0</v>
      </c>
    </row>
    <row r="120" spans="2:35">
      <c r="B120" s="2629"/>
      <c r="C120" s="328">
        <f t="shared" si="9"/>
        <v>0</v>
      </c>
      <c r="D120" s="329"/>
      <c r="E120" s="329"/>
      <c r="F120" s="328">
        <f t="shared" si="6"/>
        <v>0</v>
      </c>
      <c r="G120" s="328">
        <f t="shared" si="7"/>
        <v>0</v>
      </c>
      <c r="H120" s="328">
        <f t="shared" si="8"/>
        <v>0</v>
      </c>
      <c r="I120" s="2628">
        <f t="shared" si="5"/>
        <v>0</v>
      </c>
    </row>
    <row r="121" spans="2:35">
      <c r="B121" s="2629"/>
      <c r="C121" s="328">
        <f t="shared" si="9"/>
        <v>0</v>
      </c>
      <c r="D121" s="329"/>
      <c r="E121" s="329"/>
      <c r="F121" s="328">
        <f t="shared" si="6"/>
        <v>0</v>
      </c>
      <c r="G121" s="328">
        <f t="shared" si="7"/>
        <v>0</v>
      </c>
      <c r="H121" s="328">
        <f t="shared" si="8"/>
        <v>0</v>
      </c>
      <c r="I121" s="2628">
        <f t="shared" si="5"/>
        <v>0</v>
      </c>
    </row>
    <row r="122" spans="2:35">
      <c r="B122" s="2629"/>
      <c r="C122" s="328">
        <f t="shared" si="9"/>
        <v>0</v>
      </c>
      <c r="D122" s="329"/>
      <c r="E122" s="329"/>
      <c r="F122" s="328">
        <f t="shared" si="6"/>
        <v>0</v>
      </c>
      <c r="G122" s="328">
        <f t="shared" si="7"/>
        <v>0</v>
      </c>
      <c r="H122" s="328">
        <f t="shared" si="8"/>
        <v>0</v>
      </c>
      <c r="I122" s="2628">
        <f t="shared" si="5"/>
        <v>0</v>
      </c>
    </row>
    <row r="123" spans="2:35">
      <c r="B123" s="2629"/>
      <c r="C123" s="328">
        <f t="shared" si="9"/>
        <v>0</v>
      </c>
      <c r="D123" s="329"/>
      <c r="E123" s="329"/>
      <c r="F123" s="328">
        <f t="shared" si="6"/>
        <v>0</v>
      </c>
      <c r="G123" s="328">
        <f t="shared" si="7"/>
        <v>0</v>
      </c>
      <c r="H123" s="328">
        <f t="shared" si="8"/>
        <v>0</v>
      </c>
      <c r="I123" s="2628">
        <f t="shared" si="5"/>
        <v>0</v>
      </c>
    </row>
    <row r="124" spans="2:35" s="5" customFormat="1" ht="13.5" thickBot="1">
      <c r="B124" s="900"/>
      <c r="C124" s="328">
        <f t="shared" si="9"/>
        <v>0</v>
      </c>
      <c r="D124" s="330"/>
      <c r="E124" s="330"/>
      <c r="F124" s="328">
        <f t="shared" si="6"/>
        <v>0</v>
      </c>
      <c r="G124" s="328">
        <f t="shared" si="7"/>
        <v>0</v>
      </c>
      <c r="H124" s="328">
        <f t="shared" si="8"/>
        <v>0</v>
      </c>
      <c r="I124" s="2628">
        <f t="shared" si="5"/>
        <v>0</v>
      </c>
      <c r="J124"/>
      <c r="K124"/>
      <c r="L124"/>
      <c r="M124"/>
      <c r="N124"/>
      <c r="O124"/>
      <c r="P124"/>
      <c r="Q124"/>
      <c r="R124"/>
      <c r="S124"/>
      <c r="T124"/>
      <c r="U124"/>
      <c r="V124"/>
      <c r="W124"/>
      <c r="X124"/>
      <c r="Y124"/>
      <c r="Z124"/>
      <c r="AA124"/>
      <c r="AB124"/>
      <c r="AC124"/>
      <c r="AD124"/>
      <c r="AE124"/>
      <c r="AF124"/>
      <c r="AG124"/>
      <c r="AH124"/>
      <c r="AI124"/>
    </row>
    <row r="125" spans="2:35" ht="13.5" thickBot="1">
      <c r="B125" s="4634" t="s">
        <v>51</v>
      </c>
      <c r="C125" s="4635"/>
      <c r="D125" s="4635"/>
      <c r="E125" s="4635"/>
      <c r="F125" s="4737" t="s">
        <v>51</v>
      </c>
      <c r="G125" s="1328">
        <f>SUM(G113:G124)</f>
        <v>0</v>
      </c>
      <c r="H125" s="1328">
        <f>SUM(H113:H124)</f>
        <v>0</v>
      </c>
      <c r="I125" s="1329">
        <f>SUM(I113:I124)</f>
        <v>0</v>
      </c>
    </row>
    <row r="127" spans="2:35">
      <c r="B127" s="333"/>
      <c r="C127" s="333"/>
      <c r="D127" s="333"/>
      <c r="E127" s="333"/>
      <c r="F127" s="333"/>
      <c r="G127" s="333"/>
      <c r="H127" s="333"/>
      <c r="I127" s="333"/>
    </row>
    <row r="128" spans="2:35" ht="15.75">
      <c r="B128" s="654" t="s">
        <v>65</v>
      </c>
      <c r="C128" s="655"/>
      <c r="D128" s="655"/>
      <c r="E128" s="655"/>
      <c r="F128" s="655"/>
      <c r="G128" s="655"/>
      <c r="H128" s="655"/>
      <c r="I128" s="655"/>
    </row>
    <row r="129" spans="2:35">
      <c r="B129" s="4740" t="s">
        <v>1806</v>
      </c>
      <c r="C129" s="4740"/>
      <c r="D129" s="4740"/>
      <c r="E129" s="4740"/>
      <c r="F129" s="4740"/>
      <c r="G129" s="4740"/>
      <c r="H129" s="4740"/>
      <c r="I129" s="4740"/>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row>
    <row r="130" spans="2:35">
      <c r="B130" s="656"/>
      <c r="C130" s="657"/>
      <c r="D130" s="657"/>
      <c r="E130" s="657"/>
      <c r="F130" s="657"/>
      <c r="G130" s="657"/>
      <c r="H130" s="657"/>
      <c r="I130" s="657"/>
    </row>
    <row r="131" spans="2:35">
      <c r="B131" s="1140" t="s">
        <v>1449</v>
      </c>
      <c r="C131" s="1140"/>
      <c r="D131" s="1140"/>
      <c r="E131" s="1140"/>
      <c r="F131" s="1140"/>
      <c r="G131" s="2630" t="s">
        <v>1450</v>
      </c>
      <c r="H131" s="657"/>
      <c r="I131" s="657"/>
    </row>
    <row r="132" spans="2:35" ht="9.75" customHeight="1">
      <c r="B132" s="1140"/>
      <c r="C132" s="1140"/>
      <c r="D132" s="1140"/>
      <c r="E132" s="1140"/>
      <c r="F132" s="1140"/>
      <c r="G132" s="1140"/>
      <c r="H132" s="657"/>
      <c r="I132" s="657"/>
    </row>
    <row r="133" spans="2:35" ht="15" customHeight="1">
      <c r="B133" s="4747" t="s">
        <v>1468</v>
      </c>
      <c r="C133" s="4747"/>
      <c r="D133" s="4747"/>
      <c r="E133" s="1140"/>
      <c r="F133" s="1140"/>
      <c r="G133" s="2626"/>
      <c r="H133" s="657"/>
      <c r="I133" s="657"/>
    </row>
    <row r="134" spans="2:35" ht="8.1" customHeight="1">
      <c r="B134" s="1140"/>
      <c r="C134" s="1140"/>
      <c r="D134" s="1140"/>
      <c r="E134" s="1140"/>
      <c r="F134" s="1140"/>
      <c r="G134" s="2631"/>
      <c r="H134" s="657"/>
      <c r="I134" s="657"/>
    </row>
    <row r="135" spans="2:35" ht="27" customHeight="1">
      <c r="B135" s="4750" t="s">
        <v>1803</v>
      </c>
      <c r="C135" s="4751"/>
      <c r="D135" s="4751"/>
      <c r="E135" s="4751"/>
      <c r="F135" s="4751"/>
      <c r="G135" s="2632">
        <f>+G65</f>
        <v>0.13700000000000001</v>
      </c>
      <c r="H135" s="657"/>
      <c r="I135" s="657"/>
    </row>
    <row r="136" spans="2:35" ht="18" customHeight="1">
      <c r="B136" s="4752"/>
      <c r="C136" s="4752"/>
      <c r="D136" s="4752"/>
      <c r="E136" s="333"/>
      <c r="F136" s="657"/>
      <c r="G136" s="658"/>
      <c r="H136" s="657"/>
      <c r="I136" s="657"/>
    </row>
    <row r="137" spans="2:35" ht="8.1" customHeight="1" thickBot="1">
      <c r="B137" s="620"/>
      <c r="C137" s="620"/>
      <c r="D137" s="331"/>
      <c r="E137" s="620"/>
      <c r="F137" s="620"/>
      <c r="G137" s="620"/>
      <c r="H137" s="620"/>
      <c r="I137" s="620"/>
    </row>
    <row r="138" spans="2:35" ht="13.5" customHeight="1">
      <c r="B138" s="4741" t="s">
        <v>63</v>
      </c>
      <c r="C138" s="1326" t="s">
        <v>1452</v>
      </c>
      <c r="D138" s="1326" t="s">
        <v>1453</v>
      </c>
      <c r="E138" s="1326" t="s">
        <v>1454</v>
      </c>
      <c r="F138" s="1326" t="s">
        <v>1455</v>
      </c>
      <c r="G138" s="4743" t="s">
        <v>4304</v>
      </c>
      <c r="H138" s="4743" t="s">
        <v>1804</v>
      </c>
      <c r="I138" s="4743" t="s">
        <v>1456</v>
      </c>
    </row>
    <row r="139" spans="2:35" ht="13.5" customHeight="1">
      <c r="B139" s="4742"/>
      <c r="C139" s="1327" t="s">
        <v>1457</v>
      </c>
      <c r="D139" s="1327" t="s">
        <v>1458</v>
      </c>
      <c r="E139" s="1327" t="s">
        <v>1459</v>
      </c>
      <c r="F139" s="1327" t="s">
        <v>1460</v>
      </c>
      <c r="G139" s="4739"/>
      <c r="H139" s="4739"/>
      <c r="I139" s="4739"/>
    </row>
    <row r="140" spans="2:35" ht="13.5" customHeight="1">
      <c r="B140" s="4742"/>
      <c r="C140" s="1327"/>
      <c r="D140" s="1327"/>
      <c r="E140" s="1327"/>
      <c r="F140" s="1327"/>
      <c r="G140" s="4739"/>
      <c r="H140" s="4739"/>
      <c r="I140" s="4739"/>
    </row>
    <row r="141" spans="2:35" ht="13.5" customHeight="1">
      <c r="B141" s="4742"/>
      <c r="C141" s="1327"/>
      <c r="D141" s="1327"/>
      <c r="E141" s="1327"/>
      <c r="F141" s="1327"/>
      <c r="G141" s="4739"/>
      <c r="H141" s="4739"/>
      <c r="I141" s="4739"/>
    </row>
    <row r="142" spans="2:35" ht="13.5" customHeight="1">
      <c r="B142" s="4742"/>
      <c r="C142" s="1327"/>
      <c r="D142" s="1327"/>
      <c r="E142" s="1327"/>
      <c r="F142" s="1327"/>
      <c r="G142" s="4739"/>
      <c r="H142" s="4739"/>
      <c r="I142" s="4739"/>
    </row>
    <row r="143" spans="2:35" ht="13.5" customHeight="1">
      <c r="B143" s="4742"/>
      <c r="C143" s="1327"/>
      <c r="D143" s="1327"/>
      <c r="E143" s="1327"/>
      <c r="F143" s="1327"/>
      <c r="G143" s="4739"/>
      <c r="H143" s="4739"/>
      <c r="I143" s="4739"/>
    </row>
    <row r="144" spans="2:35" ht="10.5" customHeight="1">
      <c r="B144" s="4742"/>
      <c r="C144" s="1327"/>
      <c r="D144" s="1327"/>
      <c r="E144" s="1327"/>
      <c r="F144" s="1327"/>
      <c r="G144" s="4739"/>
      <c r="H144" s="4739"/>
      <c r="I144" s="4739"/>
    </row>
    <row r="145" spans="2:9" ht="10.5" customHeight="1">
      <c r="B145" s="4742"/>
      <c r="C145" s="1327"/>
      <c r="D145" s="1327"/>
      <c r="E145" s="1327"/>
      <c r="F145" s="1327"/>
      <c r="G145" s="4739"/>
      <c r="H145" s="4739"/>
      <c r="I145" s="4739"/>
    </row>
    <row r="146" spans="2:9" ht="11.25" customHeight="1">
      <c r="B146" s="2633"/>
      <c r="C146" s="2634" t="s">
        <v>1461</v>
      </c>
      <c r="D146" s="2634" t="s">
        <v>1462</v>
      </c>
      <c r="E146" s="2634" t="s">
        <v>1463</v>
      </c>
      <c r="F146" s="2634" t="s">
        <v>161</v>
      </c>
      <c r="G146" s="2634" t="s">
        <v>162</v>
      </c>
      <c r="H146" s="2634" t="s">
        <v>1464</v>
      </c>
      <c r="I146" s="2634" t="s">
        <v>1465</v>
      </c>
    </row>
    <row r="147" spans="2:9" ht="13.5" customHeight="1" thickBot="1">
      <c r="B147" s="2635"/>
      <c r="C147" s="2636"/>
      <c r="D147" s="2636"/>
      <c r="E147" s="2636"/>
      <c r="F147" s="2636"/>
      <c r="G147" s="2636" t="s">
        <v>4305</v>
      </c>
      <c r="H147" s="2636" t="s">
        <v>4306</v>
      </c>
      <c r="I147" s="2636" t="s">
        <v>1466</v>
      </c>
    </row>
    <row r="148" spans="2:9">
      <c r="B148" s="2627"/>
      <c r="C148" s="328"/>
      <c r="D148" s="329"/>
      <c r="E148" s="329"/>
      <c r="F148" s="328">
        <f>+C148+D148-E148</f>
        <v>0</v>
      </c>
      <c r="G148" s="328">
        <f>+C148*($G$133/12)</f>
        <v>0</v>
      </c>
      <c r="H148" s="328">
        <f>ROUND((C148*$G$135)/12,-3)</f>
        <v>0</v>
      </c>
      <c r="I148" s="2628">
        <f t="shared" ref="I148:I159" si="10">IF(H148&gt;G148,H148-G148,0)</f>
        <v>0</v>
      </c>
    </row>
    <row r="149" spans="2:9">
      <c r="B149" s="2629"/>
      <c r="C149" s="328">
        <f>+F148</f>
        <v>0</v>
      </c>
      <c r="D149" s="329"/>
      <c r="E149" s="329"/>
      <c r="F149" s="328">
        <f t="shared" ref="F149:F159" si="11">+C149+D149-E149</f>
        <v>0</v>
      </c>
      <c r="G149" s="328">
        <f t="shared" ref="G149:G159" si="12">+C149*($G$133/12)</f>
        <v>0</v>
      </c>
      <c r="H149" s="328">
        <f t="shared" ref="H149:H159" si="13">ROUND((C149*$G$135)/12,-3)</f>
        <v>0</v>
      </c>
      <c r="I149" s="2628">
        <f t="shared" si="10"/>
        <v>0</v>
      </c>
    </row>
    <row r="150" spans="2:9">
      <c r="B150" s="2629"/>
      <c r="C150" s="328">
        <f t="shared" ref="C150:C159" si="14">+F149</f>
        <v>0</v>
      </c>
      <c r="D150" s="329"/>
      <c r="E150" s="329"/>
      <c r="F150" s="328">
        <f t="shared" si="11"/>
        <v>0</v>
      </c>
      <c r="G150" s="328">
        <f t="shared" si="12"/>
        <v>0</v>
      </c>
      <c r="H150" s="328">
        <f t="shared" si="13"/>
        <v>0</v>
      </c>
      <c r="I150" s="2628">
        <f t="shared" si="10"/>
        <v>0</v>
      </c>
    </row>
    <row r="151" spans="2:9">
      <c r="B151" s="2629"/>
      <c r="C151" s="328">
        <f t="shared" si="14"/>
        <v>0</v>
      </c>
      <c r="D151" s="329"/>
      <c r="E151" s="329"/>
      <c r="F151" s="328">
        <f t="shared" si="11"/>
        <v>0</v>
      </c>
      <c r="G151" s="328">
        <f t="shared" si="12"/>
        <v>0</v>
      </c>
      <c r="H151" s="328">
        <f t="shared" si="13"/>
        <v>0</v>
      </c>
      <c r="I151" s="2628">
        <f t="shared" si="10"/>
        <v>0</v>
      </c>
    </row>
    <row r="152" spans="2:9">
      <c r="B152" s="2629"/>
      <c r="C152" s="328">
        <f t="shared" si="14"/>
        <v>0</v>
      </c>
      <c r="D152" s="329"/>
      <c r="E152" s="329"/>
      <c r="F152" s="328">
        <f t="shared" si="11"/>
        <v>0</v>
      </c>
      <c r="G152" s="328">
        <f t="shared" si="12"/>
        <v>0</v>
      </c>
      <c r="H152" s="328">
        <f t="shared" si="13"/>
        <v>0</v>
      </c>
      <c r="I152" s="2628">
        <f t="shared" si="10"/>
        <v>0</v>
      </c>
    </row>
    <row r="153" spans="2:9">
      <c r="B153" s="2629"/>
      <c r="C153" s="328">
        <f t="shared" si="14"/>
        <v>0</v>
      </c>
      <c r="D153" s="329"/>
      <c r="E153" s="329"/>
      <c r="F153" s="328">
        <f t="shared" si="11"/>
        <v>0</v>
      </c>
      <c r="G153" s="328">
        <f t="shared" si="12"/>
        <v>0</v>
      </c>
      <c r="H153" s="328">
        <f t="shared" si="13"/>
        <v>0</v>
      </c>
      <c r="I153" s="2628">
        <f t="shared" si="10"/>
        <v>0</v>
      </c>
    </row>
    <row r="154" spans="2:9">
      <c r="B154" s="2629"/>
      <c r="C154" s="328">
        <f t="shared" si="14"/>
        <v>0</v>
      </c>
      <c r="D154" s="329"/>
      <c r="E154" s="329"/>
      <c r="F154" s="328">
        <f t="shared" si="11"/>
        <v>0</v>
      </c>
      <c r="G154" s="328">
        <f t="shared" si="12"/>
        <v>0</v>
      </c>
      <c r="H154" s="328">
        <f t="shared" si="13"/>
        <v>0</v>
      </c>
      <c r="I154" s="2628">
        <f t="shared" si="10"/>
        <v>0</v>
      </c>
    </row>
    <row r="155" spans="2:9">
      <c r="B155" s="2629"/>
      <c r="C155" s="328">
        <f t="shared" si="14"/>
        <v>0</v>
      </c>
      <c r="D155" s="329"/>
      <c r="E155" s="329"/>
      <c r="F155" s="328">
        <f t="shared" si="11"/>
        <v>0</v>
      </c>
      <c r="G155" s="328">
        <f t="shared" si="12"/>
        <v>0</v>
      </c>
      <c r="H155" s="328">
        <f t="shared" si="13"/>
        <v>0</v>
      </c>
      <c r="I155" s="2628">
        <f t="shared" si="10"/>
        <v>0</v>
      </c>
    </row>
    <row r="156" spans="2:9">
      <c r="B156" s="2629"/>
      <c r="C156" s="328">
        <f t="shared" si="14"/>
        <v>0</v>
      </c>
      <c r="D156" s="329"/>
      <c r="E156" s="329"/>
      <c r="F156" s="328">
        <f t="shared" si="11"/>
        <v>0</v>
      </c>
      <c r="G156" s="328">
        <f t="shared" si="12"/>
        <v>0</v>
      </c>
      <c r="H156" s="328">
        <f t="shared" si="13"/>
        <v>0</v>
      </c>
      <c r="I156" s="2628">
        <f t="shared" si="10"/>
        <v>0</v>
      </c>
    </row>
    <row r="157" spans="2:9">
      <c r="B157" s="2629"/>
      <c r="C157" s="328">
        <f t="shared" si="14"/>
        <v>0</v>
      </c>
      <c r="D157" s="329"/>
      <c r="E157" s="329"/>
      <c r="F157" s="328">
        <f t="shared" si="11"/>
        <v>0</v>
      </c>
      <c r="G157" s="328">
        <f t="shared" si="12"/>
        <v>0</v>
      </c>
      <c r="H157" s="328">
        <f t="shared" si="13"/>
        <v>0</v>
      </c>
      <c r="I157" s="2628">
        <f t="shared" si="10"/>
        <v>0</v>
      </c>
    </row>
    <row r="158" spans="2:9">
      <c r="B158" s="2629"/>
      <c r="C158" s="328">
        <f t="shared" si="14"/>
        <v>0</v>
      </c>
      <c r="D158" s="329"/>
      <c r="E158" s="329"/>
      <c r="F158" s="328">
        <f t="shared" si="11"/>
        <v>0</v>
      </c>
      <c r="G158" s="328">
        <f t="shared" si="12"/>
        <v>0</v>
      </c>
      <c r="H158" s="328">
        <f t="shared" si="13"/>
        <v>0</v>
      </c>
      <c r="I158" s="2628">
        <f t="shared" si="10"/>
        <v>0</v>
      </c>
    </row>
    <row r="159" spans="2:9" ht="13.5" thickBot="1">
      <c r="B159" s="900"/>
      <c r="C159" s="328">
        <f t="shared" si="14"/>
        <v>0</v>
      </c>
      <c r="D159" s="330"/>
      <c r="E159" s="330"/>
      <c r="F159" s="328">
        <f t="shared" si="11"/>
        <v>0</v>
      </c>
      <c r="G159" s="328">
        <f t="shared" si="12"/>
        <v>0</v>
      </c>
      <c r="H159" s="328">
        <f t="shared" si="13"/>
        <v>0</v>
      </c>
      <c r="I159" s="2628">
        <f t="shared" si="10"/>
        <v>0</v>
      </c>
    </row>
    <row r="160" spans="2:9" ht="13.5" thickBot="1">
      <c r="B160" s="4634" t="s">
        <v>51</v>
      </c>
      <c r="C160" s="4635"/>
      <c r="D160" s="4635"/>
      <c r="E160" s="4635"/>
      <c r="F160" s="4737" t="s">
        <v>51</v>
      </c>
      <c r="G160" s="1328">
        <f>SUM(G148:G159)</f>
        <v>0</v>
      </c>
      <c r="H160" s="1328">
        <f>SUM(H148:H159)</f>
        <v>0</v>
      </c>
      <c r="I160" s="1329">
        <f>SUM(I148:I159)</f>
        <v>0</v>
      </c>
    </row>
  </sheetData>
  <mergeCells count="40">
    <mergeCell ref="B1:I1"/>
    <mergeCell ref="B28:I32"/>
    <mergeCell ref="B33:I36"/>
    <mergeCell ref="B37:I38"/>
    <mergeCell ref="B14:I16"/>
    <mergeCell ref="B12:I12"/>
    <mergeCell ref="J12:K12"/>
    <mergeCell ref="H138:H145"/>
    <mergeCell ref="I138:I145"/>
    <mergeCell ref="B129:I129"/>
    <mergeCell ref="B98:D98"/>
    <mergeCell ref="B135:F135"/>
    <mergeCell ref="I103:I110"/>
    <mergeCell ref="B133:D133"/>
    <mergeCell ref="B103:B110"/>
    <mergeCell ref="B136:D136"/>
    <mergeCell ref="B138:B145"/>
    <mergeCell ref="G138:G145"/>
    <mergeCell ref="B100:F100"/>
    <mergeCell ref="H65:I66"/>
    <mergeCell ref="B65:F65"/>
    <mergeCell ref="B18:I19"/>
    <mergeCell ref="B56:I56"/>
    <mergeCell ref="B59:G59"/>
    <mergeCell ref="B21:I24"/>
    <mergeCell ref="B63:D63"/>
    <mergeCell ref="B40:I42"/>
    <mergeCell ref="B43:I45"/>
    <mergeCell ref="B47:I50"/>
    <mergeCell ref="B52:I55"/>
    <mergeCell ref="B160:F160"/>
    <mergeCell ref="H68:H75"/>
    <mergeCell ref="I68:I75"/>
    <mergeCell ref="B94:I94"/>
    <mergeCell ref="B68:B75"/>
    <mergeCell ref="G68:G75"/>
    <mergeCell ref="B90:F90"/>
    <mergeCell ref="G103:G110"/>
    <mergeCell ref="H103:H110"/>
    <mergeCell ref="B125:F125"/>
  </mergeCells>
  <hyperlinks>
    <hyperlink ref="H65:I66" r:id="rId1" display="https://cdn.actualicese.com/normatividad/2023/Decretos/D848-23.pdf" xr:uid="{9BE5DA7E-02AD-2E48-B925-02DF8C5292B5}"/>
  </hyperlinks>
  <printOptions horizontalCentered="1" verticalCentered="1"/>
  <pageMargins left="0.78740157480314965" right="0.78740157480314965" top="0.98425196850393704" bottom="0.98425196850393704" header="0" footer="0"/>
  <pageSetup orientation="portrait" horizontalDpi="4294967292" verticalDpi="4294967292"/>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J131"/>
  <sheetViews>
    <sheetView showGridLines="0" zoomScaleNormal="100" zoomScalePageLayoutView="125" workbookViewId="0">
      <selection sqref="A1:H1"/>
    </sheetView>
  </sheetViews>
  <sheetFormatPr baseColWidth="10" defaultColWidth="9.85546875" defaultRowHeight="12.75" zeroHeight="1"/>
  <cols>
    <col min="1" max="1" width="9.85546875" style="2" customWidth="1"/>
    <col min="2" max="2" width="8.140625" style="2" customWidth="1"/>
    <col min="3" max="3" width="25" style="2" customWidth="1"/>
    <col min="4" max="4" width="9.85546875" style="2" customWidth="1"/>
    <col min="5" max="5" width="14" style="2" customWidth="1"/>
    <col min="6" max="6" width="20.42578125" style="40" bestFit="1" customWidth="1"/>
    <col min="7" max="7" width="2.140625" style="2" bestFit="1" customWidth="1"/>
    <col min="8" max="8" width="15.140625" style="2" bestFit="1" customWidth="1"/>
    <col min="9" max="17" width="9.85546875" style="2" customWidth="1"/>
    <col min="18" max="16384" width="9.85546875" style="2"/>
  </cols>
  <sheetData>
    <row r="1" spans="1:10" ht="48.75" customHeight="1">
      <c r="A1" s="3921" t="s">
        <v>3939</v>
      </c>
      <c r="B1" s="3921"/>
      <c r="C1" s="3921"/>
      <c r="D1" s="3921"/>
      <c r="E1" s="3921"/>
      <c r="F1" s="3921"/>
      <c r="G1" s="3921"/>
      <c r="H1" s="3921"/>
    </row>
    <row r="2" spans="1:10" ht="22.5" customHeight="1"/>
    <row r="3" spans="1:10">
      <c r="B3" s="1295" t="str">
        <f>+Presentación!B9</f>
        <v>(Fecha de elaboración: mayo 12 de 2024)</v>
      </c>
    </row>
    <row r="4" spans="1:10">
      <c r="B4" s="1295" t="str">
        <f>+Presentación!B10</f>
        <v>(Fecha de publicación: junio 4 de 2024)</v>
      </c>
    </row>
    <row r="5" spans="1:10">
      <c r="B5" s="1295" t="str">
        <f>+Presentación!B11</f>
        <v>(Elaborado totalmente por: Diego Hernán Guevara Madrid)</v>
      </c>
    </row>
    <row r="6" spans="1:10">
      <c r="B6" s="1295"/>
    </row>
    <row r="7" spans="1:10" ht="15.75">
      <c r="B7" s="339" t="s">
        <v>166</v>
      </c>
    </row>
    <row r="8" spans="1:10" ht="15.75">
      <c r="B8" s="339" t="s">
        <v>3821</v>
      </c>
    </row>
    <row r="9" spans="1:10" ht="15.75">
      <c r="B9" s="339" t="s">
        <v>103</v>
      </c>
    </row>
    <row r="10" spans="1:10" ht="15.75">
      <c r="B10" s="649" t="s">
        <v>3822</v>
      </c>
    </row>
    <row r="11" spans="1:10" ht="45.75" customHeight="1">
      <c r="B11" s="4758" t="s">
        <v>3940</v>
      </c>
      <c r="C11" s="4758"/>
      <c r="D11" s="4758"/>
      <c r="E11" s="4758"/>
      <c r="F11" s="4758"/>
      <c r="G11" s="2402"/>
      <c r="H11" s="2402"/>
      <c r="I11" s="23"/>
      <c r="J11" s="23"/>
    </row>
    <row r="12" spans="1:10"/>
    <row r="13" spans="1:10" ht="12.75" customHeight="1">
      <c r="B13" s="4762" t="s">
        <v>1807</v>
      </c>
      <c r="C13" s="4763"/>
      <c r="D13" s="4763"/>
      <c r="E13" s="4764"/>
      <c r="F13" s="4765"/>
      <c r="G13" s="41"/>
      <c r="H13" s="42">
        <f>MIN(F52,F57)</f>
        <v>0</v>
      </c>
    </row>
    <row r="14" spans="1:10">
      <c r="B14" s="4763"/>
      <c r="C14" s="4763"/>
      <c r="D14" s="4763"/>
      <c r="E14" s="4764"/>
      <c r="F14" s="4766"/>
      <c r="G14" s="41"/>
      <c r="H14" s="43"/>
    </row>
    <row r="15" spans="1:10" ht="32.25" customHeight="1">
      <c r="B15" s="4763"/>
      <c r="C15" s="4763"/>
      <c r="D15" s="4763"/>
      <c r="E15" s="4764"/>
      <c r="F15" s="4767"/>
      <c r="G15" s="41"/>
      <c r="H15" s="43"/>
    </row>
    <row r="16" spans="1:10" ht="12.95" customHeight="1">
      <c r="B16" s="4768" t="s">
        <v>4307</v>
      </c>
      <c r="C16" s="4769"/>
      <c r="D16" s="4769"/>
      <c r="E16" s="4770"/>
      <c r="F16" s="4777"/>
      <c r="G16" s="41"/>
      <c r="H16" s="43"/>
    </row>
    <row r="17" spans="2:8">
      <c r="B17" s="4771"/>
      <c r="C17" s="4772"/>
      <c r="D17" s="4772"/>
      <c r="E17" s="4773"/>
      <c r="F17" s="4778"/>
      <c r="G17" s="41"/>
      <c r="H17" s="43"/>
    </row>
    <row r="18" spans="2:8" ht="13.5" customHeight="1">
      <c r="B18" s="4771"/>
      <c r="C18" s="4772"/>
      <c r="D18" s="4772"/>
      <c r="E18" s="4773"/>
      <c r="F18" s="4778"/>
      <c r="G18" s="41"/>
      <c r="H18" s="43"/>
    </row>
    <row r="19" spans="2:8" ht="103.5" customHeight="1">
      <c r="B19" s="4774"/>
      <c r="C19" s="4775"/>
      <c r="D19" s="4775"/>
      <c r="E19" s="4776"/>
      <c r="F19" s="4779"/>
      <c r="G19" s="41"/>
      <c r="H19" s="43"/>
    </row>
    <row r="20" spans="2:8" ht="33" customHeight="1" thickBot="1">
      <c r="B20" s="1298"/>
      <c r="C20" s="1298"/>
      <c r="D20" s="1298"/>
      <c r="E20" s="1298"/>
      <c r="F20" s="1299"/>
    </row>
    <row r="21" spans="2:8" ht="12.95" customHeight="1">
      <c r="B21" s="4759" t="s">
        <v>66</v>
      </c>
      <c r="C21" s="1309"/>
      <c r="D21" s="1300"/>
      <c r="E21" s="1300"/>
      <c r="F21" s="1301"/>
    </row>
    <row r="22" spans="2:8">
      <c r="B22" s="4780"/>
      <c r="C22" s="54" t="s">
        <v>4308</v>
      </c>
      <c r="D22" s="54"/>
      <c r="E22" s="54"/>
      <c r="F22" s="1302">
        <f>+'Detalle renglón 210'!O879</f>
        <v>0</v>
      </c>
    </row>
    <row r="23" spans="2:8">
      <c r="B23" s="4780"/>
      <c r="C23" s="1310"/>
      <c r="D23" s="54"/>
      <c r="E23" s="54"/>
      <c r="F23" s="1302">
        <f>ROUND(+F22*C23,-3)</f>
        <v>0</v>
      </c>
    </row>
    <row r="24" spans="2:8" ht="13.5" thickBot="1">
      <c r="B24" s="4780"/>
      <c r="C24" s="54" t="s">
        <v>1808</v>
      </c>
      <c r="D24" s="54"/>
      <c r="E24" s="54"/>
      <c r="F24" s="1305">
        <f>+'Detalle renglón 210'!O888</f>
        <v>0</v>
      </c>
    </row>
    <row r="25" spans="2:8" ht="22.5" customHeight="1" thickBot="1">
      <c r="B25" s="4781"/>
      <c r="C25" s="44" t="s">
        <v>1809</v>
      </c>
      <c r="D25" s="44"/>
      <c r="E25" s="44"/>
      <c r="F25" s="1307">
        <f>IF(F16=1,IF(F23-F24&gt;0,F23-F24,0),0)</f>
        <v>0</v>
      </c>
    </row>
    <row r="26" spans="2:8" ht="13.5" thickBot="1">
      <c r="B26" s="55"/>
      <c r="C26" s="55"/>
      <c r="D26" s="55"/>
      <c r="E26" s="55"/>
    </row>
    <row r="27" spans="2:8" ht="14.1" customHeight="1">
      <c r="B27" s="4759" t="s">
        <v>67</v>
      </c>
      <c r="C27" s="1312"/>
      <c r="D27" s="1303"/>
      <c r="E27" s="1303"/>
      <c r="F27" s="1304"/>
    </row>
    <row r="28" spans="2:8">
      <c r="B28" s="4760"/>
      <c r="C28" s="1313" t="s">
        <v>68</v>
      </c>
      <c r="D28" s="56"/>
      <c r="E28" s="56"/>
      <c r="F28" s="1305"/>
    </row>
    <row r="29" spans="2:8">
      <c r="B29" s="4760"/>
      <c r="C29" s="1314" t="s">
        <v>4309</v>
      </c>
      <c r="D29" s="56"/>
      <c r="E29" s="56"/>
      <c r="F29" s="1305">
        <f>+F13</f>
        <v>0</v>
      </c>
    </row>
    <row r="30" spans="2:8">
      <c r="B30" s="4760"/>
      <c r="C30" s="1314" t="s">
        <v>4308</v>
      </c>
      <c r="D30" s="56"/>
      <c r="E30" s="56"/>
      <c r="F30" s="1305">
        <f>+F22</f>
        <v>0</v>
      </c>
    </row>
    <row r="31" spans="2:8">
      <c r="B31" s="4760"/>
      <c r="C31" s="1315" t="s">
        <v>58</v>
      </c>
      <c r="D31" s="45"/>
      <c r="E31" s="45"/>
      <c r="F31" s="1306">
        <f>+F29+F30</f>
        <v>0</v>
      </c>
    </row>
    <row r="32" spans="2:8">
      <c r="B32" s="4760"/>
      <c r="C32" s="1316" t="s">
        <v>69</v>
      </c>
      <c r="D32" s="56"/>
      <c r="E32" s="56"/>
      <c r="F32" s="1305">
        <f>ROUND(+F31/2,-3)</f>
        <v>0</v>
      </c>
    </row>
    <row r="33" spans="2:6">
      <c r="B33" s="4760"/>
      <c r="C33" s="1316"/>
      <c r="D33" s="56"/>
      <c r="E33" s="56"/>
      <c r="F33" s="1305">
        <f>ROUND(+F32*C33,-3)</f>
        <v>0</v>
      </c>
    </row>
    <row r="34" spans="2:6" ht="13.5" thickBot="1">
      <c r="B34" s="4760"/>
      <c r="C34" s="1314" t="s">
        <v>1808</v>
      </c>
      <c r="D34" s="56"/>
      <c r="E34" s="56"/>
      <c r="F34" s="1305">
        <f>+F24</f>
        <v>0</v>
      </c>
    </row>
    <row r="35" spans="2:6" ht="13.5" thickBot="1">
      <c r="B35" s="4760"/>
      <c r="C35" s="1317" t="s">
        <v>70</v>
      </c>
      <c r="D35" s="46"/>
      <c r="E35" s="46"/>
      <c r="F35" s="1307">
        <f>IF(F16=2,IF(F33-F34&gt;0,F33-F34,0),0)</f>
        <v>0</v>
      </c>
    </row>
    <row r="36" spans="2:6">
      <c r="B36" s="4760"/>
      <c r="C36" s="2403" t="s">
        <v>71</v>
      </c>
      <c r="D36" s="2404"/>
      <c r="E36" s="2404"/>
      <c r="F36" s="2405"/>
    </row>
    <row r="37" spans="2:6">
      <c r="B37" s="4760"/>
      <c r="C37" s="1314" t="s">
        <v>4308</v>
      </c>
      <c r="D37" s="56"/>
      <c r="E37" s="56"/>
      <c r="F37" s="2406">
        <f>+F22</f>
        <v>0</v>
      </c>
    </row>
    <row r="38" spans="2:6">
      <c r="B38" s="4760"/>
      <c r="C38" s="1316"/>
      <c r="D38" s="56"/>
      <c r="E38" s="56"/>
      <c r="F38" s="1305">
        <f>ROUND(+F37*C38,-3)</f>
        <v>0</v>
      </c>
    </row>
    <row r="39" spans="2:6" ht="13.5" thickBot="1">
      <c r="B39" s="4760"/>
      <c r="C39" s="1314" t="s">
        <v>1808</v>
      </c>
      <c r="D39" s="56"/>
      <c r="E39" s="56"/>
      <c r="F39" s="1305">
        <f>+F24</f>
        <v>0</v>
      </c>
    </row>
    <row r="40" spans="2:6" ht="13.5" thickBot="1">
      <c r="B40" s="4760"/>
      <c r="C40" s="1317" t="s">
        <v>72</v>
      </c>
      <c r="D40" s="46"/>
      <c r="E40" s="46"/>
      <c r="F40" s="1307">
        <f>IF(F16=2,IF(F38-F39&gt;0,F38-F39,0),0)</f>
        <v>0</v>
      </c>
    </row>
    <row r="41" spans="2:6" ht="8.25" customHeight="1">
      <c r="B41" s="4760"/>
      <c r="C41" s="1318"/>
      <c r="D41" s="5"/>
      <c r="E41" s="5"/>
      <c r="F41" s="1308"/>
    </row>
    <row r="42" spans="2:6" ht="15.75" customHeight="1" thickBot="1">
      <c r="B42" s="4761"/>
      <c r="C42" s="44" t="s">
        <v>1809</v>
      </c>
      <c r="D42" s="44"/>
      <c r="E42" s="44"/>
      <c r="F42" s="1311">
        <f>IF(F35&gt;F40,F40,F35)</f>
        <v>0</v>
      </c>
    </row>
    <row r="43" spans="2:6" ht="13.5" thickBot="1">
      <c r="B43" s="55"/>
      <c r="C43" s="5"/>
      <c r="D43" s="5"/>
      <c r="E43" s="5"/>
      <c r="F43" s="47"/>
    </row>
    <row r="44" spans="2:6" ht="14.1" customHeight="1">
      <c r="B44" s="4759" t="s">
        <v>144</v>
      </c>
      <c r="C44" s="1312"/>
      <c r="D44" s="1303"/>
      <c r="E44" s="1303"/>
      <c r="F44" s="1304"/>
    </row>
    <row r="45" spans="2:6">
      <c r="B45" s="4760"/>
      <c r="C45" s="1313" t="s">
        <v>68</v>
      </c>
      <c r="D45" s="56"/>
      <c r="E45" s="56"/>
      <c r="F45" s="1305"/>
    </row>
    <row r="46" spans="2:6">
      <c r="B46" s="4760"/>
      <c r="C46" s="1314" t="s">
        <v>4309</v>
      </c>
      <c r="D46" s="56"/>
      <c r="E46" s="56"/>
      <c r="F46" s="1305">
        <f>+F13</f>
        <v>0</v>
      </c>
    </row>
    <row r="47" spans="2:6">
      <c r="B47" s="4760"/>
      <c r="C47" s="1314" t="s">
        <v>4308</v>
      </c>
      <c r="D47" s="56"/>
      <c r="E47" s="56"/>
      <c r="F47" s="1305">
        <f>+F22</f>
        <v>0</v>
      </c>
    </row>
    <row r="48" spans="2:6">
      <c r="B48" s="4760"/>
      <c r="C48" s="1319" t="s">
        <v>58</v>
      </c>
      <c r="D48" s="56"/>
      <c r="E48" s="56"/>
      <c r="F48" s="1306">
        <f>+F46+F47</f>
        <v>0</v>
      </c>
    </row>
    <row r="49" spans="2:6">
      <c r="B49" s="4760"/>
      <c r="C49" s="1314" t="s">
        <v>69</v>
      </c>
      <c r="D49" s="56"/>
      <c r="E49" s="56"/>
      <c r="F49" s="1305">
        <f>ROUND(+F48/2,-3)</f>
        <v>0</v>
      </c>
    </row>
    <row r="50" spans="2:6">
      <c r="B50" s="4760"/>
      <c r="C50" s="1316"/>
      <c r="D50" s="56"/>
      <c r="E50" s="56"/>
      <c r="F50" s="1305">
        <f>ROUND(+F49*C50,-3)</f>
        <v>0</v>
      </c>
    </row>
    <row r="51" spans="2:6" ht="13.5" thickBot="1">
      <c r="B51" s="4760"/>
      <c r="C51" s="1314" t="s">
        <v>1808</v>
      </c>
      <c r="D51" s="56"/>
      <c r="E51" s="56"/>
      <c r="F51" s="1305">
        <f>+F24</f>
        <v>0</v>
      </c>
    </row>
    <row r="52" spans="2:6" ht="13.5" thickBot="1">
      <c r="B52" s="4760"/>
      <c r="C52" s="1317" t="s">
        <v>70</v>
      </c>
      <c r="D52" s="46"/>
      <c r="E52" s="46"/>
      <c r="F52" s="1307">
        <f>IF(F16=3,IF(F50-F51&gt;0,F50-F51,0),0)</f>
        <v>0</v>
      </c>
    </row>
    <row r="53" spans="2:6">
      <c r="B53" s="4760"/>
      <c r="C53" s="2403" t="s">
        <v>71</v>
      </c>
      <c r="D53" s="2404"/>
      <c r="E53" s="2404"/>
      <c r="F53" s="2405"/>
    </row>
    <row r="54" spans="2:6">
      <c r="B54" s="4760"/>
      <c r="C54" s="1314" t="s">
        <v>4310</v>
      </c>
      <c r="D54" s="56"/>
      <c r="E54" s="56"/>
      <c r="F54" s="2406">
        <f>+F22</f>
        <v>0</v>
      </c>
    </row>
    <row r="55" spans="2:6">
      <c r="B55" s="4760"/>
      <c r="C55" s="1316"/>
      <c r="D55" s="56"/>
      <c r="E55" s="56"/>
      <c r="F55" s="1305">
        <f>ROUND(+F54*C55,-3)</f>
        <v>0</v>
      </c>
    </row>
    <row r="56" spans="2:6" ht="13.5" thickBot="1">
      <c r="B56" s="4760"/>
      <c r="C56" s="1314" t="s">
        <v>1808</v>
      </c>
      <c r="D56" s="56"/>
      <c r="E56" s="56"/>
      <c r="F56" s="1305">
        <f>+F24</f>
        <v>0</v>
      </c>
    </row>
    <row r="57" spans="2:6" ht="13.5" thickBot="1">
      <c r="B57" s="4760"/>
      <c r="C57" s="1317" t="s">
        <v>72</v>
      </c>
      <c r="D57" s="46"/>
      <c r="E57" s="46"/>
      <c r="F57" s="1307">
        <f>IF(F16=3,IF(F55-F56&gt;0,F55-F56,0),0)</f>
        <v>0</v>
      </c>
    </row>
    <row r="58" spans="2:6" ht="9" customHeight="1">
      <c r="B58" s="4760"/>
      <c r="C58" s="1318"/>
      <c r="D58" s="1320"/>
      <c r="E58" s="1320"/>
      <c r="F58" s="1321"/>
    </row>
    <row r="59" spans="2:6" ht="15.75" customHeight="1" thickBot="1">
      <c r="B59" s="4761"/>
      <c r="C59" s="1322" t="s">
        <v>1809</v>
      </c>
      <c r="D59" s="44"/>
      <c r="E59" s="44"/>
      <c r="F59" s="1311">
        <f>IF(F52&gt;F57,F57,F52)</f>
        <v>0</v>
      </c>
    </row>
    <row r="60" spans="2:6" ht="13.5" thickBot="1">
      <c r="B60" s="55"/>
      <c r="C60" s="55"/>
      <c r="D60" s="55"/>
      <c r="E60" s="55"/>
    </row>
    <row r="61" spans="2:6" ht="13.5" thickBot="1">
      <c r="B61" s="55"/>
      <c r="C61" s="1323" t="s">
        <v>3823</v>
      </c>
      <c r="D61" s="1324"/>
      <c r="E61" s="1325"/>
      <c r="F61" s="48">
        <f>IF(F25&gt;0,F25,IF(F42&gt;0,F42,IF(F59&gt;0,F59,0)))</f>
        <v>0</v>
      </c>
    </row>
    <row r="62" spans="2:6">
      <c r="F62" s="49"/>
    </row>
    <row r="63" spans="2:6">
      <c r="F63" s="49"/>
    </row>
    <row r="64" spans="2:6">
      <c r="F64" s="49"/>
    </row>
    <row r="65" spans="3:6">
      <c r="C65" s="5"/>
      <c r="D65" s="5"/>
      <c r="E65" s="5"/>
      <c r="F65" s="47"/>
    </row>
    <row r="66" spans="3:6"/>
    <row r="67" spans="3:6"/>
    <row r="68" spans="3:6"/>
    <row r="69" spans="3:6"/>
    <row r="70" spans="3:6"/>
    <row r="71" spans="3:6"/>
    <row r="72" spans="3:6"/>
    <row r="73" spans="3:6"/>
    <row r="74" spans="3:6"/>
    <row r="75" spans="3:6"/>
    <row r="76" spans="3:6"/>
    <row r="77" spans="3:6"/>
    <row r="78" spans="3:6"/>
    <row r="79" spans="3:6"/>
    <row r="80" spans="3:6"/>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sheetData>
  <mergeCells count="9">
    <mergeCell ref="A1:H1"/>
    <mergeCell ref="B11:F11"/>
    <mergeCell ref="B44:B59"/>
    <mergeCell ref="B13:E15"/>
    <mergeCell ref="F13:F15"/>
    <mergeCell ref="B16:E19"/>
    <mergeCell ref="F16:F19"/>
    <mergeCell ref="B27:B42"/>
    <mergeCell ref="B21:B25"/>
  </mergeCells>
  <conditionalFormatting sqref="F35">
    <cfRule type="cellIs" priority="3" stopIfTrue="1" operator="between">
      <formula>$F$40</formula>
      <formula>$F$35</formula>
    </cfRule>
  </conditionalFormatting>
  <conditionalFormatting sqref="H34">
    <cfRule type="expression" priority="2" stopIfTrue="1">
      <formula>IF(#REF!&gt;#REF!,#REF!,0)</formula>
    </cfRule>
  </conditionalFormatting>
  <printOptions horizontalCentered="1" verticalCentered="1"/>
  <pageMargins left="0.78740157480314965" right="0.78740157480314965" top="0.98425196850393704" bottom="0.98425196850393704" header="0" footer="0"/>
  <pageSetup orientation="portrait" horizontalDpi="4294967292" verticalDpi="4294967292"/>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406E8-447A-4275-B624-57E236292D38}">
  <sheetPr>
    <outlinePr summaryBelow="0" summaryRight="0"/>
  </sheetPr>
  <dimension ref="A1:M3063"/>
  <sheetViews>
    <sheetView showGridLines="0" zoomScale="80" zoomScaleNormal="80" workbookViewId="0">
      <selection activeCell="A2" sqref="A2"/>
    </sheetView>
  </sheetViews>
  <sheetFormatPr baseColWidth="10" defaultColWidth="14.42578125" defaultRowHeight="15.75" customHeight="1"/>
  <cols>
    <col min="1" max="1" width="14.28515625" style="913" customWidth="1"/>
    <col min="2" max="2" width="5.140625" style="914" customWidth="1"/>
    <col min="3" max="6" width="14.42578125" style="914"/>
    <col min="7" max="7" width="14" style="914" customWidth="1"/>
    <col min="8" max="9" width="14.42578125" style="914"/>
    <col min="10" max="10" width="5.28515625" style="914" customWidth="1"/>
    <col min="11" max="11" width="16" style="914" customWidth="1"/>
    <col min="12" max="12" width="14.42578125" style="913"/>
    <col min="13" max="16384" width="14.42578125" style="914"/>
  </cols>
  <sheetData>
    <row r="1" spans="1:12" ht="23.1" customHeight="1">
      <c r="B1" s="913"/>
      <c r="C1" s="913"/>
      <c r="D1" s="913"/>
      <c r="E1" s="913"/>
      <c r="F1" s="913"/>
      <c r="G1" s="913"/>
      <c r="H1" s="913"/>
      <c r="I1" s="913"/>
      <c r="J1" s="913"/>
    </row>
    <row r="2" spans="1:12" ht="56.1" customHeight="1">
      <c r="B2" s="915"/>
      <c r="C2" s="915"/>
      <c r="D2" s="915"/>
      <c r="E2" s="915"/>
      <c r="F2" s="915"/>
      <c r="G2" s="915"/>
      <c r="H2" s="915"/>
      <c r="I2" s="915"/>
      <c r="J2" s="915"/>
    </row>
    <row r="3" spans="1:12" ht="21.95" customHeight="1">
      <c r="B3" s="916"/>
      <c r="C3" s="917"/>
      <c r="D3" s="917"/>
      <c r="E3" s="917"/>
      <c r="F3" s="917"/>
      <c r="G3" s="917"/>
      <c r="H3" s="917"/>
      <c r="I3" s="917"/>
      <c r="J3" s="917"/>
    </row>
    <row r="4" spans="1:12" ht="111.95" customHeight="1">
      <c r="B4" s="918"/>
      <c r="C4" s="918"/>
      <c r="D4" s="918"/>
      <c r="E4" s="918"/>
      <c r="F4" s="918"/>
      <c r="G4" s="918"/>
      <c r="H4" s="918"/>
      <c r="I4" s="918"/>
      <c r="J4" s="918"/>
    </row>
    <row r="5" spans="1:12" ht="75" customHeight="1">
      <c r="B5" s="919"/>
      <c r="C5" s="919"/>
      <c r="D5" s="919"/>
      <c r="E5" s="919"/>
      <c r="F5" s="919"/>
      <c r="G5" s="919"/>
      <c r="H5" s="919"/>
      <c r="I5" s="919"/>
      <c r="J5" s="919"/>
    </row>
    <row r="6" spans="1:12" ht="37.5" customHeight="1">
      <c r="B6" s="919"/>
      <c r="C6" s="919"/>
      <c r="D6" s="919"/>
      <c r="E6" s="919"/>
      <c r="F6" s="919"/>
      <c r="G6" s="919"/>
      <c r="H6" s="919"/>
      <c r="I6" s="919"/>
      <c r="J6" s="919"/>
    </row>
    <row r="7" spans="1:12" s="924" customFormat="1" ht="23.25" customHeight="1">
      <c r="A7" s="920"/>
      <c r="B7" s="921"/>
      <c r="C7" s="922"/>
      <c r="D7" s="923"/>
      <c r="E7" s="923"/>
      <c r="F7" s="923"/>
      <c r="G7" s="923"/>
      <c r="H7" s="923"/>
      <c r="I7" s="923"/>
      <c r="J7" s="923"/>
      <c r="L7" s="920"/>
    </row>
    <row r="8" spans="1:12" s="924" customFormat="1" ht="23.25" customHeight="1">
      <c r="A8" s="920"/>
      <c r="B8" s="921"/>
      <c r="C8" s="925"/>
      <c r="D8" s="926"/>
      <c r="E8" s="926" t="s">
        <v>1666</v>
      </c>
      <c r="F8" s="926"/>
      <c r="G8" s="926"/>
      <c r="H8" s="926"/>
      <c r="I8" s="926"/>
      <c r="J8" s="923"/>
      <c r="L8" s="920"/>
    </row>
    <row r="9" spans="1:12" ht="38.1" customHeight="1">
      <c r="B9" s="2993"/>
      <c r="C9" s="2993"/>
      <c r="D9" s="2993"/>
      <c r="E9" s="2993"/>
      <c r="F9" s="2993"/>
      <c r="G9" s="2993"/>
      <c r="H9" s="2993"/>
      <c r="I9" s="2993"/>
      <c r="J9" s="2993"/>
    </row>
    <row r="10" spans="1:12" ht="15.95" customHeight="1">
      <c r="B10" s="927"/>
      <c r="C10" s="928"/>
      <c r="D10" s="928"/>
      <c r="E10" s="928"/>
      <c r="F10" s="928"/>
      <c r="G10" s="928"/>
    </row>
    <row r="11" spans="1:12" ht="62.1" customHeight="1">
      <c r="B11" s="2994"/>
      <c r="C11" s="2995"/>
      <c r="D11" s="2995"/>
      <c r="E11" s="2995"/>
      <c r="F11" s="2995"/>
      <c r="G11" s="2995"/>
      <c r="H11" s="2995"/>
      <c r="I11" s="2995"/>
      <c r="J11" s="2995"/>
    </row>
    <row r="12" spans="1:12" ht="36.950000000000003" customHeight="1">
      <c r="B12" s="2996"/>
      <c r="C12" s="2997"/>
      <c r="D12" s="2997"/>
      <c r="E12" s="2997"/>
      <c r="F12" s="2997"/>
      <c r="G12" s="2997"/>
      <c r="H12" s="2997"/>
      <c r="I12" s="2997"/>
      <c r="J12" s="2997"/>
    </row>
    <row r="13" spans="1:12" ht="23.1" customHeight="1">
      <c r="B13" s="929"/>
      <c r="C13" s="930"/>
      <c r="D13" s="930"/>
      <c r="E13" s="930"/>
      <c r="F13" s="930"/>
      <c r="G13" s="930"/>
      <c r="H13" s="930"/>
      <c r="I13" s="930"/>
      <c r="J13" s="930"/>
    </row>
    <row r="14" spans="1:12" ht="30.95" customHeight="1">
      <c r="B14" s="2998"/>
      <c r="C14" s="2999"/>
      <c r="D14" s="2999"/>
      <c r="E14" s="2999"/>
      <c r="F14" s="2999"/>
      <c r="G14" s="2999"/>
      <c r="H14" s="2999"/>
      <c r="I14" s="2999"/>
      <c r="J14" s="2999"/>
    </row>
    <row r="15" spans="1:12" ht="20.100000000000001" customHeight="1">
      <c r="B15" s="3000"/>
      <c r="C15" s="3001"/>
      <c r="D15" s="3001"/>
      <c r="E15" s="3001"/>
      <c r="F15" s="3001"/>
      <c r="G15" s="3001"/>
      <c r="H15" s="3001"/>
      <c r="I15" s="3001"/>
      <c r="J15" s="3001"/>
    </row>
    <row r="16" spans="1:12" ht="12" customHeight="1">
      <c r="B16" s="918"/>
      <c r="C16" s="931"/>
      <c r="D16" s="931"/>
      <c r="E16" s="931"/>
      <c r="F16" s="931"/>
      <c r="G16" s="931"/>
      <c r="H16" s="931"/>
      <c r="I16" s="931"/>
      <c r="J16" s="931"/>
    </row>
    <row r="17" spans="1:13" ht="9" customHeight="1">
      <c r="B17" s="918"/>
      <c r="C17" s="918"/>
      <c r="D17" s="918"/>
      <c r="E17" s="918"/>
      <c r="F17" s="918"/>
      <c r="G17" s="918"/>
      <c r="H17" s="918"/>
      <c r="I17" s="918"/>
      <c r="J17" s="918"/>
    </row>
    <row r="18" spans="1:13" ht="24.95" customHeight="1">
      <c r="B18" s="918"/>
      <c r="C18" s="918"/>
      <c r="D18" s="918"/>
      <c r="E18" s="918"/>
      <c r="F18" s="918"/>
      <c r="G18" s="918"/>
      <c r="H18" s="918"/>
      <c r="I18" s="918"/>
      <c r="J18" s="918"/>
    </row>
    <row r="19" spans="1:13" ht="24.95" customHeight="1">
      <c r="B19" s="932"/>
      <c r="C19" s="918"/>
      <c r="D19" s="918"/>
      <c r="E19" s="918"/>
      <c r="F19" s="918"/>
      <c r="G19" s="918"/>
      <c r="H19" s="918"/>
      <c r="I19" s="918"/>
      <c r="J19" s="933"/>
    </row>
    <row r="20" spans="1:13" ht="24.95" customHeight="1">
      <c r="B20" s="934"/>
      <c r="C20" s="935"/>
      <c r="D20" s="935"/>
      <c r="E20" s="935"/>
      <c r="F20" s="935"/>
      <c r="G20" s="936"/>
      <c r="H20" s="935"/>
      <c r="I20" s="936"/>
      <c r="J20" s="937"/>
    </row>
    <row r="21" spans="1:13" ht="33" customHeight="1">
      <c r="B21" s="2991"/>
      <c r="C21" s="2992"/>
      <c r="D21" s="2992"/>
      <c r="E21" s="2992"/>
      <c r="F21" s="2992"/>
      <c r="H21" s="2992"/>
      <c r="I21" s="2992"/>
      <c r="J21" s="2992"/>
    </row>
    <row r="22" spans="1:13" ht="17.100000000000001" customHeight="1">
      <c r="B22" s="938"/>
      <c r="C22" s="939"/>
      <c r="D22" s="939"/>
      <c r="E22" s="939"/>
      <c r="F22" s="928"/>
      <c r="H22" s="940"/>
      <c r="I22" s="928"/>
    </row>
    <row r="23" spans="1:13" ht="71.099999999999994" customHeight="1">
      <c r="B23" s="2986"/>
      <c r="C23" s="2980"/>
      <c r="D23" s="2980"/>
      <c r="E23" s="2980"/>
      <c r="F23" s="2980"/>
      <c r="G23" s="931"/>
      <c r="H23" s="2987"/>
      <c r="I23" s="2987"/>
      <c r="J23" s="2987"/>
    </row>
    <row r="24" spans="1:13" ht="99" customHeight="1">
      <c r="B24" s="2986"/>
      <c r="C24" s="2980"/>
      <c r="D24" s="2980"/>
      <c r="E24" s="2980"/>
      <c r="F24" s="2980"/>
      <c r="G24" s="931"/>
      <c r="H24" s="2987"/>
      <c r="I24" s="2987"/>
      <c r="J24" s="2987"/>
    </row>
    <row r="25" spans="1:13" ht="39" customHeight="1">
      <c r="B25" s="2986"/>
      <c r="C25" s="2980"/>
      <c r="D25" s="2980"/>
      <c r="E25" s="2980"/>
      <c r="F25" s="2980"/>
      <c r="G25" s="931"/>
      <c r="H25" s="2988"/>
      <c r="I25" s="2988"/>
      <c r="J25" s="2988"/>
    </row>
    <row r="26" spans="1:13" ht="75.95" customHeight="1">
      <c r="B26" s="2981"/>
      <c r="C26" s="2980"/>
      <c r="D26" s="2980"/>
      <c r="E26" s="2980"/>
      <c r="F26" s="2980"/>
      <c r="G26" s="941"/>
      <c r="H26" s="2988"/>
      <c r="I26" s="2988"/>
      <c r="J26" s="2988"/>
    </row>
    <row r="27" spans="1:13" ht="48" customHeight="1">
      <c r="B27" s="2979"/>
      <c r="C27" s="2980"/>
      <c r="D27" s="2980"/>
      <c r="E27" s="2980"/>
      <c r="F27" s="2980"/>
      <c r="G27" s="941"/>
      <c r="H27" s="2988"/>
      <c r="I27" s="2988"/>
      <c r="J27" s="2988"/>
    </row>
    <row r="28" spans="1:13" ht="102.95" customHeight="1">
      <c r="B28" s="2981"/>
      <c r="C28" s="2980"/>
      <c r="D28" s="2980"/>
      <c r="E28" s="2980"/>
      <c r="F28" s="2980"/>
      <c r="G28" s="941"/>
      <c r="H28" s="2989"/>
      <c r="I28" s="2990"/>
      <c r="J28" s="2990"/>
    </row>
    <row r="29" spans="1:13" ht="37.5" customHeight="1">
      <c r="A29" s="1050"/>
      <c r="B29" s="2979"/>
      <c r="C29" s="2980"/>
      <c r="D29" s="2980"/>
      <c r="E29" s="2980"/>
      <c r="F29" s="2980"/>
      <c r="G29" s="941"/>
      <c r="H29" s="2982"/>
      <c r="I29" s="2983"/>
      <c r="J29" s="2983"/>
      <c r="M29" s="1050"/>
    </row>
    <row r="30" spans="1:13" ht="60" customHeight="1">
      <c r="B30" s="2981"/>
      <c r="C30" s="2980"/>
      <c r="D30" s="2980"/>
      <c r="E30" s="2980"/>
      <c r="F30" s="2980"/>
      <c r="G30" s="941"/>
      <c r="H30" s="2984"/>
      <c r="I30" s="2985"/>
      <c r="J30" s="2985"/>
    </row>
    <row r="31" spans="1:13" ht="53.1" customHeight="1">
      <c r="B31" s="942"/>
      <c r="C31" s="942"/>
      <c r="D31" s="942"/>
      <c r="E31" s="942"/>
      <c r="F31" s="942"/>
      <c r="G31" s="942"/>
      <c r="H31" s="942"/>
      <c r="I31" s="942"/>
      <c r="J31" s="942"/>
    </row>
    <row r="32" spans="1:13" ht="15.75" customHeight="1">
      <c r="B32" s="913"/>
    </row>
    <row r="33" spans="2:2" ht="15.75" customHeight="1">
      <c r="B33" s="913"/>
    </row>
    <row r="34" spans="2:2" ht="15.75" customHeight="1">
      <c r="B34" s="913"/>
    </row>
    <row r="35" spans="2:2" ht="15.75" customHeight="1">
      <c r="B35" s="913"/>
    </row>
    <row r="36" spans="2:2" ht="15.75" customHeight="1">
      <c r="B36" s="913"/>
    </row>
    <row r="37" spans="2:2" ht="15.75" customHeight="1">
      <c r="B37" s="913"/>
    </row>
    <row r="38" spans="2:2" ht="15.75" customHeight="1">
      <c r="B38" s="913"/>
    </row>
    <row r="39" spans="2:2" ht="15.75" customHeight="1">
      <c r="B39" s="913"/>
    </row>
    <row r="40" spans="2:2" ht="15.75" customHeight="1">
      <c r="B40" s="913"/>
    </row>
    <row r="41" spans="2:2" ht="15.75" customHeight="1">
      <c r="B41" s="913"/>
    </row>
    <row r="42" spans="2:2" ht="15.75" customHeight="1">
      <c r="B42" s="913"/>
    </row>
    <row r="43" spans="2:2" ht="15.75" customHeight="1">
      <c r="B43" s="913"/>
    </row>
    <row r="44" spans="2:2" ht="15.75" customHeight="1">
      <c r="B44" s="913"/>
    </row>
    <row r="45" spans="2:2" ht="15.75" customHeight="1">
      <c r="B45" s="913"/>
    </row>
    <row r="46" spans="2:2" ht="15.75" customHeight="1">
      <c r="B46" s="913"/>
    </row>
    <row r="47" spans="2:2" ht="15.75" customHeight="1">
      <c r="B47" s="913"/>
    </row>
    <row r="48" spans="2:2" ht="15.75" customHeight="1">
      <c r="B48" s="913"/>
    </row>
    <row r="49" spans="2:2" ht="15.75" customHeight="1">
      <c r="B49" s="913"/>
    </row>
    <row r="50" spans="2:2" ht="15.75" customHeight="1">
      <c r="B50" s="913"/>
    </row>
    <row r="51" spans="2:2" ht="15.75" customHeight="1">
      <c r="B51" s="913"/>
    </row>
    <row r="52" spans="2:2" ht="15.75" customHeight="1">
      <c r="B52" s="913"/>
    </row>
    <row r="53" spans="2:2" ht="15.75" customHeight="1">
      <c r="B53" s="913"/>
    </row>
    <row r="54" spans="2:2" ht="15.75" customHeight="1">
      <c r="B54" s="913"/>
    </row>
    <row r="55" spans="2:2" ht="15.75" customHeight="1">
      <c r="B55" s="913"/>
    </row>
    <row r="56" spans="2:2" ht="15.75" customHeight="1">
      <c r="B56" s="913"/>
    </row>
    <row r="57" spans="2:2" ht="15.75" customHeight="1">
      <c r="B57" s="913"/>
    </row>
    <row r="58" spans="2:2" ht="15.75" customHeight="1">
      <c r="B58" s="913"/>
    </row>
    <row r="59" spans="2:2" ht="15.75" customHeight="1">
      <c r="B59" s="913"/>
    </row>
    <row r="60" spans="2:2" ht="15.75" customHeight="1">
      <c r="B60" s="913"/>
    </row>
    <row r="61" spans="2:2" ht="15.75" customHeight="1">
      <c r="B61" s="913"/>
    </row>
    <row r="62" spans="2:2" ht="15.75" customHeight="1">
      <c r="B62" s="913"/>
    </row>
    <row r="63" spans="2:2" ht="15.75" customHeight="1">
      <c r="B63" s="913"/>
    </row>
    <row r="64" spans="2:2" ht="15.75" customHeight="1">
      <c r="B64" s="913"/>
    </row>
    <row r="65" spans="2:2" ht="15.75" customHeight="1">
      <c r="B65" s="913"/>
    </row>
    <row r="66" spans="2:2" ht="15.75" customHeight="1">
      <c r="B66" s="913"/>
    </row>
    <row r="67" spans="2:2" ht="15.75" customHeight="1">
      <c r="B67" s="913"/>
    </row>
    <row r="68" spans="2:2" ht="15.75" customHeight="1">
      <c r="B68" s="913"/>
    </row>
    <row r="69" spans="2:2" ht="15.75" customHeight="1">
      <c r="B69" s="913"/>
    </row>
    <row r="70" spans="2:2" ht="15.75" customHeight="1">
      <c r="B70" s="913"/>
    </row>
    <row r="71" spans="2:2" ht="15.75" customHeight="1">
      <c r="B71" s="913"/>
    </row>
    <row r="72" spans="2:2" ht="15.75" customHeight="1">
      <c r="B72" s="913"/>
    </row>
    <row r="73" spans="2:2" ht="15.75" customHeight="1">
      <c r="B73" s="913"/>
    </row>
    <row r="74" spans="2:2" ht="15.75" customHeight="1">
      <c r="B74" s="913"/>
    </row>
    <row r="75" spans="2:2" ht="15.75" customHeight="1">
      <c r="B75" s="913"/>
    </row>
    <row r="76" spans="2:2" ht="15.75" customHeight="1">
      <c r="B76" s="913"/>
    </row>
    <row r="77" spans="2:2" ht="15.75" customHeight="1">
      <c r="B77" s="913"/>
    </row>
    <row r="78" spans="2:2" ht="15.75" customHeight="1">
      <c r="B78" s="913"/>
    </row>
    <row r="79" spans="2:2" ht="15.75" customHeight="1">
      <c r="B79" s="913"/>
    </row>
    <row r="80" spans="2:2" ht="15.75" customHeight="1">
      <c r="B80" s="913"/>
    </row>
    <row r="81" spans="2:2" ht="15.75" customHeight="1">
      <c r="B81" s="913"/>
    </row>
    <row r="82" spans="2:2" ht="15.75" customHeight="1">
      <c r="B82" s="913"/>
    </row>
    <row r="83" spans="2:2" ht="15.75" customHeight="1">
      <c r="B83" s="913"/>
    </row>
    <row r="84" spans="2:2" ht="15.75" customHeight="1">
      <c r="B84" s="913"/>
    </row>
    <row r="85" spans="2:2" ht="15.75" customHeight="1">
      <c r="B85" s="913"/>
    </row>
    <row r="86" spans="2:2" ht="15.75" customHeight="1">
      <c r="B86" s="913"/>
    </row>
    <row r="87" spans="2:2" ht="15.75" customHeight="1">
      <c r="B87" s="913"/>
    </row>
    <row r="88" spans="2:2" ht="15.75" customHeight="1">
      <c r="B88" s="913"/>
    </row>
    <row r="89" spans="2:2" ht="15.75" customHeight="1">
      <c r="B89" s="913"/>
    </row>
    <row r="90" spans="2:2" ht="15.75" customHeight="1">
      <c r="B90" s="913"/>
    </row>
    <row r="91" spans="2:2" ht="15.75" customHeight="1">
      <c r="B91" s="913"/>
    </row>
    <row r="92" spans="2:2" ht="15.75" customHeight="1">
      <c r="B92" s="913"/>
    </row>
    <row r="93" spans="2:2" ht="15.75" customHeight="1">
      <c r="B93" s="913"/>
    </row>
    <row r="94" spans="2:2" ht="15.75" customHeight="1">
      <c r="B94" s="913"/>
    </row>
    <row r="95" spans="2:2" ht="15.75" customHeight="1">
      <c r="B95" s="913"/>
    </row>
    <row r="96" spans="2:2" ht="15.75" customHeight="1">
      <c r="B96" s="913"/>
    </row>
    <row r="97" spans="2:2" ht="15.75" customHeight="1">
      <c r="B97" s="913"/>
    </row>
    <row r="98" spans="2:2" ht="15.75" customHeight="1">
      <c r="B98" s="913"/>
    </row>
    <row r="99" spans="2:2" ht="15.75" customHeight="1">
      <c r="B99" s="913"/>
    </row>
    <row r="100" spans="2:2" ht="15.75" customHeight="1">
      <c r="B100" s="913"/>
    </row>
    <row r="101" spans="2:2" ht="15.75" customHeight="1">
      <c r="B101" s="913"/>
    </row>
    <row r="102" spans="2:2" ht="15.75" customHeight="1">
      <c r="B102" s="913"/>
    </row>
    <row r="103" spans="2:2" ht="15.75" customHeight="1">
      <c r="B103" s="913"/>
    </row>
    <row r="104" spans="2:2" ht="15.75" customHeight="1">
      <c r="B104" s="913"/>
    </row>
    <row r="105" spans="2:2" ht="15.75" customHeight="1">
      <c r="B105" s="913"/>
    </row>
    <row r="106" spans="2:2" ht="15.75" customHeight="1">
      <c r="B106" s="913"/>
    </row>
    <row r="107" spans="2:2" ht="15.75" customHeight="1">
      <c r="B107" s="913"/>
    </row>
    <row r="108" spans="2:2" ht="15.75" customHeight="1">
      <c r="B108" s="913"/>
    </row>
    <row r="109" spans="2:2" ht="15.75" customHeight="1">
      <c r="B109" s="913"/>
    </row>
    <row r="110" spans="2:2" ht="15.75" customHeight="1">
      <c r="B110" s="913"/>
    </row>
    <row r="111" spans="2:2" ht="15.75" customHeight="1">
      <c r="B111" s="913"/>
    </row>
    <row r="112" spans="2:2" ht="15.75" customHeight="1">
      <c r="B112" s="913"/>
    </row>
    <row r="113" spans="2:2" ht="15.75" customHeight="1">
      <c r="B113" s="913"/>
    </row>
    <row r="114" spans="2:2" ht="15.75" customHeight="1">
      <c r="B114" s="913"/>
    </row>
    <row r="115" spans="2:2" ht="15.75" customHeight="1">
      <c r="B115" s="913"/>
    </row>
    <row r="116" spans="2:2" ht="15.75" customHeight="1">
      <c r="B116" s="913"/>
    </row>
    <row r="117" spans="2:2" ht="15.75" customHeight="1">
      <c r="B117" s="913"/>
    </row>
    <row r="118" spans="2:2" ht="15.75" customHeight="1">
      <c r="B118" s="913"/>
    </row>
    <row r="119" spans="2:2" ht="15.75" customHeight="1">
      <c r="B119" s="913"/>
    </row>
    <row r="120" spans="2:2" ht="15.75" customHeight="1">
      <c r="B120" s="913"/>
    </row>
    <row r="121" spans="2:2" ht="15.75" customHeight="1">
      <c r="B121" s="913"/>
    </row>
    <row r="122" spans="2:2" ht="15.75" customHeight="1">
      <c r="B122" s="913"/>
    </row>
    <row r="123" spans="2:2" ht="15.75" customHeight="1">
      <c r="B123" s="913"/>
    </row>
    <row r="124" spans="2:2" ht="15.75" customHeight="1">
      <c r="B124" s="913"/>
    </row>
    <row r="125" spans="2:2" ht="15.75" customHeight="1">
      <c r="B125" s="913"/>
    </row>
    <row r="126" spans="2:2" ht="15.75" customHeight="1">
      <c r="B126" s="913"/>
    </row>
    <row r="127" spans="2:2" ht="15.75" customHeight="1">
      <c r="B127" s="913"/>
    </row>
    <row r="128" spans="2:2" ht="15.75" customHeight="1">
      <c r="B128" s="913"/>
    </row>
    <row r="129" spans="2:2" ht="15.75" customHeight="1">
      <c r="B129" s="913"/>
    </row>
    <row r="130" spans="2:2" ht="15.75" customHeight="1">
      <c r="B130" s="913"/>
    </row>
    <row r="131" spans="2:2" ht="15.75" customHeight="1">
      <c r="B131" s="913"/>
    </row>
    <row r="132" spans="2:2" ht="15.75" customHeight="1">
      <c r="B132" s="913"/>
    </row>
    <row r="133" spans="2:2" ht="15.75" customHeight="1">
      <c r="B133" s="913"/>
    </row>
    <row r="134" spans="2:2" ht="15.75" customHeight="1">
      <c r="B134" s="913"/>
    </row>
    <row r="135" spans="2:2" ht="15.75" customHeight="1">
      <c r="B135" s="913"/>
    </row>
    <row r="136" spans="2:2" ht="15.75" customHeight="1">
      <c r="B136" s="913"/>
    </row>
    <row r="137" spans="2:2" ht="15.75" customHeight="1">
      <c r="B137" s="913"/>
    </row>
    <row r="138" spans="2:2" ht="15.75" customHeight="1">
      <c r="B138" s="913"/>
    </row>
    <row r="139" spans="2:2" ht="15.75" customHeight="1">
      <c r="B139" s="913"/>
    </row>
    <row r="140" spans="2:2" ht="15.75" customHeight="1">
      <c r="B140" s="913"/>
    </row>
    <row r="141" spans="2:2" ht="15.75" customHeight="1">
      <c r="B141" s="913"/>
    </row>
    <row r="142" spans="2:2" ht="15.75" customHeight="1">
      <c r="B142" s="913"/>
    </row>
    <row r="143" spans="2:2" ht="15.75" customHeight="1">
      <c r="B143" s="913"/>
    </row>
    <row r="144" spans="2:2" ht="15.75" customHeight="1">
      <c r="B144" s="913"/>
    </row>
    <row r="145" spans="2:2" ht="15.75" customHeight="1">
      <c r="B145" s="913"/>
    </row>
    <row r="146" spans="2:2" ht="15.75" customHeight="1">
      <c r="B146" s="913"/>
    </row>
    <row r="147" spans="2:2" ht="15.75" customHeight="1">
      <c r="B147" s="913"/>
    </row>
    <row r="148" spans="2:2" ht="15.75" customHeight="1">
      <c r="B148" s="913"/>
    </row>
    <row r="149" spans="2:2" ht="15.75" customHeight="1">
      <c r="B149" s="913"/>
    </row>
    <row r="150" spans="2:2" ht="15.75" customHeight="1">
      <c r="B150" s="913"/>
    </row>
    <row r="151" spans="2:2" ht="15.75" customHeight="1">
      <c r="B151" s="913"/>
    </row>
    <row r="152" spans="2:2" ht="15.75" customHeight="1">
      <c r="B152" s="913"/>
    </row>
    <row r="153" spans="2:2" ht="15.75" customHeight="1">
      <c r="B153" s="913"/>
    </row>
    <row r="154" spans="2:2" ht="15.75" customHeight="1">
      <c r="B154" s="913"/>
    </row>
    <row r="155" spans="2:2" ht="15.75" customHeight="1">
      <c r="B155" s="913"/>
    </row>
    <row r="156" spans="2:2" ht="15.75" customHeight="1">
      <c r="B156" s="913"/>
    </row>
    <row r="157" spans="2:2" ht="15.75" customHeight="1">
      <c r="B157" s="913"/>
    </row>
    <row r="158" spans="2:2" ht="15.75" customHeight="1">
      <c r="B158" s="913"/>
    </row>
    <row r="159" spans="2:2" ht="15.75" customHeight="1">
      <c r="B159" s="913"/>
    </row>
    <row r="160" spans="2:2" ht="15.75" customHeight="1">
      <c r="B160" s="913"/>
    </row>
    <row r="161" spans="2:2" ht="15.75" customHeight="1">
      <c r="B161" s="913"/>
    </row>
    <row r="162" spans="2:2" ht="15.75" customHeight="1">
      <c r="B162" s="913"/>
    </row>
    <row r="163" spans="2:2" ht="15.75" customHeight="1">
      <c r="B163" s="913"/>
    </row>
    <row r="164" spans="2:2" ht="15.75" customHeight="1">
      <c r="B164" s="913"/>
    </row>
    <row r="165" spans="2:2" ht="15.75" customHeight="1">
      <c r="B165" s="913"/>
    </row>
    <row r="166" spans="2:2" ht="15.75" customHeight="1">
      <c r="B166" s="913"/>
    </row>
    <row r="167" spans="2:2" ht="15.75" customHeight="1">
      <c r="B167" s="913"/>
    </row>
    <row r="168" spans="2:2" ht="15.75" customHeight="1">
      <c r="B168" s="913"/>
    </row>
    <row r="169" spans="2:2" ht="15.75" customHeight="1">
      <c r="B169" s="913"/>
    </row>
    <row r="170" spans="2:2" ht="15.75" customHeight="1">
      <c r="B170" s="913"/>
    </row>
    <row r="171" spans="2:2" ht="15.75" customHeight="1">
      <c r="B171" s="913"/>
    </row>
    <row r="172" spans="2:2" ht="15.75" customHeight="1">
      <c r="B172" s="913"/>
    </row>
    <row r="173" spans="2:2" ht="15.75" customHeight="1">
      <c r="B173" s="913"/>
    </row>
    <row r="174" spans="2:2" ht="15.75" customHeight="1">
      <c r="B174" s="913"/>
    </row>
    <row r="175" spans="2:2" ht="15.75" customHeight="1">
      <c r="B175" s="913"/>
    </row>
    <row r="176" spans="2:2" ht="15.75" customHeight="1">
      <c r="B176" s="913"/>
    </row>
    <row r="177" spans="2:2" ht="15.75" customHeight="1">
      <c r="B177" s="913"/>
    </row>
    <row r="178" spans="2:2" ht="15.75" customHeight="1">
      <c r="B178" s="913"/>
    </row>
    <row r="179" spans="2:2" ht="15.75" customHeight="1">
      <c r="B179" s="913"/>
    </row>
    <row r="180" spans="2:2" ht="15.75" customHeight="1">
      <c r="B180" s="913"/>
    </row>
    <row r="181" spans="2:2" ht="15.75" customHeight="1">
      <c r="B181" s="913"/>
    </row>
    <row r="182" spans="2:2" ht="15.75" customHeight="1">
      <c r="B182" s="913"/>
    </row>
    <row r="183" spans="2:2" ht="15.75" customHeight="1">
      <c r="B183" s="913"/>
    </row>
    <row r="184" spans="2:2" ht="15.75" customHeight="1">
      <c r="B184" s="913"/>
    </row>
    <row r="185" spans="2:2" ht="15.75" customHeight="1">
      <c r="B185" s="913"/>
    </row>
    <row r="186" spans="2:2" ht="15.75" customHeight="1">
      <c r="B186" s="913"/>
    </row>
    <row r="187" spans="2:2" ht="15.75" customHeight="1">
      <c r="B187" s="913"/>
    </row>
    <row r="188" spans="2:2" ht="15.75" customHeight="1">
      <c r="B188" s="913"/>
    </row>
    <row r="189" spans="2:2" ht="15.75" customHeight="1">
      <c r="B189" s="913"/>
    </row>
    <row r="190" spans="2:2" ht="15.75" customHeight="1">
      <c r="B190" s="913"/>
    </row>
    <row r="191" spans="2:2" ht="15.75" customHeight="1">
      <c r="B191" s="913"/>
    </row>
    <row r="192" spans="2:2" ht="15.75" customHeight="1">
      <c r="B192" s="913"/>
    </row>
    <row r="193" spans="2:2" ht="15.75" customHeight="1">
      <c r="B193" s="913"/>
    </row>
    <row r="194" spans="2:2" ht="15.75" customHeight="1">
      <c r="B194" s="913"/>
    </row>
    <row r="195" spans="2:2" ht="15.75" customHeight="1">
      <c r="B195" s="913"/>
    </row>
    <row r="196" spans="2:2" ht="15.75" customHeight="1">
      <c r="B196" s="913"/>
    </row>
    <row r="197" spans="2:2" ht="15.75" customHeight="1">
      <c r="B197" s="913"/>
    </row>
    <row r="198" spans="2:2" ht="15.75" customHeight="1">
      <c r="B198" s="913"/>
    </row>
    <row r="199" spans="2:2" ht="15.75" customHeight="1">
      <c r="B199" s="913"/>
    </row>
    <row r="200" spans="2:2" ht="15.75" customHeight="1">
      <c r="B200" s="913"/>
    </row>
    <row r="201" spans="2:2" ht="15.75" customHeight="1">
      <c r="B201" s="913"/>
    </row>
    <row r="202" spans="2:2" ht="15.75" customHeight="1">
      <c r="B202" s="913"/>
    </row>
    <row r="203" spans="2:2" ht="15.75" customHeight="1">
      <c r="B203" s="913"/>
    </row>
    <row r="204" spans="2:2" ht="15.75" customHeight="1">
      <c r="B204" s="913"/>
    </row>
    <row r="205" spans="2:2" ht="15.75" customHeight="1">
      <c r="B205" s="913"/>
    </row>
    <row r="206" spans="2:2" ht="15.75" customHeight="1">
      <c r="B206" s="913"/>
    </row>
    <row r="207" spans="2:2" ht="15.75" customHeight="1">
      <c r="B207" s="913"/>
    </row>
    <row r="208" spans="2:2" ht="15.75" customHeight="1">
      <c r="B208" s="913"/>
    </row>
    <row r="209" spans="2:2" ht="15.75" customHeight="1">
      <c r="B209" s="913"/>
    </row>
    <row r="210" spans="2:2" ht="15.75" customHeight="1">
      <c r="B210" s="913"/>
    </row>
    <row r="211" spans="2:2" ht="15.75" customHeight="1">
      <c r="B211" s="913"/>
    </row>
    <row r="212" spans="2:2" ht="15.75" customHeight="1">
      <c r="B212" s="913"/>
    </row>
    <row r="213" spans="2:2" ht="15.75" customHeight="1">
      <c r="B213" s="913"/>
    </row>
    <row r="214" spans="2:2" ht="15.75" customHeight="1">
      <c r="B214" s="913"/>
    </row>
    <row r="215" spans="2:2" ht="15.75" customHeight="1">
      <c r="B215" s="913"/>
    </row>
    <row r="216" spans="2:2" ht="15.75" customHeight="1">
      <c r="B216" s="913"/>
    </row>
    <row r="217" spans="2:2" ht="15.75" customHeight="1">
      <c r="B217" s="913"/>
    </row>
    <row r="218" spans="2:2" ht="15.75" customHeight="1">
      <c r="B218" s="913"/>
    </row>
    <row r="219" spans="2:2" ht="15.75" customHeight="1">
      <c r="B219" s="913"/>
    </row>
    <row r="220" spans="2:2" ht="15.75" customHeight="1">
      <c r="B220" s="913"/>
    </row>
    <row r="221" spans="2:2" ht="15.75" customHeight="1">
      <c r="B221" s="913"/>
    </row>
    <row r="222" spans="2:2" ht="15.75" customHeight="1">
      <c r="B222" s="913"/>
    </row>
    <row r="223" spans="2:2" ht="15.75" customHeight="1">
      <c r="B223" s="913"/>
    </row>
    <row r="224" spans="2:2" ht="15.75" customHeight="1">
      <c r="B224" s="913"/>
    </row>
    <row r="225" spans="2:2" ht="15.75" customHeight="1">
      <c r="B225" s="913"/>
    </row>
    <row r="226" spans="2:2" ht="15.75" customHeight="1">
      <c r="B226" s="913"/>
    </row>
    <row r="227" spans="2:2" ht="15.75" customHeight="1">
      <c r="B227" s="913"/>
    </row>
    <row r="228" spans="2:2" ht="15.75" customHeight="1">
      <c r="B228" s="913"/>
    </row>
    <row r="229" spans="2:2" ht="15.75" customHeight="1">
      <c r="B229" s="913"/>
    </row>
    <row r="230" spans="2:2" ht="15.75" customHeight="1">
      <c r="B230" s="913"/>
    </row>
    <row r="231" spans="2:2" ht="15.75" customHeight="1">
      <c r="B231" s="913"/>
    </row>
    <row r="232" spans="2:2" ht="15.75" customHeight="1">
      <c r="B232" s="913"/>
    </row>
    <row r="233" spans="2:2" ht="15.75" customHeight="1">
      <c r="B233" s="913"/>
    </row>
    <row r="234" spans="2:2" ht="15.75" customHeight="1">
      <c r="B234" s="913"/>
    </row>
    <row r="235" spans="2:2" ht="15.75" customHeight="1">
      <c r="B235" s="913"/>
    </row>
    <row r="236" spans="2:2" ht="15.75" customHeight="1">
      <c r="B236" s="913"/>
    </row>
    <row r="237" spans="2:2" ht="15.75" customHeight="1">
      <c r="B237" s="913"/>
    </row>
    <row r="238" spans="2:2" ht="15.75" customHeight="1">
      <c r="B238" s="913"/>
    </row>
    <row r="239" spans="2:2" ht="15.75" customHeight="1">
      <c r="B239" s="913"/>
    </row>
    <row r="240" spans="2:2" ht="15.75" customHeight="1">
      <c r="B240" s="913"/>
    </row>
    <row r="241" spans="2:2" ht="15.75" customHeight="1">
      <c r="B241" s="913"/>
    </row>
    <row r="242" spans="2:2" ht="15.75" customHeight="1">
      <c r="B242" s="913"/>
    </row>
    <row r="243" spans="2:2" ht="15.75" customHeight="1">
      <c r="B243" s="913"/>
    </row>
    <row r="244" spans="2:2" ht="15.75" customHeight="1">
      <c r="B244" s="913"/>
    </row>
    <row r="245" spans="2:2" ht="15.75" customHeight="1">
      <c r="B245" s="913"/>
    </row>
    <row r="246" spans="2:2" ht="15.75" customHeight="1">
      <c r="B246" s="913"/>
    </row>
    <row r="247" spans="2:2" ht="15.75" customHeight="1">
      <c r="B247" s="913"/>
    </row>
    <row r="248" spans="2:2" ht="15.75" customHeight="1">
      <c r="B248" s="913"/>
    </row>
    <row r="249" spans="2:2" ht="15.75" customHeight="1">
      <c r="B249" s="913"/>
    </row>
    <row r="250" spans="2:2" ht="15.75" customHeight="1">
      <c r="B250" s="913"/>
    </row>
    <row r="251" spans="2:2" ht="15.75" customHeight="1">
      <c r="B251" s="913"/>
    </row>
    <row r="252" spans="2:2" ht="15.75" customHeight="1">
      <c r="B252" s="913"/>
    </row>
    <row r="253" spans="2:2" ht="15.75" customHeight="1">
      <c r="B253" s="913"/>
    </row>
    <row r="254" spans="2:2" ht="15.75" customHeight="1">
      <c r="B254" s="913"/>
    </row>
    <row r="255" spans="2:2" ht="15.75" customHeight="1">
      <c r="B255" s="913"/>
    </row>
    <row r="256" spans="2:2" ht="15.75" customHeight="1">
      <c r="B256" s="913"/>
    </row>
    <row r="257" spans="2:2" ht="15.75" customHeight="1">
      <c r="B257" s="913"/>
    </row>
    <row r="258" spans="2:2" ht="15.75" customHeight="1">
      <c r="B258" s="913"/>
    </row>
    <row r="259" spans="2:2" ht="15.75" customHeight="1">
      <c r="B259" s="913"/>
    </row>
    <row r="260" spans="2:2" ht="15.75" customHeight="1">
      <c r="B260" s="913"/>
    </row>
    <row r="261" spans="2:2" ht="15.75" customHeight="1">
      <c r="B261" s="913"/>
    </row>
    <row r="262" spans="2:2" ht="15.75" customHeight="1">
      <c r="B262" s="913"/>
    </row>
    <row r="263" spans="2:2" ht="15.75" customHeight="1">
      <c r="B263" s="913"/>
    </row>
    <row r="264" spans="2:2" ht="15.75" customHeight="1">
      <c r="B264" s="913"/>
    </row>
    <row r="265" spans="2:2" ht="15.75" customHeight="1">
      <c r="B265" s="913"/>
    </row>
    <row r="266" spans="2:2" ht="15.75" customHeight="1">
      <c r="B266" s="913"/>
    </row>
    <row r="267" spans="2:2" ht="15.75" customHeight="1">
      <c r="B267" s="913"/>
    </row>
    <row r="268" spans="2:2" ht="15.75" customHeight="1">
      <c r="B268" s="913"/>
    </row>
    <row r="269" spans="2:2" ht="15.75" customHeight="1">
      <c r="B269" s="913"/>
    </row>
    <row r="270" spans="2:2" ht="15.75" customHeight="1">
      <c r="B270" s="913"/>
    </row>
    <row r="271" spans="2:2" ht="15.75" customHeight="1">
      <c r="B271" s="913"/>
    </row>
    <row r="272" spans="2:2" ht="15.75" customHeight="1">
      <c r="B272" s="913"/>
    </row>
    <row r="273" spans="2:2" ht="15.75" customHeight="1">
      <c r="B273" s="913"/>
    </row>
    <row r="274" spans="2:2" ht="15.75" customHeight="1">
      <c r="B274" s="913"/>
    </row>
    <row r="275" spans="2:2" ht="15.75" customHeight="1">
      <c r="B275" s="913"/>
    </row>
    <row r="276" spans="2:2" ht="15.75" customHeight="1">
      <c r="B276" s="913"/>
    </row>
    <row r="277" spans="2:2" ht="15.75" customHeight="1">
      <c r="B277" s="913"/>
    </row>
    <row r="278" spans="2:2" ht="15.75" customHeight="1">
      <c r="B278" s="913"/>
    </row>
    <row r="279" spans="2:2" ht="15.75" customHeight="1">
      <c r="B279" s="913"/>
    </row>
    <row r="280" spans="2:2" ht="15.75" customHeight="1">
      <c r="B280" s="913"/>
    </row>
    <row r="281" spans="2:2" ht="15.75" customHeight="1">
      <c r="B281" s="913"/>
    </row>
    <row r="282" spans="2:2" ht="15.75" customHeight="1">
      <c r="B282" s="913"/>
    </row>
    <row r="283" spans="2:2" ht="15.75" customHeight="1">
      <c r="B283" s="913"/>
    </row>
    <row r="284" spans="2:2" ht="15.75" customHeight="1">
      <c r="B284" s="913"/>
    </row>
    <row r="285" spans="2:2" ht="15.75" customHeight="1">
      <c r="B285" s="913"/>
    </row>
    <row r="286" spans="2:2" ht="15.75" customHeight="1">
      <c r="B286" s="913"/>
    </row>
    <row r="287" spans="2:2" ht="15.75" customHeight="1">
      <c r="B287" s="913"/>
    </row>
    <row r="288" spans="2:2" ht="15.75" customHeight="1">
      <c r="B288" s="913"/>
    </row>
    <row r="289" spans="2:2" ht="15.75" customHeight="1">
      <c r="B289" s="913"/>
    </row>
    <row r="290" spans="2:2" ht="15.75" customHeight="1">
      <c r="B290" s="913"/>
    </row>
    <row r="291" spans="2:2" ht="15.75" customHeight="1">
      <c r="B291" s="913"/>
    </row>
    <row r="292" spans="2:2" ht="15.75" customHeight="1">
      <c r="B292" s="913"/>
    </row>
    <row r="293" spans="2:2" ht="15.75" customHeight="1">
      <c r="B293" s="913"/>
    </row>
    <row r="294" spans="2:2" ht="15.75" customHeight="1">
      <c r="B294" s="913"/>
    </row>
    <row r="295" spans="2:2" ht="15.75" customHeight="1">
      <c r="B295" s="913"/>
    </row>
    <row r="296" spans="2:2" ht="15.75" customHeight="1">
      <c r="B296" s="913"/>
    </row>
    <row r="297" spans="2:2" ht="15.75" customHeight="1">
      <c r="B297" s="913"/>
    </row>
    <row r="298" spans="2:2" ht="15.75" customHeight="1">
      <c r="B298" s="913"/>
    </row>
    <row r="299" spans="2:2" ht="15.75" customHeight="1">
      <c r="B299" s="913"/>
    </row>
    <row r="300" spans="2:2" ht="15.75" customHeight="1">
      <c r="B300" s="913"/>
    </row>
    <row r="301" spans="2:2" ht="15.75" customHeight="1">
      <c r="B301" s="913"/>
    </row>
    <row r="302" spans="2:2" ht="15.75" customHeight="1">
      <c r="B302" s="913"/>
    </row>
    <row r="303" spans="2:2" ht="15.75" customHeight="1">
      <c r="B303" s="913"/>
    </row>
    <row r="304" spans="2:2" ht="15.75" customHeight="1">
      <c r="B304" s="913"/>
    </row>
    <row r="305" spans="2:2" ht="15.75" customHeight="1">
      <c r="B305" s="913"/>
    </row>
    <row r="306" spans="2:2" ht="15.75" customHeight="1">
      <c r="B306" s="913"/>
    </row>
    <row r="307" spans="2:2" ht="15.75" customHeight="1">
      <c r="B307" s="913"/>
    </row>
    <row r="308" spans="2:2" ht="15.75" customHeight="1">
      <c r="B308" s="913"/>
    </row>
    <row r="309" spans="2:2" ht="15.75" customHeight="1">
      <c r="B309" s="913"/>
    </row>
    <row r="310" spans="2:2" ht="15.75" customHeight="1">
      <c r="B310" s="913"/>
    </row>
    <row r="311" spans="2:2" ht="15.75" customHeight="1">
      <c r="B311" s="913"/>
    </row>
    <row r="312" spans="2:2" ht="15.75" customHeight="1">
      <c r="B312" s="913"/>
    </row>
    <row r="313" spans="2:2" ht="15.75" customHeight="1">
      <c r="B313" s="913"/>
    </row>
    <row r="314" spans="2:2" ht="15.75" customHeight="1">
      <c r="B314" s="913"/>
    </row>
    <row r="315" spans="2:2" ht="15.75" customHeight="1">
      <c r="B315" s="913"/>
    </row>
    <row r="316" spans="2:2" ht="15.75" customHeight="1">
      <c r="B316" s="913"/>
    </row>
    <row r="317" spans="2:2" ht="15.75" customHeight="1">
      <c r="B317" s="913"/>
    </row>
    <row r="318" spans="2:2" ht="15.75" customHeight="1">
      <c r="B318" s="913"/>
    </row>
    <row r="319" spans="2:2" ht="15.75" customHeight="1">
      <c r="B319" s="913"/>
    </row>
    <row r="320" spans="2:2" ht="15.75" customHeight="1">
      <c r="B320" s="913"/>
    </row>
    <row r="321" spans="2:2" ht="15.75" customHeight="1">
      <c r="B321" s="913"/>
    </row>
    <row r="322" spans="2:2" ht="15.75" customHeight="1">
      <c r="B322" s="913"/>
    </row>
    <row r="323" spans="2:2" ht="15.75" customHeight="1">
      <c r="B323" s="913"/>
    </row>
    <row r="324" spans="2:2" ht="15.75" customHeight="1">
      <c r="B324" s="913"/>
    </row>
    <row r="325" spans="2:2" ht="15.75" customHeight="1">
      <c r="B325" s="913"/>
    </row>
    <row r="326" spans="2:2" ht="15.75" customHeight="1">
      <c r="B326" s="913"/>
    </row>
    <row r="327" spans="2:2" ht="15.75" customHeight="1">
      <c r="B327" s="913"/>
    </row>
    <row r="328" spans="2:2" ht="15.75" customHeight="1">
      <c r="B328" s="913"/>
    </row>
    <row r="329" spans="2:2" ht="15.75" customHeight="1">
      <c r="B329" s="913"/>
    </row>
    <row r="330" spans="2:2" ht="15.75" customHeight="1">
      <c r="B330" s="913"/>
    </row>
    <row r="331" spans="2:2" ht="15.75" customHeight="1">
      <c r="B331" s="913"/>
    </row>
    <row r="332" spans="2:2" ht="15.75" customHeight="1">
      <c r="B332" s="913"/>
    </row>
    <row r="333" spans="2:2" ht="15.75" customHeight="1">
      <c r="B333" s="913"/>
    </row>
    <row r="334" spans="2:2" ht="15.75" customHeight="1">
      <c r="B334" s="913"/>
    </row>
    <row r="335" spans="2:2" ht="15.75" customHeight="1">
      <c r="B335" s="913"/>
    </row>
    <row r="336" spans="2:2" ht="15.75" customHeight="1">
      <c r="B336" s="913"/>
    </row>
    <row r="337" spans="2:2" ht="15.75" customHeight="1">
      <c r="B337" s="913"/>
    </row>
    <row r="338" spans="2:2" ht="15.75" customHeight="1">
      <c r="B338" s="913"/>
    </row>
    <row r="339" spans="2:2" ht="15.75" customHeight="1">
      <c r="B339" s="913"/>
    </row>
    <row r="340" spans="2:2" ht="15.75" customHeight="1">
      <c r="B340" s="913"/>
    </row>
    <row r="341" spans="2:2" ht="15.75" customHeight="1">
      <c r="B341" s="913"/>
    </row>
    <row r="342" spans="2:2" ht="15.75" customHeight="1">
      <c r="B342" s="913"/>
    </row>
    <row r="343" spans="2:2" ht="15.75" customHeight="1">
      <c r="B343" s="913"/>
    </row>
    <row r="344" spans="2:2" ht="15.75" customHeight="1">
      <c r="B344" s="913"/>
    </row>
    <row r="345" spans="2:2" ht="15.75" customHeight="1">
      <c r="B345" s="913"/>
    </row>
    <row r="346" spans="2:2" ht="15.75" customHeight="1">
      <c r="B346" s="913"/>
    </row>
    <row r="347" spans="2:2" ht="15.75" customHeight="1">
      <c r="B347" s="913"/>
    </row>
    <row r="348" spans="2:2" ht="15.75" customHeight="1">
      <c r="B348" s="913"/>
    </row>
    <row r="349" spans="2:2" ht="15.75" customHeight="1">
      <c r="B349" s="913"/>
    </row>
    <row r="350" spans="2:2" ht="15.75" customHeight="1">
      <c r="B350" s="913"/>
    </row>
    <row r="351" spans="2:2" ht="15.75" customHeight="1">
      <c r="B351" s="913"/>
    </row>
    <row r="352" spans="2:2" ht="15.75" customHeight="1">
      <c r="B352" s="913"/>
    </row>
    <row r="353" spans="2:2" ht="15.75" customHeight="1">
      <c r="B353" s="913"/>
    </row>
    <row r="354" spans="2:2" ht="15.75" customHeight="1">
      <c r="B354" s="913"/>
    </row>
    <row r="355" spans="2:2" ht="15.75" customHeight="1">
      <c r="B355" s="913"/>
    </row>
    <row r="356" spans="2:2" ht="15.75" customHeight="1">
      <c r="B356" s="913"/>
    </row>
    <row r="357" spans="2:2" ht="15.75" customHeight="1">
      <c r="B357" s="913"/>
    </row>
    <row r="358" spans="2:2" ht="15.75" customHeight="1">
      <c r="B358" s="913"/>
    </row>
    <row r="359" spans="2:2" ht="15.75" customHeight="1">
      <c r="B359" s="913"/>
    </row>
    <row r="360" spans="2:2" ht="15.75" customHeight="1">
      <c r="B360" s="913"/>
    </row>
    <row r="361" spans="2:2" ht="15.75" customHeight="1">
      <c r="B361" s="913"/>
    </row>
    <row r="362" spans="2:2" ht="15.75" customHeight="1">
      <c r="B362" s="913"/>
    </row>
    <row r="363" spans="2:2" ht="15.75" customHeight="1">
      <c r="B363" s="913"/>
    </row>
    <row r="364" spans="2:2" ht="15.75" customHeight="1">
      <c r="B364" s="913"/>
    </row>
    <row r="365" spans="2:2" ht="15.75" customHeight="1">
      <c r="B365" s="913"/>
    </row>
    <row r="366" spans="2:2" ht="15.75" customHeight="1">
      <c r="B366" s="913"/>
    </row>
    <row r="367" spans="2:2" ht="15.75" customHeight="1">
      <c r="B367" s="913"/>
    </row>
    <row r="368" spans="2:2" ht="15.75" customHeight="1">
      <c r="B368" s="913"/>
    </row>
    <row r="369" spans="2:2" ht="15.75" customHeight="1">
      <c r="B369" s="913"/>
    </row>
    <row r="370" spans="2:2" ht="15.75" customHeight="1">
      <c r="B370" s="913"/>
    </row>
    <row r="371" spans="2:2" ht="15.75" customHeight="1">
      <c r="B371" s="913"/>
    </row>
    <row r="372" spans="2:2" ht="15.75" customHeight="1">
      <c r="B372" s="913"/>
    </row>
    <row r="373" spans="2:2" ht="15.75" customHeight="1">
      <c r="B373" s="913"/>
    </row>
    <row r="374" spans="2:2" ht="15.75" customHeight="1">
      <c r="B374" s="913"/>
    </row>
    <row r="375" spans="2:2" ht="15.75" customHeight="1">
      <c r="B375" s="913"/>
    </row>
    <row r="376" spans="2:2" ht="15.75" customHeight="1">
      <c r="B376" s="913"/>
    </row>
    <row r="377" spans="2:2" ht="15.75" customHeight="1">
      <c r="B377" s="913"/>
    </row>
    <row r="378" spans="2:2" ht="15.75" customHeight="1">
      <c r="B378" s="913"/>
    </row>
    <row r="379" spans="2:2" ht="15.75" customHeight="1">
      <c r="B379" s="913"/>
    </row>
    <row r="380" spans="2:2" ht="15.75" customHeight="1">
      <c r="B380" s="913"/>
    </row>
    <row r="381" spans="2:2" ht="15.75" customHeight="1">
      <c r="B381" s="913"/>
    </row>
    <row r="382" spans="2:2" ht="15.75" customHeight="1">
      <c r="B382" s="913"/>
    </row>
    <row r="383" spans="2:2" ht="15.75" customHeight="1">
      <c r="B383" s="913"/>
    </row>
    <row r="384" spans="2:2" ht="15.75" customHeight="1">
      <c r="B384" s="913"/>
    </row>
    <row r="385" spans="2:2" ht="15.75" customHeight="1">
      <c r="B385" s="913"/>
    </row>
    <row r="386" spans="2:2" ht="15.75" customHeight="1">
      <c r="B386" s="913"/>
    </row>
    <row r="387" spans="2:2" ht="15.75" customHeight="1">
      <c r="B387" s="913"/>
    </row>
    <row r="388" spans="2:2" ht="15.75" customHeight="1">
      <c r="B388" s="913"/>
    </row>
    <row r="389" spans="2:2" ht="15.75" customHeight="1">
      <c r="B389" s="913"/>
    </row>
    <row r="390" spans="2:2" ht="15.75" customHeight="1">
      <c r="B390" s="913"/>
    </row>
    <row r="391" spans="2:2" ht="15.75" customHeight="1">
      <c r="B391" s="913"/>
    </row>
    <row r="392" spans="2:2" ht="15.75" customHeight="1">
      <c r="B392" s="913"/>
    </row>
    <row r="393" spans="2:2" ht="15.75" customHeight="1">
      <c r="B393" s="913"/>
    </row>
    <row r="394" spans="2:2" ht="15.75" customHeight="1">
      <c r="B394" s="913"/>
    </row>
    <row r="395" spans="2:2" ht="15.75" customHeight="1">
      <c r="B395" s="913"/>
    </row>
    <row r="396" spans="2:2" ht="15.75" customHeight="1">
      <c r="B396" s="913"/>
    </row>
    <row r="397" spans="2:2" ht="15.75" customHeight="1">
      <c r="B397" s="913"/>
    </row>
    <row r="398" spans="2:2" ht="15.75" customHeight="1">
      <c r="B398" s="913"/>
    </row>
    <row r="399" spans="2:2" ht="15.75" customHeight="1">
      <c r="B399" s="913"/>
    </row>
    <row r="400" spans="2:2" ht="15.75" customHeight="1">
      <c r="B400" s="913"/>
    </row>
    <row r="401" spans="2:2" ht="15.75" customHeight="1">
      <c r="B401" s="913"/>
    </row>
    <row r="402" spans="2:2" ht="15.75" customHeight="1">
      <c r="B402" s="913"/>
    </row>
    <row r="403" spans="2:2" ht="15.75" customHeight="1">
      <c r="B403" s="913"/>
    </row>
    <row r="404" spans="2:2" ht="15.75" customHeight="1">
      <c r="B404" s="913"/>
    </row>
    <row r="405" spans="2:2" ht="15.75" customHeight="1">
      <c r="B405" s="913"/>
    </row>
    <row r="406" spans="2:2" ht="15.75" customHeight="1">
      <c r="B406" s="913"/>
    </row>
    <row r="407" spans="2:2" ht="15.75" customHeight="1">
      <c r="B407" s="913"/>
    </row>
    <row r="408" spans="2:2" ht="15.75" customHeight="1">
      <c r="B408" s="913"/>
    </row>
    <row r="409" spans="2:2" ht="15.75" customHeight="1">
      <c r="B409" s="913"/>
    </row>
    <row r="410" spans="2:2" ht="15.75" customHeight="1">
      <c r="B410" s="913"/>
    </row>
    <row r="411" spans="2:2" ht="15.75" customHeight="1">
      <c r="B411" s="913"/>
    </row>
    <row r="412" spans="2:2" ht="15.75" customHeight="1">
      <c r="B412" s="913"/>
    </row>
    <row r="413" spans="2:2" ht="15.75" customHeight="1">
      <c r="B413" s="913"/>
    </row>
    <row r="414" spans="2:2" ht="15.75" customHeight="1">
      <c r="B414" s="913"/>
    </row>
    <row r="415" spans="2:2" ht="15.75" customHeight="1">
      <c r="B415" s="913"/>
    </row>
    <row r="416" spans="2:2" ht="15.75" customHeight="1">
      <c r="B416" s="913"/>
    </row>
    <row r="417" spans="2:2" ht="15.75" customHeight="1">
      <c r="B417" s="913"/>
    </row>
    <row r="418" spans="2:2" ht="15.75" customHeight="1">
      <c r="B418" s="913"/>
    </row>
    <row r="419" spans="2:2" ht="15.75" customHeight="1">
      <c r="B419" s="913"/>
    </row>
    <row r="420" spans="2:2" ht="15.75" customHeight="1">
      <c r="B420" s="913"/>
    </row>
    <row r="421" spans="2:2" ht="15.75" customHeight="1">
      <c r="B421" s="913"/>
    </row>
    <row r="422" spans="2:2" ht="15.75" customHeight="1">
      <c r="B422" s="913"/>
    </row>
    <row r="423" spans="2:2" ht="15.75" customHeight="1">
      <c r="B423" s="913"/>
    </row>
    <row r="424" spans="2:2" ht="15.75" customHeight="1">
      <c r="B424" s="913"/>
    </row>
    <row r="425" spans="2:2" ht="15.75" customHeight="1">
      <c r="B425" s="913"/>
    </row>
    <row r="426" spans="2:2" ht="15.75" customHeight="1">
      <c r="B426" s="913"/>
    </row>
    <row r="427" spans="2:2" ht="15.75" customHeight="1">
      <c r="B427" s="913"/>
    </row>
    <row r="428" spans="2:2" ht="15.75" customHeight="1">
      <c r="B428" s="913"/>
    </row>
    <row r="429" spans="2:2" ht="15.75" customHeight="1">
      <c r="B429" s="913"/>
    </row>
    <row r="430" spans="2:2" ht="15.75" customHeight="1">
      <c r="B430" s="913"/>
    </row>
    <row r="431" spans="2:2" ht="15.75" customHeight="1">
      <c r="B431" s="913"/>
    </row>
    <row r="432" spans="2:2" ht="15.75" customHeight="1">
      <c r="B432" s="913"/>
    </row>
    <row r="433" spans="2:2" ht="15.75" customHeight="1">
      <c r="B433" s="913"/>
    </row>
    <row r="434" spans="2:2" ht="15.75" customHeight="1">
      <c r="B434" s="913"/>
    </row>
    <row r="435" spans="2:2" ht="15.75" customHeight="1">
      <c r="B435" s="913"/>
    </row>
    <row r="436" spans="2:2" ht="15.75" customHeight="1">
      <c r="B436" s="913"/>
    </row>
    <row r="437" spans="2:2" ht="15.75" customHeight="1">
      <c r="B437" s="913"/>
    </row>
    <row r="438" spans="2:2" ht="15.75" customHeight="1">
      <c r="B438" s="913"/>
    </row>
    <row r="439" spans="2:2" ht="15.75" customHeight="1">
      <c r="B439" s="913"/>
    </row>
    <row r="440" spans="2:2" ht="15.75" customHeight="1">
      <c r="B440" s="913"/>
    </row>
    <row r="441" spans="2:2" ht="15.75" customHeight="1">
      <c r="B441" s="913"/>
    </row>
    <row r="442" spans="2:2" ht="15.75" customHeight="1">
      <c r="B442" s="913"/>
    </row>
    <row r="443" spans="2:2" ht="15.75" customHeight="1">
      <c r="B443" s="913"/>
    </row>
    <row r="444" spans="2:2" ht="15.75" customHeight="1">
      <c r="B444" s="913"/>
    </row>
    <row r="445" spans="2:2" ht="15.75" customHeight="1">
      <c r="B445" s="913"/>
    </row>
    <row r="446" spans="2:2" ht="15.75" customHeight="1">
      <c r="B446" s="913"/>
    </row>
    <row r="447" spans="2:2" ht="15.75" customHeight="1">
      <c r="B447" s="913"/>
    </row>
    <row r="448" spans="2:2" ht="15.75" customHeight="1">
      <c r="B448" s="913"/>
    </row>
    <row r="449" spans="2:2" ht="15.75" customHeight="1">
      <c r="B449" s="913"/>
    </row>
    <row r="450" spans="2:2" ht="15.75" customHeight="1">
      <c r="B450" s="913"/>
    </row>
    <row r="451" spans="2:2" ht="15.75" customHeight="1">
      <c r="B451" s="913"/>
    </row>
    <row r="452" spans="2:2" ht="15.75" customHeight="1">
      <c r="B452" s="913"/>
    </row>
    <row r="453" spans="2:2" ht="15.75" customHeight="1">
      <c r="B453" s="913"/>
    </row>
    <row r="454" spans="2:2" ht="15.75" customHeight="1">
      <c r="B454" s="913"/>
    </row>
    <row r="455" spans="2:2" ht="15.75" customHeight="1">
      <c r="B455" s="913"/>
    </row>
    <row r="456" spans="2:2" ht="15.75" customHeight="1">
      <c r="B456" s="913"/>
    </row>
    <row r="457" spans="2:2" ht="15.75" customHeight="1">
      <c r="B457" s="913"/>
    </row>
    <row r="458" spans="2:2" ht="15.75" customHeight="1">
      <c r="B458" s="913"/>
    </row>
    <row r="459" spans="2:2" ht="15.75" customHeight="1">
      <c r="B459" s="913"/>
    </row>
    <row r="460" spans="2:2" ht="15.75" customHeight="1">
      <c r="B460" s="913"/>
    </row>
    <row r="461" spans="2:2" ht="15.75" customHeight="1">
      <c r="B461" s="913"/>
    </row>
    <row r="462" spans="2:2" ht="15.75" customHeight="1">
      <c r="B462" s="913"/>
    </row>
    <row r="463" spans="2:2" ht="15.75" customHeight="1">
      <c r="B463" s="913"/>
    </row>
    <row r="464" spans="2:2" ht="15.75" customHeight="1">
      <c r="B464" s="913"/>
    </row>
    <row r="465" spans="2:2" ht="15.75" customHeight="1">
      <c r="B465" s="913"/>
    </row>
    <row r="466" spans="2:2" ht="15.75" customHeight="1">
      <c r="B466" s="913"/>
    </row>
    <row r="467" spans="2:2" ht="15.75" customHeight="1">
      <c r="B467" s="913"/>
    </row>
    <row r="468" spans="2:2" ht="15.75" customHeight="1">
      <c r="B468" s="913"/>
    </row>
    <row r="469" spans="2:2" ht="15.75" customHeight="1">
      <c r="B469" s="913"/>
    </row>
    <row r="470" spans="2:2" ht="15.75" customHeight="1">
      <c r="B470" s="913"/>
    </row>
    <row r="471" spans="2:2" ht="15.75" customHeight="1">
      <c r="B471" s="913"/>
    </row>
    <row r="472" spans="2:2" ht="15.75" customHeight="1">
      <c r="B472" s="913"/>
    </row>
    <row r="473" spans="2:2" ht="15.75" customHeight="1">
      <c r="B473" s="913"/>
    </row>
    <row r="474" spans="2:2" ht="15.75" customHeight="1">
      <c r="B474" s="913"/>
    </row>
    <row r="475" spans="2:2" ht="15.75" customHeight="1">
      <c r="B475" s="913"/>
    </row>
    <row r="476" spans="2:2" ht="15.75" customHeight="1">
      <c r="B476" s="913"/>
    </row>
    <row r="477" spans="2:2" ht="15.75" customHeight="1">
      <c r="B477" s="913"/>
    </row>
    <row r="478" spans="2:2" ht="15.75" customHeight="1">
      <c r="B478" s="913"/>
    </row>
    <row r="479" spans="2:2" ht="15.75" customHeight="1">
      <c r="B479" s="913"/>
    </row>
    <row r="480" spans="2:2" ht="15.75" customHeight="1">
      <c r="B480" s="913"/>
    </row>
    <row r="481" spans="2:2" ht="15.75" customHeight="1">
      <c r="B481" s="913"/>
    </row>
    <row r="482" spans="2:2" ht="15.75" customHeight="1">
      <c r="B482" s="913"/>
    </row>
    <row r="483" spans="2:2" ht="15.75" customHeight="1">
      <c r="B483" s="913"/>
    </row>
    <row r="484" spans="2:2" ht="15.75" customHeight="1">
      <c r="B484" s="913"/>
    </row>
    <row r="485" spans="2:2" ht="15.75" customHeight="1">
      <c r="B485" s="913"/>
    </row>
    <row r="486" spans="2:2" ht="15.75" customHeight="1">
      <c r="B486" s="913"/>
    </row>
    <row r="487" spans="2:2" ht="15.75" customHeight="1">
      <c r="B487" s="913"/>
    </row>
    <row r="488" spans="2:2" ht="15.75" customHeight="1">
      <c r="B488" s="913"/>
    </row>
    <row r="489" spans="2:2" ht="15.75" customHeight="1">
      <c r="B489" s="913"/>
    </row>
    <row r="490" spans="2:2" ht="15.75" customHeight="1">
      <c r="B490" s="913"/>
    </row>
    <row r="491" spans="2:2" ht="15.75" customHeight="1">
      <c r="B491" s="913"/>
    </row>
    <row r="492" spans="2:2" ht="15.75" customHeight="1">
      <c r="B492" s="913"/>
    </row>
    <row r="493" spans="2:2" ht="15.75" customHeight="1">
      <c r="B493" s="913"/>
    </row>
    <row r="494" spans="2:2" ht="15.75" customHeight="1">
      <c r="B494" s="913"/>
    </row>
    <row r="495" spans="2:2" ht="15.75" customHeight="1">
      <c r="B495" s="913"/>
    </row>
    <row r="496" spans="2:2" ht="15.75" customHeight="1">
      <c r="B496" s="913"/>
    </row>
    <row r="497" spans="2:2" ht="15.75" customHeight="1">
      <c r="B497" s="913"/>
    </row>
    <row r="498" spans="2:2" ht="15.75" customHeight="1">
      <c r="B498" s="913"/>
    </row>
    <row r="499" spans="2:2" ht="15.75" customHeight="1">
      <c r="B499" s="913"/>
    </row>
    <row r="500" spans="2:2" ht="15.75" customHeight="1">
      <c r="B500" s="913"/>
    </row>
    <row r="501" spans="2:2" ht="15.75" customHeight="1">
      <c r="B501" s="913"/>
    </row>
    <row r="502" spans="2:2" ht="15.75" customHeight="1">
      <c r="B502" s="913"/>
    </row>
    <row r="503" spans="2:2" ht="15.75" customHeight="1">
      <c r="B503" s="913"/>
    </row>
    <row r="504" spans="2:2" ht="15.75" customHeight="1">
      <c r="B504" s="913"/>
    </row>
    <row r="505" spans="2:2" ht="15.75" customHeight="1">
      <c r="B505" s="913"/>
    </row>
    <row r="506" spans="2:2" ht="15.75" customHeight="1">
      <c r="B506" s="913"/>
    </row>
    <row r="507" spans="2:2" ht="15.75" customHeight="1">
      <c r="B507" s="913"/>
    </row>
    <row r="508" spans="2:2" ht="15.75" customHeight="1">
      <c r="B508" s="913"/>
    </row>
    <row r="509" spans="2:2" ht="15.75" customHeight="1">
      <c r="B509" s="913"/>
    </row>
    <row r="510" spans="2:2" ht="15.75" customHeight="1">
      <c r="B510" s="913"/>
    </row>
    <row r="511" spans="2:2" ht="15.75" customHeight="1">
      <c r="B511" s="913"/>
    </row>
    <row r="512" spans="2:2" ht="15.75" customHeight="1">
      <c r="B512" s="913"/>
    </row>
    <row r="513" spans="2:2" ht="15.75" customHeight="1">
      <c r="B513" s="913"/>
    </row>
    <row r="514" spans="2:2" ht="15.75" customHeight="1">
      <c r="B514" s="913"/>
    </row>
    <row r="515" spans="2:2" ht="15.75" customHeight="1">
      <c r="B515" s="913"/>
    </row>
    <row r="516" spans="2:2" ht="15.75" customHeight="1">
      <c r="B516" s="913"/>
    </row>
    <row r="517" spans="2:2" ht="15.75" customHeight="1">
      <c r="B517" s="913"/>
    </row>
    <row r="518" spans="2:2" ht="15.75" customHeight="1">
      <c r="B518" s="913"/>
    </row>
    <row r="519" spans="2:2" ht="15.75" customHeight="1">
      <c r="B519" s="913"/>
    </row>
    <row r="520" spans="2:2" ht="15.75" customHeight="1">
      <c r="B520" s="913"/>
    </row>
    <row r="521" spans="2:2" ht="15.75" customHeight="1">
      <c r="B521" s="913"/>
    </row>
    <row r="522" spans="2:2" ht="15.75" customHeight="1">
      <c r="B522" s="913"/>
    </row>
    <row r="523" spans="2:2" ht="15.75" customHeight="1">
      <c r="B523" s="913"/>
    </row>
    <row r="524" spans="2:2" ht="15.75" customHeight="1">
      <c r="B524" s="913"/>
    </row>
    <row r="525" spans="2:2" ht="15.75" customHeight="1">
      <c r="B525" s="913"/>
    </row>
    <row r="526" spans="2:2" ht="15.75" customHeight="1">
      <c r="B526" s="913"/>
    </row>
    <row r="527" spans="2:2" ht="15.75" customHeight="1">
      <c r="B527" s="913"/>
    </row>
    <row r="528" spans="2:2" ht="15.75" customHeight="1">
      <c r="B528" s="913"/>
    </row>
    <row r="529" spans="2:2" ht="15.75" customHeight="1">
      <c r="B529" s="913"/>
    </row>
    <row r="530" spans="2:2" ht="15.75" customHeight="1">
      <c r="B530" s="913"/>
    </row>
    <row r="531" spans="2:2" ht="15.75" customHeight="1">
      <c r="B531" s="913"/>
    </row>
    <row r="532" spans="2:2" ht="15.75" customHeight="1">
      <c r="B532" s="913"/>
    </row>
    <row r="533" spans="2:2" ht="15.75" customHeight="1">
      <c r="B533" s="913"/>
    </row>
    <row r="534" spans="2:2" ht="15.75" customHeight="1">
      <c r="B534" s="913"/>
    </row>
    <row r="535" spans="2:2" ht="15.75" customHeight="1">
      <c r="B535" s="913"/>
    </row>
    <row r="536" spans="2:2" ht="15.75" customHeight="1">
      <c r="B536" s="913"/>
    </row>
    <row r="537" spans="2:2" ht="15.75" customHeight="1">
      <c r="B537" s="913"/>
    </row>
    <row r="538" spans="2:2" ht="15.75" customHeight="1">
      <c r="B538" s="913"/>
    </row>
    <row r="539" spans="2:2" ht="15.75" customHeight="1">
      <c r="B539" s="913"/>
    </row>
    <row r="540" spans="2:2" ht="15.75" customHeight="1">
      <c r="B540" s="913"/>
    </row>
    <row r="541" spans="2:2" ht="15.75" customHeight="1">
      <c r="B541" s="913"/>
    </row>
    <row r="542" spans="2:2" ht="15.75" customHeight="1">
      <c r="B542" s="913"/>
    </row>
    <row r="543" spans="2:2" ht="15.75" customHeight="1">
      <c r="B543" s="913"/>
    </row>
    <row r="544" spans="2:2" ht="15.75" customHeight="1">
      <c r="B544" s="913"/>
    </row>
    <row r="545" spans="2:2" ht="15.75" customHeight="1">
      <c r="B545" s="913"/>
    </row>
    <row r="546" spans="2:2" ht="15.75" customHeight="1">
      <c r="B546" s="913"/>
    </row>
    <row r="547" spans="2:2" ht="15.75" customHeight="1">
      <c r="B547" s="913"/>
    </row>
    <row r="548" spans="2:2" ht="15.75" customHeight="1">
      <c r="B548" s="913"/>
    </row>
    <row r="549" spans="2:2" ht="15.75" customHeight="1">
      <c r="B549" s="913"/>
    </row>
    <row r="550" spans="2:2" ht="15.75" customHeight="1">
      <c r="B550" s="913"/>
    </row>
    <row r="551" spans="2:2" ht="15.75" customHeight="1">
      <c r="B551" s="913"/>
    </row>
    <row r="552" spans="2:2" ht="15.75" customHeight="1">
      <c r="B552" s="913"/>
    </row>
    <row r="553" spans="2:2" ht="15.75" customHeight="1">
      <c r="B553" s="913"/>
    </row>
    <row r="554" spans="2:2" ht="15.75" customHeight="1">
      <c r="B554" s="913"/>
    </row>
    <row r="555" spans="2:2" ht="15.75" customHeight="1">
      <c r="B555" s="913"/>
    </row>
    <row r="556" spans="2:2" ht="15.75" customHeight="1">
      <c r="B556" s="913"/>
    </row>
    <row r="557" spans="2:2" ht="15.75" customHeight="1">
      <c r="B557" s="913"/>
    </row>
    <row r="558" spans="2:2" ht="15.75" customHeight="1">
      <c r="B558" s="913"/>
    </row>
    <row r="559" spans="2:2" ht="15.75" customHeight="1">
      <c r="B559" s="913"/>
    </row>
    <row r="560" spans="2:2" ht="15.75" customHeight="1">
      <c r="B560" s="913"/>
    </row>
    <row r="561" spans="2:2" ht="15.75" customHeight="1">
      <c r="B561" s="913"/>
    </row>
    <row r="562" spans="2:2" ht="15.75" customHeight="1">
      <c r="B562" s="913"/>
    </row>
    <row r="563" spans="2:2" ht="15.75" customHeight="1">
      <c r="B563" s="913"/>
    </row>
    <row r="564" spans="2:2" ht="15.75" customHeight="1">
      <c r="B564" s="913"/>
    </row>
    <row r="565" spans="2:2" ht="15.75" customHeight="1">
      <c r="B565" s="913"/>
    </row>
    <row r="566" spans="2:2" ht="15.75" customHeight="1">
      <c r="B566" s="913"/>
    </row>
    <row r="567" spans="2:2" ht="15.75" customHeight="1">
      <c r="B567" s="913"/>
    </row>
    <row r="568" spans="2:2" ht="15.75" customHeight="1">
      <c r="B568" s="913"/>
    </row>
    <row r="569" spans="2:2" ht="15.75" customHeight="1">
      <c r="B569" s="913"/>
    </row>
    <row r="570" spans="2:2" ht="15.75" customHeight="1">
      <c r="B570" s="913"/>
    </row>
    <row r="571" spans="2:2" ht="15.75" customHeight="1">
      <c r="B571" s="913"/>
    </row>
    <row r="572" spans="2:2" ht="15.75" customHeight="1">
      <c r="B572" s="913"/>
    </row>
    <row r="573" spans="2:2" ht="15.75" customHeight="1">
      <c r="B573" s="913"/>
    </row>
    <row r="574" spans="2:2" ht="15.75" customHeight="1">
      <c r="B574" s="913"/>
    </row>
    <row r="575" spans="2:2" ht="15.75" customHeight="1">
      <c r="B575" s="913"/>
    </row>
    <row r="576" spans="2:2" ht="15.75" customHeight="1">
      <c r="B576" s="913"/>
    </row>
    <row r="577" spans="2:2" ht="15.75" customHeight="1">
      <c r="B577" s="913"/>
    </row>
    <row r="578" spans="2:2" ht="15.75" customHeight="1">
      <c r="B578" s="913"/>
    </row>
    <row r="579" spans="2:2" ht="15.75" customHeight="1">
      <c r="B579" s="913"/>
    </row>
    <row r="580" spans="2:2" ht="15.75" customHeight="1">
      <c r="B580" s="913"/>
    </row>
    <row r="581" spans="2:2" ht="15.75" customHeight="1">
      <c r="B581" s="913"/>
    </row>
    <row r="582" spans="2:2" ht="15.75" customHeight="1">
      <c r="B582" s="913"/>
    </row>
    <row r="583" spans="2:2" ht="15.75" customHeight="1">
      <c r="B583" s="913"/>
    </row>
    <row r="584" spans="2:2" ht="15.75" customHeight="1">
      <c r="B584" s="913"/>
    </row>
    <row r="585" spans="2:2" ht="15.75" customHeight="1">
      <c r="B585" s="913"/>
    </row>
    <row r="586" spans="2:2" ht="15.75" customHeight="1">
      <c r="B586" s="913"/>
    </row>
    <row r="587" spans="2:2" ht="15.75" customHeight="1">
      <c r="B587" s="913"/>
    </row>
    <row r="588" spans="2:2" ht="15.75" customHeight="1">
      <c r="B588" s="913"/>
    </row>
    <row r="589" spans="2:2" ht="15.75" customHeight="1">
      <c r="B589" s="913"/>
    </row>
    <row r="590" spans="2:2" ht="15.75" customHeight="1">
      <c r="B590" s="913"/>
    </row>
    <row r="591" spans="2:2" ht="15.75" customHeight="1">
      <c r="B591" s="913"/>
    </row>
    <row r="592" spans="2:2" ht="15.75" customHeight="1">
      <c r="B592" s="913"/>
    </row>
    <row r="593" spans="2:2" ht="15.75" customHeight="1">
      <c r="B593" s="913"/>
    </row>
    <row r="594" spans="2:2" ht="15.75" customHeight="1">
      <c r="B594" s="913"/>
    </row>
    <row r="595" spans="2:2" ht="15.75" customHeight="1">
      <c r="B595" s="913"/>
    </row>
    <row r="596" spans="2:2" ht="15.75" customHeight="1">
      <c r="B596" s="913"/>
    </row>
    <row r="597" spans="2:2" ht="15.75" customHeight="1">
      <c r="B597" s="913"/>
    </row>
    <row r="598" spans="2:2" ht="15.75" customHeight="1">
      <c r="B598" s="913"/>
    </row>
    <row r="599" spans="2:2" ht="15.75" customHeight="1">
      <c r="B599" s="913"/>
    </row>
    <row r="600" spans="2:2" ht="15.75" customHeight="1">
      <c r="B600" s="913"/>
    </row>
    <row r="601" spans="2:2" ht="15.75" customHeight="1">
      <c r="B601" s="913"/>
    </row>
    <row r="602" spans="2:2" ht="15.75" customHeight="1">
      <c r="B602" s="913"/>
    </row>
    <row r="603" spans="2:2" ht="15.75" customHeight="1">
      <c r="B603" s="913"/>
    </row>
    <row r="604" spans="2:2" ht="15.75" customHeight="1">
      <c r="B604" s="913"/>
    </row>
    <row r="605" spans="2:2" ht="15.75" customHeight="1">
      <c r="B605" s="913"/>
    </row>
    <row r="606" spans="2:2" ht="15.75" customHeight="1">
      <c r="B606" s="913"/>
    </row>
    <row r="607" spans="2:2" ht="15.75" customHeight="1">
      <c r="B607" s="913"/>
    </row>
    <row r="608" spans="2:2" ht="15.75" customHeight="1">
      <c r="B608" s="913"/>
    </row>
    <row r="609" spans="2:2" ht="15.75" customHeight="1">
      <c r="B609" s="913"/>
    </row>
    <row r="610" spans="2:2" ht="15.75" customHeight="1">
      <c r="B610" s="913"/>
    </row>
    <row r="611" spans="2:2" ht="15.75" customHeight="1">
      <c r="B611" s="913"/>
    </row>
    <row r="612" spans="2:2" ht="15.75" customHeight="1">
      <c r="B612" s="913"/>
    </row>
    <row r="613" spans="2:2" ht="15.75" customHeight="1">
      <c r="B613" s="913"/>
    </row>
    <row r="614" spans="2:2" ht="15.75" customHeight="1">
      <c r="B614" s="913"/>
    </row>
    <row r="615" spans="2:2" ht="15.75" customHeight="1">
      <c r="B615" s="913"/>
    </row>
    <row r="616" spans="2:2" ht="15.75" customHeight="1">
      <c r="B616" s="913"/>
    </row>
    <row r="617" spans="2:2" ht="15.75" customHeight="1">
      <c r="B617" s="913"/>
    </row>
    <row r="618" spans="2:2" ht="15.75" customHeight="1">
      <c r="B618" s="913"/>
    </row>
    <row r="619" spans="2:2" ht="15.75" customHeight="1">
      <c r="B619" s="913"/>
    </row>
    <row r="620" spans="2:2" ht="15.75" customHeight="1">
      <c r="B620" s="913"/>
    </row>
    <row r="621" spans="2:2" ht="15.75" customHeight="1">
      <c r="B621" s="913"/>
    </row>
    <row r="622" spans="2:2" ht="15.75" customHeight="1">
      <c r="B622" s="913"/>
    </row>
    <row r="623" spans="2:2" ht="15.75" customHeight="1">
      <c r="B623" s="913"/>
    </row>
    <row r="624" spans="2:2" ht="15.75" customHeight="1">
      <c r="B624" s="913"/>
    </row>
    <row r="625" spans="2:2" ht="15.75" customHeight="1">
      <c r="B625" s="913"/>
    </row>
    <row r="626" spans="2:2" ht="15.75" customHeight="1">
      <c r="B626" s="913"/>
    </row>
    <row r="627" spans="2:2" ht="15.75" customHeight="1">
      <c r="B627" s="913"/>
    </row>
    <row r="628" spans="2:2" ht="15.75" customHeight="1">
      <c r="B628" s="913"/>
    </row>
    <row r="629" spans="2:2" ht="15.75" customHeight="1">
      <c r="B629" s="913"/>
    </row>
    <row r="630" spans="2:2" ht="15.75" customHeight="1">
      <c r="B630" s="913"/>
    </row>
    <row r="631" spans="2:2" ht="15.75" customHeight="1">
      <c r="B631" s="913"/>
    </row>
    <row r="632" spans="2:2" ht="15.75" customHeight="1">
      <c r="B632" s="913"/>
    </row>
    <row r="633" spans="2:2" ht="15.75" customHeight="1">
      <c r="B633" s="913"/>
    </row>
    <row r="634" spans="2:2" ht="15.75" customHeight="1">
      <c r="B634" s="913"/>
    </row>
    <row r="635" spans="2:2" ht="15.75" customHeight="1">
      <c r="B635" s="913"/>
    </row>
    <row r="636" spans="2:2" ht="15.75" customHeight="1">
      <c r="B636" s="913"/>
    </row>
    <row r="637" spans="2:2" ht="15.75" customHeight="1">
      <c r="B637" s="913"/>
    </row>
    <row r="638" spans="2:2" ht="15.75" customHeight="1">
      <c r="B638" s="913"/>
    </row>
    <row r="639" spans="2:2" ht="15.75" customHeight="1">
      <c r="B639" s="913"/>
    </row>
    <row r="640" spans="2:2" ht="15.75" customHeight="1">
      <c r="B640" s="913"/>
    </row>
    <row r="641" spans="2:2" ht="15.75" customHeight="1">
      <c r="B641" s="913"/>
    </row>
    <row r="642" spans="2:2" ht="15.75" customHeight="1">
      <c r="B642" s="913"/>
    </row>
    <row r="643" spans="2:2" ht="15.75" customHeight="1">
      <c r="B643" s="913"/>
    </row>
    <row r="644" spans="2:2" ht="15.75" customHeight="1">
      <c r="B644" s="913"/>
    </row>
    <row r="645" spans="2:2" ht="15.75" customHeight="1">
      <c r="B645" s="913"/>
    </row>
    <row r="646" spans="2:2" ht="15.75" customHeight="1">
      <c r="B646" s="913"/>
    </row>
    <row r="647" spans="2:2" ht="15.75" customHeight="1">
      <c r="B647" s="913"/>
    </row>
    <row r="648" spans="2:2" ht="15.75" customHeight="1">
      <c r="B648" s="913"/>
    </row>
    <row r="649" spans="2:2" ht="15.75" customHeight="1">
      <c r="B649" s="913"/>
    </row>
    <row r="650" spans="2:2" ht="15.75" customHeight="1">
      <c r="B650" s="913"/>
    </row>
    <row r="651" spans="2:2" ht="15.75" customHeight="1">
      <c r="B651" s="913"/>
    </row>
    <row r="652" spans="2:2" ht="15.75" customHeight="1">
      <c r="B652" s="913"/>
    </row>
    <row r="653" spans="2:2" ht="15.75" customHeight="1">
      <c r="B653" s="913"/>
    </row>
    <row r="654" spans="2:2" ht="15.75" customHeight="1">
      <c r="B654" s="913"/>
    </row>
    <row r="655" spans="2:2" ht="15.75" customHeight="1">
      <c r="B655" s="913"/>
    </row>
    <row r="656" spans="2:2" ht="15.75" customHeight="1">
      <c r="B656" s="913"/>
    </row>
    <row r="657" spans="2:2" ht="15.75" customHeight="1">
      <c r="B657" s="913"/>
    </row>
    <row r="658" spans="2:2" ht="15.75" customHeight="1">
      <c r="B658" s="913"/>
    </row>
    <row r="659" spans="2:2" ht="15.75" customHeight="1">
      <c r="B659" s="913"/>
    </row>
    <row r="660" spans="2:2" ht="15.75" customHeight="1">
      <c r="B660" s="913"/>
    </row>
    <row r="661" spans="2:2" ht="15.75" customHeight="1">
      <c r="B661" s="913"/>
    </row>
    <row r="662" spans="2:2" ht="15.75" customHeight="1">
      <c r="B662" s="913"/>
    </row>
    <row r="663" spans="2:2" ht="15.75" customHeight="1">
      <c r="B663" s="913"/>
    </row>
    <row r="664" spans="2:2" ht="15.75" customHeight="1">
      <c r="B664" s="913"/>
    </row>
    <row r="665" spans="2:2" ht="15.75" customHeight="1">
      <c r="B665" s="913"/>
    </row>
    <row r="666" spans="2:2" ht="15.75" customHeight="1">
      <c r="B666" s="913"/>
    </row>
    <row r="667" spans="2:2" ht="15.75" customHeight="1">
      <c r="B667" s="913"/>
    </row>
    <row r="668" spans="2:2" ht="15.75" customHeight="1">
      <c r="B668" s="913"/>
    </row>
    <row r="669" spans="2:2" ht="15.75" customHeight="1">
      <c r="B669" s="913"/>
    </row>
    <row r="670" spans="2:2" ht="15.75" customHeight="1">
      <c r="B670" s="913"/>
    </row>
    <row r="671" spans="2:2" ht="15.75" customHeight="1">
      <c r="B671" s="913"/>
    </row>
    <row r="672" spans="2:2" ht="15.75" customHeight="1">
      <c r="B672" s="913"/>
    </row>
    <row r="673" spans="2:2" ht="15.75" customHeight="1">
      <c r="B673" s="913"/>
    </row>
    <row r="674" spans="2:2" ht="15.75" customHeight="1">
      <c r="B674" s="913"/>
    </row>
    <row r="675" spans="2:2" ht="15.75" customHeight="1">
      <c r="B675" s="913"/>
    </row>
    <row r="676" spans="2:2" ht="15.75" customHeight="1">
      <c r="B676" s="913"/>
    </row>
    <row r="677" spans="2:2" ht="15.75" customHeight="1">
      <c r="B677" s="913"/>
    </row>
    <row r="678" spans="2:2" ht="15.75" customHeight="1">
      <c r="B678" s="913"/>
    </row>
    <row r="679" spans="2:2" ht="15.75" customHeight="1">
      <c r="B679" s="913"/>
    </row>
    <row r="680" spans="2:2" ht="15.75" customHeight="1">
      <c r="B680" s="913"/>
    </row>
    <row r="681" spans="2:2" ht="15.75" customHeight="1">
      <c r="B681" s="913"/>
    </row>
    <row r="682" spans="2:2" ht="15.75" customHeight="1">
      <c r="B682" s="913"/>
    </row>
    <row r="683" spans="2:2" ht="15.75" customHeight="1">
      <c r="B683" s="913"/>
    </row>
    <row r="684" spans="2:2" ht="15.75" customHeight="1">
      <c r="B684" s="913"/>
    </row>
    <row r="685" spans="2:2" ht="15.75" customHeight="1">
      <c r="B685" s="913"/>
    </row>
    <row r="686" spans="2:2" ht="15.75" customHeight="1">
      <c r="B686" s="913"/>
    </row>
    <row r="687" spans="2:2" ht="15.75" customHeight="1">
      <c r="B687" s="913"/>
    </row>
    <row r="688" spans="2:2" ht="15.75" customHeight="1">
      <c r="B688" s="913"/>
    </row>
    <row r="689" spans="2:2" ht="15.75" customHeight="1">
      <c r="B689" s="913"/>
    </row>
    <row r="690" spans="2:2" ht="15.75" customHeight="1">
      <c r="B690" s="913"/>
    </row>
    <row r="691" spans="2:2" ht="15.75" customHeight="1">
      <c r="B691" s="913"/>
    </row>
    <row r="692" spans="2:2" ht="15.75" customHeight="1">
      <c r="B692" s="913"/>
    </row>
    <row r="693" spans="2:2" ht="15.75" customHeight="1">
      <c r="B693" s="913"/>
    </row>
    <row r="694" spans="2:2" ht="15.75" customHeight="1">
      <c r="B694" s="913"/>
    </row>
    <row r="695" spans="2:2" ht="15.75" customHeight="1">
      <c r="B695" s="913"/>
    </row>
    <row r="696" spans="2:2" ht="15.75" customHeight="1">
      <c r="B696" s="913"/>
    </row>
    <row r="697" spans="2:2" ht="15.75" customHeight="1">
      <c r="B697" s="913"/>
    </row>
    <row r="698" spans="2:2" ht="15.75" customHeight="1">
      <c r="B698" s="913"/>
    </row>
    <row r="699" spans="2:2" ht="15.75" customHeight="1">
      <c r="B699" s="913"/>
    </row>
    <row r="700" spans="2:2" ht="15.75" customHeight="1">
      <c r="B700" s="913"/>
    </row>
    <row r="701" spans="2:2" ht="15.75" customHeight="1">
      <c r="B701" s="913"/>
    </row>
    <row r="702" spans="2:2" ht="15.75" customHeight="1">
      <c r="B702" s="913"/>
    </row>
    <row r="703" spans="2:2" ht="15.75" customHeight="1">
      <c r="B703" s="913"/>
    </row>
    <row r="704" spans="2:2" ht="15.75" customHeight="1">
      <c r="B704" s="913"/>
    </row>
    <row r="705" spans="2:2" ht="15.75" customHeight="1">
      <c r="B705" s="913"/>
    </row>
    <row r="706" spans="2:2" ht="15.75" customHeight="1">
      <c r="B706" s="913"/>
    </row>
    <row r="707" spans="2:2" ht="15.75" customHeight="1">
      <c r="B707" s="913"/>
    </row>
    <row r="708" spans="2:2" ht="15.75" customHeight="1">
      <c r="B708" s="913"/>
    </row>
    <row r="709" spans="2:2" ht="15.75" customHeight="1">
      <c r="B709" s="913"/>
    </row>
    <row r="710" spans="2:2" ht="15.75" customHeight="1">
      <c r="B710" s="913"/>
    </row>
    <row r="711" spans="2:2" ht="15.75" customHeight="1">
      <c r="B711" s="913"/>
    </row>
    <row r="712" spans="2:2" ht="15.75" customHeight="1">
      <c r="B712" s="913"/>
    </row>
    <row r="713" spans="2:2" ht="15.75" customHeight="1">
      <c r="B713" s="913"/>
    </row>
    <row r="714" spans="2:2" ht="15.75" customHeight="1">
      <c r="B714" s="913"/>
    </row>
    <row r="715" spans="2:2" ht="15.75" customHeight="1">
      <c r="B715" s="913"/>
    </row>
    <row r="716" spans="2:2" ht="15.75" customHeight="1">
      <c r="B716" s="913"/>
    </row>
    <row r="717" spans="2:2" ht="15.75" customHeight="1">
      <c r="B717" s="913"/>
    </row>
    <row r="718" spans="2:2" ht="15.75" customHeight="1">
      <c r="B718" s="913"/>
    </row>
    <row r="719" spans="2:2" ht="15.75" customHeight="1">
      <c r="B719" s="913"/>
    </row>
    <row r="720" spans="2:2" ht="15.75" customHeight="1">
      <c r="B720" s="913"/>
    </row>
    <row r="721" spans="2:2" ht="15.75" customHeight="1">
      <c r="B721" s="913"/>
    </row>
    <row r="722" spans="2:2" ht="15.75" customHeight="1">
      <c r="B722" s="913"/>
    </row>
    <row r="723" spans="2:2" ht="15.75" customHeight="1">
      <c r="B723" s="913"/>
    </row>
    <row r="724" spans="2:2" ht="15.75" customHeight="1">
      <c r="B724" s="913"/>
    </row>
    <row r="725" spans="2:2" ht="15.75" customHeight="1">
      <c r="B725" s="913"/>
    </row>
    <row r="726" spans="2:2" ht="15.75" customHeight="1">
      <c r="B726" s="913"/>
    </row>
    <row r="727" spans="2:2" ht="15.75" customHeight="1">
      <c r="B727" s="913"/>
    </row>
    <row r="728" spans="2:2" ht="15.75" customHeight="1">
      <c r="B728" s="913"/>
    </row>
    <row r="729" spans="2:2" ht="15.75" customHeight="1">
      <c r="B729" s="913"/>
    </row>
    <row r="730" spans="2:2" ht="15.75" customHeight="1">
      <c r="B730" s="913"/>
    </row>
    <row r="731" spans="2:2" ht="15.75" customHeight="1">
      <c r="B731" s="913"/>
    </row>
    <row r="732" spans="2:2" ht="15.75" customHeight="1">
      <c r="B732" s="913"/>
    </row>
    <row r="733" spans="2:2" ht="15.75" customHeight="1">
      <c r="B733" s="913"/>
    </row>
    <row r="734" spans="2:2" ht="15.75" customHeight="1">
      <c r="B734" s="913"/>
    </row>
    <row r="735" spans="2:2" ht="15.75" customHeight="1">
      <c r="B735" s="913"/>
    </row>
    <row r="736" spans="2:2" ht="15.75" customHeight="1">
      <c r="B736" s="913"/>
    </row>
    <row r="737" spans="2:2" ht="15.75" customHeight="1">
      <c r="B737" s="913"/>
    </row>
    <row r="738" spans="2:2" ht="15.75" customHeight="1">
      <c r="B738" s="913"/>
    </row>
    <row r="739" spans="2:2" ht="15.75" customHeight="1">
      <c r="B739" s="913"/>
    </row>
    <row r="740" spans="2:2" ht="15.75" customHeight="1">
      <c r="B740" s="913"/>
    </row>
    <row r="741" spans="2:2" ht="15.75" customHeight="1">
      <c r="B741" s="913"/>
    </row>
    <row r="742" spans="2:2" ht="15.75" customHeight="1">
      <c r="B742" s="913"/>
    </row>
    <row r="743" spans="2:2" ht="15.75" customHeight="1">
      <c r="B743" s="913"/>
    </row>
    <row r="744" spans="2:2" ht="15.75" customHeight="1">
      <c r="B744" s="913"/>
    </row>
    <row r="745" spans="2:2" ht="15.75" customHeight="1">
      <c r="B745" s="913"/>
    </row>
    <row r="746" spans="2:2" ht="15.75" customHeight="1">
      <c r="B746" s="913"/>
    </row>
    <row r="747" spans="2:2" ht="15.75" customHeight="1">
      <c r="B747" s="913"/>
    </row>
    <row r="748" spans="2:2" ht="15.75" customHeight="1">
      <c r="B748" s="913"/>
    </row>
    <row r="749" spans="2:2" ht="15.75" customHeight="1">
      <c r="B749" s="913"/>
    </row>
    <row r="750" spans="2:2" ht="15.75" customHeight="1">
      <c r="B750" s="913"/>
    </row>
    <row r="751" spans="2:2" ht="15.75" customHeight="1">
      <c r="B751" s="913"/>
    </row>
    <row r="752" spans="2:2" ht="15.75" customHeight="1">
      <c r="B752" s="913"/>
    </row>
    <row r="753" spans="2:2" ht="15.75" customHeight="1">
      <c r="B753" s="913"/>
    </row>
    <row r="754" spans="2:2" ht="15.75" customHeight="1">
      <c r="B754" s="913"/>
    </row>
    <row r="755" spans="2:2" ht="15.75" customHeight="1">
      <c r="B755" s="913"/>
    </row>
    <row r="756" spans="2:2" ht="15.75" customHeight="1">
      <c r="B756" s="913"/>
    </row>
    <row r="757" spans="2:2" ht="15.75" customHeight="1">
      <c r="B757" s="913"/>
    </row>
    <row r="758" spans="2:2" ht="15.75" customHeight="1">
      <c r="B758" s="913"/>
    </row>
    <row r="759" spans="2:2" ht="15.75" customHeight="1">
      <c r="B759" s="913"/>
    </row>
    <row r="760" spans="2:2" ht="15.75" customHeight="1">
      <c r="B760" s="913"/>
    </row>
    <row r="761" spans="2:2" ht="15.75" customHeight="1">
      <c r="B761" s="913"/>
    </row>
    <row r="762" spans="2:2" ht="15.75" customHeight="1">
      <c r="B762" s="913"/>
    </row>
    <row r="763" spans="2:2" ht="15.75" customHeight="1">
      <c r="B763" s="913"/>
    </row>
    <row r="764" spans="2:2" ht="15.75" customHeight="1">
      <c r="B764" s="913"/>
    </row>
    <row r="765" spans="2:2" ht="15.75" customHeight="1">
      <c r="B765" s="913"/>
    </row>
    <row r="766" spans="2:2" ht="15.75" customHeight="1">
      <c r="B766" s="913"/>
    </row>
    <row r="767" spans="2:2" ht="15.75" customHeight="1">
      <c r="B767" s="913"/>
    </row>
    <row r="768" spans="2:2" ht="15.75" customHeight="1">
      <c r="B768" s="913"/>
    </row>
    <row r="769" spans="2:2" ht="15.75" customHeight="1">
      <c r="B769" s="913"/>
    </row>
    <row r="770" spans="2:2" ht="15.75" customHeight="1">
      <c r="B770" s="913"/>
    </row>
    <row r="771" spans="2:2" ht="15.75" customHeight="1">
      <c r="B771" s="913"/>
    </row>
    <row r="772" spans="2:2" ht="15.75" customHeight="1">
      <c r="B772" s="913"/>
    </row>
    <row r="773" spans="2:2" ht="15.75" customHeight="1">
      <c r="B773" s="913"/>
    </row>
    <row r="774" spans="2:2" ht="15.75" customHeight="1">
      <c r="B774" s="913"/>
    </row>
    <row r="775" spans="2:2" ht="15.75" customHeight="1">
      <c r="B775" s="913"/>
    </row>
    <row r="776" spans="2:2" ht="15.75" customHeight="1">
      <c r="B776" s="913"/>
    </row>
    <row r="777" spans="2:2" ht="15.75" customHeight="1">
      <c r="B777" s="913"/>
    </row>
    <row r="778" spans="2:2" ht="15.75" customHeight="1">
      <c r="B778" s="913"/>
    </row>
    <row r="779" spans="2:2" ht="15.75" customHeight="1">
      <c r="B779" s="913"/>
    </row>
    <row r="780" spans="2:2" ht="15.75" customHeight="1">
      <c r="B780" s="913"/>
    </row>
    <row r="781" spans="2:2" ht="15.75" customHeight="1">
      <c r="B781" s="913"/>
    </row>
    <row r="782" spans="2:2" ht="15.75" customHeight="1">
      <c r="B782" s="913"/>
    </row>
    <row r="783" spans="2:2" ht="15.75" customHeight="1">
      <c r="B783" s="913"/>
    </row>
    <row r="784" spans="2:2" ht="15.75" customHeight="1">
      <c r="B784" s="913"/>
    </row>
    <row r="785" spans="2:2" ht="15.75" customHeight="1">
      <c r="B785" s="913"/>
    </row>
    <row r="786" spans="2:2" ht="15.75" customHeight="1">
      <c r="B786" s="913"/>
    </row>
    <row r="787" spans="2:2" ht="15.75" customHeight="1">
      <c r="B787" s="913"/>
    </row>
    <row r="788" spans="2:2" ht="15.75" customHeight="1">
      <c r="B788" s="913"/>
    </row>
    <row r="789" spans="2:2" ht="15.75" customHeight="1">
      <c r="B789" s="913"/>
    </row>
    <row r="790" spans="2:2" ht="15.75" customHeight="1">
      <c r="B790" s="913"/>
    </row>
    <row r="791" spans="2:2" ht="15.75" customHeight="1">
      <c r="B791" s="913"/>
    </row>
    <row r="792" spans="2:2" ht="15.75" customHeight="1">
      <c r="B792" s="913"/>
    </row>
    <row r="793" spans="2:2" ht="15.75" customHeight="1">
      <c r="B793" s="913"/>
    </row>
    <row r="794" spans="2:2" ht="15.75" customHeight="1">
      <c r="B794" s="913"/>
    </row>
    <row r="795" spans="2:2" ht="15.75" customHeight="1">
      <c r="B795" s="913"/>
    </row>
    <row r="796" spans="2:2" ht="15.75" customHeight="1">
      <c r="B796" s="913"/>
    </row>
    <row r="797" spans="2:2" ht="15.75" customHeight="1">
      <c r="B797" s="913"/>
    </row>
    <row r="798" spans="2:2" ht="15.75" customHeight="1">
      <c r="B798" s="913"/>
    </row>
    <row r="799" spans="2:2" ht="15.75" customHeight="1">
      <c r="B799" s="913"/>
    </row>
    <row r="800" spans="2:2" ht="15.75" customHeight="1">
      <c r="B800" s="913"/>
    </row>
    <row r="801" spans="2:2" ht="15.75" customHeight="1">
      <c r="B801" s="913"/>
    </row>
    <row r="802" spans="2:2" ht="15.75" customHeight="1">
      <c r="B802" s="913"/>
    </row>
    <row r="803" spans="2:2" ht="15.75" customHeight="1">
      <c r="B803" s="913"/>
    </row>
    <row r="804" spans="2:2" ht="15.75" customHeight="1">
      <c r="B804" s="913"/>
    </row>
    <row r="805" spans="2:2" ht="15.75" customHeight="1">
      <c r="B805" s="913"/>
    </row>
    <row r="806" spans="2:2" ht="15.75" customHeight="1">
      <c r="B806" s="913"/>
    </row>
    <row r="807" spans="2:2" ht="15.75" customHeight="1">
      <c r="B807" s="913"/>
    </row>
    <row r="808" spans="2:2" ht="15.75" customHeight="1">
      <c r="B808" s="913"/>
    </row>
    <row r="809" spans="2:2" ht="15.75" customHeight="1">
      <c r="B809" s="913"/>
    </row>
    <row r="810" spans="2:2" ht="15.75" customHeight="1">
      <c r="B810" s="913"/>
    </row>
    <row r="811" spans="2:2" ht="15.75" customHeight="1">
      <c r="B811" s="913"/>
    </row>
    <row r="812" spans="2:2" ht="15.75" customHeight="1">
      <c r="B812" s="913"/>
    </row>
    <row r="813" spans="2:2" ht="15.75" customHeight="1">
      <c r="B813" s="913"/>
    </row>
    <row r="814" spans="2:2" ht="15.75" customHeight="1">
      <c r="B814" s="913"/>
    </row>
    <row r="815" spans="2:2" ht="15.75" customHeight="1">
      <c r="B815" s="913"/>
    </row>
    <row r="816" spans="2:2" ht="15.75" customHeight="1">
      <c r="B816" s="913"/>
    </row>
    <row r="817" spans="2:2" ht="15.75" customHeight="1">
      <c r="B817" s="913"/>
    </row>
    <row r="818" spans="2:2" ht="15.75" customHeight="1">
      <c r="B818" s="913"/>
    </row>
    <row r="819" spans="2:2" ht="15.75" customHeight="1">
      <c r="B819" s="913"/>
    </row>
    <row r="820" spans="2:2" ht="15.75" customHeight="1">
      <c r="B820" s="913"/>
    </row>
    <row r="821" spans="2:2" ht="15.75" customHeight="1">
      <c r="B821" s="913"/>
    </row>
    <row r="822" spans="2:2" ht="15.75" customHeight="1">
      <c r="B822" s="913"/>
    </row>
    <row r="823" spans="2:2" ht="15.75" customHeight="1">
      <c r="B823" s="913"/>
    </row>
    <row r="824" spans="2:2" ht="15.75" customHeight="1">
      <c r="B824" s="913"/>
    </row>
    <row r="825" spans="2:2" ht="15.75" customHeight="1">
      <c r="B825" s="913"/>
    </row>
    <row r="826" spans="2:2" ht="15.75" customHeight="1">
      <c r="B826" s="913"/>
    </row>
    <row r="827" spans="2:2" ht="15.75" customHeight="1">
      <c r="B827" s="913"/>
    </row>
    <row r="828" spans="2:2" ht="15.75" customHeight="1">
      <c r="B828" s="913"/>
    </row>
    <row r="829" spans="2:2" ht="15.75" customHeight="1">
      <c r="B829" s="913"/>
    </row>
    <row r="830" spans="2:2" ht="15.75" customHeight="1">
      <c r="B830" s="913"/>
    </row>
    <row r="831" spans="2:2" ht="15.75" customHeight="1">
      <c r="B831" s="913"/>
    </row>
    <row r="832" spans="2:2" ht="15.75" customHeight="1">
      <c r="B832" s="913"/>
    </row>
    <row r="833" spans="2:2" ht="15.75" customHeight="1">
      <c r="B833" s="913"/>
    </row>
    <row r="834" spans="2:2" ht="15.75" customHeight="1">
      <c r="B834" s="913"/>
    </row>
    <row r="835" spans="2:2" ht="15.75" customHeight="1">
      <c r="B835" s="913"/>
    </row>
    <row r="836" spans="2:2" ht="15.75" customHeight="1">
      <c r="B836" s="913"/>
    </row>
    <row r="837" spans="2:2" ht="15.75" customHeight="1">
      <c r="B837" s="913"/>
    </row>
    <row r="838" spans="2:2" ht="15.75" customHeight="1">
      <c r="B838" s="913"/>
    </row>
    <row r="839" spans="2:2" ht="15.75" customHeight="1">
      <c r="B839" s="913"/>
    </row>
    <row r="840" spans="2:2" ht="15.75" customHeight="1">
      <c r="B840" s="913"/>
    </row>
    <row r="841" spans="2:2" ht="15.75" customHeight="1">
      <c r="B841" s="913"/>
    </row>
    <row r="842" spans="2:2" ht="15.75" customHeight="1">
      <c r="B842" s="913"/>
    </row>
    <row r="843" spans="2:2" ht="15.75" customHeight="1">
      <c r="B843" s="913"/>
    </row>
    <row r="844" spans="2:2" ht="15.75" customHeight="1">
      <c r="B844" s="913"/>
    </row>
    <row r="845" spans="2:2" ht="15.75" customHeight="1">
      <c r="B845" s="913"/>
    </row>
    <row r="846" spans="2:2" ht="15.75" customHeight="1">
      <c r="B846" s="913"/>
    </row>
    <row r="847" spans="2:2" ht="15.75" customHeight="1">
      <c r="B847" s="913"/>
    </row>
    <row r="848" spans="2:2" ht="15.75" customHeight="1">
      <c r="B848" s="913"/>
    </row>
    <row r="849" spans="2:2" ht="15.75" customHeight="1">
      <c r="B849" s="913"/>
    </row>
    <row r="850" spans="2:2" ht="15.75" customHeight="1">
      <c r="B850" s="913"/>
    </row>
    <row r="851" spans="2:2" ht="15.75" customHeight="1">
      <c r="B851" s="913"/>
    </row>
    <row r="852" spans="2:2" ht="15.75" customHeight="1">
      <c r="B852" s="913"/>
    </row>
    <row r="853" spans="2:2" ht="15.75" customHeight="1">
      <c r="B853" s="913"/>
    </row>
    <row r="854" spans="2:2" ht="15.75" customHeight="1">
      <c r="B854" s="913"/>
    </row>
    <row r="855" spans="2:2" ht="15.75" customHeight="1">
      <c r="B855" s="913"/>
    </row>
    <row r="856" spans="2:2" ht="15.75" customHeight="1">
      <c r="B856" s="913"/>
    </row>
    <row r="857" spans="2:2" ht="15.75" customHeight="1">
      <c r="B857" s="913"/>
    </row>
    <row r="858" spans="2:2" ht="15.75" customHeight="1">
      <c r="B858" s="913"/>
    </row>
    <row r="859" spans="2:2" ht="15.75" customHeight="1">
      <c r="B859" s="913"/>
    </row>
    <row r="860" spans="2:2" ht="15.75" customHeight="1">
      <c r="B860" s="913"/>
    </row>
    <row r="861" spans="2:2" ht="15.75" customHeight="1">
      <c r="B861" s="913"/>
    </row>
    <row r="862" spans="2:2" ht="15.75" customHeight="1">
      <c r="B862" s="913"/>
    </row>
    <row r="863" spans="2:2" ht="15.75" customHeight="1">
      <c r="B863" s="913"/>
    </row>
    <row r="864" spans="2:2" ht="15.75" customHeight="1">
      <c r="B864" s="913"/>
    </row>
    <row r="865" spans="2:2" ht="15.75" customHeight="1">
      <c r="B865" s="913"/>
    </row>
    <row r="866" spans="2:2" ht="15.75" customHeight="1">
      <c r="B866" s="913"/>
    </row>
    <row r="867" spans="2:2" ht="15.75" customHeight="1">
      <c r="B867" s="913"/>
    </row>
    <row r="868" spans="2:2" ht="15.75" customHeight="1">
      <c r="B868" s="913"/>
    </row>
    <row r="869" spans="2:2" ht="15.75" customHeight="1">
      <c r="B869" s="913"/>
    </row>
    <row r="870" spans="2:2" ht="15.75" customHeight="1">
      <c r="B870" s="913"/>
    </row>
    <row r="871" spans="2:2" ht="15.75" customHeight="1">
      <c r="B871" s="913"/>
    </row>
    <row r="872" spans="2:2" ht="15.75" customHeight="1">
      <c r="B872" s="913"/>
    </row>
    <row r="873" spans="2:2" ht="15.75" customHeight="1">
      <c r="B873" s="913"/>
    </row>
    <row r="874" spans="2:2" ht="15.75" customHeight="1">
      <c r="B874" s="913"/>
    </row>
    <row r="875" spans="2:2" ht="15.75" customHeight="1">
      <c r="B875" s="913"/>
    </row>
    <row r="876" spans="2:2" ht="15.75" customHeight="1">
      <c r="B876" s="913"/>
    </row>
    <row r="877" spans="2:2" ht="15.75" customHeight="1">
      <c r="B877" s="913"/>
    </row>
    <row r="878" spans="2:2" ht="15.75" customHeight="1">
      <c r="B878" s="913"/>
    </row>
    <row r="879" spans="2:2" ht="15.75" customHeight="1">
      <c r="B879" s="913"/>
    </row>
    <row r="880" spans="2:2" ht="15.75" customHeight="1">
      <c r="B880" s="913"/>
    </row>
    <row r="881" spans="2:2" ht="15.75" customHeight="1">
      <c r="B881" s="913"/>
    </row>
    <row r="882" spans="2:2" ht="15.75" customHeight="1">
      <c r="B882" s="913"/>
    </row>
    <row r="883" spans="2:2" ht="15.75" customHeight="1">
      <c r="B883" s="913"/>
    </row>
    <row r="884" spans="2:2" ht="15.75" customHeight="1">
      <c r="B884" s="913"/>
    </row>
    <row r="885" spans="2:2" ht="15.75" customHeight="1">
      <c r="B885" s="913"/>
    </row>
    <row r="886" spans="2:2" ht="15.75" customHeight="1">
      <c r="B886" s="913"/>
    </row>
    <row r="887" spans="2:2" ht="15.75" customHeight="1">
      <c r="B887" s="913"/>
    </row>
    <row r="888" spans="2:2" ht="15.75" customHeight="1">
      <c r="B888" s="913"/>
    </row>
    <row r="889" spans="2:2" ht="15.75" customHeight="1">
      <c r="B889" s="913"/>
    </row>
    <row r="890" spans="2:2" ht="15.75" customHeight="1">
      <c r="B890" s="913"/>
    </row>
    <row r="891" spans="2:2" ht="15.75" customHeight="1">
      <c r="B891" s="913"/>
    </row>
    <row r="892" spans="2:2" ht="15.75" customHeight="1">
      <c r="B892" s="913"/>
    </row>
    <row r="893" spans="2:2" ht="15.75" customHeight="1">
      <c r="B893" s="913"/>
    </row>
    <row r="894" spans="2:2" ht="15.75" customHeight="1">
      <c r="B894" s="913"/>
    </row>
    <row r="895" spans="2:2" ht="15.75" customHeight="1">
      <c r="B895" s="913"/>
    </row>
    <row r="896" spans="2:2" ht="15.75" customHeight="1">
      <c r="B896" s="913"/>
    </row>
    <row r="897" spans="2:2" ht="15.75" customHeight="1">
      <c r="B897" s="913"/>
    </row>
    <row r="898" spans="2:2" ht="15.75" customHeight="1">
      <c r="B898" s="913"/>
    </row>
    <row r="899" spans="2:2" ht="15.75" customHeight="1">
      <c r="B899" s="913"/>
    </row>
    <row r="900" spans="2:2" ht="15.75" customHeight="1">
      <c r="B900" s="913"/>
    </row>
    <row r="901" spans="2:2" ht="15.75" customHeight="1">
      <c r="B901" s="913"/>
    </row>
    <row r="902" spans="2:2" ht="15.75" customHeight="1">
      <c r="B902" s="913"/>
    </row>
    <row r="903" spans="2:2" ht="15.75" customHeight="1">
      <c r="B903" s="913"/>
    </row>
    <row r="904" spans="2:2" ht="15.75" customHeight="1">
      <c r="B904" s="913"/>
    </row>
    <row r="905" spans="2:2" ht="15.75" customHeight="1">
      <c r="B905" s="913"/>
    </row>
    <row r="906" spans="2:2" ht="15.75" customHeight="1">
      <c r="B906" s="913"/>
    </row>
    <row r="907" spans="2:2" ht="15.75" customHeight="1">
      <c r="B907" s="913"/>
    </row>
    <row r="908" spans="2:2" ht="15.75" customHeight="1">
      <c r="B908" s="913"/>
    </row>
    <row r="909" spans="2:2" ht="15.75" customHeight="1">
      <c r="B909" s="913"/>
    </row>
    <row r="910" spans="2:2" ht="15.75" customHeight="1">
      <c r="B910" s="913"/>
    </row>
    <row r="911" spans="2:2" ht="15.75" customHeight="1">
      <c r="B911" s="913"/>
    </row>
    <row r="912" spans="2:2" ht="15.75" customHeight="1">
      <c r="B912" s="913"/>
    </row>
    <row r="913" spans="2:2" ht="15.75" customHeight="1">
      <c r="B913" s="913"/>
    </row>
    <row r="914" spans="2:2" ht="15.75" customHeight="1">
      <c r="B914" s="913"/>
    </row>
    <row r="915" spans="2:2" ht="15.75" customHeight="1">
      <c r="B915" s="913"/>
    </row>
    <row r="916" spans="2:2" ht="15.75" customHeight="1">
      <c r="B916" s="913"/>
    </row>
    <row r="917" spans="2:2" ht="15.75" customHeight="1">
      <c r="B917" s="913"/>
    </row>
    <row r="918" spans="2:2" ht="15.75" customHeight="1">
      <c r="B918" s="913"/>
    </row>
    <row r="919" spans="2:2" ht="15.75" customHeight="1">
      <c r="B919" s="913"/>
    </row>
    <row r="920" spans="2:2" ht="15.75" customHeight="1">
      <c r="B920" s="913"/>
    </row>
    <row r="921" spans="2:2" ht="15.75" customHeight="1">
      <c r="B921" s="913"/>
    </row>
    <row r="922" spans="2:2" ht="15.75" customHeight="1">
      <c r="B922" s="913"/>
    </row>
    <row r="923" spans="2:2" ht="15.75" customHeight="1">
      <c r="B923" s="913"/>
    </row>
    <row r="924" spans="2:2" ht="15.75" customHeight="1">
      <c r="B924" s="913"/>
    </row>
    <row r="925" spans="2:2" ht="15.75" customHeight="1">
      <c r="B925" s="913"/>
    </row>
    <row r="926" spans="2:2" ht="15.75" customHeight="1">
      <c r="B926" s="913"/>
    </row>
    <row r="927" spans="2:2" ht="15.75" customHeight="1">
      <c r="B927" s="913"/>
    </row>
    <row r="928" spans="2:2" ht="15.75" customHeight="1">
      <c r="B928" s="913"/>
    </row>
    <row r="929" spans="2:2" ht="15.75" customHeight="1">
      <c r="B929" s="913"/>
    </row>
    <row r="930" spans="2:2" ht="15.75" customHeight="1">
      <c r="B930" s="913"/>
    </row>
    <row r="931" spans="2:2" ht="15.75" customHeight="1">
      <c r="B931" s="913"/>
    </row>
    <row r="932" spans="2:2" ht="15.75" customHeight="1">
      <c r="B932" s="913"/>
    </row>
    <row r="933" spans="2:2" ht="15.75" customHeight="1">
      <c r="B933" s="913"/>
    </row>
    <row r="934" spans="2:2" ht="15.75" customHeight="1">
      <c r="B934" s="913"/>
    </row>
    <row r="935" spans="2:2" ht="15.75" customHeight="1">
      <c r="B935" s="913"/>
    </row>
    <row r="936" spans="2:2" ht="15.75" customHeight="1">
      <c r="B936" s="913"/>
    </row>
    <row r="937" spans="2:2" ht="15.75" customHeight="1">
      <c r="B937" s="913"/>
    </row>
    <row r="938" spans="2:2" ht="15.75" customHeight="1">
      <c r="B938" s="913"/>
    </row>
    <row r="939" spans="2:2" ht="15.75" customHeight="1">
      <c r="B939" s="913"/>
    </row>
    <row r="940" spans="2:2" ht="15.75" customHeight="1">
      <c r="B940" s="913"/>
    </row>
    <row r="941" spans="2:2" ht="15.75" customHeight="1">
      <c r="B941" s="913"/>
    </row>
    <row r="942" spans="2:2" ht="15.75" customHeight="1">
      <c r="B942" s="913"/>
    </row>
    <row r="943" spans="2:2" ht="15.75" customHeight="1">
      <c r="B943" s="913"/>
    </row>
    <row r="944" spans="2:2" ht="15.75" customHeight="1">
      <c r="B944" s="913"/>
    </row>
    <row r="945" spans="2:2" ht="15.75" customHeight="1">
      <c r="B945" s="913"/>
    </row>
    <row r="946" spans="2:2" ht="15.75" customHeight="1">
      <c r="B946" s="913"/>
    </row>
    <row r="947" spans="2:2" ht="15.75" customHeight="1">
      <c r="B947" s="913"/>
    </row>
    <row r="948" spans="2:2" ht="15.75" customHeight="1">
      <c r="B948" s="913"/>
    </row>
    <row r="949" spans="2:2" ht="15.75" customHeight="1">
      <c r="B949" s="913"/>
    </row>
    <row r="950" spans="2:2" ht="15.75" customHeight="1">
      <c r="B950" s="913"/>
    </row>
    <row r="951" spans="2:2" ht="15.75" customHeight="1">
      <c r="B951" s="913"/>
    </row>
    <row r="952" spans="2:2" ht="15.75" customHeight="1">
      <c r="B952" s="913"/>
    </row>
    <row r="953" spans="2:2" ht="15.75" customHeight="1">
      <c r="B953" s="913"/>
    </row>
    <row r="954" spans="2:2" ht="15.75" customHeight="1">
      <c r="B954" s="913"/>
    </row>
    <row r="955" spans="2:2" ht="15.75" customHeight="1">
      <c r="B955" s="913"/>
    </row>
    <row r="956" spans="2:2" ht="15.75" customHeight="1">
      <c r="B956" s="913"/>
    </row>
    <row r="957" spans="2:2" ht="15.75" customHeight="1">
      <c r="B957" s="913"/>
    </row>
    <row r="958" spans="2:2" ht="15.75" customHeight="1">
      <c r="B958" s="913"/>
    </row>
    <row r="959" spans="2:2" ht="15.75" customHeight="1">
      <c r="B959" s="913"/>
    </row>
    <row r="960" spans="2:2" ht="15.75" customHeight="1">
      <c r="B960" s="913"/>
    </row>
    <row r="961" spans="2:2" ht="15.75" customHeight="1">
      <c r="B961" s="913"/>
    </row>
    <row r="962" spans="2:2" ht="15.75" customHeight="1">
      <c r="B962" s="913"/>
    </row>
    <row r="963" spans="2:2" ht="15.75" customHeight="1">
      <c r="B963" s="913"/>
    </row>
    <row r="964" spans="2:2" ht="15.75" customHeight="1">
      <c r="B964" s="913"/>
    </row>
    <row r="965" spans="2:2" ht="15.75" customHeight="1">
      <c r="B965" s="913"/>
    </row>
    <row r="966" spans="2:2" ht="15.75" customHeight="1">
      <c r="B966" s="913"/>
    </row>
    <row r="967" spans="2:2" ht="15.75" customHeight="1">
      <c r="B967" s="913"/>
    </row>
    <row r="968" spans="2:2" ht="15.75" customHeight="1">
      <c r="B968" s="913"/>
    </row>
    <row r="969" spans="2:2" ht="15.75" customHeight="1">
      <c r="B969" s="913"/>
    </row>
    <row r="970" spans="2:2" ht="15.75" customHeight="1">
      <c r="B970" s="913"/>
    </row>
    <row r="971" spans="2:2" ht="15.75" customHeight="1">
      <c r="B971" s="913"/>
    </row>
    <row r="972" spans="2:2" ht="15.75" customHeight="1">
      <c r="B972" s="913"/>
    </row>
    <row r="973" spans="2:2" ht="15.75" customHeight="1">
      <c r="B973" s="913"/>
    </row>
    <row r="974" spans="2:2" ht="15.75" customHeight="1">
      <c r="B974" s="913"/>
    </row>
    <row r="975" spans="2:2" ht="15.75" customHeight="1">
      <c r="B975" s="913"/>
    </row>
    <row r="976" spans="2:2" ht="15.75" customHeight="1">
      <c r="B976" s="913"/>
    </row>
    <row r="977" spans="2:2" ht="15.75" customHeight="1">
      <c r="B977" s="913"/>
    </row>
    <row r="978" spans="2:2" ht="15.75" customHeight="1">
      <c r="B978" s="913"/>
    </row>
    <row r="979" spans="2:2" ht="15.75" customHeight="1">
      <c r="B979" s="913"/>
    </row>
    <row r="980" spans="2:2" ht="15.75" customHeight="1">
      <c r="B980" s="913"/>
    </row>
    <row r="981" spans="2:2" ht="15.75" customHeight="1">
      <c r="B981" s="913"/>
    </row>
    <row r="982" spans="2:2" ht="15.75" customHeight="1">
      <c r="B982" s="913"/>
    </row>
    <row r="983" spans="2:2" ht="15.75" customHeight="1">
      <c r="B983" s="913"/>
    </row>
    <row r="984" spans="2:2" ht="15.75" customHeight="1">
      <c r="B984" s="913"/>
    </row>
    <row r="985" spans="2:2" ht="15.75" customHeight="1">
      <c r="B985" s="913"/>
    </row>
    <row r="986" spans="2:2" ht="15.75" customHeight="1">
      <c r="B986" s="913"/>
    </row>
    <row r="987" spans="2:2" ht="15.75" customHeight="1">
      <c r="B987" s="913"/>
    </row>
    <row r="988" spans="2:2" ht="15.75" customHeight="1">
      <c r="B988" s="913"/>
    </row>
    <row r="989" spans="2:2" ht="15.75" customHeight="1">
      <c r="B989" s="913"/>
    </row>
    <row r="990" spans="2:2" ht="15.75" customHeight="1">
      <c r="B990" s="913"/>
    </row>
    <row r="991" spans="2:2" ht="15.75" customHeight="1">
      <c r="B991" s="913"/>
    </row>
    <row r="992" spans="2:2" ht="15.75" customHeight="1">
      <c r="B992" s="913"/>
    </row>
    <row r="993" spans="2:2" ht="15.75" customHeight="1">
      <c r="B993" s="913"/>
    </row>
    <row r="994" spans="2:2" ht="15.75" customHeight="1">
      <c r="B994" s="913"/>
    </row>
    <row r="995" spans="2:2" ht="15.75" customHeight="1">
      <c r="B995" s="913"/>
    </row>
    <row r="996" spans="2:2" ht="15.75" customHeight="1">
      <c r="B996" s="913"/>
    </row>
    <row r="997" spans="2:2" ht="15.75" customHeight="1">
      <c r="B997" s="913"/>
    </row>
    <row r="998" spans="2:2" ht="15.75" customHeight="1">
      <c r="B998" s="913"/>
    </row>
    <row r="999" spans="2:2" ht="15.75" customHeight="1">
      <c r="B999" s="913"/>
    </row>
    <row r="1000" spans="2:2" ht="15.75" customHeight="1">
      <c r="B1000" s="913"/>
    </row>
    <row r="1001" spans="2:2" ht="15.75" customHeight="1">
      <c r="B1001" s="913"/>
    </row>
    <row r="1002" spans="2:2" ht="15.75" customHeight="1">
      <c r="B1002" s="913"/>
    </row>
    <row r="1003" spans="2:2" ht="15.75" customHeight="1">
      <c r="B1003" s="913"/>
    </row>
    <row r="1004" spans="2:2" ht="15.75" customHeight="1">
      <c r="B1004" s="913"/>
    </row>
    <row r="1005" spans="2:2" ht="15.75" customHeight="1">
      <c r="B1005" s="913"/>
    </row>
    <row r="1006" spans="2:2" ht="15.75" customHeight="1">
      <c r="B1006" s="913"/>
    </row>
    <row r="1007" spans="2:2" ht="15.75" customHeight="1">
      <c r="B1007" s="913"/>
    </row>
    <row r="1008" spans="2:2" ht="15.75" customHeight="1">
      <c r="B1008" s="913"/>
    </row>
    <row r="1009" spans="2:2" ht="15.75" customHeight="1">
      <c r="B1009" s="913"/>
    </row>
    <row r="1010" spans="2:2" ht="15.75" customHeight="1">
      <c r="B1010" s="913"/>
    </row>
    <row r="1011" spans="2:2" ht="15.75" customHeight="1">
      <c r="B1011" s="913"/>
    </row>
    <row r="1012" spans="2:2" ht="15.75" customHeight="1">
      <c r="B1012" s="913"/>
    </row>
    <row r="1013" spans="2:2" ht="15.75" customHeight="1">
      <c r="B1013" s="913"/>
    </row>
    <row r="1014" spans="2:2" ht="15.75" customHeight="1">
      <c r="B1014" s="913"/>
    </row>
    <row r="1015" spans="2:2" ht="15.75" customHeight="1">
      <c r="B1015" s="913"/>
    </row>
    <row r="1016" spans="2:2" ht="15.75" customHeight="1">
      <c r="B1016" s="913"/>
    </row>
    <row r="1017" spans="2:2" ht="15.75" customHeight="1">
      <c r="B1017" s="913"/>
    </row>
    <row r="1018" spans="2:2" ht="15.75" customHeight="1">
      <c r="B1018" s="913"/>
    </row>
    <row r="1019" spans="2:2" ht="15.75" customHeight="1">
      <c r="B1019" s="913"/>
    </row>
    <row r="1020" spans="2:2" ht="15.75" customHeight="1">
      <c r="B1020" s="913"/>
    </row>
    <row r="1021" spans="2:2" ht="15.75" customHeight="1">
      <c r="B1021" s="913"/>
    </row>
    <row r="1022" spans="2:2" ht="15.75" customHeight="1">
      <c r="B1022" s="913"/>
    </row>
    <row r="1023" spans="2:2" ht="15.75" customHeight="1">
      <c r="B1023" s="913"/>
    </row>
    <row r="1024" spans="2:2" ht="15.75" customHeight="1">
      <c r="B1024" s="913"/>
    </row>
    <row r="1025" spans="2:2" ht="15.75" customHeight="1">
      <c r="B1025" s="913"/>
    </row>
    <row r="1026" spans="2:2" ht="15.75" customHeight="1">
      <c r="B1026" s="913"/>
    </row>
    <row r="1027" spans="2:2" ht="15.75" customHeight="1">
      <c r="B1027" s="913"/>
    </row>
    <row r="1028" spans="2:2" ht="15.75" customHeight="1">
      <c r="B1028" s="913"/>
    </row>
    <row r="1029" spans="2:2" ht="15.75" customHeight="1">
      <c r="B1029" s="913"/>
    </row>
    <row r="1030" spans="2:2" ht="15.75" customHeight="1">
      <c r="B1030" s="913"/>
    </row>
    <row r="1031" spans="2:2" ht="15.75" customHeight="1">
      <c r="B1031" s="913"/>
    </row>
    <row r="1032" spans="2:2" ht="15.75" customHeight="1">
      <c r="B1032" s="913"/>
    </row>
    <row r="1033" spans="2:2" ht="15.75" customHeight="1">
      <c r="B1033" s="913"/>
    </row>
    <row r="1034" spans="2:2" ht="15.75" customHeight="1">
      <c r="B1034" s="913"/>
    </row>
    <row r="1035" spans="2:2" ht="15.75" customHeight="1">
      <c r="B1035" s="913"/>
    </row>
    <row r="1036" spans="2:2" ht="15.75" customHeight="1">
      <c r="B1036" s="913"/>
    </row>
    <row r="1037" spans="2:2" ht="15.75" customHeight="1">
      <c r="B1037" s="913"/>
    </row>
    <row r="1038" spans="2:2" ht="15.75" customHeight="1">
      <c r="B1038" s="913"/>
    </row>
    <row r="1039" spans="2:2" ht="15.75" customHeight="1">
      <c r="B1039" s="913"/>
    </row>
    <row r="1040" spans="2:2" ht="15.75" customHeight="1">
      <c r="B1040" s="913"/>
    </row>
    <row r="1041" spans="2:2" ht="15.75" customHeight="1">
      <c r="B1041" s="913"/>
    </row>
    <row r="1042" spans="2:2" ht="15.75" customHeight="1">
      <c r="B1042" s="913"/>
    </row>
    <row r="1043" spans="2:2" ht="15.75" customHeight="1">
      <c r="B1043" s="913"/>
    </row>
    <row r="1044" spans="2:2" ht="15.75" customHeight="1">
      <c r="B1044" s="913"/>
    </row>
    <row r="1045" spans="2:2" ht="15.75" customHeight="1">
      <c r="B1045" s="913"/>
    </row>
    <row r="1046" spans="2:2" ht="15.75" customHeight="1">
      <c r="B1046" s="913"/>
    </row>
    <row r="1047" spans="2:2" ht="15.75" customHeight="1">
      <c r="B1047" s="913"/>
    </row>
    <row r="1048" spans="2:2" ht="15.75" customHeight="1">
      <c r="B1048" s="913"/>
    </row>
    <row r="1049" spans="2:2" ht="15.75" customHeight="1">
      <c r="B1049" s="913"/>
    </row>
    <row r="1050" spans="2:2" ht="15.75" customHeight="1">
      <c r="B1050" s="913"/>
    </row>
    <row r="1051" spans="2:2" ht="15.75" customHeight="1">
      <c r="B1051" s="913"/>
    </row>
    <row r="1052" spans="2:2" ht="15.75" customHeight="1">
      <c r="B1052" s="913"/>
    </row>
    <row r="1053" spans="2:2" ht="15.75" customHeight="1">
      <c r="B1053" s="913"/>
    </row>
    <row r="1054" spans="2:2" ht="15.75" customHeight="1">
      <c r="B1054" s="913"/>
    </row>
    <row r="1055" spans="2:2" ht="15.75" customHeight="1">
      <c r="B1055" s="913"/>
    </row>
    <row r="1056" spans="2:2" ht="15.75" customHeight="1">
      <c r="B1056" s="913"/>
    </row>
    <row r="1057" spans="2:2" ht="15.75" customHeight="1">
      <c r="B1057" s="913"/>
    </row>
    <row r="1058" spans="2:2" ht="15.75" customHeight="1">
      <c r="B1058" s="913"/>
    </row>
    <row r="1059" spans="2:2" ht="15.75" customHeight="1">
      <c r="B1059" s="913"/>
    </row>
    <row r="1060" spans="2:2" ht="15.75" customHeight="1">
      <c r="B1060" s="913"/>
    </row>
    <row r="1061" spans="2:2" ht="15.75" customHeight="1">
      <c r="B1061" s="913"/>
    </row>
    <row r="1062" spans="2:2" ht="15.75" customHeight="1">
      <c r="B1062" s="913"/>
    </row>
    <row r="1063" spans="2:2" ht="15.75" customHeight="1">
      <c r="B1063" s="913"/>
    </row>
    <row r="1064" spans="2:2" ht="15.75" customHeight="1">
      <c r="B1064" s="913"/>
    </row>
    <row r="1065" spans="2:2" ht="15.75" customHeight="1">
      <c r="B1065" s="913"/>
    </row>
    <row r="1066" spans="2:2" ht="15.75" customHeight="1">
      <c r="B1066" s="913"/>
    </row>
    <row r="1067" spans="2:2" ht="15.75" customHeight="1">
      <c r="B1067" s="913"/>
    </row>
    <row r="1068" spans="2:2" ht="15.75" customHeight="1">
      <c r="B1068" s="913"/>
    </row>
    <row r="1069" spans="2:2" ht="15.75" customHeight="1">
      <c r="B1069" s="913"/>
    </row>
    <row r="1070" spans="2:2" ht="15.75" customHeight="1">
      <c r="B1070" s="913"/>
    </row>
    <row r="1071" spans="2:2" ht="15.75" customHeight="1">
      <c r="B1071" s="913"/>
    </row>
    <row r="1072" spans="2:2" ht="15.75" customHeight="1">
      <c r="B1072" s="913"/>
    </row>
    <row r="1073" spans="2:2" ht="15.75" customHeight="1">
      <c r="B1073" s="913"/>
    </row>
    <row r="1074" spans="2:2" ht="15.75" customHeight="1">
      <c r="B1074" s="913"/>
    </row>
    <row r="1075" spans="2:2" ht="15.75" customHeight="1">
      <c r="B1075" s="913"/>
    </row>
    <row r="1076" spans="2:2" ht="15.75" customHeight="1">
      <c r="B1076" s="913"/>
    </row>
    <row r="1077" spans="2:2" ht="15.75" customHeight="1">
      <c r="B1077" s="913"/>
    </row>
    <row r="1078" spans="2:2" ht="15.75" customHeight="1">
      <c r="B1078" s="913"/>
    </row>
    <row r="1079" spans="2:2" ht="15.75" customHeight="1">
      <c r="B1079" s="913"/>
    </row>
    <row r="1080" spans="2:2" ht="15.75" customHeight="1">
      <c r="B1080" s="913"/>
    </row>
    <row r="1081" spans="2:2" ht="15.75" customHeight="1">
      <c r="B1081" s="913"/>
    </row>
    <row r="1082" spans="2:2" ht="15.75" customHeight="1">
      <c r="B1082" s="913"/>
    </row>
    <row r="1083" spans="2:2" ht="15.75" customHeight="1">
      <c r="B1083" s="913"/>
    </row>
    <row r="1084" spans="2:2" ht="15.75" customHeight="1">
      <c r="B1084" s="913"/>
    </row>
    <row r="1085" spans="2:2" ht="15.75" customHeight="1">
      <c r="B1085" s="913"/>
    </row>
    <row r="1086" spans="2:2" ht="15.75" customHeight="1">
      <c r="B1086" s="913"/>
    </row>
    <row r="1087" spans="2:2" ht="15.75" customHeight="1">
      <c r="B1087" s="913"/>
    </row>
    <row r="1088" spans="2:2" ht="15.75" customHeight="1">
      <c r="B1088" s="913"/>
    </row>
    <row r="1089" spans="2:2" ht="15.75" customHeight="1">
      <c r="B1089" s="913"/>
    </row>
    <row r="1090" spans="2:2" ht="15.75" customHeight="1">
      <c r="B1090" s="913"/>
    </row>
    <row r="1091" spans="2:2" ht="15.75" customHeight="1">
      <c r="B1091" s="913"/>
    </row>
    <row r="1092" spans="2:2" ht="15.75" customHeight="1">
      <c r="B1092" s="913"/>
    </row>
    <row r="1093" spans="2:2" ht="15.75" customHeight="1">
      <c r="B1093" s="913"/>
    </row>
    <row r="1094" spans="2:2" ht="15.75" customHeight="1">
      <c r="B1094" s="913"/>
    </row>
    <row r="1095" spans="2:2" ht="15.75" customHeight="1">
      <c r="B1095" s="913"/>
    </row>
    <row r="1096" spans="2:2" ht="15.75" customHeight="1">
      <c r="B1096" s="913"/>
    </row>
    <row r="1097" spans="2:2" ht="15.75" customHeight="1">
      <c r="B1097" s="913"/>
    </row>
    <row r="1098" spans="2:2" ht="15.75" customHeight="1">
      <c r="B1098" s="913"/>
    </row>
    <row r="1099" spans="2:2" ht="15.75" customHeight="1">
      <c r="B1099" s="913"/>
    </row>
    <row r="1100" spans="2:2" ht="15.75" customHeight="1">
      <c r="B1100" s="913"/>
    </row>
    <row r="1101" spans="2:2" ht="15.75" customHeight="1">
      <c r="B1101" s="913"/>
    </row>
    <row r="1102" spans="2:2" ht="15.75" customHeight="1">
      <c r="B1102" s="913"/>
    </row>
    <row r="1103" spans="2:2" ht="15.75" customHeight="1">
      <c r="B1103" s="913"/>
    </row>
    <row r="1104" spans="2:2" ht="15.75" customHeight="1">
      <c r="B1104" s="913"/>
    </row>
    <row r="1105" spans="2:2" ht="15.75" customHeight="1">
      <c r="B1105" s="913"/>
    </row>
    <row r="1106" spans="2:2" ht="15.75" customHeight="1">
      <c r="B1106" s="913"/>
    </row>
    <row r="1107" spans="2:2" ht="15.75" customHeight="1">
      <c r="B1107" s="913"/>
    </row>
    <row r="1108" spans="2:2" ht="15.75" customHeight="1">
      <c r="B1108" s="913"/>
    </row>
    <row r="1109" spans="2:2" ht="15.75" customHeight="1">
      <c r="B1109" s="913"/>
    </row>
    <row r="1110" spans="2:2" ht="15.75" customHeight="1">
      <c r="B1110" s="913"/>
    </row>
    <row r="1111" spans="2:2" ht="15.75" customHeight="1">
      <c r="B1111" s="913"/>
    </row>
    <row r="1112" spans="2:2" ht="15.75" customHeight="1">
      <c r="B1112" s="913"/>
    </row>
    <row r="1113" spans="2:2" ht="15.75" customHeight="1">
      <c r="B1113" s="913"/>
    </row>
    <row r="1114" spans="2:2" ht="15.75" customHeight="1">
      <c r="B1114" s="913"/>
    </row>
    <row r="1115" spans="2:2" ht="15.75" customHeight="1">
      <c r="B1115" s="913"/>
    </row>
    <row r="1116" spans="2:2" ht="15.75" customHeight="1">
      <c r="B1116" s="913"/>
    </row>
    <row r="1117" spans="2:2" ht="15.75" customHeight="1">
      <c r="B1117" s="913"/>
    </row>
    <row r="1118" spans="2:2" ht="15.75" customHeight="1">
      <c r="B1118" s="913"/>
    </row>
    <row r="1119" spans="2:2" ht="15.75" customHeight="1">
      <c r="B1119" s="913"/>
    </row>
    <row r="1120" spans="2:2" ht="15.75" customHeight="1">
      <c r="B1120" s="913"/>
    </row>
    <row r="1121" spans="2:2" ht="15.75" customHeight="1">
      <c r="B1121" s="913"/>
    </row>
    <row r="1122" spans="2:2" ht="15.75" customHeight="1">
      <c r="B1122" s="913"/>
    </row>
    <row r="1123" spans="2:2" ht="15.75" customHeight="1">
      <c r="B1123" s="913"/>
    </row>
    <row r="1124" spans="2:2" ht="15.75" customHeight="1">
      <c r="B1124" s="913"/>
    </row>
    <row r="1125" spans="2:2" ht="15.75" customHeight="1">
      <c r="B1125" s="913"/>
    </row>
    <row r="1126" spans="2:2" ht="15.75" customHeight="1">
      <c r="B1126" s="913"/>
    </row>
    <row r="1127" spans="2:2" ht="15.75" customHeight="1">
      <c r="B1127" s="913"/>
    </row>
    <row r="1128" spans="2:2" ht="15.75" customHeight="1">
      <c r="B1128" s="913"/>
    </row>
    <row r="1129" spans="2:2" ht="15.75" customHeight="1">
      <c r="B1129" s="913"/>
    </row>
    <row r="1130" spans="2:2" ht="15.75" customHeight="1">
      <c r="B1130" s="913"/>
    </row>
    <row r="1131" spans="2:2" ht="15.75" customHeight="1">
      <c r="B1131" s="913"/>
    </row>
    <row r="1132" spans="2:2" ht="15.75" customHeight="1">
      <c r="B1132" s="913"/>
    </row>
    <row r="1133" spans="2:2" ht="15.75" customHeight="1">
      <c r="B1133" s="913"/>
    </row>
    <row r="1134" spans="2:2" ht="15.75" customHeight="1">
      <c r="B1134" s="913"/>
    </row>
    <row r="1135" spans="2:2" ht="15.75" customHeight="1">
      <c r="B1135" s="913"/>
    </row>
    <row r="1136" spans="2:2" ht="15.75" customHeight="1">
      <c r="B1136" s="913"/>
    </row>
    <row r="1137" spans="2:2" ht="15.75" customHeight="1">
      <c r="B1137" s="913"/>
    </row>
    <row r="1138" spans="2:2" ht="15.75" customHeight="1">
      <c r="B1138" s="913"/>
    </row>
    <row r="1139" spans="2:2" ht="15.75" customHeight="1">
      <c r="B1139" s="913"/>
    </row>
    <row r="1140" spans="2:2" ht="15.75" customHeight="1">
      <c r="B1140" s="913"/>
    </row>
    <row r="1141" spans="2:2" ht="15.75" customHeight="1">
      <c r="B1141" s="913"/>
    </row>
    <row r="1142" spans="2:2" ht="15.75" customHeight="1">
      <c r="B1142" s="913"/>
    </row>
    <row r="1143" spans="2:2" ht="15.75" customHeight="1">
      <c r="B1143" s="913"/>
    </row>
    <row r="1144" spans="2:2" ht="15.75" customHeight="1">
      <c r="B1144" s="913"/>
    </row>
    <row r="1145" spans="2:2" ht="15.75" customHeight="1">
      <c r="B1145" s="913"/>
    </row>
    <row r="1146" spans="2:2" ht="15.75" customHeight="1">
      <c r="B1146" s="913"/>
    </row>
    <row r="1147" spans="2:2" ht="15.75" customHeight="1">
      <c r="B1147" s="913"/>
    </row>
    <row r="1148" spans="2:2" ht="15.75" customHeight="1">
      <c r="B1148" s="913"/>
    </row>
    <row r="1149" spans="2:2" ht="15.75" customHeight="1">
      <c r="B1149" s="913"/>
    </row>
    <row r="1150" spans="2:2" ht="15.75" customHeight="1">
      <c r="B1150" s="913"/>
    </row>
    <row r="1151" spans="2:2" ht="15.75" customHeight="1">
      <c r="B1151" s="913"/>
    </row>
    <row r="1152" spans="2:2" ht="15.75" customHeight="1">
      <c r="B1152" s="913"/>
    </row>
    <row r="1153" spans="2:2" ht="15.75" customHeight="1">
      <c r="B1153" s="913"/>
    </row>
    <row r="1154" spans="2:2" ht="15.75" customHeight="1">
      <c r="B1154" s="913"/>
    </row>
    <row r="1155" spans="2:2" ht="15.75" customHeight="1">
      <c r="B1155" s="913"/>
    </row>
    <row r="1156" spans="2:2" ht="15.75" customHeight="1">
      <c r="B1156" s="913"/>
    </row>
    <row r="1157" spans="2:2" ht="15.75" customHeight="1">
      <c r="B1157" s="913"/>
    </row>
    <row r="1158" spans="2:2" ht="15.75" customHeight="1">
      <c r="B1158" s="913"/>
    </row>
    <row r="1159" spans="2:2" ht="15.75" customHeight="1">
      <c r="B1159" s="913"/>
    </row>
    <row r="1160" spans="2:2" ht="15.75" customHeight="1">
      <c r="B1160" s="913"/>
    </row>
    <row r="1161" spans="2:2" ht="15.75" customHeight="1">
      <c r="B1161" s="913"/>
    </row>
    <row r="1162" spans="2:2" ht="15.75" customHeight="1">
      <c r="B1162" s="913"/>
    </row>
    <row r="1163" spans="2:2" ht="15.75" customHeight="1">
      <c r="B1163" s="913"/>
    </row>
    <row r="1164" spans="2:2" ht="15.75" customHeight="1">
      <c r="B1164" s="913"/>
    </row>
    <row r="1165" spans="2:2" ht="15.75" customHeight="1">
      <c r="B1165" s="913"/>
    </row>
    <row r="1166" spans="2:2" ht="15.75" customHeight="1">
      <c r="B1166" s="913"/>
    </row>
    <row r="1167" spans="2:2" ht="15.75" customHeight="1">
      <c r="B1167" s="913"/>
    </row>
    <row r="1168" spans="2:2" ht="15.75" customHeight="1">
      <c r="B1168" s="913"/>
    </row>
    <row r="1169" spans="2:2" ht="15.75" customHeight="1">
      <c r="B1169" s="913"/>
    </row>
    <row r="1170" spans="2:2" ht="15.75" customHeight="1">
      <c r="B1170" s="913"/>
    </row>
    <row r="1171" spans="2:2" ht="15.75" customHeight="1">
      <c r="B1171" s="913"/>
    </row>
    <row r="1172" spans="2:2" ht="15.75" customHeight="1">
      <c r="B1172" s="913"/>
    </row>
    <row r="1173" spans="2:2" ht="15.75" customHeight="1">
      <c r="B1173" s="913"/>
    </row>
    <row r="1174" spans="2:2" ht="15.75" customHeight="1">
      <c r="B1174" s="913"/>
    </row>
    <row r="1175" spans="2:2" ht="15.75" customHeight="1">
      <c r="B1175" s="913"/>
    </row>
    <row r="1176" spans="2:2" ht="15.75" customHeight="1">
      <c r="B1176" s="913"/>
    </row>
    <row r="1177" spans="2:2" ht="15.75" customHeight="1">
      <c r="B1177" s="913"/>
    </row>
    <row r="1178" spans="2:2" ht="15.75" customHeight="1">
      <c r="B1178" s="913"/>
    </row>
    <row r="1179" spans="2:2" ht="15.75" customHeight="1">
      <c r="B1179" s="913"/>
    </row>
    <row r="1180" spans="2:2" ht="15.75" customHeight="1">
      <c r="B1180" s="913"/>
    </row>
    <row r="1181" spans="2:2" ht="15.75" customHeight="1">
      <c r="B1181" s="913"/>
    </row>
    <row r="1182" spans="2:2" ht="15.75" customHeight="1">
      <c r="B1182" s="913"/>
    </row>
    <row r="1183" spans="2:2" ht="15.75" customHeight="1">
      <c r="B1183" s="913"/>
    </row>
    <row r="1184" spans="2:2" ht="15.75" customHeight="1">
      <c r="B1184" s="913"/>
    </row>
    <row r="1185" spans="2:2" ht="15.75" customHeight="1">
      <c r="B1185" s="913"/>
    </row>
    <row r="1186" spans="2:2" ht="15.75" customHeight="1">
      <c r="B1186" s="913"/>
    </row>
    <row r="1187" spans="2:2" ht="15.75" customHeight="1">
      <c r="B1187" s="913"/>
    </row>
    <row r="1188" spans="2:2" ht="15.75" customHeight="1">
      <c r="B1188" s="913"/>
    </row>
    <row r="1189" spans="2:2" ht="15.75" customHeight="1">
      <c r="B1189" s="913"/>
    </row>
    <row r="1190" spans="2:2" ht="15.75" customHeight="1">
      <c r="B1190" s="913"/>
    </row>
    <row r="1191" spans="2:2" ht="15.75" customHeight="1">
      <c r="B1191" s="913"/>
    </row>
    <row r="1192" spans="2:2" ht="15.75" customHeight="1">
      <c r="B1192" s="913"/>
    </row>
    <row r="1193" spans="2:2" ht="15.75" customHeight="1">
      <c r="B1193" s="913"/>
    </row>
    <row r="1194" spans="2:2" ht="15.75" customHeight="1">
      <c r="B1194" s="913"/>
    </row>
    <row r="1195" spans="2:2" ht="15.75" customHeight="1">
      <c r="B1195" s="913"/>
    </row>
    <row r="1196" spans="2:2" ht="15.75" customHeight="1">
      <c r="B1196" s="913"/>
    </row>
    <row r="1197" spans="2:2" ht="15.75" customHeight="1">
      <c r="B1197" s="913"/>
    </row>
    <row r="1198" spans="2:2" ht="15.75" customHeight="1">
      <c r="B1198" s="913"/>
    </row>
    <row r="1199" spans="2:2" ht="15.75" customHeight="1">
      <c r="B1199" s="913"/>
    </row>
    <row r="1200" spans="2:2" ht="15.75" customHeight="1">
      <c r="B1200" s="913"/>
    </row>
    <row r="1201" spans="2:2" ht="15.75" customHeight="1">
      <c r="B1201" s="913"/>
    </row>
    <row r="1202" spans="2:2" ht="15.75" customHeight="1">
      <c r="B1202" s="913"/>
    </row>
    <row r="1203" spans="2:2" ht="15.75" customHeight="1">
      <c r="B1203" s="913"/>
    </row>
    <row r="1204" spans="2:2" ht="15.75" customHeight="1">
      <c r="B1204" s="913"/>
    </row>
    <row r="1205" spans="2:2" ht="15.75" customHeight="1">
      <c r="B1205" s="913"/>
    </row>
    <row r="1206" spans="2:2" ht="15.75" customHeight="1">
      <c r="B1206" s="913"/>
    </row>
    <row r="1207" spans="2:2" ht="15.75" customHeight="1">
      <c r="B1207" s="913"/>
    </row>
    <row r="1208" spans="2:2" ht="15.75" customHeight="1">
      <c r="B1208" s="913"/>
    </row>
    <row r="1209" spans="2:2" ht="15.75" customHeight="1">
      <c r="B1209" s="913"/>
    </row>
    <row r="1210" spans="2:2" ht="15.75" customHeight="1">
      <c r="B1210" s="913"/>
    </row>
    <row r="1211" spans="2:2" ht="15.75" customHeight="1">
      <c r="B1211" s="913"/>
    </row>
    <row r="1212" spans="2:2" ht="15.75" customHeight="1">
      <c r="B1212" s="913"/>
    </row>
    <row r="1213" spans="2:2" ht="15.75" customHeight="1">
      <c r="B1213" s="913"/>
    </row>
    <row r="1214" spans="2:2" ht="15.75" customHeight="1">
      <c r="B1214" s="913"/>
    </row>
    <row r="1215" spans="2:2" ht="15.75" customHeight="1">
      <c r="B1215" s="913"/>
    </row>
    <row r="1216" spans="2:2" ht="15.75" customHeight="1">
      <c r="B1216" s="913"/>
    </row>
    <row r="1217" spans="2:2" ht="15.75" customHeight="1">
      <c r="B1217" s="913"/>
    </row>
    <row r="1218" spans="2:2" ht="15.75" customHeight="1">
      <c r="B1218" s="913"/>
    </row>
    <row r="1219" spans="2:2" ht="15.75" customHeight="1">
      <c r="B1219" s="913"/>
    </row>
    <row r="1220" spans="2:2" ht="15.75" customHeight="1">
      <c r="B1220" s="913"/>
    </row>
    <row r="1221" spans="2:2" ht="15.75" customHeight="1">
      <c r="B1221" s="913"/>
    </row>
    <row r="1222" spans="2:2" ht="15.75" customHeight="1">
      <c r="B1222" s="913"/>
    </row>
    <row r="1223" spans="2:2" ht="15.75" customHeight="1">
      <c r="B1223" s="913"/>
    </row>
    <row r="1224" spans="2:2" ht="15.75" customHeight="1">
      <c r="B1224" s="913"/>
    </row>
    <row r="1225" spans="2:2" ht="15.75" customHeight="1">
      <c r="B1225" s="913"/>
    </row>
    <row r="1226" spans="2:2" ht="15.75" customHeight="1">
      <c r="B1226" s="913"/>
    </row>
    <row r="1227" spans="2:2" ht="15.75" customHeight="1">
      <c r="B1227" s="913"/>
    </row>
    <row r="1228" spans="2:2" ht="15.75" customHeight="1">
      <c r="B1228" s="913"/>
    </row>
    <row r="1229" spans="2:2" ht="15.75" customHeight="1">
      <c r="B1229" s="913"/>
    </row>
    <row r="1230" spans="2:2" ht="15.75" customHeight="1">
      <c r="B1230" s="913"/>
    </row>
    <row r="1231" spans="2:2" ht="15.75" customHeight="1">
      <c r="B1231" s="913"/>
    </row>
    <row r="1232" spans="2:2" ht="15.75" customHeight="1">
      <c r="B1232" s="913"/>
    </row>
    <row r="1233" spans="2:2" ht="15.75" customHeight="1">
      <c r="B1233" s="913"/>
    </row>
    <row r="1234" spans="2:2" ht="15.75" customHeight="1">
      <c r="B1234" s="913"/>
    </row>
    <row r="1235" spans="2:2" ht="15.75" customHeight="1">
      <c r="B1235" s="913"/>
    </row>
    <row r="1236" spans="2:2" ht="15.75" customHeight="1">
      <c r="B1236" s="913"/>
    </row>
    <row r="1237" spans="2:2" ht="15.75" customHeight="1">
      <c r="B1237" s="913"/>
    </row>
    <row r="1238" spans="2:2" ht="15.75" customHeight="1">
      <c r="B1238" s="913"/>
    </row>
    <row r="1239" spans="2:2" ht="15.75" customHeight="1">
      <c r="B1239" s="913"/>
    </row>
    <row r="1240" spans="2:2" ht="15.75" customHeight="1">
      <c r="B1240" s="913"/>
    </row>
    <row r="1241" spans="2:2" ht="15.75" customHeight="1">
      <c r="B1241" s="913"/>
    </row>
    <row r="1242" spans="2:2" ht="15.75" customHeight="1">
      <c r="B1242" s="913"/>
    </row>
    <row r="1243" spans="2:2" ht="15.75" customHeight="1">
      <c r="B1243" s="913"/>
    </row>
    <row r="1244" spans="2:2" ht="15.75" customHeight="1">
      <c r="B1244" s="913"/>
    </row>
    <row r="1245" spans="2:2" ht="15.75" customHeight="1">
      <c r="B1245" s="913"/>
    </row>
    <row r="1246" spans="2:2" ht="15.75" customHeight="1">
      <c r="B1246" s="913"/>
    </row>
    <row r="1247" spans="2:2" ht="15.75" customHeight="1">
      <c r="B1247" s="913"/>
    </row>
    <row r="1248" spans="2:2" ht="15.75" customHeight="1">
      <c r="B1248" s="913"/>
    </row>
    <row r="1249" spans="2:2" ht="15.75" customHeight="1">
      <c r="B1249" s="913"/>
    </row>
    <row r="1250" spans="2:2" ht="15.75" customHeight="1">
      <c r="B1250" s="913"/>
    </row>
    <row r="1251" spans="2:2" ht="15.75" customHeight="1">
      <c r="B1251" s="913"/>
    </row>
    <row r="1252" spans="2:2" ht="15.75" customHeight="1">
      <c r="B1252" s="913"/>
    </row>
    <row r="1253" spans="2:2" ht="15.75" customHeight="1">
      <c r="B1253" s="913"/>
    </row>
    <row r="1254" spans="2:2" ht="15.75" customHeight="1">
      <c r="B1254" s="913"/>
    </row>
    <row r="1255" spans="2:2" ht="15.75" customHeight="1">
      <c r="B1255" s="913"/>
    </row>
    <row r="1256" spans="2:2" ht="15.75" customHeight="1">
      <c r="B1256" s="913"/>
    </row>
    <row r="1257" spans="2:2" ht="15.75" customHeight="1">
      <c r="B1257" s="913"/>
    </row>
    <row r="1258" spans="2:2" ht="15.75" customHeight="1">
      <c r="B1258" s="913"/>
    </row>
    <row r="1259" spans="2:2" ht="15.75" customHeight="1">
      <c r="B1259" s="913"/>
    </row>
    <row r="1260" spans="2:2" ht="15.75" customHeight="1">
      <c r="B1260" s="913"/>
    </row>
    <row r="1261" spans="2:2" ht="15.75" customHeight="1">
      <c r="B1261" s="913"/>
    </row>
    <row r="1262" spans="2:2" ht="15.75" customHeight="1">
      <c r="B1262" s="913"/>
    </row>
    <row r="1263" spans="2:2" ht="15.75" customHeight="1">
      <c r="B1263" s="913"/>
    </row>
    <row r="1264" spans="2:2" ht="15.75" customHeight="1">
      <c r="B1264" s="913"/>
    </row>
    <row r="1265" spans="2:2" ht="15.75" customHeight="1">
      <c r="B1265" s="913"/>
    </row>
    <row r="1266" spans="2:2" ht="15.75" customHeight="1">
      <c r="B1266" s="913"/>
    </row>
    <row r="1267" spans="2:2" ht="15.75" customHeight="1">
      <c r="B1267" s="913"/>
    </row>
    <row r="1268" spans="2:2" ht="15.75" customHeight="1">
      <c r="B1268" s="913"/>
    </row>
    <row r="1269" spans="2:2" ht="15.75" customHeight="1">
      <c r="B1269" s="913"/>
    </row>
    <row r="1270" spans="2:2" ht="15.75" customHeight="1">
      <c r="B1270" s="913"/>
    </row>
    <row r="1271" spans="2:2" ht="15.75" customHeight="1">
      <c r="B1271" s="913"/>
    </row>
    <row r="1272" spans="2:2" ht="15.75" customHeight="1">
      <c r="B1272" s="913"/>
    </row>
    <row r="1273" spans="2:2" ht="15.75" customHeight="1">
      <c r="B1273" s="913"/>
    </row>
    <row r="1274" spans="2:2" ht="15.75" customHeight="1">
      <c r="B1274" s="913"/>
    </row>
    <row r="1275" spans="2:2" ht="15.75" customHeight="1">
      <c r="B1275" s="913"/>
    </row>
    <row r="1276" spans="2:2" ht="15.75" customHeight="1">
      <c r="B1276" s="913"/>
    </row>
    <row r="1277" spans="2:2" ht="15.75" customHeight="1">
      <c r="B1277" s="913"/>
    </row>
    <row r="1278" spans="2:2" ht="15.75" customHeight="1">
      <c r="B1278" s="913"/>
    </row>
    <row r="1279" spans="2:2" ht="15.75" customHeight="1">
      <c r="B1279" s="913"/>
    </row>
    <row r="1280" spans="2:2" ht="15.75" customHeight="1">
      <c r="B1280" s="913"/>
    </row>
    <row r="1281" spans="2:2" ht="15.75" customHeight="1">
      <c r="B1281" s="913"/>
    </row>
    <row r="1282" spans="2:2" ht="15.75" customHeight="1">
      <c r="B1282" s="913"/>
    </row>
    <row r="1283" spans="2:2" ht="15.75" customHeight="1">
      <c r="B1283" s="913"/>
    </row>
    <row r="1284" spans="2:2" ht="15.75" customHeight="1">
      <c r="B1284" s="913"/>
    </row>
    <row r="1285" spans="2:2" ht="15.75" customHeight="1">
      <c r="B1285" s="913"/>
    </row>
    <row r="1286" spans="2:2" ht="15.75" customHeight="1">
      <c r="B1286" s="913"/>
    </row>
    <row r="1287" spans="2:2" ht="15.75" customHeight="1">
      <c r="B1287" s="913"/>
    </row>
    <row r="1288" spans="2:2" ht="15.75" customHeight="1">
      <c r="B1288" s="913"/>
    </row>
    <row r="1289" spans="2:2" ht="15.75" customHeight="1">
      <c r="B1289" s="913"/>
    </row>
    <row r="1290" spans="2:2" ht="15.75" customHeight="1">
      <c r="B1290" s="913"/>
    </row>
    <row r="1291" spans="2:2" ht="15.75" customHeight="1">
      <c r="B1291" s="913"/>
    </row>
    <row r="1292" spans="2:2" ht="15.75" customHeight="1">
      <c r="B1292" s="913"/>
    </row>
    <row r="1293" spans="2:2" ht="15.75" customHeight="1">
      <c r="B1293" s="913"/>
    </row>
    <row r="1294" spans="2:2" ht="15.75" customHeight="1">
      <c r="B1294" s="913"/>
    </row>
    <row r="1295" spans="2:2" ht="15.75" customHeight="1">
      <c r="B1295" s="913"/>
    </row>
    <row r="1296" spans="2:2" ht="15.75" customHeight="1">
      <c r="B1296" s="913"/>
    </row>
    <row r="1297" spans="2:2" ht="15.75" customHeight="1">
      <c r="B1297" s="913"/>
    </row>
    <row r="1298" spans="2:2" ht="15.75" customHeight="1">
      <c r="B1298" s="913"/>
    </row>
    <row r="1299" spans="2:2" ht="15.75" customHeight="1">
      <c r="B1299" s="913"/>
    </row>
    <row r="1300" spans="2:2" ht="15.75" customHeight="1">
      <c r="B1300" s="913"/>
    </row>
    <row r="1301" spans="2:2" ht="15.75" customHeight="1">
      <c r="B1301" s="913"/>
    </row>
    <row r="1302" spans="2:2" ht="15.75" customHeight="1">
      <c r="B1302" s="913"/>
    </row>
    <row r="1303" spans="2:2" ht="15.75" customHeight="1">
      <c r="B1303" s="913"/>
    </row>
    <row r="1304" spans="2:2" ht="15.75" customHeight="1">
      <c r="B1304" s="913"/>
    </row>
    <row r="1305" spans="2:2" ht="15.75" customHeight="1">
      <c r="B1305" s="913"/>
    </row>
    <row r="1306" spans="2:2" ht="15.75" customHeight="1">
      <c r="B1306" s="913"/>
    </row>
    <row r="1307" spans="2:2" ht="15.75" customHeight="1">
      <c r="B1307" s="913"/>
    </row>
    <row r="1308" spans="2:2" ht="15.75" customHeight="1">
      <c r="B1308" s="913"/>
    </row>
    <row r="1309" spans="2:2" ht="15.75" customHeight="1">
      <c r="B1309" s="913"/>
    </row>
    <row r="1310" spans="2:2" ht="15.75" customHeight="1">
      <c r="B1310" s="913"/>
    </row>
    <row r="1311" spans="2:2" ht="15.75" customHeight="1">
      <c r="B1311" s="913"/>
    </row>
    <row r="1312" spans="2:2" ht="15.75" customHeight="1">
      <c r="B1312" s="913"/>
    </row>
    <row r="1313" spans="2:2" ht="15.75" customHeight="1">
      <c r="B1313" s="913"/>
    </row>
    <row r="1314" spans="2:2" ht="15.75" customHeight="1">
      <c r="B1314" s="913"/>
    </row>
    <row r="1315" spans="2:2" ht="15.75" customHeight="1">
      <c r="B1315" s="913"/>
    </row>
    <row r="1316" spans="2:2" ht="15.75" customHeight="1">
      <c r="B1316" s="913"/>
    </row>
    <row r="1317" spans="2:2" ht="15.75" customHeight="1">
      <c r="B1317" s="913"/>
    </row>
    <row r="1318" spans="2:2" ht="15.75" customHeight="1">
      <c r="B1318" s="913"/>
    </row>
    <row r="1319" spans="2:2" ht="15.75" customHeight="1">
      <c r="B1319" s="913"/>
    </row>
    <row r="1320" spans="2:2" ht="15.75" customHeight="1">
      <c r="B1320" s="913"/>
    </row>
    <row r="1321" spans="2:2" ht="15.75" customHeight="1">
      <c r="B1321" s="913"/>
    </row>
    <row r="1322" spans="2:2" ht="15.75" customHeight="1">
      <c r="B1322" s="913"/>
    </row>
    <row r="1323" spans="2:2" ht="15.75" customHeight="1">
      <c r="B1323" s="913"/>
    </row>
    <row r="1324" spans="2:2" ht="15.75" customHeight="1">
      <c r="B1324" s="913"/>
    </row>
    <row r="1325" spans="2:2" ht="15.75" customHeight="1">
      <c r="B1325" s="913"/>
    </row>
    <row r="1326" spans="2:2" ht="15.75" customHeight="1">
      <c r="B1326" s="913"/>
    </row>
    <row r="1327" spans="2:2" ht="15.75" customHeight="1">
      <c r="B1327" s="913"/>
    </row>
    <row r="1328" spans="2:2" ht="15.75" customHeight="1">
      <c r="B1328" s="913"/>
    </row>
    <row r="1329" spans="2:2" ht="15.75" customHeight="1">
      <c r="B1329" s="913"/>
    </row>
    <row r="1330" spans="2:2" ht="15.75" customHeight="1">
      <c r="B1330" s="913"/>
    </row>
    <row r="1331" spans="2:2" ht="15.75" customHeight="1">
      <c r="B1331" s="913"/>
    </row>
    <row r="1332" spans="2:2" ht="15.75" customHeight="1">
      <c r="B1332" s="913"/>
    </row>
    <row r="1333" spans="2:2" ht="15.75" customHeight="1">
      <c r="B1333" s="913"/>
    </row>
    <row r="1334" spans="2:2" ht="15.75" customHeight="1">
      <c r="B1334" s="913"/>
    </row>
    <row r="1335" spans="2:2" ht="15.75" customHeight="1">
      <c r="B1335" s="913"/>
    </row>
    <row r="1336" spans="2:2" ht="15.75" customHeight="1">
      <c r="B1336" s="913"/>
    </row>
    <row r="1337" spans="2:2" ht="15.75" customHeight="1">
      <c r="B1337" s="913"/>
    </row>
    <row r="1338" spans="2:2" ht="15.75" customHeight="1">
      <c r="B1338" s="913"/>
    </row>
    <row r="1339" spans="2:2" ht="15.75" customHeight="1">
      <c r="B1339" s="913"/>
    </row>
    <row r="1340" spans="2:2" ht="15.75" customHeight="1">
      <c r="B1340" s="913"/>
    </row>
    <row r="1341" spans="2:2" ht="15.75" customHeight="1">
      <c r="B1341" s="913"/>
    </row>
    <row r="1342" spans="2:2" ht="15.75" customHeight="1">
      <c r="B1342" s="913"/>
    </row>
    <row r="1343" spans="2:2" ht="15.75" customHeight="1">
      <c r="B1343" s="913"/>
    </row>
    <row r="1344" spans="2:2" ht="15.75" customHeight="1">
      <c r="B1344" s="913"/>
    </row>
    <row r="1345" spans="2:2" ht="15.75" customHeight="1">
      <c r="B1345" s="913"/>
    </row>
    <row r="1346" spans="2:2" ht="15.75" customHeight="1">
      <c r="B1346" s="913"/>
    </row>
    <row r="1347" spans="2:2" ht="15.75" customHeight="1">
      <c r="B1347" s="913"/>
    </row>
    <row r="1348" spans="2:2" ht="15.75" customHeight="1">
      <c r="B1348" s="913"/>
    </row>
    <row r="1349" spans="2:2" ht="15.75" customHeight="1">
      <c r="B1349" s="913"/>
    </row>
    <row r="1350" spans="2:2" ht="15.75" customHeight="1">
      <c r="B1350" s="913"/>
    </row>
    <row r="1351" spans="2:2" ht="15.75" customHeight="1">
      <c r="B1351" s="913"/>
    </row>
    <row r="1352" spans="2:2" ht="15.75" customHeight="1">
      <c r="B1352" s="913"/>
    </row>
    <row r="1353" spans="2:2" ht="15.75" customHeight="1">
      <c r="B1353" s="913"/>
    </row>
    <row r="1354" spans="2:2" ht="15.75" customHeight="1">
      <c r="B1354" s="913"/>
    </row>
    <row r="1355" spans="2:2" ht="15.75" customHeight="1">
      <c r="B1355" s="913"/>
    </row>
    <row r="1356" spans="2:2" ht="15.75" customHeight="1">
      <c r="B1356" s="913"/>
    </row>
    <row r="1357" spans="2:2" ht="15.75" customHeight="1">
      <c r="B1357" s="913"/>
    </row>
    <row r="1358" spans="2:2" ht="15.75" customHeight="1">
      <c r="B1358" s="913"/>
    </row>
    <row r="1359" spans="2:2" ht="15.75" customHeight="1">
      <c r="B1359" s="913"/>
    </row>
    <row r="1360" spans="2:2" ht="15.75" customHeight="1">
      <c r="B1360" s="913"/>
    </row>
    <row r="1361" spans="2:2" ht="15.75" customHeight="1">
      <c r="B1361" s="913"/>
    </row>
    <row r="1362" spans="2:2" ht="15.75" customHeight="1">
      <c r="B1362" s="913"/>
    </row>
    <row r="1363" spans="2:2" ht="15.75" customHeight="1">
      <c r="B1363" s="913"/>
    </row>
    <row r="1364" spans="2:2" ht="15.75" customHeight="1">
      <c r="B1364" s="913"/>
    </row>
    <row r="1365" spans="2:2" ht="15.75" customHeight="1">
      <c r="B1365" s="913"/>
    </row>
    <row r="1366" spans="2:2" ht="15.75" customHeight="1">
      <c r="B1366" s="913"/>
    </row>
    <row r="1367" spans="2:2" ht="15.75" customHeight="1">
      <c r="B1367" s="913"/>
    </row>
    <row r="1368" spans="2:2" ht="15.75" customHeight="1">
      <c r="B1368" s="913"/>
    </row>
    <row r="1369" spans="2:2" ht="15.75" customHeight="1">
      <c r="B1369" s="913"/>
    </row>
    <row r="1370" spans="2:2" ht="15.75" customHeight="1">
      <c r="B1370" s="913"/>
    </row>
    <row r="1371" spans="2:2" ht="15.75" customHeight="1">
      <c r="B1371" s="913"/>
    </row>
    <row r="1372" spans="2:2" ht="15.75" customHeight="1">
      <c r="B1372" s="913"/>
    </row>
    <row r="1373" spans="2:2" ht="15.75" customHeight="1">
      <c r="B1373" s="913"/>
    </row>
    <row r="1374" spans="2:2" ht="15.75" customHeight="1">
      <c r="B1374" s="913"/>
    </row>
    <row r="1375" spans="2:2" ht="15.75" customHeight="1">
      <c r="B1375" s="913"/>
    </row>
    <row r="1376" spans="2:2" ht="15.75" customHeight="1">
      <c r="B1376" s="913"/>
    </row>
    <row r="1377" spans="2:2" ht="15.75" customHeight="1">
      <c r="B1377" s="913"/>
    </row>
    <row r="1378" spans="2:2" ht="15.75" customHeight="1">
      <c r="B1378" s="913"/>
    </row>
    <row r="1379" spans="2:2" ht="15.75" customHeight="1">
      <c r="B1379" s="913"/>
    </row>
    <row r="1380" spans="2:2" ht="15.75" customHeight="1">
      <c r="B1380" s="913"/>
    </row>
    <row r="1381" spans="2:2" ht="15.75" customHeight="1">
      <c r="B1381" s="913"/>
    </row>
    <row r="1382" spans="2:2" ht="15.75" customHeight="1">
      <c r="B1382" s="913"/>
    </row>
    <row r="1383" spans="2:2" ht="15.75" customHeight="1">
      <c r="B1383" s="913"/>
    </row>
    <row r="1384" spans="2:2" ht="15.75" customHeight="1">
      <c r="B1384" s="913"/>
    </row>
    <row r="1385" spans="2:2" ht="15.75" customHeight="1">
      <c r="B1385" s="913"/>
    </row>
    <row r="1386" spans="2:2" ht="15.75" customHeight="1">
      <c r="B1386" s="913"/>
    </row>
    <row r="1387" spans="2:2" ht="15.75" customHeight="1">
      <c r="B1387" s="913"/>
    </row>
    <row r="1388" spans="2:2" ht="15.75" customHeight="1">
      <c r="B1388" s="913"/>
    </row>
    <row r="1389" spans="2:2" ht="15.75" customHeight="1">
      <c r="B1389" s="913"/>
    </row>
    <row r="1390" spans="2:2" ht="15.75" customHeight="1">
      <c r="B1390" s="913"/>
    </row>
    <row r="1391" spans="2:2" ht="15.75" customHeight="1">
      <c r="B1391" s="913"/>
    </row>
    <row r="1392" spans="2:2" ht="15.75" customHeight="1">
      <c r="B1392" s="913"/>
    </row>
    <row r="1393" spans="2:2" ht="15.75" customHeight="1">
      <c r="B1393" s="913"/>
    </row>
    <row r="1394" spans="2:2" ht="15.75" customHeight="1">
      <c r="B1394" s="913"/>
    </row>
    <row r="1395" spans="2:2" ht="15.75" customHeight="1">
      <c r="B1395" s="913"/>
    </row>
    <row r="1396" spans="2:2" ht="15.75" customHeight="1">
      <c r="B1396" s="913"/>
    </row>
    <row r="1397" spans="2:2" ht="15.75" customHeight="1">
      <c r="B1397" s="913"/>
    </row>
    <row r="1398" spans="2:2" ht="15.75" customHeight="1">
      <c r="B1398" s="913"/>
    </row>
    <row r="1399" spans="2:2" ht="15.75" customHeight="1">
      <c r="B1399" s="913"/>
    </row>
    <row r="1400" spans="2:2" ht="15.75" customHeight="1">
      <c r="B1400" s="913"/>
    </row>
    <row r="1401" spans="2:2" ht="15.75" customHeight="1">
      <c r="B1401" s="913"/>
    </row>
    <row r="1402" spans="2:2" ht="15.75" customHeight="1">
      <c r="B1402" s="913"/>
    </row>
    <row r="1403" spans="2:2" ht="15.75" customHeight="1">
      <c r="B1403" s="913"/>
    </row>
    <row r="1404" spans="2:2" ht="15.75" customHeight="1">
      <c r="B1404" s="913"/>
    </row>
    <row r="1405" spans="2:2" ht="15.75" customHeight="1">
      <c r="B1405" s="913"/>
    </row>
    <row r="1406" spans="2:2" ht="15.75" customHeight="1">
      <c r="B1406" s="913"/>
    </row>
    <row r="1407" spans="2:2" ht="15.75" customHeight="1">
      <c r="B1407" s="913"/>
    </row>
    <row r="1408" spans="2:2" ht="15.75" customHeight="1">
      <c r="B1408" s="913"/>
    </row>
    <row r="1409" spans="2:2" ht="15.75" customHeight="1">
      <c r="B1409" s="913"/>
    </row>
    <row r="1410" spans="2:2" ht="15.75" customHeight="1">
      <c r="B1410" s="913"/>
    </row>
    <row r="1411" spans="2:2" ht="15.75" customHeight="1">
      <c r="B1411" s="913"/>
    </row>
    <row r="1412" spans="2:2" ht="15.75" customHeight="1">
      <c r="B1412" s="913"/>
    </row>
    <row r="1413" spans="2:2" ht="15.75" customHeight="1">
      <c r="B1413" s="913"/>
    </row>
    <row r="1414" spans="2:2" ht="15.75" customHeight="1">
      <c r="B1414" s="913"/>
    </row>
    <row r="1415" spans="2:2" ht="15.75" customHeight="1">
      <c r="B1415" s="913"/>
    </row>
    <row r="1416" spans="2:2" ht="15.75" customHeight="1">
      <c r="B1416" s="913"/>
    </row>
    <row r="1417" spans="2:2" ht="15.75" customHeight="1">
      <c r="B1417" s="913"/>
    </row>
    <row r="1418" spans="2:2" ht="15.75" customHeight="1">
      <c r="B1418" s="913"/>
    </row>
    <row r="1419" spans="2:2" ht="15.75" customHeight="1">
      <c r="B1419" s="913"/>
    </row>
    <row r="1420" spans="2:2" ht="15.75" customHeight="1">
      <c r="B1420" s="913"/>
    </row>
    <row r="1421" spans="2:2" ht="15.75" customHeight="1">
      <c r="B1421" s="913"/>
    </row>
    <row r="1422" spans="2:2" ht="15.75" customHeight="1">
      <c r="B1422" s="913"/>
    </row>
    <row r="1423" spans="2:2" ht="15.75" customHeight="1">
      <c r="B1423" s="913"/>
    </row>
    <row r="1424" spans="2:2" ht="15.75" customHeight="1">
      <c r="B1424" s="913"/>
    </row>
    <row r="1425" spans="2:2" ht="15.75" customHeight="1">
      <c r="B1425" s="913"/>
    </row>
    <row r="1426" spans="2:2" ht="15.75" customHeight="1">
      <c r="B1426" s="913"/>
    </row>
    <row r="1427" spans="2:2" ht="15.75" customHeight="1">
      <c r="B1427" s="913"/>
    </row>
    <row r="1428" spans="2:2" ht="15.75" customHeight="1">
      <c r="B1428" s="913"/>
    </row>
    <row r="1429" spans="2:2" ht="15.75" customHeight="1">
      <c r="B1429" s="913"/>
    </row>
    <row r="1430" spans="2:2" ht="15.75" customHeight="1">
      <c r="B1430" s="913"/>
    </row>
    <row r="1431" spans="2:2" ht="15.75" customHeight="1">
      <c r="B1431" s="913"/>
    </row>
    <row r="1432" spans="2:2" ht="15.75" customHeight="1">
      <c r="B1432" s="913"/>
    </row>
    <row r="1433" spans="2:2" ht="15.75" customHeight="1">
      <c r="B1433" s="913"/>
    </row>
    <row r="1434" spans="2:2" ht="15.75" customHeight="1">
      <c r="B1434" s="913"/>
    </row>
    <row r="1435" spans="2:2" ht="15.75" customHeight="1">
      <c r="B1435" s="913"/>
    </row>
    <row r="1436" spans="2:2" ht="15.75" customHeight="1">
      <c r="B1436" s="913"/>
    </row>
    <row r="1437" spans="2:2" ht="15.75" customHeight="1">
      <c r="B1437" s="913"/>
    </row>
    <row r="1438" spans="2:2" ht="15.75" customHeight="1">
      <c r="B1438" s="913"/>
    </row>
    <row r="1439" spans="2:2" ht="15.75" customHeight="1">
      <c r="B1439" s="913"/>
    </row>
    <row r="1440" spans="2:2" ht="15.75" customHeight="1">
      <c r="B1440" s="913"/>
    </row>
    <row r="1441" spans="2:2" ht="15.75" customHeight="1">
      <c r="B1441" s="913"/>
    </row>
    <row r="1442" spans="2:2" ht="15.75" customHeight="1">
      <c r="B1442" s="913"/>
    </row>
    <row r="1443" spans="2:2" ht="15.75" customHeight="1">
      <c r="B1443" s="913"/>
    </row>
    <row r="1444" spans="2:2" ht="15.75" customHeight="1">
      <c r="B1444" s="913"/>
    </row>
    <row r="1445" spans="2:2" ht="15.75" customHeight="1">
      <c r="B1445" s="913"/>
    </row>
    <row r="1446" spans="2:2" ht="15.75" customHeight="1">
      <c r="B1446" s="913"/>
    </row>
    <row r="1447" spans="2:2" ht="15.75" customHeight="1">
      <c r="B1447" s="913"/>
    </row>
    <row r="1448" spans="2:2" ht="15.75" customHeight="1">
      <c r="B1448" s="913"/>
    </row>
    <row r="1449" spans="2:2" ht="15.75" customHeight="1">
      <c r="B1449" s="913"/>
    </row>
    <row r="1450" spans="2:2" ht="15.75" customHeight="1">
      <c r="B1450" s="913"/>
    </row>
    <row r="1451" spans="2:2" ht="15.75" customHeight="1">
      <c r="B1451" s="913"/>
    </row>
    <row r="1452" spans="2:2" ht="15.75" customHeight="1">
      <c r="B1452" s="913"/>
    </row>
    <row r="1453" spans="2:2" ht="15.75" customHeight="1">
      <c r="B1453" s="913"/>
    </row>
    <row r="1454" spans="2:2" ht="15.75" customHeight="1">
      <c r="B1454" s="913"/>
    </row>
    <row r="1455" spans="2:2" ht="15.75" customHeight="1">
      <c r="B1455" s="913"/>
    </row>
    <row r="1456" spans="2:2" ht="15.75" customHeight="1">
      <c r="B1456" s="913"/>
    </row>
    <row r="1457" spans="2:2" ht="15.75" customHeight="1">
      <c r="B1457" s="913"/>
    </row>
    <row r="1458" spans="2:2" ht="15.75" customHeight="1">
      <c r="B1458" s="913"/>
    </row>
    <row r="1459" spans="2:2" ht="15.75" customHeight="1">
      <c r="B1459" s="913"/>
    </row>
    <row r="1460" spans="2:2" ht="15.75" customHeight="1">
      <c r="B1460" s="913"/>
    </row>
    <row r="1461" spans="2:2" ht="15.75" customHeight="1">
      <c r="B1461" s="913"/>
    </row>
    <row r="1462" spans="2:2" ht="15.75" customHeight="1">
      <c r="B1462" s="913"/>
    </row>
    <row r="1463" spans="2:2" ht="15.75" customHeight="1">
      <c r="B1463" s="913"/>
    </row>
    <row r="1464" spans="2:2" ht="15.75" customHeight="1">
      <c r="B1464" s="913"/>
    </row>
    <row r="1465" spans="2:2" ht="15.75" customHeight="1">
      <c r="B1465" s="913"/>
    </row>
    <row r="1466" spans="2:2" ht="15.75" customHeight="1">
      <c r="B1466" s="913"/>
    </row>
    <row r="1467" spans="2:2" ht="15.75" customHeight="1">
      <c r="B1467" s="913"/>
    </row>
    <row r="1468" spans="2:2" ht="15.75" customHeight="1">
      <c r="B1468" s="913"/>
    </row>
    <row r="1469" spans="2:2" ht="15.75" customHeight="1">
      <c r="B1469" s="913"/>
    </row>
    <row r="1470" spans="2:2" ht="15.75" customHeight="1">
      <c r="B1470" s="913"/>
    </row>
    <row r="1471" spans="2:2" ht="15.75" customHeight="1">
      <c r="B1471" s="913"/>
    </row>
    <row r="1472" spans="2:2" ht="15.75" customHeight="1">
      <c r="B1472" s="913"/>
    </row>
    <row r="1473" spans="2:2" ht="15.75" customHeight="1">
      <c r="B1473" s="913"/>
    </row>
    <row r="1474" spans="2:2" ht="15.75" customHeight="1">
      <c r="B1474" s="913"/>
    </row>
    <row r="1475" spans="2:2" ht="15.75" customHeight="1">
      <c r="B1475" s="913"/>
    </row>
    <row r="1476" spans="2:2" ht="15.75" customHeight="1">
      <c r="B1476" s="913"/>
    </row>
    <row r="1477" spans="2:2" ht="15.75" customHeight="1">
      <c r="B1477" s="913"/>
    </row>
    <row r="1478" spans="2:2" ht="15.75" customHeight="1">
      <c r="B1478" s="913"/>
    </row>
    <row r="1479" spans="2:2" ht="15.75" customHeight="1">
      <c r="B1479" s="913"/>
    </row>
    <row r="1480" spans="2:2" ht="15.75" customHeight="1">
      <c r="B1480" s="913"/>
    </row>
    <row r="1481" spans="2:2" ht="15.75" customHeight="1">
      <c r="B1481" s="913"/>
    </row>
    <row r="1482" spans="2:2" ht="15.75" customHeight="1">
      <c r="B1482" s="913"/>
    </row>
    <row r="1483" spans="2:2" ht="15.75" customHeight="1">
      <c r="B1483" s="913"/>
    </row>
    <row r="1484" spans="2:2" ht="15.75" customHeight="1">
      <c r="B1484" s="913"/>
    </row>
    <row r="1485" spans="2:2" ht="15.75" customHeight="1">
      <c r="B1485" s="913"/>
    </row>
    <row r="1486" spans="2:2" ht="15.75" customHeight="1">
      <c r="B1486" s="913"/>
    </row>
    <row r="1487" spans="2:2" ht="15.75" customHeight="1">
      <c r="B1487" s="913"/>
    </row>
    <row r="1488" spans="2:2" ht="15.75" customHeight="1">
      <c r="B1488" s="913"/>
    </row>
    <row r="1489" spans="2:2" ht="15.75" customHeight="1">
      <c r="B1489" s="913"/>
    </row>
    <row r="1490" spans="2:2" ht="15.75" customHeight="1">
      <c r="B1490" s="913"/>
    </row>
    <row r="1491" spans="2:2" ht="15.75" customHeight="1">
      <c r="B1491" s="913"/>
    </row>
    <row r="1492" spans="2:2" ht="15.75" customHeight="1">
      <c r="B1492" s="913"/>
    </row>
    <row r="1493" spans="2:2" ht="15.75" customHeight="1">
      <c r="B1493" s="913"/>
    </row>
    <row r="1494" spans="2:2" ht="15.75" customHeight="1">
      <c r="B1494" s="913"/>
    </row>
    <row r="1495" spans="2:2" ht="15.75" customHeight="1">
      <c r="B1495" s="913"/>
    </row>
    <row r="1496" spans="2:2" ht="15.75" customHeight="1">
      <c r="B1496" s="913"/>
    </row>
    <row r="1497" spans="2:2" ht="15.75" customHeight="1">
      <c r="B1497" s="913"/>
    </row>
    <row r="1498" spans="2:2" ht="15.75" customHeight="1">
      <c r="B1498" s="913"/>
    </row>
    <row r="1499" spans="2:2" ht="15.75" customHeight="1">
      <c r="B1499" s="913"/>
    </row>
    <row r="1500" spans="2:2" ht="15.75" customHeight="1">
      <c r="B1500" s="913"/>
    </row>
    <row r="1501" spans="2:2" ht="15.75" customHeight="1">
      <c r="B1501" s="913"/>
    </row>
    <row r="1502" spans="2:2" ht="15.75" customHeight="1">
      <c r="B1502" s="913"/>
    </row>
    <row r="1503" spans="2:2" ht="15.75" customHeight="1">
      <c r="B1503" s="913"/>
    </row>
    <row r="1504" spans="2:2" ht="15.75" customHeight="1">
      <c r="B1504" s="913"/>
    </row>
    <row r="1505" spans="2:2" ht="15.75" customHeight="1">
      <c r="B1505" s="913"/>
    </row>
    <row r="1506" spans="2:2" ht="15.75" customHeight="1">
      <c r="B1506" s="913"/>
    </row>
    <row r="1507" spans="2:2" ht="15.75" customHeight="1">
      <c r="B1507" s="913"/>
    </row>
    <row r="1508" spans="2:2" ht="15.75" customHeight="1">
      <c r="B1508" s="913"/>
    </row>
    <row r="1509" spans="2:2" ht="15.75" customHeight="1">
      <c r="B1509" s="913"/>
    </row>
    <row r="1510" spans="2:2" ht="15.75" customHeight="1">
      <c r="B1510" s="913"/>
    </row>
    <row r="1511" spans="2:2" ht="15.75" customHeight="1">
      <c r="B1511" s="913"/>
    </row>
    <row r="1512" spans="2:2" ht="15.75" customHeight="1">
      <c r="B1512" s="913"/>
    </row>
    <row r="1513" spans="2:2" ht="15.75" customHeight="1">
      <c r="B1513" s="913"/>
    </row>
    <row r="1514" spans="2:2" ht="15.75" customHeight="1">
      <c r="B1514" s="913"/>
    </row>
    <row r="1515" spans="2:2" ht="15.75" customHeight="1">
      <c r="B1515" s="913"/>
    </row>
    <row r="1516" spans="2:2" ht="15.75" customHeight="1">
      <c r="B1516" s="913"/>
    </row>
    <row r="1517" spans="2:2" ht="15.75" customHeight="1">
      <c r="B1517" s="913"/>
    </row>
    <row r="1518" spans="2:2" ht="15.75" customHeight="1">
      <c r="B1518" s="913"/>
    </row>
    <row r="1519" spans="2:2" ht="15.75" customHeight="1">
      <c r="B1519" s="913"/>
    </row>
    <row r="1520" spans="2:2" ht="15.75" customHeight="1">
      <c r="B1520" s="913"/>
    </row>
    <row r="1521" spans="2:2" ht="15.75" customHeight="1">
      <c r="B1521" s="913"/>
    </row>
    <row r="1522" spans="2:2" ht="15.75" customHeight="1">
      <c r="B1522" s="913"/>
    </row>
    <row r="1523" spans="2:2" ht="15.75" customHeight="1">
      <c r="B1523" s="913"/>
    </row>
    <row r="1524" spans="2:2" ht="15.75" customHeight="1">
      <c r="B1524" s="913"/>
    </row>
    <row r="1525" spans="2:2" ht="15.75" customHeight="1">
      <c r="B1525" s="913"/>
    </row>
    <row r="1526" spans="2:2" ht="15.75" customHeight="1">
      <c r="B1526" s="913"/>
    </row>
    <row r="1527" spans="2:2" ht="15.75" customHeight="1">
      <c r="B1527" s="913"/>
    </row>
    <row r="1528" spans="2:2" ht="15.75" customHeight="1">
      <c r="B1528" s="913"/>
    </row>
    <row r="1529" spans="2:2" ht="15.75" customHeight="1">
      <c r="B1529" s="913"/>
    </row>
    <row r="1530" spans="2:2" ht="15.75" customHeight="1">
      <c r="B1530" s="913"/>
    </row>
    <row r="1531" spans="2:2" ht="15.75" customHeight="1">
      <c r="B1531" s="913"/>
    </row>
    <row r="1532" spans="2:2" ht="15.75" customHeight="1">
      <c r="B1532" s="913"/>
    </row>
    <row r="1533" spans="2:2" ht="15.75" customHeight="1">
      <c r="B1533" s="913"/>
    </row>
    <row r="1534" spans="2:2" ht="15.75" customHeight="1">
      <c r="B1534" s="913"/>
    </row>
    <row r="1535" spans="2:2" ht="15.75" customHeight="1">
      <c r="B1535" s="913"/>
    </row>
    <row r="1536" spans="2:2" ht="15.75" customHeight="1">
      <c r="B1536" s="913"/>
    </row>
    <row r="1537" spans="2:2" ht="15.75" customHeight="1">
      <c r="B1537" s="913"/>
    </row>
    <row r="1538" spans="2:2" ht="15.75" customHeight="1">
      <c r="B1538" s="913"/>
    </row>
    <row r="1539" spans="2:2" ht="15.75" customHeight="1">
      <c r="B1539" s="913"/>
    </row>
    <row r="1540" spans="2:2" ht="15.75" customHeight="1">
      <c r="B1540" s="913"/>
    </row>
    <row r="1541" spans="2:2" ht="15.75" customHeight="1">
      <c r="B1541" s="913"/>
    </row>
    <row r="1542" spans="2:2" ht="15.75" customHeight="1">
      <c r="B1542" s="913"/>
    </row>
    <row r="1543" spans="2:2" ht="15.75" customHeight="1">
      <c r="B1543" s="913"/>
    </row>
    <row r="1544" spans="2:2" ht="15.75" customHeight="1">
      <c r="B1544" s="913"/>
    </row>
    <row r="1545" spans="2:2" ht="15.75" customHeight="1">
      <c r="B1545" s="913"/>
    </row>
    <row r="1546" spans="2:2" ht="15.75" customHeight="1">
      <c r="B1546" s="913"/>
    </row>
    <row r="1547" spans="2:2" ht="15.75" customHeight="1">
      <c r="B1547" s="913"/>
    </row>
    <row r="1548" spans="2:2" ht="15.75" customHeight="1">
      <c r="B1548" s="913"/>
    </row>
    <row r="1549" spans="2:2" ht="15.75" customHeight="1">
      <c r="B1549" s="913"/>
    </row>
    <row r="1550" spans="2:2" ht="15.75" customHeight="1">
      <c r="B1550" s="913"/>
    </row>
    <row r="1551" spans="2:2" ht="15.75" customHeight="1">
      <c r="B1551" s="913"/>
    </row>
    <row r="1552" spans="2:2" ht="15.75" customHeight="1">
      <c r="B1552" s="913"/>
    </row>
    <row r="1553" spans="2:2" ht="15.75" customHeight="1">
      <c r="B1553" s="913"/>
    </row>
    <row r="1554" spans="2:2" ht="15.75" customHeight="1">
      <c r="B1554" s="913"/>
    </row>
    <row r="1555" spans="2:2" ht="15.75" customHeight="1">
      <c r="B1555" s="913"/>
    </row>
    <row r="1556" spans="2:2" ht="15.75" customHeight="1">
      <c r="B1556" s="913"/>
    </row>
    <row r="1557" spans="2:2" ht="15.75" customHeight="1">
      <c r="B1557" s="913"/>
    </row>
    <row r="1558" spans="2:2" ht="15.75" customHeight="1">
      <c r="B1558" s="913"/>
    </row>
    <row r="1559" spans="2:2" ht="15.75" customHeight="1">
      <c r="B1559" s="913"/>
    </row>
    <row r="1560" spans="2:2" ht="15.75" customHeight="1">
      <c r="B1560" s="913"/>
    </row>
    <row r="1561" spans="2:2" ht="15.75" customHeight="1">
      <c r="B1561" s="913"/>
    </row>
    <row r="1562" spans="2:2" ht="15.75" customHeight="1">
      <c r="B1562" s="913"/>
    </row>
    <row r="1563" spans="2:2" ht="15.75" customHeight="1">
      <c r="B1563" s="913"/>
    </row>
    <row r="1564" spans="2:2" ht="15.75" customHeight="1">
      <c r="B1564" s="913"/>
    </row>
    <row r="1565" spans="2:2" ht="15.75" customHeight="1">
      <c r="B1565" s="913"/>
    </row>
    <row r="1566" spans="2:2" ht="15.75" customHeight="1">
      <c r="B1566" s="913"/>
    </row>
    <row r="1567" spans="2:2" ht="15.75" customHeight="1">
      <c r="B1567" s="913"/>
    </row>
    <row r="1568" spans="2:2" ht="15.75" customHeight="1">
      <c r="B1568" s="913"/>
    </row>
    <row r="1569" spans="2:2" ht="15.75" customHeight="1">
      <c r="B1569" s="913"/>
    </row>
    <row r="1570" spans="2:2" ht="15.75" customHeight="1">
      <c r="B1570" s="913"/>
    </row>
    <row r="1571" spans="2:2" ht="15.75" customHeight="1">
      <c r="B1571" s="913"/>
    </row>
    <row r="1572" spans="2:2" ht="15.75" customHeight="1">
      <c r="B1572" s="913"/>
    </row>
    <row r="1573" spans="2:2" ht="15.75" customHeight="1">
      <c r="B1573" s="913"/>
    </row>
    <row r="1574" spans="2:2" ht="15.75" customHeight="1">
      <c r="B1574" s="913"/>
    </row>
    <row r="1575" spans="2:2" ht="15.75" customHeight="1">
      <c r="B1575" s="913"/>
    </row>
    <row r="1576" spans="2:2" ht="15.75" customHeight="1">
      <c r="B1576" s="913"/>
    </row>
    <row r="1577" spans="2:2" ht="15.75" customHeight="1">
      <c r="B1577" s="913"/>
    </row>
    <row r="1578" spans="2:2" ht="15.75" customHeight="1">
      <c r="B1578" s="913"/>
    </row>
    <row r="1579" spans="2:2" ht="15.75" customHeight="1">
      <c r="B1579" s="913"/>
    </row>
    <row r="1580" spans="2:2" ht="15.75" customHeight="1">
      <c r="B1580" s="913"/>
    </row>
    <row r="1581" spans="2:2" ht="15.75" customHeight="1">
      <c r="B1581" s="913"/>
    </row>
    <row r="1582" spans="2:2" ht="15.75" customHeight="1">
      <c r="B1582" s="913"/>
    </row>
    <row r="1583" spans="2:2" ht="15.75" customHeight="1">
      <c r="B1583" s="913"/>
    </row>
    <row r="1584" spans="2:2" ht="15.75" customHeight="1">
      <c r="B1584" s="913"/>
    </row>
    <row r="1585" spans="2:2" ht="15.75" customHeight="1">
      <c r="B1585" s="913"/>
    </row>
    <row r="1586" spans="2:2" ht="15.75" customHeight="1">
      <c r="B1586" s="913"/>
    </row>
    <row r="1587" spans="2:2" ht="15.75" customHeight="1">
      <c r="B1587" s="913"/>
    </row>
    <row r="1588" spans="2:2" ht="15.75" customHeight="1">
      <c r="B1588" s="913"/>
    </row>
    <row r="1589" spans="2:2" ht="15.75" customHeight="1">
      <c r="B1589" s="913"/>
    </row>
    <row r="1590" spans="2:2" ht="15.75" customHeight="1">
      <c r="B1590" s="913"/>
    </row>
    <row r="1591" spans="2:2" ht="15.75" customHeight="1">
      <c r="B1591" s="913"/>
    </row>
    <row r="1592" spans="2:2" ht="15.75" customHeight="1">
      <c r="B1592" s="913"/>
    </row>
    <row r="1593" spans="2:2" ht="15.75" customHeight="1">
      <c r="B1593" s="913"/>
    </row>
    <row r="1594" spans="2:2" ht="15.75" customHeight="1">
      <c r="B1594" s="913"/>
    </row>
    <row r="1595" spans="2:2" ht="15.75" customHeight="1">
      <c r="B1595" s="913"/>
    </row>
    <row r="1596" spans="2:2" ht="15.75" customHeight="1">
      <c r="B1596" s="913"/>
    </row>
    <row r="1597" spans="2:2" ht="15.75" customHeight="1">
      <c r="B1597" s="913"/>
    </row>
    <row r="1598" spans="2:2" ht="15.75" customHeight="1">
      <c r="B1598" s="913"/>
    </row>
    <row r="1599" spans="2:2" ht="15.75" customHeight="1">
      <c r="B1599" s="913"/>
    </row>
    <row r="1600" spans="2:2" ht="15.75" customHeight="1">
      <c r="B1600" s="913"/>
    </row>
    <row r="1601" spans="2:2" ht="15.75" customHeight="1">
      <c r="B1601" s="913"/>
    </row>
    <row r="1602" spans="2:2" ht="15.75" customHeight="1">
      <c r="B1602" s="913"/>
    </row>
    <row r="1603" spans="2:2" ht="15.75" customHeight="1">
      <c r="B1603" s="913"/>
    </row>
    <row r="1604" spans="2:2" ht="15.75" customHeight="1">
      <c r="B1604" s="913"/>
    </row>
    <row r="1605" spans="2:2" ht="15.75" customHeight="1">
      <c r="B1605" s="913"/>
    </row>
    <row r="1606" spans="2:2" ht="15.75" customHeight="1">
      <c r="B1606" s="913"/>
    </row>
    <row r="1607" spans="2:2" ht="15.75" customHeight="1">
      <c r="B1607" s="913"/>
    </row>
    <row r="1608" spans="2:2" ht="15.75" customHeight="1">
      <c r="B1608" s="913"/>
    </row>
    <row r="1609" spans="2:2" ht="15.75" customHeight="1">
      <c r="B1609" s="913"/>
    </row>
    <row r="1610" spans="2:2" ht="15.75" customHeight="1">
      <c r="B1610" s="913"/>
    </row>
    <row r="1611" spans="2:2" ht="15.75" customHeight="1">
      <c r="B1611" s="913"/>
    </row>
    <row r="1612" spans="2:2" ht="15.75" customHeight="1">
      <c r="B1612" s="913"/>
    </row>
    <row r="1613" spans="2:2" ht="15.75" customHeight="1">
      <c r="B1613" s="913"/>
    </row>
    <row r="1614" spans="2:2" ht="15.75" customHeight="1">
      <c r="B1614" s="913"/>
    </row>
    <row r="1615" spans="2:2" ht="15.75" customHeight="1">
      <c r="B1615" s="913"/>
    </row>
    <row r="1616" spans="2:2" ht="15.75" customHeight="1">
      <c r="B1616" s="913"/>
    </row>
    <row r="1617" spans="2:2" ht="15.75" customHeight="1">
      <c r="B1617" s="913"/>
    </row>
    <row r="1618" spans="2:2" ht="15.75" customHeight="1">
      <c r="B1618" s="913"/>
    </row>
    <row r="1619" spans="2:2" ht="15.75" customHeight="1">
      <c r="B1619" s="913"/>
    </row>
    <row r="1620" spans="2:2" ht="15.75" customHeight="1">
      <c r="B1620" s="913"/>
    </row>
    <row r="1621" spans="2:2" ht="15.75" customHeight="1">
      <c r="B1621" s="913"/>
    </row>
    <row r="1622" spans="2:2" ht="15.75" customHeight="1">
      <c r="B1622" s="913"/>
    </row>
    <row r="1623" spans="2:2" ht="15.75" customHeight="1">
      <c r="B1623" s="913"/>
    </row>
    <row r="1624" spans="2:2" ht="15.75" customHeight="1">
      <c r="B1624" s="913"/>
    </row>
    <row r="1625" spans="2:2" ht="15.75" customHeight="1">
      <c r="B1625" s="913"/>
    </row>
    <row r="1626" spans="2:2" ht="15.75" customHeight="1">
      <c r="B1626" s="913"/>
    </row>
    <row r="1627" spans="2:2" ht="15.75" customHeight="1">
      <c r="B1627" s="913"/>
    </row>
    <row r="1628" spans="2:2" ht="15.75" customHeight="1">
      <c r="B1628" s="913"/>
    </row>
    <row r="1629" spans="2:2" ht="15.75" customHeight="1">
      <c r="B1629" s="913"/>
    </row>
    <row r="1630" spans="2:2" ht="15.75" customHeight="1">
      <c r="B1630" s="913"/>
    </row>
    <row r="1631" spans="2:2" ht="15.75" customHeight="1">
      <c r="B1631" s="913"/>
    </row>
    <row r="1632" spans="2:2" ht="15.75" customHeight="1">
      <c r="B1632" s="913"/>
    </row>
    <row r="1633" spans="2:2" ht="15.75" customHeight="1">
      <c r="B1633" s="913"/>
    </row>
    <row r="1634" spans="2:2" ht="15.75" customHeight="1">
      <c r="B1634" s="913"/>
    </row>
    <row r="1635" spans="2:2" ht="15.75" customHeight="1">
      <c r="B1635" s="913"/>
    </row>
    <row r="1636" spans="2:2" ht="15.75" customHeight="1">
      <c r="B1636" s="913"/>
    </row>
    <row r="1637" spans="2:2" ht="15.75" customHeight="1">
      <c r="B1637" s="913"/>
    </row>
    <row r="1638" spans="2:2" ht="15.75" customHeight="1">
      <c r="B1638" s="913"/>
    </row>
    <row r="1639" spans="2:2" ht="15.75" customHeight="1">
      <c r="B1639" s="913"/>
    </row>
    <row r="1640" spans="2:2" ht="15.75" customHeight="1">
      <c r="B1640" s="913"/>
    </row>
    <row r="1641" spans="2:2" ht="15.75" customHeight="1">
      <c r="B1641" s="913"/>
    </row>
    <row r="1642" spans="2:2" ht="15.75" customHeight="1">
      <c r="B1642" s="913"/>
    </row>
    <row r="1643" spans="2:2" ht="15.75" customHeight="1">
      <c r="B1643" s="913"/>
    </row>
    <row r="1644" spans="2:2" ht="15.75" customHeight="1">
      <c r="B1644" s="913"/>
    </row>
    <row r="1645" spans="2:2" ht="15.75" customHeight="1">
      <c r="B1645" s="913"/>
    </row>
    <row r="1646" spans="2:2" ht="15.75" customHeight="1">
      <c r="B1646" s="913"/>
    </row>
    <row r="1647" spans="2:2" ht="15.75" customHeight="1">
      <c r="B1647" s="913"/>
    </row>
    <row r="1648" spans="2:2" ht="15.75" customHeight="1">
      <c r="B1648" s="913"/>
    </row>
    <row r="1649" spans="2:2" ht="15.75" customHeight="1">
      <c r="B1649" s="913"/>
    </row>
    <row r="1650" spans="2:2" ht="15.75" customHeight="1">
      <c r="B1650" s="913"/>
    </row>
    <row r="1651" spans="2:2" ht="15.75" customHeight="1">
      <c r="B1651" s="913"/>
    </row>
    <row r="1652" spans="2:2" ht="15.75" customHeight="1">
      <c r="B1652" s="913"/>
    </row>
    <row r="1653" spans="2:2" ht="15.75" customHeight="1">
      <c r="B1653" s="913"/>
    </row>
    <row r="1654" spans="2:2" ht="15.75" customHeight="1">
      <c r="B1654" s="913"/>
    </row>
    <row r="1655" spans="2:2" ht="15.75" customHeight="1">
      <c r="B1655" s="913"/>
    </row>
    <row r="1656" spans="2:2" ht="15.75" customHeight="1">
      <c r="B1656" s="913"/>
    </row>
    <row r="1657" spans="2:2" ht="15.75" customHeight="1">
      <c r="B1657" s="913"/>
    </row>
    <row r="1658" spans="2:2" ht="15.75" customHeight="1">
      <c r="B1658" s="913"/>
    </row>
    <row r="1659" spans="2:2" ht="15.75" customHeight="1">
      <c r="B1659" s="913"/>
    </row>
    <row r="1660" spans="2:2" ht="15.75" customHeight="1">
      <c r="B1660" s="913"/>
    </row>
    <row r="1661" spans="2:2" ht="15.75" customHeight="1">
      <c r="B1661" s="913"/>
    </row>
    <row r="1662" spans="2:2" ht="15.75" customHeight="1">
      <c r="B1662" s="913"/>
    </row>
    <row r="1663" spans="2:2" ht="15.75" customHeight="1">
      <c r="B1663" s="913"/>
    </row>
    <row r="1664" spans="2:2" ht="15.75" customHeight="1">
      <c r="B1664" s="913"/>
    </row>
    <row r="1665" spans="2:2" ht="15.75" customHeight="1">
      <c r="B1665" s="913"/>
    </row>
    <row r="1666" spans="2:2" ht="15.75" customHeight="1">
      <c r="B1666" s="913"/>
    </row>
    <row r="1667" spans="2:2" ht="15.75" customHeight="1">
      <c r="B1667" s="913"/>
    </row>
    <row r="1668" spans="2:2" ht="15.75" customHeight="1">
      <c r="B1668" s="913"/>
    </row>
    <row r="1669" spans="2:2" ht="15.75" customHeight="1">
      <c r="B1669" s="913"/>
    </row>
    <row r="1670" spans="2:2" ht="15.75" customHeight="1">
      <c r="B1670" s="913"/>
    </row>
    <row r="1671" spans="2:2" ht="15.75" customHeight="1">
      <c r="B1671" s="913"/>
    </row>
    <row r="1672" spans="2:2" ht="15.75" customHeight="1">
      <c r="B1672" s="913"/>
    </row>
    <row r="1673" spans="2:2" ht="15.75" customHeight="1">
      <c r="B1673" s="913"/>
    </row>
    <row r="1674" spans="2:2" ht="15.75" customHeight="1">
      <c r="B1674" s="913"/>
    </row>
    <row r="1675" spans="2:2" ht="15.75" customHeight="1">
      <c r="B1675" s="913"/>
    </row>
    <row r="1676" spans="2:2" ht="15.75" customHeight="1">
      <c r="B1676" s="913"/>
    </row>
    <row r="1677" spans="2:2" ht="15.75" customHeight="1">
      <c r="B1677" s="913"/>
    </row>
    <row r="1678" spans="2:2" ht="15.75" customHeight="1">
      <c r="B1678" s="913"/>
    </row>
    <row r="1679" spans="2:2" ht="15.75" customHeight="1">
      <c r="B1679" s="913"/>
    </row>
    <row r="1680" spans="2:2" ht="15.75" customHeight="1">
      <c r="B1680" s="913"/>
    </row>
    <row r="1681" spans="2:2" ht="15.75" customHeight="1">
      <c r="B1681" s="913"/>
    </row>
    <row r="1682" spans="2:2" ht="15.75" customHeight="1">
      <c r="B1682" s="913"/>
    </row>
    <row r="1683" spans="2:2" ht="15.75" customHeight="1">
      <c r="B1683" s="913"/>
    </row>
    <row r="1684" spans="2:2" ht="15.75" customHeight="1">
      <c r="B1684" s="913"/>
    </row>
    <row r="1685" spans="2:2" ht="15.75" customHeight="1">
      <c r="B1685" s="913"/>
    </row>
    <row r="1686" spans="2:2" ht="15.75" customHeight="1">
      <c r="B1686" s="913"/>
    </row>
    <row r="1687" spans="2:2" ht="15.75" customHeight="1">
      <c r="B1687" s="913"/>
    </row>
    <row r="1688" spans="2:2" ht="15.75" customHeight="1">
      <c r="B1688" s="913"/>
    </row>
    <row r="1689" spans="2:2" ht="15.75" customHeight="1">
      <c r="B1689" s="913"/>
    </row>
    <row r="1690" spans="2:2" ht="15.75" customHeight="1">
      <c r="B1690" s="913"/>
    </row>
    <row r="1691" spans="2:2" ht="15.75" customHeight="1">
      <c r="B1691" s="913"/>
    </row>
    <row r="1692" spans="2:2" ht="15.75" customHeight="1">
      <c r="B1692" s="913"/>
    </row>
    <row r="1693" spans="2:2" ht="15.75" customHeight="1">
      <c r="B1693" s="913"/>
    </row>
    <row r="1694" spans="2:2" ht="15.75" customHeight="1">
      <c r="B1694" s="913"/>
    </row>
    <row r="1695" spans="2:2" ht="15.75" customHeight="1">
      <c r="B1695" s="913"/>
    </row>
    <row r="1696" spans="2:2" ht="15.75" customHeight="1">
      <c r="B1696" s="913"/>
    </row>
    <row r="1697" spans="2:2" ht="15.75" customHeight="1">
      <c r="B1697" s="913"/>
    </row>
    <row r="1698" spans="2:2" ht="15.75" customHeight="1">
      <c r="B1698" s="913"/>
    </row>
    <row r="1699" spans="2:2" ht="15.75" customHeight="1">
      <c r="B1699" s="913"/>
    </row>
    <row r="1700" spans="2:2" ht="15.75" customHeight="1">
      <c r="B1700" s="913"/>
    </row>
    <row r="1701" spans="2:2" ht="15.75" customHeight="1">
      <c r="B1701" s="913"/>
    </row>
    <row r="1702" spans="2:2" ht="15.75" customHeight="1">
      <c r="B1702" s="913"/>
    </row>
    <row r="1703" spans="2:2" ht="15.75" customHeight="1">
      <c r="B1703" s="913"/>
    </row>
    <row r="1704" spans="2:2" ht="15.75" customHeight="1">
      <c r="B1704" s="913"/>
    </row>
    <row r="1705" spans="2:2" ht="15.75" customHeight="1">
      <c r="B1705" s="913"/>
    </row>
    <row r="1706" spans="2:2" ht="15.75" customHeight="1">
      <c r="B1706" s="913"/>
    </row>
    <row r="1707" spans="2:2" ht="15.75" customHeight="1">
      <c r="B1707" s="913"/>
    </row>
    <row r="1708" spans="2:2" ht="15.75" customHeight="1">
      <c r="B1708" s="913"/>
    </row>
    <row r="1709" spans="2:2" ht="15.75" customHeight="1">
      <c r="B1709" s="913"/>
    </row>
    <row r="1710" spans="2:2" ht="15.75" customHeight="1">
      <c r="B1710" s="913"/>
    </row>
    <row r="1711" spans="2:2" ht="15.75" customHeight="1">
      <c r="B1711" s="913"/>
    </row>
    <row r="1712" spans="2:2" ht="15.75" customHeight="1">
      <c r="B1712" s="913"/>
    </row>
    <row r="1713" spans="2:2" ht="15.75" customHeight="1">
      <c r="B1713" s="913"/>
    </row>
    <row r="1714" spans="2:2" ht="15.75" customHeight="1">
      <c r="B1714" s="913"/>
    </row>
    <row r="1715" spans="2:2" ht="15.75" customHeight="1">
      <c r="B1715" s="913"/>
    </row>
    <row r="1716" spans="2:2" ht="15.75" customHeight="1">
      <c r="B1716" s="913"/>
    </row>
    <row r="1717" spans="2:2" ht="15.75" customHeight="1">
      <c r="B1717" s="913"/>
    </row>
    <row r="1718" spans="2:2" ht="15.75" customHeight="1">
      <c r="B1718" s="913"/>
    </row>
    <row r="1719" spans="2:2" ht="15.75" customHeight="1">
      <c r="B1719" s="913"/>
    </row>
    <row r="1720" spans="2:2" ht="15.75" customHeight="1">
      <c r="B1720" s="913"/>
    </row>
    <row r="1721" spans="2:2" ht="15.75" customHeight="1">
      <c r="B1721" s="913"/>
    </row>
    <row r="1722" spans="2:2" ht="15.75" customHeight="1">
      <c r="B1722" s="913"/>
    </row>
    <row r="1723" spans="2:2" ht="15.75" customHeight="1">
      <c r="B1723" s="913"/>
    </row>
    <row r="1724" spans="2:2" ht="15.75" customHeight="1">
      <c r="B1724" s="913"/>
    </row>
    <row r="1725" spans="2:2" ht="15.75" customHeight="1">
      <c r="B1725" s="913"/>
    </row>
    <row r="1726" spans="2:2" ht="15.75" customHeight="1">
      <c r="B1726" s="913"/>
    </row>
    <row r="1727" spans="2:2" ht="15.75" customHeight="1">
      <c r="B1727" s="913"/>
    </row>
    <row r="1728" spans="2:2" ht="15.75" customHeight="1">
      <c r="B1728" s="913"/>
    </row>
    <row r="1729" spans="2:2" ht="15.75" customHeight="1">
      <c r="B1729" s="913"/>
    </row>
    <row r="1730" spans="2:2" ht="15.75" customHeight="1">
      <c r="B1730" s="913"/>
    </row>
    <row r="1731" spans="2:2" ht="15.75" customHeight="1">
      <c r="B1731" s="913"/>
    </row>
    <row r="1732" spans="2:2" ht="15.75" customHeight="1">
      <c r="B1732" s="913"/>
    </row>
    <row r="1733" spans="2:2" ht="15.75" customHeight="1">
      <c r="B1733" s="913"/>
    </row>
    <row r="1734" spans="2:2" ht="15.75" customHeight="1">
      <c r="B1734" s="913"/>
    </row>
    <row r="1735" spans="2:2" ht="15.75" customHeight="1">
      <c r="B1735" s="913"/>
    </row>
    <row r="1736" spans="2:2" ht="15.75" customHeight="1">
      <c r="B1736" s="913"/>
    </row>
    <row r="1737" spans="2:2" ht="15.75" customHeight="1">
      <c r="B1737" s="913"/>
    </row>
    <row r="1738" spans="2:2" ht="15.75" customHeight="1">
      <c r="B1738" s="913"/>
    </row>
    <row r="1739" spans="2:2" ht="15.75" customHeight="1">
      <c r="B1739" s="913"/>
    </row>
    <row r="1740" spans="2:2" ht="15.75" customHeight="1">
      <c r="B1740" s="913"/>
    </row>
    <row r="1741" spans="2:2" ht="15.75" customHeight="1">
      <c r="B1741" s="913"/>
    </row>
    <row r="1742" spans="2:2" ht="15.75" customHeight="1">
      <c r="B1742" s="913"/>
    </row>
    <row r="1743" spans="2:2" ht="15.75" customHeight="1">
      <c r="B1743" s="913"/>
    </row>
    <row r="1744" spans="2:2" ht="15.75" customHeight="1">
      <c r="B1744" s="913"/>
    </row>
    <row r="1745" spans="2:2" ht="15.75" customHeight="1">
      <c r="B1745" s="913"/>
    </row>
    <row r="1746" spans="2:2" ht="15.75" customHeight="1">
      <c r="B1746" s="913"/>
    </row>
    <row r="1747" spans="2:2" ht="15.75" customHeight="1">
      <c r="B1747" s="913"/>
    </row>
    <row r="1748" spans="2:2" ht="15.75" customHeight="1">
      <c r="B1748" s="913"/>
    </row>
    <row r="1749" spans="2:2" ht="15.75" customHeight="1">
      <c r="B1749" s="913"/>
    </row>
    <row r="1750" spans="2:2" ht="15.75" customHeight="1">
      <c r="B1750" s="913"/>
    </row>
    <row r="1751" spans="2:2" ht="15.75" customHeight="1">
      <c r="B1751" s="913"/>
    </row>
    <row r="1752" spans="2:2" ht="15.75" customHeight="1">
      <c r="B1752" s="913"/>
    </row>
    <row r="1753" spans="2:2" ht="15.75" customHeight="1">
      <c r="B1753" s="913"/>
    </row>
    <row r="1754" spans="2:2" ht="15.75" customHeight="1">
      <c r="B1754" s="913"/>
    </row>
    <row r="1755" spans="2:2" ht="15.75" customHeight="1">
      <c r="B1755" s="913"/>
    </row>
    <row r="1756" spans="2:2" ht="15.75" customHeight="1">
      <c r="B1756" s="913"/>
    </row>
    <row r="1757" spans="2:2" ht="15.75" customHeight="1">
      <c r="B1757" s="913"/>
    </row>
    <row r="1758" spans="2:2" ht="15.75" customHeight="1">
      <c r="B1758" s="913"/>
    </row>
    <row r="1759" spans="2:2" ht="15.75" customHeight="1">
      <c r="B1759" s="913"/>
    </row>
    <row r="1760" spans="2:2" ht="15.75" customHeight="1">
      <c r="B1760" s="913"/>
    </row>
    <row r="1761" spans="2:2" ht="15.75" customHeight="1">
      <c r="B1761" s="913"/>
    </row>
    <row r="1762" spans="2:2" ht="15.75" customHeight="1">
      <c r="B1762" s="913"/>
    </row>
    <row r="1763" spans="2:2" ht="15.75" customHeight="1">
      <c r="B1763" s="913"/>
    </row>
    <row r="1764" spans="2:2" ht="15.75" customHeight="1">
      <c r="B1764" s="913"/>
    </row>
    <row r="1765" spans="2:2" ht="15.75" customHeight="1">
      <c r="B1765" s="913"/>
    </row>
    <row r="1766" spans="2:2" ht="15.75" customHeight="1">
      <c r="B1766" s="913"/>
    </row>
    <row r="1767" spans="2:2" ht="15.75" customHeight="1">
      <c r="B1767" s="913"/>
    </row>
    <row r="1768" spans="2:2" ht="15.75" customHeight="1">
      <c r="B1768" s="913"/>
    </row>
    <row r="1769" spans="2:2" ht="15.75" customHeight="1">
      <c r="B1769" s="913"/>
    </row>
    <row r="1770" spans="2:2" ht="15.75" customHeight="1">
      <c r="B1770" s="913"/>
    </row>
    <row r="1771" spans="2:2" ht="15.75" customHeight="1">
      <c r="B1771" s="913"/>
    </row>
    <row r="1772" spans="2:2" ht="15.75" customHeight="1">
      <c r="B1772" s="913"/>
    </row>
    <row r="1773" spans="2:2" ht="15.75" customHeight="1">
      <c r="B1773" s="913"/>
    </row>
    <row r="1774" spans="2:2" ht="15.75" customHeight="1">
      <c r="B1774" s="913"/>
    </row>
    <row r="1775" spans="2:2" ht="15.75" customHeight="1">
      <c r="B1775" s="913"/>
    </row>
    <row r="1776" spans="2:2" ht="15.75" customHeight="1">
      <c r="B1776" s="913"/>
    </row>
    <row r="1777" spans="2:2" ht="15.75" customHeight="1">
      <c r="B1777" s="913"/>
    </row>
    <row r="1778" spans="2:2" ht="15.75" customHeight="1">
      <c r="B1778" s="913"/>
    </row>
    <row r="1779" spans="2:2" ht="15.75" customHeight="1">
      <c r="B1779" s="913"/>
    </row>
    <row r="1780" spans="2:2" ht="15.75" customHeight="1">
      <c r="B1780" s="913"/>
    </row>
    <row r="1781" spans="2:2" ht="15.75" customHeight="1">
      <c r="B1781" s="913"/>
    </row>
    <row r="1782" spans="2:2" ht="15.75" customHeight="1">
      <c r="B1782" s="913"/>
    </row>
    <row r="1783" spans="2:2" ht="15.75" customHeight="1">
      <c r="B1783" s="913"/>
    </row>
    <row r="1784" spans="2:2" ht="15.75" customHeight="1">
      <c r="B1784" s="913"/>
    </row>
    <row r="1785" spans="2:2" ht="15.75" customHeight="1">
      <c r="B1785" s="913"/>
    </row>
    <row r="1786" spans="2:2" ht="15.75" customHeight="1">
      <c r="B1786" s="913"/>
    </row>
    <row r="1787" spans="2:2" ht="15.75" customHeight="1">
      <c r="B1787" s="913"/>
    </row>
    <row r="1788" spans="2:2" ht="15.75" customHeight="1">
      <c r="B1788" s="913"/>
    </row>
    <row r="1789" spans="2:2" ht="15.75" customHeight="1">
      <c r="B1789" s="913"/>
    </row>
    <row r="1790" spans="2:2" ht="15.75" customHeight="1">
      <c r="B1790" s="913"/>
    </row>
    <row r="1791" spans="2:2" ht="15.75" customHeight="1">
      <c r="B1791" s="913"/>
    </row>
    <row r="1792" spans="2:2" ht="15.75" customHeight="1">
      <c r="B1792" s="913"/>
    </row>
    <row r="1793" spans="2:2" ht="15.75" customHeight="1">
      <c r="B1793" s="913"/>
    </row>
    <row r="1794" spans="2:2" ht="15.75" customHeight="1">
      <c r="B1794" s="913"/>
    </row>
    <row r="1795" spans="2:2" ht="15.75" customHeight="1">
      <c r="B1795" s="913"/>
    </row>
    <row r="1796" spans="2:2" ht="15.75" customHeight="1">
      <c r="B1796" s="913"/>
    </row>
    <row r="1797" spans="2:2" ht="15.75" customHeight="1">
      <c r="B1797" s="913"/>
    </row>
    <row r="1798" spans="2:2" ht="15.75" customHeight="1">
      <c r="B1798" s="913"/>
    </row>
    <row r="1799" spans="2:2" ht="15.75" customHeight="1">
      <c r="B1799" s="913"/>
    </row>
    <row r="1800" spans="2:2" ht="15.75" customHeight="1">
      <c r="B1800" s="913"/>
    </row>
    <row r="1801" spans="2:2" ht="15.75" customHeight="1">
      <c r="B1801" s="913"/>
    </row>
    <row r="1802" spans="2:2" ht="15.75" customHeight="1">
      <c r="B1802" s="913"/>
    </row>
    <row r="1803" spans="2:2" ht="15.75" customHeight="1">
      <c r="B1803" s="913"/>
    </row>
    <row r="1804" spans="2:2" ht="15.75" customHeight="1">
      <c r="B1804" s="913"/>
    </row>
    <row r="1805" spans="2:2" ht="15.75" customHeight="1">
      <c r="B1805" s="913"/>
    </row>
    <row r="1806" spans="2:2" ht="15.75" customHeight="1">
      <c r="B1806" s="913"/>
    </row>
    <row r="1807" spans="2:2" ht="15.75" customHeight="1">
      <c r="B1807" s="913"/>
    </row>
    <row r="1808" spans="2:2" ht="15.75" customHeight="1">
      <c r="B1808" s="913"/>
    </row>
    <row r="1809" spans="2:2" ht="15.75" customHeight="1">
      <c r="B1809" s="913"/>
    </row>
    <row r="1810" spans="2:2" ht="15.75" customHeight="1">
      <c r="B1810" s="913"/>
    </row>
    <row r="1811" spans="2:2" ht="15.75" customHeight="1">
      <c r="B1811" s="913"/>
    </row>
    <row r="1812" spans="2:2" ht="15.75" customHeight="1">
      <c r="B1812" s="913"/>
    </row>
    <row r="1813" spans="2:2" ht="15.75" customHeight="1">
      <c r="B1813" s="913"/>
    </row>
    <row r="1814" spans="2:2" ht="15.75" customHeight="1">
      <c r="B1814" s="913"/>
    </row>
    <row r="1815" spans="2:2" ht="15.75" customHeight="1">
      <c r="B1815" s="913"/>
    </row>
    <row r="1816" spans="2:2" ht="15.75" customHeight="1">
      <c r="B1816" s="913"/>
    </row>
    <row r="1817" spans="2:2" ht="15.75" customHeight="1">
      <c r="B1817" s="913"/>
    </row>
    <row r="1818" spans="2:2" ht="15.75" customHeight="1">
      <c r="B1818" s="913"/>
    </row>
    <row r="1819" spans="2:2" ht="15.75" customHeight="1">
      <c r="B1819" s="913"/>
    </row>
    <row r="1820" spans="2:2" ht="15.75" customHeight="1">
      <c r="B1820" s="913"/>
    </row>
    <row r="1821" spans="2:2" ht="15.75" customHeight="1">
      <c r="B1821" s="913"/>
    </row>
    <row r="1822" spans="2:2" ht="15.75" customHeight="1">
      <c r="B1822" s="913"/>
    </row>
    <row r="1823" spans="2:2" ht="15.75" customHeight="1">
      <c r="B1823" s="913"/>
    </row>
    <row r="1824" spans="2:2" ht="15.75" customHeight="1">
      <c r="B1824" s="913"/>
    </row>
    <row r="1825" spans="2:2" ht="15.75" customHeight="1">
      <c r="B1825" s="913"/>
    </row>
    <row r="1826" spans="2:2" ht="15.75" customHeight="1">
      <c r="B1826" s="913"/>
    </row>
    <row r="1827" spans="2:2" ht="15.75" customHeight="1">
      <c r="B1827" s="913"/>
    </row>
    <row r="1828" spans="2:2" ht="15.75" customHeight="1">
      <c r="B1828" s="913"/>
    </row>
    <row r="1829" spans="2:2" ht="15.75" customHeight="1">
      <c r="B1829" s="913"/>
    </row>
    <row r="1830" spans="2:2" ht="15.75" customHeight="1">
      <c r="B1830" s="913"/>
    </row>
    <row r="1831" spans="2:2" ht="15.75" customHeight="1">
      <c r="B1831" s="913"/>
    </row>
    <row r="1832" spans="2:2" ht="15.75" customHeight="1">
      <c r="B1832" s="913"/>
    </row>
    <row r="1833" spans="2:2" ht="15.75" customHeight="1">
      <c r="B1833" s="913"/>
    </row>
    <row r="1834" spans="2:2" ht="15.75" customHeight="1">
      <c r="B1834" s="913"/>
    </row>
    <row r="1835" spans="2:2" ht="15.75" customHeight="1">
      <c r="B1835" s="913"/>
    </row>
    <row r="1836" spans="2:2" ht="15.75" customHeight="1">
      <c r="B1836" s="913"/>
    </row>
    <row r="1837" spans="2:2" ht="15.75" customHeight="1">
      <c r="B1837" s="913"/>
    </row>
    <row r="1838" spans="2:2" ht="15.75" customHeight="1">
      <c r="B1838" s="913"/>
    </row>
    <row r="1839" spans="2:2" ht="15.75" customHeight="1">
      <c r="B1839" s="913"/>
    </row>
    <row r="1840" spans="2:2" ht="15.75" customHeight="1">
      <c r="B1840" s="913"/>
    </row>
    <row r="1841" spans="2:2" ht="15.75" customHeight="1">
      <c r="B1841" s="913"/>
    </row>
    <row r="1842" spans="2:2" ht="15.75" customHeight="1">
      <c r="B1842" s="913"/>
    </row>
    <row r="1843" spans="2:2" ht="15.75" customHeight="1">
      <c r="B1843" s="913"/>
    </row>
    <row r="1844" spans="2:2" ht="15.75" customHeight="1">
      <c r="B1844" s="913"/>
    </row>
    <row r="1845" spans="2:2" ht="15.75" customHeight="1">
      <c r="B1845" s="913"/>
    </row>
    <row r="1846" spans="2:2" ht="15.75" customHeight="1">
      <c r="B1846" s="913"/>
    </row>
    <row r="1847" spans="2:2" ht="15.75" customHeight="1">
      <c r="B1847" s="913"/>
    </row>
    <row r="1848" spans="2:2" ht="15.75" customHeight="1">
      <c r="B1848" s="913"/>
    </row>
    <row r="1849" spans="2:2" ht="15.75" customHeight="1">
      <c r="B1849" s="913"/>
    </row>
    <row r="1850" spans="2:2" ht="15.75" customHeight="1">
      <c r="B1850" s="913"/>
    </row>
    <row r="1851" spans="2:2" ht="15.75" customHeight="1">
      <c r="B1851" s="913"/>
    </row>
    <row r="1852" spans="2:2" ht="15.75" customHeight="1">
      <c r="B1852" s="913"/>
    </row>
    <row r="1853" spans="2:2" ht="15.75" customHeight="1">
      <c r="B1853" s="913"/>
    </row>
    <row r="1854" spans="2:2" ht="15.75" customHeight="1">
      <c r="B1854" s="913"/>
    </row>
    <row r="1855" spans="2:2" ht="15.75" customHeight="1">
      <c r="B1855" s="913"/>
    </row>
    <row r="1856" spans="2:2" ht="15.75" customHeight="1">
      <c r="B1856" s="913"/>
    </row>
    <row r="1857" spans="2:2" ht="15.75" customHeight="1">
      <c r="B1857" s="913"/>
    </row>
    <row r="1858" spans="2:2" ht="15.75" customHeight="1">
      <c r="B1858" s="913"/>
    </row>
    <row r="1859" spans="2:2" ht="15.75" customHeight="1">
      <c r="B1859" s="913"/>
    </row>
    <row r="1860" spans="2:2" ht="15.75" customHeight="1">
      <c r="B1860" s="913"/>
    </row>
    <row r="1861" spans="2:2" ht="15.75" customHeight="1">
      <c r="B1861" s="913"/>
    </row>
    <row r="1862" spans="2:2" ht="15.75" customHeight="1">
      <c r="B1862" s="913"/>
    </row>
    <row r="1863" spans="2:2" ht="15.75" customHeight="1">
      <c r="B1863" s="913"/>
    </row>
    <row r="1864" spans="2:2" ht="15.75" customHeight="1">
      <c r="B1864" s="913"/>
    </row>
    <row r="1865" spans="2:2" ht="15.75" customHeight="1">
      <c r="B1865" s="913"/>
    </row>
    <row r="1866" spans="2:2" ht="15.75" customHeight="1">
      <c r="B1866" s="913"/>
    </row>
    <row r="1867" spans="2:2" ht="15.75" customHeight="1">
      <c r="B1867" s="913"/>
    </row>
    <row r="1868" spans="2:2" ht="15.75" customHeight="1">
      <c r="B1868" s="913"/>
    </row>
    <row r="1869" spans="2:2" ht="15.75" customHeight="1">
      <c r="B1869" s="913"/>
    </row>
    <row r="1870" spans="2:2" ht="15.75" customHeight="1">
      <c r="B1870" s="913"/>
    </row>
    <row r="1871" spans="2:2" ht="15.75" customHeight="1">
      <c r="B1871" s="913"/>
    </row>
    <row r="1872" spans="2:2" ht="15.75" customHeight="1">
      <c r="B1872" s="913"/>
    </row>
    <row r="1873" spans="2:2" ht="15.75" customHeight="1">
      <c r="B1873" s="913"/>
    </row>
    <row r="1874" spans="2:2" ht="15.75" customHeight="1">
      <c r="B1874" s="913"/>
    </row>
    <row r="1875" spans="2:2" ht="15.75" customHeight="1">
      <c r="B1875" s="913"/>
    </row>
    <row r="1876" spans="2:2" ht="15.75" customHeight="1">
      <c r="B1876" s="913"/>
    </row>
    <row r="1877" spans="2:2" ht="15.75" customHeight="1">
      <c r="B1877" s="913"/>
    </row>
    <row r="1878" spans="2:2" ht="15.75" customHeight="1">
      <c r="B1878" s="913"/>
    </row>
    <row r="1879" spans="2:2" ht="15.75" customHeight="1">
      <c r="B1879" s="913"/>
    </row>
    <row r="1880" spans="2:2" ht="15.75" customHeight="1">
      <c r="B1880" s="913"/>
    </row>
    <row r="1881" spans="2:2" ht="15.75" customHeight="1">
      <c r="B1881" s="913"/>
    </row>
    <row r="1882" spans="2:2" ht="15.75" customHeight="1">
      <c r="B1882" s="913"/>
    </row>
    <row r="1883" spans="2:2" ht="15.75" customHeight="1">
      <c r="B1883" s="913"/>
    </row>
    <row r="1884" spans="2:2" ht="15.75" customHeight="1">
      <c r="B1884" s="913"/>
    </row>
    <row r="1885" spans="2:2" ht="15.75" customHeight="1">
      <c r="B1885" s="913"/>
    </row>
    <row r="1886" spans="2:2" ht="15.75" customHeight="1">
      <c r="B1886" s="913"/>
    </row>
    <row r="1887" spans="2:2" ht="15.75" customHeight="1">
      <c r="B1887" s="913"/>
    </row>
    <row r="1888" spans="2:2" ht="15.75" customHeight="1">
      <c r="B1888" s="913"/>
    </row>
    <row r="1889" spans="2:2" ht="15.75" customHeight="1">
      <c r="B1889" s="913"/>
    </row>
    <row r="1890" spans="2:2" ht="15.75" customHeight="1">
      <c r="B1890" s="913"/>
    </row>
    <row r="1891" spans="2:2" ht="15.75" customHeight="1">
      <c r="B1891" s="913"/>
    </row>
    <row r="1892" spans="2:2" ht="15.75" customHeight="1">
      <c r="B1892" s="913"/>
    </row>
    <row r="1893" spans="2:2" ht="15.75" customHeight="1">
      <c r="B1893" s="913"/>
    </row>
    <row r="1894" spans="2:2" ht="15.75" customHeight="1">
      <c r="B1894" s="913"/>
    </row>
    <row r="1895" spans="2:2" ht="15.75" customHeight="1">
      <c r="B1895" s="913"/>
    </row>
    <row r="1896" spans="2:2" ht="15.75" customHeight="1">
      <c r="B1896" s="913"/>
    </row>
    <row r="1897" spans="2:2" ht="15.75" customHeight="1">
      <c r="B1897" s="913"/>
    </row>
    <row r="1898" spans="2:2" ht="15.75" customHeight="1">
      <c r="B1898" s="913"/>
    </row>
    <row r="1899" spans="2:2" ht="15.75" customHeight="1">
      <c r="B1899" s="913"/>
    </row>
    <row r="1900" spans="2:2" ht="15.75" customHeight="1">
      <c r="B1900" s="913"/>
    </row>
    <row r="1901" spans="2:2" ht="15.75" customHeight="1">
      <c r="B1901" s="913"/>
    </row>
    <row r="1902" spans="2:2" ht="15.75" customHeight="1">
      <c r="B1902" s="913"/>
    </row>
    <row r="1903" spans="2:2" ht="15.75" customHeight="1">
      <c r="B1903" s="913"/>
    </row>
    <row r="1904" spans="2:2" ht="15.75" customHeight="1">
      <c r="B1904" s="913"/>
    </row>
    <row r="1905" spans="2:2" ht="15.75" customHeight="1">
      <c r="B1905" s="913"/>
    </row>
    <row r="1906" spans="2:2" ht="15.75" customHeight="1">
      <c r="B1906" s="913"/>
    </row>
    <row r="1907" spans="2:2" ht="15.75" customHeight="1">
      <c r="B1907" s="913"/>
    </row>
    <row r="1908" spans="2:2" ht="15.75" customHeight="1">
      <c r="B1908" s="913"/>
    </row>
    <row r="1909" spans="2:2" ht="15.75" customHeight="1">
      <c r="B1909" s="913"/>
    </row>
    <row r="1910" spans="2:2" ht="15.75" customHeight="1">
      <c r="B1910" s="913"/>
    </row>
    <row r="1911" spans="2:2" ht="15.75" customHeight="1">
      <c r="B1911" s="913"/>
    </row>
    <row r="1912" spans="2:2" ht="15.75" customHeight="1">
      <c r="B1912" s="913"/>
    </row>
    <row r="1913" spans="2:2" ht="15.75" customHeight="1">
      <c r="B1913" s="913"/>
    </row>
    <row r="1914" spans="2:2" ht="15.75" customHeight="1">
      <c r="B1914" s="913"/>
    </row>
    <row r="1915" spans="2:2" ht="15.75" customHeight="1">
      <c r="B1915" s="913"/>
    </row>
    <row r="1916" spans="2:2" ht="15.75" customHeight="1">
      <c r="B1916" s="913"/>
    </row>
    <row r="1917" spans="2:2" ht="15.75" customHeight="1">
      <c r="B1917" s="913"/>
    </row>
    <row r="1918" spans="2:2" ht="15.75" customHeight="1">
      <c r="B1918" s="913"/>
    </row>
    <row r="1919" spans="2:2" ht="15.75" customHeight="1">
      <c r="B1919" s="913"/>
    </row>
    <row r="1920" spans="2:2" ht="15.75" customHeight="1">
      <c r="B1920" s="913"/>
    </row>
    <row r="1921" spans="2:2" ht="15.75" customHeight="1">
      <c r="B1921" s="913"/>
    </row>
    <row r="1922" spans="2:2" ht="15.75" customHeight="1">
      <c r="B1922" s="913"/>
    </row>
    <row r="1923" spans="2:2" ht="15.75" customHeight="1">
      <c r="B1923" s="913"/>
    </row>
    <row r="1924" spans="2:2" ht="15.75" customHeight="1">
      <c r="B1924" s="913"/>
    </row>
    <row r="1925" spans="2:2" ht="15.75" customHeight="1">
      <c r="B1925" s="913"/>
    </row>
    <row r="1926" spans="2:2" ht="15.75" customHeight="1">
      <c r="B1926" s="913"/>
    </row>
    <row r="1927" spans="2:2" ht="15.75" customHeight="1">
      <c r="B1927" s="913"/>
    </row>
    <row r="1928" spans="2:2" ht="15.75" customHeight="1">
      <c r="B1928" s="913"/>
    </row>
    <row r="1929" spans="2:2" ht="15.75" customHeight="1">
      <c r="B1929" s="913"/>
    </row>
    <row r="1930" spans="2:2" ht="15.75" customHeight="1">
      <c r="B1930" s="913"/>
    </row>
    <row r="1931" spans="2:2" ht="15.75" customHeight="1">
      <c r="B1931" s="913"/>
    </row>
    <row r="1932" spans="2:2" ht="15.75" customHeight="1">
      <c r="B1932" s="913"/>
    </row>
    <row r="1933" spans="2:2" ht="15.75" customHeight="1">
      <c r="B1933" s="913"/>
    </row>
    <row r="1934" spans="2:2" ht="15.75" customHeight="1">
      <c r="B1934" s="913"/>
    </row>
    <row r="1935" spans="2:2" ht="15.75" customHeight="1">
      <c r="B1935" s="913"/>
    </row>
    <row r="1936" spans="2:2" ht="15.75" customHeight="1">
      <c r="B1936" s="913"/>
    </row>
    <row r="1937" spans="2:2" ht="15.75" customHeight="1">
      <c r="B1937" s="913"/>
    </row>
    <row r="1938" spans="2:2" ht="15.75" customHeight="1">
      <c r="B1938" s="913"/>
    </row>
    <row r="1939" spans="2:2" ht="15.75" customHeight="1">
      <c r="B1939" s="913"/>
    </row>
    <row r="1940" spans="2:2" ht="15.75" customHeight="1">
      <c r="B1940" s="913"/>
    </row>
    <row r="1941" spans="2:2" ht="15.75" customHeight="1">
      <c r="B1941" s="913"/>
    </row>
    <row r="1942" spans="2:2" ht="15.75" customHeight="1">
      <c r="B1942" s="913"/>
    </row>
    <row r="1943" spans="2:2" ht="15.75" customHeight="1">
      <c r="B1943" s="913"/>
    </row>
    <row r="1944" spans="2:2" ht="15.75" customHeight="1">
      <c r="B1944" s="913"/>
    </row>
    <row r="1945" spans="2:2" ht="15.75" customHeight="1">
      <c r="B1945" s="913"/>
    </row>
    <row r="1946" spans="2:2" ht="15.75" customHeight="1">
      <c r="B1946" s="913"/>
    </row>
    <row r="1947" spans="2:2" ht="15.75" customHeight="1">
      <c r="B1947" s="913"/>
    </row>
    <row r="1948" spans="2:2" ht="15.75" customHeight="1">
      <c r="B1948" s="913"/>
    </row>
    <row r="1949" spans="2:2" ht="15.75" customHeight="1">
      <c r="B1949" s="913"/>
    </row>
    <row r="1950" spans="2:2" ht="15.75" customHeight="1">
      <c r="B1950" s="913"/>
    </row>
    <row r="1951" spans="2:2" ht="15.75" customHeight="1">
      <c r="B1951" s="913"/>
    </row>
    <row r="1952" spans="2:2" ht="15.75" customHeight="1">
      <c r="B1952" s="913"/>
    </row>
    <row r="1953" spans="2:2" ht="15.75" customHeight="1">
      <c r="B1953" s="913"/>
    </row>
    <row r="1954" spans="2:2" ht="15.75" customHeight="1">
      <c r="B1954" s="913"/>
    </row>
    <row r="1955" spans="2:2" ht="15.75" customHeight="1">
      <c r="B1955" s="913"/>
    </row>
    <row r="1956" spans="2:2" ht="15.75" customHeight="1">
      <c r="B1956" s="913"/>
    </row>
    <row r="1957" spans="2:2" ht="15.75" customHeight="1">
      <c r="B1957" s="913"/>
    </row>
    <row r="1958" spans="2:2" ht="15.75" customHeight="1">
      <c r="B1958" s="913"/>
    </row>
    <row r="1959" spans="2:2" ht="15.75" customHeight="1">
      <c r="B1959" s="913"/>
    </row>
    <row r="1960" spans="2:2" ht="15.75" customHeight="1">
      <c r="B1960" s="913"/>
    </row>
    <row r="1961" spans="2:2" ht="15.75" customHeight="1">
      <c r="B1961" s="913"/>
    </row>
    <row r="1962" spans="2:2" ht="15.75" customHeight="1">
      <c r="B1962" s="913"/>
    </row>
    <row r="1963" spans="2:2" ht="15.75" customHeight="1">
      <c r="B1963" s="913"/>
    </row>
    <row r="1964" spans="2:2" ht="15.75" customHeight="1">
      <c r="B1964" s="913"/>
    </row>
    <row r="1965" spans="2:2" ht="15.75" customHeight="1">
      <c r="B1965" s="913"/>
    </row>
    <row r="1966" spans="2:2" ht="15.75" customHeight="1">
      <c r="B1966" s="913"/>
    </row>
    <row r="1967" spans="2:2" ht="15.75" customHeight="1">
      <c r="B1967" s="913"/>
    </row>
    <row r="1968" spans="2:2" ht="15.75" customHeight="1">
      <c r="B1968" s="913"/>
    </row>
    <row r="1969" spans="2:2" ht="15.75" customHeight="1">
      <c r="B1969" s="913"/>
    </row>
    <row r="1970" spans="2:2" ht="15.75" customHeight="1">
      <c r="B1970" s="913"/>
    </row>
    <row r="1971" spans="2:2" ht="15.75" customHeight="1">
      <c r="B1971" s="913"/>
    </row>
    <row r="1972" spans="2:2" ht="15.75" customHeight="1">
      <c r="B1972" s="913"/>
    </row>
    <row r="1973" spans="2:2" ht="15.75" customHeight="1">
      <c r="B1973" s="913"/>
    </row>
    <row r="1974" spans="2:2" ht="15.75" customHeight="1">
      <c r="B1974" s="913"/>
    </row>
    <row r="1975" spans="2:2" ht="15.75" customHeight="1">
      <c r="B1975" s="913"/>
    </row>
    <row r="1976" spans="2:2" ht="15.75" customHeight="1">
      <c r="B1976" s="913"/>
    </row>
    <row r="1977" spans="2:2" ht="15.75" customHeight="1">
      <c r="B1977" s="913"/>
    </row>
    <row r="1978" spans="2:2" ht="15.75" customHeight="1">
      <c r="B1978" s="913"/>
    </row>
    <row r="1979" spans="2:2" ht="15.75" customHeight="1">
      <c r="B1979" s="913"/>
    </row>
    <row r="1980" spans="2:2" ht="15.75" customHeight="1">
      <c r="B1980" s="913"/>
    </row>
    <row r="1981" spans="2:2" ht="15.75" customHeight="1">
      <c r="B1981" s="913"/>
    </row>
    <row r="1982" spans="2:2" ht="15.75" customHeight="1">
      <c r="B1982" s="913"/>
    </row>
    <row r="1983" spans="2:2" ht="15.75" customHeight="1">
      <c r="B1983" s="913"/>
    </row>
    <row r="1984" spans="2:2" ht="15.75" customHeight="1">
      <c r="B1984" s="913"/>
    </row>
    <row r="1985" spans="2:2" ht="15.75" customHeight="1">
      <c r="B1985" s="913"/>
    </row>
    <row r="1986" spans="2:2" ht="15.75" customHeight="1">
      <c r="B1986" s="913"/>
    </row>
    <row r="1987" spans="2:2" ht="15.75" customHeight="1">
      <c r="B1987" s="913"/>
    </row>
    <row r="1988" spans="2:2" ht="15.75" customHeight="1">
      <c r="B1988" s="913"/>
    </row>
    <row r="1989" spans="2:2" ht="15.75" customHeight="1">
      <c r="B1989" s="913"/>
    </row>
    <row r="1990" spans="2:2" ht="15.75" customHeight="1">
      <c r="B1990" s="913"/>
    </row>
    <row r="1991" spans="2:2" ht="15.75" customHeight="1">
      <c r="B1991" s="913"/>
    </row>
    <row r="1992" spans="2:2" ht="15.75" customHeight="1">
      <c r="B1992" s="913"/>
    </row>
    <row r="1993" spans="2:2" ht="15.75" customHeight="1">
      <c r="B1993" s="913"/>
    </row>
    <row r="1994" spans="2:2" ht="15.75" customHeight="1">
      <c r="B1994" s="913"/>
    </row>
    <row r="1995" spans="2:2" ht="15.75" customHeight="1">
      <c r="B1995" s="913"/>
    </row>
    <row r="1996" spans="2:2" ht="15.75" customHeight="1">
      <c r="B1996" s="913"/>
    </row>
    <row r="1997" spans="2:2" ht="15.75" customHeight="1">
      <c r="B1997" s="913"/>
    </row>
    <row r="1998" spans="2:2" ht="15.75" customHeight="1">
      <c r="B1998" s="913"/>
    </row>
    <row r="1999" spans="2:2" ht="15.75" customHeight="1">
      <c r="B1999" s="913"/>
    </row>
    <row r="2000" spans="2:2" ht="15.75" customHeight="1">
      <c r="B2000" s="913"/>
    </row>
    <row r="2001" spans="2:2" ht="15.75" customHeight="1">
      <c r="B2001" s="913"/>
    </row>
    <row r="2002" spans="2:2" ht="15.75" customHeight="1">
      <c r="B2002" s="913"/>
    </row>
    <row r="2003" spans="2:2" ht="15.75" customHeight="1">
      <c r="B2003" s="913"/>
    </row>
    <row r="2004" spans="2:2" ht="15.75" customHeight="1">
      <c r="B2004" s="913"/>
    </row>
    <row r="2005" spans="2:2" ht="15.75" customHeight="1">
      <c r="B2005" s="913"/>
    </row>
    <row r="2006" spans="2:2" ht="15.75" customHeight="1">
      <c r="B2006" s="913"/>
    </row>
    <row r="2007" spans="2:2" ht="15.75" customHeight="1">
      <c r="B2007" s="913"/>
    </row>
    <row r="2008" spans="2:2" ht="15.75" customHeight="1">
      <c r="B2008" s="913"/>
    </row>
    <row r="2009" spans="2:2" ht="15.75" customHeight="1">
      <c r="B2009" s="913"/>
    </row>
    <row r="2010" spans="2:2" ht="15.75" customHeight="1">
      <c r="B2010" s="913"/>
    </row>
    <row r="2011" spans="2:2" ht="15.75" customHeight="1">
      <c r="B2011" s="913"/>
    </row>
    <row r="2012" spans="2:2" ht="15.75" customHeight="1">
      <c r="B2012" s="913"/>
    </row>
    <row r="2013" spans="2:2" ht="15.75" customHeight="1">
      <c r="B2013" s="913"/>
    </row>
    <row r="2014" spans="2:2" ht="15.75" customHeight="1">
      <c r="B2014" s="913"/>
    </row>
    <row r="2015" spans="2:2" ht="15.75" customHeight="1">
      <c r="B2015" s="913"/>
    </row>
    <row r="2016" spans="2:2" ht="15.75" customHeight="1">
      <c r="B2016" s="913"/>
    </row>
    <row r="2017" spans="2:2" ht="15.75" customHeight="1">
      <c r="B2017" s="913"/>
    </row>
    <row r="2018" spans="2:2" ht="15.75" customHeight="1">
      <c r="B2018" s="913"/>
    </row>
    <row r="2019" spans="2:2" ht="15.75" customHeight="1">
      <c r="B2019" s="913"/>
    </row>
    <row r="2020" spans="2:2" ht="15.75" customHeight="1">
      <c r="B2020" s="913"/>
    </row>
    <row r="2021" spans="2:2" ht="15.75" customHeight="1">
      <c r="B2021" s="913"/>
    </row>
    <row r="2022" spans="2:2" ht="15.75" customHeight="1">
      <c r="B2022" s="913"/>
    </row>
    <row r="2023" spans="2:2" ht="15.75" customHeight="1">
      <c r="B2023" s="913"/>
    </row>
    <row r="2024" spans="2:2" ht="15.75" customHeight="1">
      <c r="B2024" s="913"/>
    </row>
    <row r="2025" spans="2:2" ht="15.75" customHeight="1">
      <c r="B2025" s="913"/>
    </row>
    <row r="2026" spans="2:2" ht="15.75" customHeight="1">
      <c r="B2026" s="913"/>
    </row>
    <row r="2027" spans="2:2" ht="15.75" customHeight="1">
      <c r="B2027" s="913"/>
    </row>
    <row r="2028" spans="2:2" ht="15.75" customHeight="1">
      <c r="B2028" s="913"/>
    </row>
    <row r="2029" spans="2:2" ht="15.75" customHeight="1">
      <c r="B2029" s="913"/>
    </row>
    <row r="2030" spans="2:2" ht="15.75" customHeight="1">
      <c r="B2030" s="913"/>
    </row>
    <row r="2031" spans="2:2" ht="15.75" customHeight="1">
      <c r="B2031" s="913"/>
    </row>
    <row r="2032" spans="2:2" ht="15.75" customHeight="1">
      <c r="B2032" s="913"/>
    </row>
    <row r="2033" spans="2:2" ht="15.75" customHeight="1">
      <c r="B2033" s="913"/>
    </row>
    <row r="2034" spans="2:2" ht="15.75" customHeight="1">
      <c r="B2034" s="913"/>
    </row>
    <row r="2035" spans="2:2" ht="15.75" customHeight="1">
      <c r="B2035" s="913"/>
    </row>
    <row r="2036" spans="2:2" ht="15.75" customHeight="1">
      <c r="B2036" s="913"/>
    </row>
    <row r="2037" spans="2:2" ht="15.75" customHeight="1">
      <c r="B2037" s="913"/>
    </row>
    <row r="2038" spans="2:2" ht="15.75" customHeight="1">
      <c r="B2038" s="913"/>
    </row>
    <row r="2039" spans="2:2" ht="15.75" customHeight="1">
      <c r="B2039" s="913"/>
    </row>
    <row r="2040" spans="2:2" ht="15.75" customHeight="1">
      <c r="B2040" s="913"/>
    </row>
    <row r="2041" spans="2:2" ht="15.75" customHeight="1">
      <c r="B2041" s="913"/>
    </row>
    <row r="2042" spans="2:2" ht="15.75" customHeight="1">
      <c r="B2042" s="913"/>
    </row>
    <row r="2043" spans="2:2" ht="15.75" customHeight="1">
      <c r="B2043" s="913"/>
    </row>
    <row r="2044" spans="2:2" ht="15.75" customHeight="1">
      <c r="B2044" s="913"/>
    </row>
    <row r="2045" spans="2:2" ht="15.75" customHeight="1">
      <c r="B2045" s="913"/>
    </row>
    <row r="2046" spans="2:2" ht="15.75" customHeight="1">
      <c r="B2046" s="913"/>
    </row>
    <row r="2047" spans="2:2" ht="15.75" customHeight="1">
      <c r="B2047" s="913"/>
    </row>
    <row r="2048" spans="2:2" ht="15.75" customHeight="1">
      <c r="B2048" s="913"/>
    </row>
    <row r="2049" spans="2:2" ht="15.75" customHeight="1">
      <c r="B2049" s="913"/>
    </row>
    <row r="2050" spans="2:2" ht="15.75" customHeight="1">
      <c r="B2050" s="913"/>
    </row>
    <row r="2051" spans="2:2" ht="15.75" customHeight="1">
      <c r="B2051" s="913"/>
    </row>
    <row r="2052" spans="2:2" ht="15.75" customHeight="1">
      <c r="B2052" s="913"/>
    </row>
    <row r="2053" spans="2:2" ht="15.75" customHeight="1">
      <c r="B2053" s="913"/>
    </row>
    <row r="2054" spans="2:2" ht="15.75" customHeight="1">
      <c r="B2054" s="913"/>
    </row>
    <row r="2055" spans="2:2" ht="15.75" customHeight="1">
      <c r="B2055" s="913"/>
    </row>
    <row r="2056" spans="2:2" ht="15.75" customHeight="1">
      <c r="B2056" s="913"/>
    </row>
    <row r="2057" spans="2:2" ht="15.75" customHeight="1">
      <c r="B2057" s="913"/>
    </row>
    <row r="2058" spans="2:2" ht="15.75" customHeight="1">
      <c r="B2058" s="913"/>
    </row>
    <row r="2059" spans="2:2" ht="15.75" customHeight="1">
      <c r="B2059" s="913"/>
    </row>
    <row r="2060" spans="2:2" ht="15.75" customHeight="1">
      <c r="B2060" s="913"/>
    </row>
    <row r="2061" spans="2:2" ht="15.75" customHeight="1">
      <c r="B2061" s="913"/>
    </row>
    <row r="2062" spans="2:2" ht="15.75" customHeight="1">
      <c r="B2062" s="913"/>
    </row>
    <row r="2063" spans="2:2" ht="15.75" customHeight="1">
      <c r="B2063" s="913"/>
    </row>
    <row r="2064" spans="2:2" ht="15.75" customHeight="1">
      <c r="B2064" s="913"/>
    </row>
    <row r="2065" spans="2:2" ht="15.75" customHeight="1">
      <c r="B2065" s="913"/>
    </row>
    <row r="2066" spans="2:2" ht="15.75" customHeight="1">
      <c r="B2066" s="913"/>
    </row>
    <row r="2067" spans="2:2" ht="15.75" customHeight="1">
      <c r="B2067" s="913"/>
    </row>
    <row r="2068" spans="2:2" ht="15.75" customHeight="1">
      <c r="B2068" s="913"/>
    </row>
    <row r="2069" spans="2:2" ht="15.75" customHeight="1">
      <c r="B2069" s="913"/>
    </row>
    <row r="2070" spans="2:2" ht="15.75" customHeight="1">
      <c r="B2070" s="913"/>
    </row>
    <row r="2071" spans="2:2" ht="15.75" customHeight="1">
      <c r="B2071" s="913"/>
    </row>
    <row r="2072" spans="2:2" ht="15.75" customHeight="1">
      <c r="B2072" s="913"/>
    </row>
    <row r="2073" spans="2:2" ht="15.75" customHeight="1">
      <c r="B2073" s="913"/>
    </row>
    <row r="2074" spans="2:2" ht="15.75" customHeight="1">
      <c r="B2074" s="913"/>
    </row>
    <row r="2075" spans="2:2" ht="15.75" customHeight="1">
      <c r="B2075" s="913"/>
    </row>
    <row r="2076" spans="2:2" ht="15.75" customHeight="1">
      <c r="B2076" s="913"/>
    </row>
    <row r="2077" spans="2:2" ht="15.75" customHeight="1">
      <c r="B2077" s="913"/>
    </row>
    <row r="2078" spans="2:2" ht="15.75" customHeight="1">
      <c r="B2078" s="913"/>
    </row>
    <row r="2079" spans="2:2" ht="15.75" customHeight="1">
      <c r="B2079" s="913"/>
    </row>
    <row r="2080" spans="2:2" ht="15.75" customHeight="1">
      <c r="B2080" s="913"/>
    </row>
    <row r="2081" spans="2:2" ht="15.75" customHeight="1">
      <c r="B2081" s="913"/>
    </row>
    <row r="2082" spans="2:2" ht="15.75" customHeight="1">
      <c r="B2082" s="913"/>
    </row>
    <row r="2083" spans="2:2" ht="15.75" customHeight="1">
      <c r="B2083" s="913"/>
    </row>
    <row r="2084" spans="2:2" ht="15.75" customHeight="1">
      <c r="B2084" s="913"/>
    </row>
    <row r="2085" spans="2:2" ht="15.75" customHeight="1">
      <c r="B2085" s="913"/>
    </row>
    <row r="2086" spans="2:2" ht="15.75" customHeight="1">
      <c r="B2086" s="913"/>
    </row>
    <row r="2087" spans="2:2" ht="15.75" customHeight="1">
      <c r="B2087" s="913"/>
    </row>
    <row r="2088" spans="2:2" ht="15.75" customHeight="1">
      <c r="B2088" s="913"/>
    </row>
    <row r="2089" spans="2:2" ht="15.75" customHeight="1">
      <c r="B2089" s="913"/>
    </row>
    <row r="2090" spans="2:2" ht="15.75" customHeight="1">
      <c r="B2090" s="913"/>
    </row>
    <row r="2091" spans="2:2" ht="15.75" customHeight="1">
      <c r="B2091" s="913"/>
    </row>
    <row r="2092" spans="2:2" ht="15.75" customHeight="1">
      <c r="B2092" s="913"/>
    </row>
    <row r="2093" spans="2:2" ht="15.75" customHeight="1">
      <c r="B2093" s="913"/>
    </row>
    <row r="2094" spans="2:2" ht="15.75" customHeight="1">
      <c r="B2094" s="913"/>
    </row>
    <row r="2095" spans="2:2" ht="15.75" customHeight="1">
      <c r="B2095" s="913"/>
    </row>
    <row r="2096" spans="2:2" ht="15.75" customHeight="1">
      <c r="B2096" s="913"/>
    </row>
    <row r="2097" spans="2:2" ht="15.75" customHeight="1">
      <c r="B2097" s="913"/>
    </row>
    <row r="2098" spans="2:2" ht="15.75" customHeight="1">
      <c r="B2098" s="913"/>
    </row>
    <row r="2099" spans="2:2" ht="15.75" customHeight="1">
      <c r="B2099" s="913"/>
    </row>
    <row r="2100" spans="2:2" ht="15.75" customHeight="1">
      <c r="B2100" s="913"/>
    </row>
    <row r="2101" spans="2:2" ht="15.75" customHeight="1">
      <c r="B2101" s="913"/>
    </row>
    <row r="2102" spans="2:2" ht="15.75" customHeight="1">
      <c r="B2102" s="913"/>
    </row>
    <row r="2103" spans="2:2" ht="15.75" customHeight="1">
      <c r="B2103" s="913"/>
    </row>
    <row r="2104" spans="2:2" ht="15.75" customHeight="1">
      <c r="B2104" s="913"/>
    </row>
    <row r="2105" spans="2:2" ht="15.75" customHeight="1">
      <c r="B2105" s="913"/>
    </row>
    <row r="2106" spans="2:2" ht="15.75" customHeight="1">
      <c r="B2106" s="913"/>
    </row>
    <row r="2107" spans="2:2" ht="15.75" customHeight="1">
      <c r="B2107" s="913"/>
    </row>
    <row r="2108" spans="2:2" ht="15.75" customHeight="1">
      <c r="B2108" s="913"/>
    </row>
    <row r="2109" spans="2:2" ht="15.75" customHeight="1">
      <c r="B2109" s="913"/>
    </row>
    <row r="2110" spans="2:2" ht="15.75" customHeight="1">
      <c r="B2110" s="913"/>
    </row>
    <row r="2111" spans="2:2" ht="15.75" customHeight="1">
      <c r="B2111" s="913"/>
    </row>
    <row r="2112" spans="2:2" ht="15.75" customHeight="1">
      <c r="B2112" s="913"/>
    </row>
    <row r="2113" spans="2:2" ht="15.75" customHeight="1">
      <c r="B2113" s="913"/>
    </row>
    <row r="2114" spans="2:2" ht="15.75" customHeight="1">
      <c r="B2114" s="913"/>
    </row>
    <row r="2115" spans="2:2" ht="15.75" customHeight="1">
      <c r="B2115" s="913"/>
    </row>
    <row r="2116" spans="2:2" ht="15.75" customHeight="1">
      <c r="B2116" s="913"/>
    </row>
    <row r="2117" spans="2:2" ht="15.75" customHeight="1">
      <c r="B2117" s="913"/>
    </row>
    <row r="2118" spans="2:2" ht="15.75" customHeight="1">
      <c r="B2118" s="913"/>
    </row>
    <row r="2119" spans="2:2" ht="15.75" customHeight="1">
      <c r="B2119" s="913"/>
    </row>
    <row r="2120" spans="2:2" ht="15.75" customHeight="1">
      <c r="B2120" s="913"/>
    </row>
    <row r="2121" spans="2:2" ht="15.75" customHeight="1">
      <c r="B2121" s="913"/>
    </row>
    <row r="2122" spans="2:2" ht="15.75" customHeight="1">
      <c r="B2122" s="913"/>
    </row>
    <row r="2123" spans="2:2" ht="15.75" customHeight="1">
      <c r="B2123" s="913"/>
    </row>
    <row r="2124" spans="2:2" ht="15.75" customHeight="1">
      <c r="B2124" s="913"/>
    </row>
    <row r="2125" spans="2:2" ht="15.75" customHeight="1">
      <c r="B2125" s="913"/>
    </row>
    <row r="2126" spans="2:2" ht="15.75" customHeight="1">
      <c r="B2126" s="913"/>
    </row>
    <row r="2127" spans="2:2" ht="15.75" customHeight="1">
      <c r="B2127" s="913"/>
    </row>
    <row r="2128" spans="2:2" ht="15.75" customHeight="1">
      <c r="B2128" s="913"/>
    </row>
    <row r="2129" spans="2:2" ht="15.75" customHeight="1">
      <c r="B2129" s="913"/>
    </row>
    <row r="2130" spans="2:2" ht="15.75" customHeight="1">
      <c r="B2130" s="913"/>
    </row>
    <row r="2131" spans="2:2" ht="15.75" customHeight="1">
      <c r="B2131" s="913"/>
    </row>
    <row r="2132" spans="2:2" ht="15.75" customHeight="1">
      <c r="B2132" s="913"/>
    </row>
    <row r="2133" spans="2:2" ht="15.75" customHeight="1">
      <c r="B2133" s="913"/>
    </row>
    <row r="2134" spans="2:2" ht="15.75" customHeight="1">
      <c r="B2134" s="913"/>
    </row>
    <row r="2135" spans="2:2" ht="15.75" customHeight="1">
      <c r="B2135" s="913"/>
    </row>
    <row r="2136" spans="2:2" ht="15.75" customHeight="1">
      <c r="B2136" s="913"/>
    </row>
    <row r="2137" spans="2:2" ht="15.75" customHeight="1">
      <c r="B2137" s="913"/>
    </row>
    <row r="2138" spans="2:2" ht="15.75" customHeight="1">
      <c r="B2138" s="913"/>
    </row>
    <row r="2139" spans="2:2" ht="15.75" customHeight="1">
      <c r="B2139" s="913"/>
    </row>
    <row r="2140" spans="2:2" ht="15.75" customHeight="1">
      <c r="B2140" s="913"/>
    </row>
    <row r="2141" spans="2:2" ht="15.75" customHeight="1">
      <c r="B2141" s="913"/>
    </row>
    <row r="2142" spans="2:2" ht="15.75" customHeight="1">
      <c r="B2142" s="913"/>
    </row>
    <row r="2143" spans="2:2" ht="15.75" customHeight="1">
      <c r="B2143" s="913"/>
    </row>
    <row r="2144" spans="2:2" ht="15.75" customHeight="1">
      <c r="B2144" s="913"/>
    </row>
    <row r="2145" spans="2:2" ht="15.75" customHeight="1">
      <c r="B2145" s="913"/>
    </row>
    <row r="2146" spans="2:2" ht="15.75" customHeight="1">
      <c r="B2146" s="913"/>
    </row>
    <row r="2147" spans="2:2" ht="15.75" customHeight="1">
      <c r="B2147" s="913"/>
    </row>
    <row r="2148" spans="2:2" ht="15.75" customHeight="1">
      <c r="B2148" s="913"/>
    </row>
    <row r="2149" spans="2:2" ht="15.75" customHeight="1">
      <c r="B2149" s="913"/>
    </row>
    <row r="2150" spans="2:2" ht="15.75" customHeight="1">
      <c r="B2150" s="913"/>
    </row>
    <row r="2151" spans="2:2" ht="15.75" customHeight="1">
      <c r="B2151" s="913"/>
    </row>
    <row r="2152" spans="2:2" ht="15.75" customHeight="1">
      <c r="B2152" s="913"/>
    </row>
    <row r="2153" spans="2:2" ht="15.75" customHeight="1">
      <c r="B2153" s="913"/>
    </row>
    <row r="2154" spans="2:2" ht="15.75" customHeight="1">
      <c r="B2154" s="913"/>
    </row>
    <row r="2155" spans="2:2" ht="15.75" customHeight="1">
      <c r="B2155" s="913"/>
    </row>
    <row r="2156" spans="2:2" ht="15.75" customHeight="1">
      <c r="B2156" s="913"/>
    </row>
    <row r="2157" spans="2:2" ht="15.75" customHeight="1">
      <c r="B2157" s="913"/>
    </row>
    <row r="2158" spans="2:2" ht="15.75" customHeight="1">
      <c r="B2158" s="913"/>
    </row>
    <row r="2159" spans="2:2" ht="15.75" customHeight="1">
      <c r="B2159" s="913"/>
    </row>
    <row r="2160" spans="2:2" ht="15.75" customHeight="1">
      <c r="B2160" s="913"/>
    </row>
    <row r="2161" spans="2:2" ht="15.75" customHeight="1">
      <c r="B2161" s="913"/>
    </row>
    <row r="2162" spans="2:2" ht="15.75" customHeight="1">
      <c r="B2162" s="913"/>
    </row>
    <row r="2163" spans="2:2" ht="15.75" customHeight="1">
      <c r="B2163" s="913"/>
    </row>
    <row r="2164" spans="2:2" ht="15.75" customHeight="1">
      <c r="B2164" s="913"/>
    </row>
    <row r="2165" spans="2:2" ht="15.75" customHeight="1">
      <c r="B2165" s="913"/>
    </row>
    <row r="2166" spans="2:2" ht="15.75" customHeight="1">
      <c r="B2166" s="913"/>
    </row>
    <row r="2167" spans="2:2" ht="15.75" customHeight="1">
      <c r="B2167" s="913"/>
    </row>
    <row r="2168" spans="2:2" ht="15.75" customHeight="1">
      <c r="B2168" s="913"/>
    </row>
    <row r="2169" spans="2:2" ht="15.75" customHeight="1">
      <c r="B2169" s="913"/>
    </row>
    <row r="2170" spans="2:2" ht="15.75" customHeight="1">
      <c r="B2170" s="913"/>
    </row>
    <row r="2171" spans="2:2" ht="15.75" customHeight="1">
      <c r="B2171" s="913"/>
    </row>
    <row r="2172" spans="2:2" ht="15.75" customHeight="1">
      <c r="B2172" s="913"/>
    </row>
    <row r="2173" spans="2:2" ht="15.75" customHeight="1">
      <c r="B2173" s="913"/>
    </row>
    <row r="2174" spans="2:2" ht="15.75" customHeight="1">
      <c r="B2174" s="913"/>
    </row>
    <row r="2175" spans="2:2" ht="15.75" customHeight="1">
      <c r="B2175" s="913"/>
    </row>
    <row r="2176" spans="2:2" ht="15.75" customHeight="1">
      <c r="B2176" s="913"/>
    </row>
    <row r="2177" spans="2:2" ht="15.75" customHeight="1">
      <c r="B2177" s="913"/>
    </row>
    <row r="2178" spans="2:2" ht="15.75" customHeight="1">
      <c r="B2178" s="913"/>
    </row>
    <row r="2179" spans="2:2" ht="15.75" customHeight="1">
      <c r="B2179" s="913"/>
    </row>
    <row r="2180" spans="2:2" ht="15.75" customHeight="1">
      <c r="B2180" s="913"/>
    </row>
    <row r="2181" spans="2:2" ht="15.75" customHeight="1">
      <c r="B2181" s="913"/>
    </row>
    <row r="2182" spans="2:2" ht="15.75" customHeight="1">
      <c r="B2182" s="913"/>
    </row>
    <row r="2183" spans="2:2" ht="15.75" customHeight="1">
      <c r="B2183" s="913"/>
    </row>
    <row r="2184" spans="2:2" ht="15.75" customHeight="1">
      <c r="B2184" s="913"/>
    </row>
    <row r="2185" spans="2:2" ht="15.75" customHeight="1">
      <c r="B2185" s="913"/>
    </row>
    <row r="2186" spans="2:2" ht="15.75" customHeight="1">
      <c r="B2186" s="913"/>
    </row>
    <row r="2187" spans="2:2" ht="15.75" customHeight="1">
      <c r="B2187" s="913"/>
    </row>
    <row r="2188" spans="2:2" ht="15.75" customHeight="1">
      <c r="B2188" s="913"/>
    </row>
    <row r="2189" spans="2:2" ht="15.75" customHeight="1">
      <c r="B2189" s="913"/>
    </row>
    <row r="2190" spans="2:2" ht="15.75" customHeight="1">
      <c r="B2190" s="913"/>
    </row>
    <row r="2191" spans="2:2" ht="15.75" customHeight="1">
      <c r="B2191" s="913"/>
    </row>
    <row r="2192" spans="2:2" ht="15.75" customHeight="1">
      <c r="B2192" s="913"/>
    </row>
    <row r="2193" spans="2:2" ht="15.75" customHeight="1">
      <c r="B2193" s="913"/>
    </row>
    <row r="2194" spans="2:2" ht="15.75" customHeight="1">
      <c r="B2194" s="913"/>
    </row>
    <row r="2195" spans="2:2" ht="15.75" customHeight="1">
      <c r="B2195" s="913"/>
    </row>
    <row r="2196" spans="2:2" ht="15.75" customHeight="1">
      <c r="B2196" s="913"/>
    </row>
    <row r="2197" spans="2:2" ht="15.75" customHeight="1">
      <c r="B2197" s="913"/>
    </row>
    <row r="2198" spans="2:2" ht="15.75" customHeight="1">
      <c r="B2198" s="913"/>
    </row>
    <row r="2199" spans="2:2" ht="15.75" customHeight="1">
      <c r="B2199" s="913"/>
    </row>
    <row r="2200" spans="2:2" ht="15.75" customHeight="1">
      <c r="B2200" s="913"/>
    </row>
    <row r="2201" spans="2:2" ht="15.75" customHeight="1">
      <c r="B2201" s="913"/>
    </row>
    <row r="2202" spans="2:2" ht="15.75" customHeight="1">
      <c r="B2202" s="913"/>
    </row>
    <row r="2203" spans="2:2" ht="15.75" customHeight="1">
      <c r="B2203" s="913"/>
    </row>
    <row r="2204" spans="2:2" ht="15.75" customHeight="1">
      <c r="B2204" s="913"/>
    </row>
    <row r="2205" spans="2:2" ht="15.75" customHeight="1">
      <c r="B2205" s="913"/>
    </row>
    <row r="2206" spans="2:2" ht="15.75" customHeight="1">
      <c r="B2206" s="913"/>
    </row>
    <row r="2207" spans="2:2" ht="15.75" customHeight="1">
      <c r="B2207" s="913"/>
    </row>
    <row r="2208" spans="2:2" ht="15.75" customHeight="1">
      <c r="B2208" s="913"/>
    </row>
    <row r="2209" spans="2:2" ht="15.75" customHeight="1">
      <c r="B2209" s="913"/>
    </row>
    <row r="2210" spans="2:2" ht="15.75" customHeight="1">
      <c r="B2210" s="913"/>
    </row>
    <row r="2211" spans="2:2" ht="15.75" customHeight="1">
      <c r="B2211" s="913"/>
    </row>
    <row r="2212" spans="2:2" ht="15.75" customHeight="1">
      <c r="B2212" s="913"/>
    </row>
    <row r="2213" spans="2:2" ht="15.75" customHeight="1">
      <c r="B2213" s="913"/>
    </row>
    <row r="2214" spans="2:2" ht="15.75" customHeight="1">
      <c r="B2214" s="913"/>
    </row>
    <row r="2215" spans="2:2" ht="15.75" customHeight="1">
      <c r="B2215" s="913"/>
    </row>
    <row r="2216" spans="2:2" ht="15.75" customHeight="1">
      <c r="B2216" s="913"/>
    </row>
    <row r="2217" spans="2:2" ht="15.75" customHeight="1">
      <c r="B2217" s="913"/>
    </row>
    <row r="2218" spans="2:2" ht="15.75" customHeight="1">
      <c r="B2218" s="913"/>
    </row>
    <row r="2219" spans="2:2" ht="15.75" customHeight="1">
      <c r="B2219" s="913"/>
    </row>
    <row r="2220" spans="2:2" ht="15.75" customHeight="1">
      <c r="B2220" s="913"/>
    </row>
    <row r="2221" spans="2:2" ht="15.75" customHeight="1">
      <c r="B2221" s="913"/>
    </row>
    <row r="2222" spans="2:2" ht="15.75" customHeight="1">
      <c r="B2222" s="913"/>
    </row>
    <row r="2223" spans="2:2" ht="15.75" customHeight="1">
      <c r="B2223" s="913"/>
    </row>
    <row r="2224" spans="2:2" ht="15.75" customHeight="1">
      <c r="B2224" s="913"/>
    </row>
    <row r="2225" spans="2:2" ht="15.75" customHeight="1">
      <c r="B2225" s="913"/>
    </row>
    <row r="2226" spans="2:2" ht="15.75" customHeight="1">
      <c r="B2226" s="913"/>
    </row>
    <row r="2227" spans="2:2" ht="15.75" customHeight="1">
      <c r="B2227" s="913"/>
    </row>
    <row r="2228" spans="2:2" ht="15.75" customHeight="1">
      <c r="B2228" s="913"/>
    </row>
    <row r="2229" spans="2:2" ht="15.75" customHeight="1">
      <c r="B2229" s="913"/>
    </row>
    <row r="2230" spans="2:2" ht="15.75" customHeight="1">
      <c r="B2230" s="913"/>
    </row>
    <row r="2231" spans="2:2" ht="15.75" customHeight="1">
      <c r="B2231" s="913"/>
    </row>
    <row r="2232" spans="2:2" ht="15.75" customHeight="1">
      <c r="B2232" s="913"/>
    </row>
    <row r="2233" spans="2:2" ht="15.75" customHeight="1">
      <c r="B2233" s="913"/>
    </row>
    <row r="2234" spans="2:2" ht="15.75" customHeight="1">
      <c r="B2234" s="913"/>
    </row>
    <row r="2235" spans="2:2" ht="15.75" customHeight="1">
      <c r="B2235" s="913"/>
    </row>
    <row r="2236" spans="2:2" ht="15.75" customHeight="1">
      <c r="B2236" s="913"/>
    </row>
    <row r="2237" spans="2:2" ht="15.75" customHeight="1">
      <c r="B2237" s="913"/>
    </row>
    <row r="2238" spans="2:2" ht="15.75" customHeight="1">
      <c r="B2238" s="913"/>
    </row>
    <row r="2239" spans="2:2" ht="15.75" customHeight="1">
      <c r="B2239" s="913"/>
    </row>
    <row r="2240" spans="2:2" ht="15.75" customHeight="1">
      <c r="B2240" s="913"/>
    </row>
    <row r="2241" spans="2:2" ht="15.75" customHeight="1">
      <c r="B2241" s="913"/>
    </row>
    <row r="2242" spans="2:2" ht="15.75" customHeight="1">
      <c r="B2242" s="913"/>
    </row>
    <row r="2243" spans="2:2" ht="15.75" customHeight="1">
      <c r="B2243" s="913"/>
    </row>
    <row r="2244" spans="2:2" ht="15.75" customHeight="1">
      <c r="B2244" s="913"/>
    </row>
    <row r="2245" spans="2:2" ht="15.75" customHeight="1">
      <c r="B2245" s="913"/>
    </row>
    <row r="2246" spans="2:2" ht="15.75" customHeight="1">
      <c r="B2246" s="913"/>
    </row>
    <row r="2247" spans="2:2" ht="15.75" customHeight="1">
      <c r="B2247" s="913"/>
    </row>
    <row r="2248" spans="2:2" ht="15.75" customHeight="1">
      <c r="B2248" s="913"/>
    </row>
    <row r="2249" spans="2:2" ht="15.75" customHeight="1">
      <c r="B2249" s="913"/>
    </row>
    <row r="2250" spans="2:2" ht="15.75" customHeight="1">
      <c r="B2250" s="913"/>
    </row>
    <row r="2251" spans="2:2" ht="15.75" customHeight="1">
      <c r="B2251" s="913"/>
    </row>
    <row r="2252" spans="2:2" ht="15.75" customHeight="1">
      <c r="B2252" s="913"/>
    </row>
    <row r="2253" spans="2:2" ht="15.75" customHeight="1">
      <c r="B2253" s="913"/>
    </row>
    <row r="2254" spans="2:2" ht="15.75" customHeight="1">
      <c r="B2254" s="913"/>
    </row>
    <row r="2255" spans="2:2" ht="15.75" customHeight="1">
      <c r="B2255" s="913"/>
    </row>
    <row r="2256" spans="2:2" ht="15.75" customHeight="1">
      <c r="B2256" s="913"/>
    </row>
    <row r="2257" spans="2:2" ht="15.75" customHeight="1">
      <c r="B2257" s="913"/>
    </row>
    <row r="2258" spans="2:2" ht="15.75" customHeight="1">
      <c r="B2258" s="913"/>
    </row>
    <row r="2259" spans="2:2" ht="15.75" customHeight="1">
      <c r="B2259" s="913"/>
    </row>
    <row r="2260" spans="2:2" ht="15.75" customHeight="1">
      <c r="B2260" s="913"/>
    </row>
    <row r="2261" spans="2:2" ht="15.75" customHeight="1">
      <c r="B2261" s="913"/>
    </row>
    <row r="2262" spans="2:2" ht="15.75" customHeight="1">
      <c r="B2262" s="913"/>
    </row>
    <row r="2263" spans="2:2" ht="15.75" customHeight="1">
      <c r="B2263" s="913"/>
    </row>
    <row r="2264" spans="2:2" ht="15.75" customHeight="1">
      <c r="B2264" s="913"/>
    </row>
    <row r="2265" spans="2:2" ht="15.75" customHeight="1">
      <c r="B2265" s="913"/>
    </row>
    <row r="2266" spans="2:2" ht="15.75" customHeight="1">
      <c r="B2266" s="913"/>
    </row>
    <row r="2267" spans="2:2" ht="15.75" customHeight="1">
      <c r="B2267" s="913"/>
    </row>
    <row r="2268" spans="2:2" ht="15.75" customHeight="1">
      <c r="B2268" s="913"/>
    </row>
    <row r="2269" spans="2:2" ht="15.75" customHeight="1">
      <c r="B2269" s="913"/>
    </row>
    <row r="2270" spans="2:2" ht="15.75" customHeight="1">
      <c r="B2270" s="913"/>
    </row>
    <row r="2271" spans="2:2" ht="15.75" customHeight="1">
      <c r="B2271" s="913"/>
    </row>
    <row r="2272" spans="2:2" ht="15.75" customHeight="1">
      <c r="B2272" s="913"/>
    </row>
    <row r="2273" spans="2:2" ht="15.75" customHeight="1">
      <c r="B2273" s="913"/>
    </row>
    <row r="2274" spans="2:2" ht="15.75" customHeight="1">
      <c r="B2274" s="913"/>
    </row>
    <row r="2275" spans="2:2" ht="15.75" customHeight="1">
      <c r="B2275" s="913"/>
    </row>
    <row r="2276" spans="2:2" ht="15.75" customHeight="1">
      <c r="B2276" s="913"/>
    </row>
    <row r="2277" spans="2:2" ht="15.75" customHeight="1">
      <c r="B2277" s="913"/>
    </row>
    <row r="2278" spans="2:2" ht="15.75" customHeight="1">
      <c r="B2278" s="913"/>
    </row>
    <row r="2279" spans="2:2" ht="15.75" customHeight="1">
      <c r="B2279" s="913"/>
    </row>
    <row r="2280" spans="2:2" ht="15.75" customHeight="1">
      <c r="B2280" s="913"/>
    </row>
    <row r="2281" spans="2:2" ht="15.75" customHeight="1">
      <c r="B2281" s="913"/>
    </row>
    <row r="2282" spans="2:2" ht="15.75" customHeight="1">
      <c r="B2282" s="913"/>
    </row>
    <row r="2283" spans="2:2" ht="15.75" customHeight="1">
      <c r="B2283" s="913"/>
    </row>
    <row r="2284" spans="2:2" ht="15.75" customHeight="1">
      <c r="B2284" s="913"/>
    </row>
    <row r="2285" spans="2:2" ht="15.75" customHeight="1">
      <c r="B2285" s="913"/>
    </row>
    <row r="2286" spans="2:2" ht="15.75" customHeight="1">
      <c r="B2286" s="913"/>
    </row>
    <row r="2287" spans="2:2" ht="15.75" customHeight="1">
      <c r="B2287" s="913"/>
    </row>
    <row r="2288" spans="2:2" ht="15.75" customHeight="1">
      <c r="B2288" s="913"/>
    </row>
    <row r="2289" spans="2:2" ht="15.75" customHeight="1">
      <c r="B2289" s="913"/>
    </row>
    <row r="2290" spans="2:2" ht="15.75" customHeight="1">
      <c r="B2290" s="913"/>
    </row>
    <row r="2291" spans="2:2" ht="15.75" customHeight="1">
      <c r="B2291" s="913"/>
    </row>
    <row r="2292" spans="2:2" ht="15.75" customHeight="1">
      <c r="B2292" s="913"/>
    </row>
    <row r="2293" spans="2:2" ht="15.75" customHeight="1">
      <c r="B2293" s="913"/>
    </row>
    <row r="2294" spans="2:2" ht="15.75" customHeight="1">
      <c r="B2294" s="913"/>
    </row>
    <row r="2295" spans="2:2" ht="15.75" customHeight="1">
      <c r="B2295" s="913"/>
    </row>
    <row r="2296" spans="2:2" ht="15.75" customHeight="1">
      <c r="B2296" s="913"/>
    </row>
    <row r="2297" spans="2:2" ht="15.75" customHeight="1">
      <c r="B2297" s="913"/>
    </row>
    <row r="2298" spans="2:2" ht="15.75" customHeight="1">
      <c r="B2298" s="913"/>
    </row>
    <row r="2299" spans="2:2" ht="15.75" customHeight="1">
      <c r="B2299" s="913"/>
    </row>
    <row r="2300" spans="2:2" ht="15.75" customHeight="1">
      <c r="B2300" s="913"/>
    </row>
    <row r="2301" spans="2:2" ht="15.75" customHeight="1">
      <c r="B2301" s="913"/>
    </row>
    <row r="2302" spans="2:2" ht="15.75" customHeight="1">
      <c r="B2302" s="913"/>
    </row>
    <row r="2303" spans="2:2" ht="15.75" customHeight="1">
      <c r="B2303" s="913"/>
    </row>
    <row r="2304" spans="2:2" ht="15.75" customHeight="1">
      <c r="B2304" s="913"/>
    </row>
    <row r="2305" spans="2:2" ht="15.75" customHeight="1">
      <c r="B2305" s="913"/>
    </row>
    <row r="2306" spans="2:2" ht="15.75" customHeight="1">
      <c r="B2306" s="913"/>
    </row>
    <row r="2307" spans="2:2" ht="15.75" customHeight="1">
      <c r="B2307" s="913"/>
    </row>
    <row r="2308" spans="2:2" ht="15.75" customHeight="1">
      <c r="B2308" s="913"/>
    </row>
    <row r="2309" spans="2:2" ht="15.75" customHeight="1">
      <c r="B2309" s="913"/>
    </row>
    <row r="2310" spans="2:2" ht="15.75" customHeight="1">
      <c r="B2310" s="913"/>
    </row>
    <row r="2311" spans="2:2" ht="15.75" customHeight="1">
      <c r="B2311" s="913"/>
    </row>
    <row r="2312" spans="2:2" ht="15.75" customHeight="1">
      <c r="B2312" s="913"/>
    </row>
    <row r="2313" spans="2:2" ht="15.75" customHeight="1">
      <c r="B2313" s="913"/>
    </row>
    <row r="2314" spans="2:2" ht="15.75" customHeight="1">
      <c r="B2314" s="913"/>
    </row>
    <row r="2315" spans="2:2" ht="15.75" customHeight="1">
      <c r="B2315" s="913"/>
    </row>
    <row r="2316" spans="2:2" ht="15.75" customHeight="1">
      <c r="B2316" s="913"/>
    </row>
    <row r="2317" spans="2:2" ht="15.75" customHeight="1">
      <c r="B2317" s="913"/>
    </row>
    <row r="2318" spans="2:2" ht="15.75" customHeight="1">
      <c r="B2318" s="913"/>
    </row>
    <row r="2319" spans="2:2" ht="15.75" customHeight="1">
      <c r="B2319" s="913"/>
    </row>
    <row r="2320" spans="2:2" ht="15.75" customHeight="1">
      <c r="B2320" s="913"/>
    </row>
    <row r="2321" spans="2:2" ht="15.75" customHeight="1">
      <c r="B2321" s="913"/>
    </row>
    <row r="2322" spans="2:2" ht="15.75" customHeight="1">
      <c r="B2322" s="913"/>
    </row>
    <row r="2323" spans="2:2" ht="15.75" customHeight="1">
      <c r="B2323" s="913"/>
    </row>
    <row r="2324" spans="2:2" ht="15.75" customHeight="1">
      <c r="B2324" s="913"/>
    </row>
    <row r="2325" spans="2:2" ht="15.75" customHeight="1">
      <c r="B2325" s="913"/>
    </row>
    <row r="2326" spans="2:2" ht="15.75" customHeight="1">
      <c r="B2326" s="913"/>
    </row>
    <row r="2327" spans="2:2" ht="15.75" customHeight="1">
      <c r="B2327" s="913"/>
    </row>
    <row r="2328" spans="2:2" ht="15.75" customHeight="1">
      <c r="B2328" s="913"/>
    </row>
    <row r="2329" spans="2:2" ht="15.75" customHeight="1">
      <c r="B2329" s="913"/>
    </row>
    <row r="2330" spans="2:2" ht="15.75" customHeight="1">
      <c r="B2330" s="913"/>
    </row>
    <row r="2331" spans="2:2" ht="15.75" customHeight="1">
      <c r="B2331" s="913"/>
    </row>
    <row r="2332" spans="2:2" ht="15.75" customHeight="1">
      <c r="B2332" s="913"/>
    </row>
    <row r="2333" spans="2:2" ht="15.75" customHeight="1">
      <c r="B2333" s="913"/>
    </row>
    <row r="2334" spans="2:2" ht="15.75" customHeight="1">
      <c r="B2334" s="913"/>
    </row>
    <row r="2335" spans="2:2" ht="15.75" customHeight="1">
      <c r="B2335" s="913"/>
    </row>
    <row r="2336" spans="2:2" ht="15.75" customHeight="1">
      <c r="B2336" s="913"/>
    </row>
    <row r="2337" spans="2:2" ht="15.75" customHeight="1">
      <c r="B2337" s="913"/>
    </row>
    <row r="2338" spans="2:2" ht="15.75" customHeight="1">
      <c r="B2338" s="913"/>
    </row>
    <row r="2339" spans="2:2" ht="15.75" customHeight="1">
      <c r="B2339" s="913"/>
    </row>
    <row r="2340" spans="2:2" ht="15.75" customHeight="1">
      <c r="B2340" s="913"/>
    </row>
    <row r="2341" spans="2:2" ht="15.75" customHeight="1">
      <c r="B2341" s="913"/>
    </row>
    <row r="2342" spans="2:2" ht="15.75" customHeight="1">
      <c r="B2342" s="913"/>
    </row>
    <row r="2343" spans="2:2" ht="15.75" customHeight="1">
      <c r="B2343" s="913"/>
    </row>
    <row r="2344" spans="2:2" ht="15.75" customHeight="1">
      <c r="B2344" s="913"/>
    </row>
    <row r="2345" spans="2:2" ht="15.75" customHeight="1">
      <c r="B2345" s="913"/>
    </row>
    <row r="2346" spans="2:2" ht="15.75" customHeight="1">
      <c r="B2346" s="913"/>
    </row>
    <row r="2347" spans="2:2" ht="15.75" customHeight="1">
      <c r="B2347" s="913"/>
    </row>
    <row r="2348" spans="2:2" ht="15.75" customHeight="1">
      <c r="B2348" s="913"/>
    </row>
    <row r="2349" spans="2:2" ht="15.75" customHeight="1">
      <c r="B2349" s="913"/>
    </row>
    <row r="2350" spans="2:2" ht="15.75" customHeight="1">
      <c r="B2350" s="913"/>
    </row>
    <row r="2351" spans="2:2" ht="15.75" customHeight="1">
      <c r="B2351" s="913"/>
    </row>
    <row r="2352" spans="2:2" ht="15.75" customHeight="1">
      <c r="B2352" s="913"/>
    </row>
    <row r="2353" spans="2:2" ht="15.75" customHeight="1">
      <c r="B2353" s="913"/>
    </row>
    <row r="2354" spans="2:2" ht="15.75" customHeight="1">
      <c r="B2354" s="913"/>
    </row>
    <row r="2355" spans="2:2" ht="15.75" customHeight="1">
      <c r="B2355" s="913"/>
    </row>
    <row r="2356" spans="2:2" ht="15.75" customHeight="1">
      <c r="B2356" s="913"/>
    </row>
    <row r="2357" spans="2:2" ht="15.75" customHeight="1">
      <c r="B2357" s="913"/>
    </row>
    <row r="2358" spans="2:2" ht="15.75" customHeight="1">
      <c r="B2358" s="913"/>
    </row>
    <row r="2359" spans="2:2" ht="15.75" customHeight="1">
      <c r="B2359" s="913"/>
    </row>
    <row r="2360" spans="2:2" ht="15.75" customHeight="1">
      <c r="B2360" s="913"/>
    </row>
    <row r="2361" spans="2:2" ht="15.75" customHeight="1">
      <c r="B2361" s="913"/>
    </row>
    <row r="2362" spans="2:2" ht="15.75" customHeight="1">
      <c r="B2362" s="913"/>
    </row>
    <row r="2363" spans="2:2" ht="15.75" customHeight="1">
      <c r="B2363" s="913"/>
    </row>
    <row r="2364" spans="2:2" ht="15.75" customHeight="1">
      <c r="B2364" s="913"/>
    </row>
    <row r="2365" spans="2:2" ht="15.75" customHeight="1">
      <c r="B2365" s="913"/>
    </row>
    <row r="2366" spans="2:2" ht="15.75" customHeight="1">
      <c r="B2366" s="913"/>
    </row>
    <row r="2367" spans="2:2" ht="15.75" customHeight="1">
      <c r="B2367" s="913"/>
    </row>
    <row r="2368" spans="2:2" ht="15.75" customHeight="1">
      <c r="B2368" s="913"/>
    </row>
    <row r="2369" spans="2:2" ht="15.75" customHeight="1">
      <c r="B2369" s="913"/>
    </row>
    <row r="2370" spans="2:2" ht="15.75" customHeight="1">
      <c r="B2370" s="913"/>
    </row>
    <row r="2371" spans="2:2" ht="15.75" customHeight="1">
      <c r="B2371" s="913"/>
    </row>
    <row r="2372" spans="2:2" ht="15.75" customHeight="1">
      <c r="B2372" s="913"/>
    </row>
    <row r="2373" spans="2:2" ht="15.75" customHeight="1">
      <c r="B2373" s="913"/>
    </row>
    <row r="2374" spans="2:2" ht="15.75" customHeight="1">
      <c r="B2374" s="913"/>
    </row>
    <row r="2375" spans="2:2" ht="15.75" customHeight="1">
      <c r="B2375" s="913"/>
    </row>
    <row r="2376" spans="2:2" ht="15.75" customHeight="1">
      <c r="B2376" s="913"/>
    </row>
    <row r="2377" spans="2:2" ht="15.75" customHeight="1">
      <c r="B2377" s="913"/>
    </row>
    <row r="2378" spans="2:2" ht="15.75" customHeight="1">
      <c r="B2378" s="913"/>
    </row>
    <row r="2379" spans="2:2" ht="15.75" customHeight="1">
      <c r="B2379" s="913"/>
    </row>
    <row r="2380" spans="2:2" ht="15.75" customHeight="1">
      <c r="B2380" s="913"/>
    </row>
    <row r="2381" spans="2:2" ht="15.75" customHeight="1">
      <c r="B2381" s="913"/>
    </row>
    <row r="2382" spans="2:2" ht="15.75" customHeight="1">
      <c r="B2382" s="913"/>
    </row>
    <row r="2383" spans="2:2" ht="15.75" customHeight="1">
      <c r="B2383" s="913"/>
    </row>
    <row r="2384" spans="2:2" ht="15.75" customHeight="1">
      <c r="B2384" s="913"/>
    </row>
    <row r="2385" spans="2:2" ht="15.75" customHeight="1">
      <c r="B2385" s="913"/>
    </row>
    <row r="2386" spans="2:2" ht="15.75" customHeight="1">
      <c r="B2386" s="913"/>
    </row>
    <row r="2387" spans="2:2" ht="15.75" customHeight="1">
      <c r="B2387" s="913"/>
    </row>
    <row r="2388" spans="2:2" ht="15.75" customHeight="1">
      <c r="B2388" s="913"/>
    </row>
    <row r="2389" spans="2:2" ht="15.75" customHeight="1">
      <c r="B2389" s="913"/>
    </row>
    <row r="2390" spans="2:2" ht="15.75" customHeight="1">
      <c r="B2390" s="913"/>
    </row>
    <row r="2391" spans="2:2" ht="15.75" customHeight="1">
      <c r="B2391" s="913"/>
    </row>
    <row r="2392" spans="2:2" ht="15.75" customHeight="1">
      <c r="B2392" s="913"/>
    </row>
    <row r="2393" spans="2:2" ht="15.75" customHeight="1">
      <c r="B2393" s="913"/>
    </row>
    <row r="2394" spans="2:2" ht="15.75" customHeight="1">
      <c r="B2394" s="913"/>
    </row>
    <row r="2395" spans="2:2" ht="15.75" customHeight="1">
      <c r="B2395" s="913"/>
    </row>
    <row r="2396" spans="2:2" ht="15.75" customHeight="1">
      <c r="B2396" s="913"/>
    </row>
    <row r="2397" spans="2:2" ht="15.75" customHeight="1">
      <c r="B2397" s="913"/>
    </row>
    <row r="2398" spans="2:2" ht="15.75" customHeight="1">
      <c r="B2398" s="913"/>
    </row>
    <row r="2399" spans="2:2" ht="15.75" customHeight="1">
      <c r="B2399" s="913"/>
    </row>
    <row r="2400" spans="2:2" ht="15.75" customHeight="1">
      <c r="B2400" s="913"/>
    </row>
    <row r="2401" spans="2:2" ht="15.75" customHeight="1">
      <c r="B2401" s="913"/>
    </row>
    <row r="2402" spans="2:2" ht="15.75" customHeight="1">
      <c r="B2402" s="913"/>
    </row>
    <row r="2403" spans="2:2" ht="15.75" customHeight="1">
      <c r="B2403" s="913"/>
    </row>
    <row r="2404" spans="2:2" ht="15.75" customHeight="1">
      <c r="B2404" s="913"/>
    </row>
    <row r="2405" spans="2:2" ht="15.75" customHeight="1">
      <c r="B2405" s="913"/>
    </row>
    <row r="2406" spans="2:2" ht="15.75" customHeight="1">
      <c r="B2406" s="913"/>
    </row>
    <row r="2407" spans="2:2" ht="15.75" customHeight="1">
      <c r="B2407" s="913"/>
    </row>
    <row r="2408" spans="2:2" ht="15.75" customHeight="1">
      <c r="B2408" s="913"/>
    </row>
    <row r="2409" spans="2:2" ht="15.75" customHeight="1">
      <c r="B2409" s="913"/>
    </row>
    <row r="2410" spans="2:2" ht="15.75" customHeight="1">
      <c r="B2410" s="913"/>
    </row>
    <row r="2411" spans="2:2" ht="15.75" customHeight="1">
      <c r="B2411" s="913"/>
    </row>
    <row r="2412" spans="2:2" ht="15.75" customHeight="1">
      <c r="B2412" s="913"/>
    </row>
    <row r="2413" spans="2:2" ht="15.75" customHeight="1">
      <c r="B2413" s="913"/>
    </row>
    <row r="2414" spans="2:2" ht="15.75" customHeight="1">
      <c r="B2414" s="913"/>
    </row>
    <row r="2415" spans="2:2" ht="15.75" customHeight="1">
      <c r="B2415" s="913"/>
    </row>
    <row r="2416" spans="2:2" ht="15.75" customHeight="1">
      <c r="B2416" s="913"/>
    </row>
    <row r="2417" spans="2:2" ht="15.75" customHeight="1">
      <c r="B2417" s="913"/>
    </row>
    <row r="2418" spans="2:2" ht="15.75" customHeight="1">
      <c r="B2418" s="913"/>
    </row>
    <row r="2419" spans="2:2" ht="15.75" customHeight="1">
      <c r="B2419" s="913"/>
    </row>
    <row r="2420" spans="2:2" ht="15.75" customHeight="1">
      <c r="B2420" s="913"/>
    </row>
    <row r="2421" spans="2:2" ht="15.75" customHeight="1">
      <c r="B2421" s="913"/>
    </row>
    <row r="2422" spans="2:2" ht="15.75" customHeight="1">
      <c r="B2422" s="913"/>
    </row>
    <row r="2423" spans="2:2" ht="15.75" customHeight="1">
      <c r="B2423" s="913"/>
    </row>
    <row r="2424" spans="2:2" ht="15.75" customHeight="1">
      <c r="B2424" s="913"/>
    </row>
    <row r="2425" spans="2:2" ht="15.75" customHeight="1">
      <c r="B2425" s="913"/>
    </row>
    <row r="2426" spans="2:2" ht="15.75" customHeight="1">
      <c r="B2426" s="913"/>
    </row>
    <row r="2427" spans="2:2" ht="15.75" customHeight="1">
      <c r="B2427" s="913"/>
    </row>
    <row r="2428" spans="2:2" ht="15.75" customHeight="1">
      <c r="B2428" s="913"/>
    </row>
    <row r="2429" spans="2:2" ht="15.75" customHeight="1">
      <c r="B2429" s="913"/>
    </row>
    <row r="2430" spans="2:2" ht="15.75" customHeight="1">
      <c r="B2430" s="913"/>
    </row>
    <row r="2431" spans="2:2" ht="15.75" customHeight="1">
      <c r="B2431" s="913"/>
    </row>
    <row r="2432" spans="2:2" ht="15.75" customHeight="1">
      <c r="B2432" s="913"/>
    </row>
    <row r="2433" spans="2:2" ht="15.75" customHeight="1">
      <c r="B2433" s="913"/>
    </row>
    <row r="2434" spans="2:2" ht="15.75" customHeight="1">
      <c r="B2434" s="913"/>
    </row>
    <row r="2435" spans="2:2" ht="15.75" customHeight="1">
      <c r="B2435" s="913"/>
    </row>
    <row r="2436" spans="2:2" ht="15.75" customHeight="1">
      <c r="B2436" s="913"/>
    </row>
    <row r="2437" spans="2:2" ht="15.75" customHeight="1">
      <c r="B2437" s="913"/>
    </row>
    <row r="2438" spans="2:2" ht="15.75" customHeight="1">
      <c r="B2438" s="913"/>
    </row>
    <row r="2439" spans="2:2" ht="15.75" customHeight="1">
      <c r="B2439" s="913"/>
    </row>
    <row r="2440" spans="2:2" ht="15.75" customHeight="1">
      <c r="B2440" s="913"/>
    </row>
    <row r="2441" spans="2:2" ht="15.75" customHeight="1">
      <c r="B2441" s="913"/>
    </row>
    <row r="2442" spans="2:2" ht="15.75" customHeight="1">
      <c r="B2442" s="913"/>
    </row>
    <row r="2443" spans="2:2" ht="15.75" customHeight="1">
      <c r="B2443" s="913"/>
    </row>
    <row r="2444" spans="2:2" ht="15.75" customHeight="1">
      <c r="B2444" s="913"/>
    </row>
    <row r="2445" spans="2:2" ht="15.75" customHeight="1">
      <c r="B2445" s="913"/>
    </row>
    <row r="2446" spans="2:2" ht="15.75" customHeight="1">
      <c r="B2446" s="913"/>
    </row>
    <row r="2447" spans="2:2" ht="15.75" customHeight="1">
      <c r="B2447" s="913"/>
    </row>
    <row r="2448" spans="2:2" ht="15.75" customHeight="1">
      <c r="B2448" s="913"/>
    </row>
    <row r="2449" spans="2:2" ht="15.75" customHeight="1">
      <c r="B2449" s="913"/>
    </row>
    <row r="2450" spans="2:2" ht="15.75" customHeight="1">
      <c r="B2450" s="913"/>
    </row>
    <row r="2451" spans="2:2" ht="15.75" customHeight="1">
      <c r="B2451" s="913"/>
    </row>
    <row r="2452" spans="2:2" ht="15.75" customHeight="1">
      <c r="B2452" s="913"/>
    </row>
    <row r="2453" spans="2:2" ht="15.75" customHeight="1">
      <c r="B2453" s="913"/>
    </row>
    <row r="2454" spans="2:2" ht="15.75" customHeight="1">
      <c r="B2454" s="913"/>
    </row>
    <row r="2455" spans="2:2" ht="15.75" customHeight="1">
      <c r="B2455" s="913"/>
    </row>
    <row r="2456" spans="2:2" ht="15.75" customHeight="1">
      <c r="B2456" s="913"/>
    </row>
    <row r="2457" spans="2:2" ht="15.75" customHeight="1">
      <c r="B2457" s="913"/>
    </row>
    <row r="2458" spans="2:2" ht="15.75" customHeight="1">
      <c r="B2458" s="913"/>
    </row>
    <row r="2459" spans="2:2" ht="15.75" customHeight="1">
      <c r="B2459" s="913"/>
    </row>
    <row r="2460" spans="2:2" ht="15.75" customHeight="1">
      <c r="B2460" s="913"/>
    </row>
    <row r="2461" spans="2:2" ht="15.75" customHeight="1">
      <c r="B2461" s="913"/>
    </row>
    <row r="2462" spans="2:2" ht="15.75" customHeight="1">
      <c r="B2462" s="913"/>
    </row>
    <row r="2463" spans="2:2" ht="15.75" customHeight="1">
      <c r="B2463" s="913"/>
    </row>
    <row r="2464" spans="2:2" ht="15.75" customHeight="1">
      <c r="B2464" s="913"/>
    </row>
    <row r="2465" spans="2:2" ht="15.75" customHeight="1">
      <c r="B2465" s="913"/>
    </row>
    <row r="2466" spans="2:2" ht="15.75" customHeight="1">
      <c r="B2466" s="913"/>
    </row>
    <row r="2467" spans="2:2" ht="15.75" customHeight="1">
      <c r="B2467" s="913"/>
    </row>
    <row r="2468" spans="2:2" ht="15.75" customHeight="1">
      <c r="B2468" s="913"/>
    </row>
    <row r="2469" spans="2:2" ht="15.75" customHeight="1">
      <c r="B2469" s="913"/>
    </row>
    <row r="2470" spans="2:2" ht="15.75" customHeight="1">
      <c r="B2470" s="913"/>
    </row>
    <row r="2471" spans="2:2" ht="15.75" customHeight="1">
      <c r="B2471" s="913"/>
    </row>
    <row r="2472" spans="2:2" ht="15.75" customHeight="1">
      <c r="B2472" s="913"/>
    </row>
    <row r="2473" spans="2:2" ht="15.75" customHeight="1">
      <c r="B2473" s="913"/>
    </row>
    <row r="2474" spans="2:2" ht="15.75" customHeight="1">
      <c r="B2474" s="913"/>
    </row>
    <row r="2475" spans="2:2" ht="15.75" customHeight="1">
      <c r="B2475" s="913"/>
    </row>
    <row r="2476" spans="2:2" ht="15.75" customHeight="1">
      <c r="B2476" s="913"/>
    </row>
    <row r="2477" spans="2:2" ht="15.75" customHeight="1">
      <c r="B2477" s="913"/>
    </row>
    <row r="2478" spans="2:2" ht="15.75" customHeight="1">
      <c r="B2478" s="913"/>
    </row>
    <row r="2479" spans="2:2" ht="15.75" customHeight="1">
      <c r="B2479" s="913"/>
    </row>
    <row r="2480" spans="2:2" ht="15.75" customHeight="1">
      <c r="B2480" s="913"/>
    </row>
    <row r="2481" spans="2:2" ht="15.75" customHeight="1">
      <c r="B2481" s="913"/>
    </row>
    <row r="2482" spans="2:2" ht="15.75" customHeight="1">
      <c r="B2482" s="913"/>
    </row>
    <row r="2483" spans="2:2" ht="15.75" customHeight="1">
      <c r="B2483" s="913"/>
    </row>
    <row r="2484" spans="2:2" ht="15.75" customHeight="1">
      <c r="B2484" s="913"/>
    </row>
    <row r="2485" spans="2:2" ht="15.75" customHeight="1">
      <c r="B2485" s="913"/>
    </row>
    <row r="2486" spans="2:2" ht="15.75" customHeight="1">
      <c r="B2486" s="913"/>
    </row>
    <row r="2487" spans="2:2" ht="15.75" customHeight="1">
      <c r="B2487" s="913"/>
    </row>
    <row r="2488" spans="2:2" ht="15.75" customHeight="1">
      <c r="B2488" s="913"/>
    </row>
    <row r="2489" spans="2:2" ht="15.75" customHeight="1">
      <c r="B2489" s="913"/>
    </row>
    <row r="2490" spans="2:2" ht="15.75" customHeight="1">
      <c r="B2490" s="913"/>
    </row>
    <row r="2491" spans="2:2" ht="15.75" customHeight="1">
      <c r="B2491" s="913"/>
    </row>
    <row r="2492" spans="2:2" ht="15.75" customHeight="1">
      <c r="B2492" s="913"/>
    </row>
    <row r="2493" spans="2:2" ht="15.75" customHeight="1">
      <c r="B2493" s="913"/>
    </row>
    <row r="2494" spans="2:2" ht="15.75" customHeight="1">
      <c r="B2494" s="913"/>
    </row>
    <row r="2495" spans="2:2" ht="15.75" customHeight="1">
      <c r="B2495" s="913"/>
    </row>
    <row r="2496" spans="2:2" ht="15.75" customHeight="1">
      <c r="B2496" s="913"/>
    </row>
    <row r="2497" spans="2:2" ht="15.75" customHeight="1">
      <c r="B2497" s="913"/>
    </row>
    <row r="2498" spans="2:2" ht="15.75" customHeight="1">
      <c r="B2498" s="913"/>
    </row>
    <row r="2499" spans="2:2" ht="15.75" customHeight="1">
      <c r="B2499" s="913"/>
    </row>
    <row r="2500" spans="2:2" ht="15.75" customHeight="1">
      <c r="B2500" s="913"/>
    </row>
    <row r="2501" spans="2:2" ht="15.75" customHeight="1">
      <c r="B2501" s="913"/>
    </row>
    <row r="2502" spans="2:2" ht="15.75" customHeight="1">
      <c r="B2502" s="913"/>
    </row>
    <row r="2503" spans="2:2" ht="15.75" customHeight="1">
      <c r="B2503" s="913"/>
    </row>
    <row r="2504" spans="2:2" ht="15.75" customHeight="1">
      <c r="B2504" s="913"/>
    </row>
    <row r="2505" spans="2:2" ht="15.75" customHeight="1">
      <c r="B2505" s="913"/>
    </row>
    <row r="2506" spans="2:2" ht="15.75" customHeight="1">
      <c r="B2506" s="913"/>
    </row>
    <row r="2507" spans="2:2" ht="15.75" customHeight="1">
      <c r="B2507" s="913"/>
    </row>
    <row r="2508" spans="2:2" ht="15.75" customHeight="1">
      <c r="B2508" s="913"/>
    </row>
    <row r="2509" spans="2:2" ht="15.75" customHeight="1">
      <c r="B2509" s="913"/>
    </row>
    <row r="2510" spans="2:2" ht="15.75" customHeight="1">
      <c r="B2510" s="913"/>
    </row>
    <row r="2511" spans="2:2" ht="15.75" customHeight="1">
      <c r="B2511" s="913"/>
    </row>
    <row r="2512" spans="2:2" ht="15.75" customHeight="1">
      <c r="B2512" s="913"/>
    </row>
    <row r="2513" spans="2:2" ht="15.75" customHeight="1">
      <c r="B2513" s="913"/>
    </row>
    <row r="2514" spans="2:2" ht="15.75" customHeight="1">
      <c r="B2514" s="913"/>
    </row>
    <row r="2515" spans="2:2" ht="15.75" customHeight="1">
      <c r="B2515" s="913"/>
    </row>
    <row r="2516" spans="2:2" ht="15.75" customHeight="1">
      <c r="B2516" s="913"/>
    </row>
    <row r="2517" spans="2:2" ht="15.75" customHeight="1">
      <c r="B2517" s="913"/>
    </row>
    <row r="2518" spans="2:2" ht="15.75" customHeight="1">
      <c r="B2518" s="913"/>
    </row>
    <row r="2519" spans="2:2" ht="15.75" customHeight="1">
      <c r="B2519" s="913"/>
    </row>
    <row r="2520" spans="2:2" ht="15.75" customHeight="1">
      <c r="B2520" s="913"/>
    </row>
    <row r="2521" spans="2:2" ht="15.75" customHeight="1">
      <c r="B2521" s="913"/>
    </row>
    <row r="2522" spans="2:2" ht="15.75" customHeight="1">
      <c r="B2522" s="913"/>
    </row>
    <row r="2523" spans="2:2" ht="15.75" customHeight="1">
      <c r="B2523" s="913"/>
    </row>
    <row r="2524" spans="2:2" ht="15.75" customHeight="1">
      <c r="B2524" s="913"/>
    </row>
    <row r="2525" spans="2:2" ht="15.75" customHeight="1">
      <c r="B2525" s="913"/>
    </row>
    <row r="2526" spans="2:2" ht="15.75" customHeight="1">
      <c r="B2526" s="913"/>
    </row>
    <row r="2527" spans="2:2" ht="15.75" customHeight="1">
      <c r="B2527" s="913"/>
    </row>
    <row r="2528" spans="2:2" ht="15.75" customHeight="1">
      <c r="B2528" s="913"/>
    </row>
    <row r="2529" spans="2:2" ht="15.75" customHeight="1">
      <c r="B2529" s="913"/>
    </row>
    <row r="2530" spans="2:2" ht="15.75" customHeight="1">
      <c r="B2530" s="913"/>
    </row>
    <row r="2531" spans="2:2" ht="15.75" customHeight="1">
      <c r="B2531" s="913"/>
    </row>
    <row r="2532" spans="2:2" ht="15.75" customHeight="1">
      <c r="B2532" s="913"/>
    </row>
    <row r="2533" spans="2:2" ht="15.75" customHeight="1">
      <c r="B2533" s="913"/>
    </row>
    <row r="2534" spans="2:2" ht="15.75" customHeight="1">
      <c r="B2534" s="913"/>
    </row>
    <row r="2535" spans="2:2" ht="15.75" customHeight="1">
      <c r="B2535" s="913"/>
    </row>
    <row r="2536" spans="2:2" ht="15.75" customHeight="1">
      <c r="B2536" s="913"/>
    </row>
    <row r="2537" spans="2:2" ht="15.75" customHeight="1">
      <c r="B2537" s="913"/>
    </row>
    <row r="2538" spans="2:2" ht="15.75" customHeight="1">
      <c r="B2538" s="913"/>
    </row>
    <row r="2539" spans="2:2" ht="15.75" customHeight="1">
      <c r="B2539" s="913"/>
    </row>
    <row r="2540" spans="2:2" ht="15.75" customHeight="1">
      <c r="B2540" s="913"/>
    </row>
    <row r="2541" spans="2:2" ht="15.75" customHeight="1">
      <c r="B2541" s="913"/>
    </row>
    <row r="2542" spans="2:2" ht="15.75" customHeight="1">
      <c r="B2542" s="913"/>
    </row>
    <row r="2543" spans="2:2" ht="15.75" customHeight="1">
      <c r="B2543" s="913"/>
    </row>
    <row r="2544" spans="2:2" ht="15.75" customHeight="1">
      <c r="B2544" s="913"/>
    </row>
    <row r="2545" spans="2:2" ht="15.75" customHeight="1">
      <c r="B2545" s="913"/>
    </row>
    <row r="2546" spans="2:2" ht="15.75" customHeight="1">
      <c r="B2546" s="913"/>
    </row>
    <row r="2547" spans="2:2" ht="15.75" customHeight="1">
      <c r="B2547" s="913"/>
    </row>
    <row r="2548" spans="2:2" ht="15.75" customHeight="1">
      <c r="B2548" s="913"/>
    </row>
    <row r="2549" spans="2:2" ht="15.75" customHeight="1">
      <c r="B2549" s="913"/>
    </row>
    <row r="2550" spans="2:2" ht="15.75" customHeight="1">
      <c r="B2550" s="913"/>
    </row>
    <row r="2551" spans="2:2" ht="15.75" customHeight="1">
      <c r="B2551" s="913"/>
    </row>
    <row r="2552" spans="2:2" ht="15.75" customHeight="1">
      <c r="B2552" s="913"/>
    </row>
    <row r="2553" spans="2:2" ht="15.75" customHeight="1">
      <c r="B2553" s="913"/>
    </row>
    <row r="2554" spans="2:2" ht="15.75" customHeight="1">
      <c r="B2554" s="913"/>
    </row>
    <row r="2555" spans="2:2" ht="15.75" customHeight="1">
      <c r="B2555" s="913"/>
    </row>
    <row r="2556" spans="2:2" ht="15.75" customHeight="1">
      <c r="B2556" s="913"/>
    </row>
    <row r="2557" spans="2:2" ht="15.75" customHeight="1">
      <c r="B2557" s="913"/>
    </row>
    <row r="2558" spans="2:2" ht="15.75" customHeight="1">
      <c r="B2558" s="913"/>
    </row>
    <row r="2559" spans="2:2" ht="15.75" customHeight="1">
      <c r="B2559" s="913"/>
    </row>
    <row r="2560" spans="2:2" ht="15.75" customHeight="1">
      <c r="B2560" s="913"/>
    </row>
    <row r="2561" spans="2:2" ht="15.75" customHeight="1">
      <c r="B2561" s="913"/>
    </row>
    <row r="2562" spans="2:2" ht="15.75" customHeight="1">
      <c r="B2562" s="913"/>
    </row>
    <row r="2563" spans="2:2" ht="15.75" customHeight="1">
      <c r="B2563" s="913"/>
    </row>
    <row r="2564" spans="2:2" ht="15.75" customHeight="1">
      <c r="B2564" s="913"/>
    </row>
    <row r="2565" spans="2:2" ht="15.75" customHeight="1">
      <c r="B2565" s="913"/>
    </row>
    <row r="2566" spans="2:2" ht="15.75" customHeight="1">
      <c r="B2566" s="913"/>
    </row>
    <row r="2567" spans="2:2" ht="15.75" customHeight="1">
      <c r="B2567" s="913"/>
    </row>
    <row r="2568" spans="2:2" ht="15.75" customHeight="1">
      <c r="B2568" s="913"/>
    </row>
    <row r="2569" spans="2:2" ht="15.75" customHeight="1">
      <c r="B2569" s="913"/>
    </row>
    <row r="2570" spans="2:2" ht="15.75" customHeight="1">
      <c r="B2570" s="913"/>
    </row>
    <row r="2571" spans="2:2" ht="15.75" customHeight="1">
      <c r="B2571" s="913"/>
    </row>
    <row r="2572" spans="2:2" ht="15.75" customHeight="1">
      <c r="B2572" s="913"/>
    </row>
    <row r="2573" spans="2:2" ht="15.75" customHeight="1">
      <c r="B2573" s="913"/>
    </row>
    <row r="2574" spans="2:2" ht="15.75" customHeight="1">
      <c r="B2574" s="913"/>
    </row>
    <row r="2575" spans="2:2" ht="15.75" customHeight="1">
      <c r="B2575" s="913"/>
    </row>
    <row r="2576" spans="2:2" ht="15.75" customHeight="1">
      <c r="B2576" s="913"/>
    </row>
    <row r="2577" spans="2:2" ht="15.75" customHeight="1">
      <c r="B2577" s="913"/>
    </row>
    <row r="2578" spans="2:2" ht="15.75" customHeight="1">
      <c r="B2578" s="913"/>
    </row>
    <row r="2579" spans="2:2" ht="15.75" customHeight="1">
      <c r="B2579" s="913"/>
    </row>
    <row r="2580" spans="2:2" ht="15.75" customHeight="1">
      <c r="B2580" s="913"/>
    </row>
    <row r="2581" spans="2:2" ht="15.75" customHeight="1">
      <c r="B2581" s="913"/>
    </row>
    <row r="2582" spans="2:2" ht="15.75" customHeight="1">
      <c r="B2582" s="913"/>
    </row>
    <row r="2583" spans="2:2" ht="15.75" customHeight="1">
      <c r="B2583" s="913"/>
    </row>
    <row r="2584" spans="2:2" ht="15.75" customHeight="1">
      <c r="B2584" s="913"/>
    </row>
    <row r="2585" spans="2:2" ht="15.75" customHeight="1">
      <c r="B2585" s="913"/>
    </row>
    <row r="2586" spans="2:2" ht="15.75" customHeight="1">
      <c r="B2586" s="913"/>
    </row>
    <row r="2587" spans="2:2" ht="15.75" customHeight="1">
      <c r="B2587" s="913"/>
    </row>
    <row r="2588" spans="2:2" ht="15.75" customHeight="1">
      <c r="B2588" s="913"/>
    </row>
    <row r="2589" spans="2:2" ht="15.75" customHeight="1">
      <c r="B2589" s="913"/>
    </row>
    <row r="2590" spans="2:2" ht="15.75" customHeight="1">
      <c r="B2590" s="913"/>
    </row>
    <row r="2591" spans="2:2" ht="15.75" customHeight="1">
      <c r="B2591" s="913"/>
    </row>
    <row r="2592" spans="2:2" ht="15.75" customHeight="1">
      <c r="B2592" s="913"/>
    </row>
    <row r="2593" spans="2:2" ht="15.75" customHeight="1">
      <c r="B2593" s="913"/>
    </row>
    <row r="2594" spans="2:2" ht="15.75" customHeight="1">
      <c r="B2594" s="913"/>
    </row>
    <row r="2595" spans="2:2" ht="15.75" customHeight="1">
      <c r="B2595" s="913"/>
    </row>
    <row r="2596" spans="2:2" ht="15.75" customHeight="1">
      <c r="B2596" s="913"/>
    </row>
    <row r="2597" spans="2:2" ht="15.75" customHeight="1">
      <c r="B2597" s="913"/>
    </row>
    <row r="2598" spans="2:2" ht="15.75" customHeight="1">
      <c r="B2598" s="913"/>
    </row>
    <row r="2599" spans="2:2" ht="15.75" customHeight="1">
      <c r="B2599" s="913"/>
    </row>
    <row r="2600" spans="2:2" ht="15.75" customHeight="1">
      <c r="B2600" s="913"/>
    </row>
    <row r="2601" spans="2:2" ht="15.75" customHeight="1">
      <c r="B2601" s="913"/>
    </row>
    <row r="2602" spans="2:2" ht="15.75" customHeight="1">
      <c r="B2602" s="913"/>
    </row>
    <row r="2603" spans="2:2" ht="15.75" customHeight="1">
      <c r="B2603" s="913"/>
    </row>
    <row r="2604" spans="2:2" ht="15.75" customHeight="1">
      <c r="B2604" s="913"/>
    </row>
    <row r="2605" spans="2:2" ht="15.75" customHeight="1">
      <c r="B2605" s="913"/>
    </row>
    <row r="2606" spans="2:2" ht="15.75" customHeight="1">
      <c r="B2606" s="913"/>
    </row>
    <row r="2607" spans="2:2" ht="15.75" customHeight="1">
      <c r="B2607" s="913"/>
    </row>
    <row r="2608" spans="2:2" ht="15.75" customHeight="1">
      <c r="B2608" s="913"/>
    </row>
    <row r="2609" spans="2:2" ht="15.75" customHeight="1">
      <c r="B2609" s="913"/>
    </row>
    <row r="2610" spans="2:2" ht="15.75" customHeight="1">
      <c r="B2610" s="913"/>
    </row>
    <row r="2611" spans="2:2" ht="15.75" customHeight="1">
      <c r="B2611" s="913"/>
    </row>
    <row r="2612" spans="2:2" ht="15.75" customHeight="1">
      <c r="B2612" s="913"/>
    </row>
    <row r="2613" spans="2:2" ht="15.75" customHeight="1">
      <c r="B2613" s="913"/>
    </row>
    <row r="2614" spans="2:2" ht="15.75" customHeight="1">
      <c r="B2614" s="913"/>
    </row>
    <row r="2615" spans="2:2" ht="15.75" customHeight="1">
      <c r="B2615" s="913"/>
    </row>
    <row r="2616" spans="2:2" ht="15.75" customHeight="1">
      <c r="B2616" s="913"/>
    </row>
    <row r="2617" spans="2:2" ht="15.75" customHeight="1">
      <c r="B2617" s="913"/>
    </row>
    <row r="2618" spans="2:2" ht="15.75" customHeight="1">
      <c r="B2618" s="913"/>
    </row>
    <row r="2619" spans="2:2" ht="15.75" customHeight="1">
      <c r="B2619" s="913"/>
    </row>
    <row r="2620" spans="2:2" ht="15.75" customHeight="1">
      <c r="B2620" s="913"/>
    </row>
    <row r="2621" spans="2:2" ht="15.75" customHeight="1">
      <c r="B2621" s="913"/>
    </row>
    <row r="2622" spans="2:2" ht="15.75" customHeight="1">
      <c r="B2622" s="913"/>
    </row>
    <row r="2623" spans="2:2" ht="15.75" customHeight="1">
      <c r="B2623" s="913"/>
    </row>
    <row r="2624" spans="2:2" ht="15.75" customHeight="1">
      <c r="B2624" s="913"/>
    </row>
    <row r="2625" spans="2:2" ht="15.75" customHeight="1">
      <c r="B2625" s="913"/>
    </row>
    <row r="2626" spans="2:2" ht="15.75" customHeight="1">
      <c r="B2626" s="913"/>
    </row>
    <row r="2627" spans="2:2" ht="15.75" customHeight="1">
      <c r="B2627" s="913"/>
    </row>
    <row r="2628" spans="2:2" ht="15.75" customHeight="1">
      <c r="B2628" s="913"/>
    </row>
    <row r="2629" spans="2:2" ht="15.75" customHeight="1">
      <c r="B2629" s="913"/>
    </row>
    <row r="2630" spans="2:2" ht="15.75" customHeight="1">
      <c r="B2630" s="913"/>
    </row>
    <row r="2631" spans="2:2" ht="15.75" customHeight="1">
      <c r="B2631" s="913"/>
    </row>
    <row r="2632" spans="2:2" ht="15.75" customHeight="1">
      <c r="B2632" s="913"/>
    </row>
    <row r="2633" spans="2:2" ht="15.75" customHeight="1">
      <c r="B2633" s="913"/>
    </row>
    <row r="2634" spans="2:2" ht="15.75" customHeight="1">
      <c r="B2634" s="913"/>
    </row>
    <row r="2635" spans="2:2" ht="15.75" customHeight="1">
      <c r="B2635" s="913"/>
    </row>
    <row r="2636" spans="2:2" ht="15.75" customHeight="1">
      <c r="B2636" s="913"/>
    </row>
    <row r="2637" spans="2:2" ht="15.75" customHeight="1">
      <c r="B2637" s="913"/>
    </row>
    <row r="2638" spans="2:2" ht="15.75" customHeight="1">
      <c r="B2638" s="913"/>
    </row>
    <row r="2639" spans="2:2" ht="15.75" customHeight="1">
      <c r="B2639" s="913"/>
    </row>
    <row r="2640" spans="2:2" ht="15.75" customHeight="1">
      <c r="B2640" s="913"/>
    </row>
    <row r="2641" spans="2:2" ht="15.75" customHeight="1">
      <c r="B2641" s="913"/>
    </row>
    <row r="2642" spans="2:2" ht="15.75" customHeight="1">
      <c r="B2642" s="913"/>
    </row>
    <row r="2643" spans="2:2" ht="15.75" customHeight="1">
      <c r="B2643" s="913"/>
    </row>
    <row r="2644" spans="2:2" ht="15.75" customHeight="1">
      <c r="B2644" s="913"/>
    </row>
    <row r="2645" spans="2:2" ht="15.75" customHeight="1">
      <c r="B2645" s="913"/>
    </row>
    <row r="2646" spans="2:2" ht="15.75" customHeight="1">
      <c r="B2646" s="913"/>
    </row>
    <row r="2647" spans="2:2" ht="15.75" customHeight="1">
      <c r="B2647" s="913"/>
    </row>
    <row r="2648" spans="2:2" ht="15.75" customHeight="1">
      <c r="B2648" s="913"/>
    </row>
    <row r="2649" spans="2:2" ht="15.75" customHeight="1">
      <c r="B2649" s="913"/>
    </row>
    <row r="2650" spans="2:2" ht="15.75" customHeight="1">
      <c r="B2650" s="913"/>
    </row>
    <row r="2651" spans="2:2" ht="15.75" customHeight="1">
      <c r="B2651" s="913"/>
    </row>
    <row r="2652" spans="2:2" ht="15.75" customHeight="1">
      <c r="B2652" s="913"/>
    </row>
    <row r="2653" spans="2:2" ht="15.75" customHeight="1">
      <c r="B2653" s="913"/>
    </row>
    <row r="2654" spans="2:2" ht="15.75" customHeight="1">
      <c r="B2654" s="913"/>
    </row>
    <row r="2655" spans="2:2" ht="15.75" customHeight="1">
      <c r="B2655" s="913"/>
    </row>
    <row r="2656" spans="2:2" ht="15.75" customHeight="1">
      <c r="B2656" s="913"/>
    </row>
    <row r="2657" spans="2:2" ht="15.75" customHeight="1">
      <c r="B2657" s="913"/>
    </row>
    <row r="2658" spans="2:2" ht="15.75" customHeight="1">
      <c r="B2658" s="913"/>
    </row>
    <row r="2659" spans="2:2" ht="15.75" customHeight="1">
      <c r="B2659" s="913"/>
    </row>
    <row r="2660" spans="2:2" ht="15.75" customHeight="1">
      <c r="B2660" s="913"/>
    </row>
    <row r="2661" spans="2:2" ht="15.75" customHeight="1">
      <c r="B2661" s="913"/>
    </row>
    <row r="2662" spans="2:2" ht="15.75" customHeight="1">
      <c r="B2662" s="913"/>
    </row>
    <row r="2663" spans="2:2" ht="15.75" customHeight="1">
      <c r="B2663" s="913"/>
    </row>
    <row r="2664" spans="2:2" ht="15.75" customHeight="1">
      <c r="B2664" s="913"/>
    </row>
    <row r="2665" spans="2:2" ht="15.75" customHeight="1">
      <c r="B2665" s="913"/>
    </row>
    <row r="2666" spans="2:2" ht="15.75" customHeight="1">
      <c r="B2666" s="913"/>
    </row>
    <row r="2667" spans="2:2" ht="15.75" customHeight="1">
      <c r="B2667" s="913"/>
    </row>
    <row r="2668" spans="2:2" ht="15.75" customHeight="1">
      <c r="B2668" s="913"/>
    </row>
    <row r="2669" spans="2:2" ht="15.75" customHeight="1">
      <c r="B2669" s="913"/>
    </row>
    <row r="2670" spans="2:2" ht="15.75" customHeight="1">
      <c r="B2670" s="913"/>
    </row>
    <row r="2671" spans="2:2" ht="15.75" customHeight="1">
      <c r="B2671" s="913"/>
    </row>
    <row r="2672" spans="2:2" ht="15.75" customHeight="1">
      <c r="B2672" s="913"/>
    </row>
    <row r="2673" spans="2:2" ht="15.75" customHeight="1">
      <c r="B2673" s="913"/>
    </row>
    <row r="2674" spans="2:2" ht="15.75" customHeight="1">
      <c r="B2674" s="913"/>
    </row>
    <row r="2675" spans="2:2" ht="15.75" customHeight="1">
      <c r="B2675" s="913"/>
    </row>
    <row r="2676" spans="2:2" ht="15.75" customHeight="1">
      <c r="B2676" s="913"/>
    </row>
    <row r="2677" spans="2:2" ht="15.75" customHeight="1">
      <c r="B2677" s="913"/>
    </row>
    <row r="2678" spans="2:2" ht="15.75" customHeight="1">
      <c r="B2678" s="913"/>
    </row>
    <row r="2679" spans="2:2" ht="15.75" customHeight="1">
      <c r="B2679" s="913"/>
    </row>
    <row r="2680" spans="2:2" ht="15.75" customHeight="1">
      <c r="B2680" s="913"/>
    </row>
    <row r="2681" spans="2:2" ht="15.75" customHeight="1">
      <c r="B2681" s="913"/>
    </row>
    <row r="2682" spans="2:2" ht="15.75" customHeight="1">
      <c r="B2682" s="913"/>
    </row>
    <row r="2683" spans="2:2" ht="15.75" customHeight="1">
      <c r="B2683" s="913"/>
    </row>
    <row r="2684" spans="2:2" ht="15.75" customHeight="1">
      <c r="B2684" s="913"/>
    </row>
    <row r="2685" spans="2:2" ht="15.75" customHeight="1">
      <c r="B2685" s="913"/>
    </row>
    <row r="2686" spans="2:2" ht="15.75" customHeight="1">
      <c r="B2686" s="913"/>
    </row>
    <row r="2687" spans="2:2" ht="15.75" customHeight="1">
      <c r="B2687" s="913"/>
    </row>
    <row r="2688" spans="2:2" ht="15.75" customHeight="1">
      <c r="B2688" s="913"/>
    </row>
    <row r="2689" spans="2:2" ht="15.75" customHeight="1">
      <c r="B2689" s="913"/>
    </row>
    <row r="2690" spans="2:2" ht="15.75" customHeight="1">
      <c r="B2690" s="913"/>
    </row>
    <row r="2691" spans="2:2" ht="15.75" customHeight="1">
      <c r="B2691" s="913"/>
    </row>
    <row r="2692" spans="2:2" ht="15.75" customHeight="1">
      <c r="B2692" s="913"/>
    </row>
    <row r="2693" spans="2:2" ht="15.75" customHeight="1">
      <c r="B2693" s="913"/>
    </row>
    <row r="2694" spans="2:2" ht="15.75" customHeight="1">
      <c r="B2694" s="913"/>
    </row>
    <row r="2695" spans="2:2" ht="15.75" customHeight="1">
      <c r="B2695" s="913"/>
    </row>
    <row r="2696" spans="2:2" ht="15.75" customHeight="1">
      <c r="B2696" s="913"/>
    </row>
    <row r="2697" spans="2:2" ht="15.75" customHeight="1">
      <c r="B2697" s="913"/>
    </row>
    <row r="2698" spans="2:2" ht="15.75" customHeight="1">
      <c r="B2698" s="913"/>
    </row>
    <row r="2699" spans="2:2" ht="15.75" customHeight="1">
      <c r="B2699" s="913"/>
    </row>
    <row r="2700" spans="2:2" ht="15.75" customHeight="1">
      <c r="B2700" s="913"/>
    </row>
    <row r="2701" spans="2:2" ht="15.75" customHeight="1">
      <c r="B2701" s="913"/>
    </row>
    <row r="2702" spans="2:2" ht="15.75" customHeight="1">
      <c r="B2702" s="913"/>
    </row>
    <row r="2703" spans="2:2" ht="15.75" customHeight="1">
      <c r="B2703" s="913"/>
    </row>
    <row r="2704" spans="2:2" ht="15.75" customHeight="1">
      <c r="B2704" s="913"/>
    </row>
    <row r="2705" spans="2:2" ht="15.75" customHeight="1">
      <c r="B2705" s="913"/>
    </row>
    <row r="2706" spans="2:2" ht="15.75" customHeight="1">
      <c r="B2706" s="913"/>
    </row>
    <row r="2707" spans="2:2" ht="15.75" customHeight="1">
      <c r="B2707" s="913"/>
    </row>
    <row r="2708" spans="2:2" ht="15.75" customHeight="1">
      <c r="B2708" s="913"/>
    </row>
    <row r="2709" spans="2:2" ht="15.75" customHeight="1">
      <c r="B2709" s="913"/>
    </row>
    <row r="2710" spans="2:2" ht="15.75" customHeight="1">
      <c r="B2710" s="913"/>
    </row>
    <row r="2711" spans="2:2" ht="15.75" customHeight="1">
      <c r="B2711" s="913"/>
    </row>
    <row r="2712" spans="2:2" ht="15.75" customHeight="1">
      <c r="B2712" s="913"/>
    </row>
    <row r="2713" spans="2:2" ht="15.75" customHeight="1">
      <c r="B2713" s="913"/>
    </row>
    <row r="2714" spans="2:2" ht="15.75" customHeight="1">
      <c r="B2714" s="913"/>
    </row>
    <row r="2715" spans="2:2" ht="15.75" customHeight="1">
      <c r="B2715" s="913"/>
    </row>
    <row r="2716" spans="2:2" ht="15.75" customHeight="1">
      <c r="B2716" s="913"/>
    </row>
    <row r="2717" spans="2:2" ht="15.75" customHeight="1">
      <c r="B2717" s="913"/>
    </row>
    <row r="2718" spans="2:2" ht="15.75" customHeight="1">
      <c r="B2718" s="913"/>
    </row>
    <row r="2719" spans="2:2" ht="15.75" customHeight="1">
      <c r="B2719" s="913"/>
    </row>
    <row r="2720" spans="2:2" ht="15.75" customHeight="1">
      <c r="B2720" s="913"/>
    </row>
    <row r="2721" spans="2:2" ht="15.75" customHeight="1">
      <c r="B2721" s="913"/>
    </row>
    <row r="2722" spans="2:2" ht="15.75" customHeight="1">
      <c r="B2722" s="913"/>
    </row>
    <row r="2723" spans="2:2" ht="15.75" customHeight="1">
      <c r="B2723" s="913"/>
    </row>
    <row r="2724" spans="2:2" ht="15.75" customHeight="1">
      <c r="B2724" s="913"/>
    </row>
    <row r="2725" spans="2:2" ht="15.75" customHeight="1">
      <c r="B2725" s="913"/>
    </row>
    <row r="2726" spans="2:2" ht="15.75" customHeight="1">
      <c r="B2726" s="913"/>
    </row>
    <row r="2727" spans="2:2" ht="15.75" customHeight="1">
      <c r="B2727" s="913"/>
    </row>
    <row r="2728" spans="2:2" ht="15.75" customHeight="1">
      <c r="B2728" s="913"/>
    </row>
    <row r="2729" spans="2:2" ht="15.75" customHeight="1">
      <c r="B2729" s="913"/>
    </row>
    <row r="2730" spans="2:2" ht="15.75" customHeight="1">
      <c r="B2730" s="913"/>
    </row>
    <row r="2731" spans="2:2" ht="15.75" customHeight="1">
      <c r="B2731" s="913"/>
    </row>
    <row r="2732" spans="2:2" ht="15.75" customHeight="1">
      <c r="B2732" s="913"/>
    </row>
    <row r="2733" spans="2:2" ht="15.75" customHeight="1">
      <c r="B2733" s="913"/>
    </row>
    <row r="2734" spans="2:2" ht="15.75" customHeight="1">
      <c r="B2734" s="913"/>
    </row>
    <row r="2735" spans="2:2" ht="15.75" customHeight="1">
      <c r="B2735" s="913"/>
    </row>
    <row r="2736" spans="2:2" ht="15.75" customHeight="1">
      <c r="B2736" s="913"/>
    </row>
    <row r="2737" spans="2:2" ht="15.75" customHeight="1">
      <c r="B2737" s="913"/>
    </row>
    <row r="2738" spans="2:2" ht="15.75" customHeight="1">
      <c r="B2738" s="913"/>
    </row>
    <row r="2739" spans="2:2" ht="15.75" customHeight="1">
      <c r="B2739" s="913"/>
    </row>
    <row r="2740" spans="2:2" ht="15.75" customHeight="1">
      <c r="B2740" s="913"/>
    </row>
    <row r="2741" spans="2:2" ht="15.75" customHeight="1">
      <c r="B2741" s="913"/>
    </row>
    <row r="2742" spans="2:2" ht="15.75" customHeight="1">
      <c r="B2742" s="913"/>
    </row>
    <row r="2743" spans="2:2" ht="15.75" customHeight="1">
      <c r="B2743" s="913"/>
    </row>
    <row r="2744" spans="2:2" ht="15.75" customHeight="1">
      <c r="B2744" s="913"/>
    </row>
    <row r="2745" spans="2:2" ht="15.75" customHeight="1">
      <c r="B2745" s="913"/>
    </row>
    <row r="2746" spans="2:2" ht="15.75" customHeight="1">
      <c r="B2746" s="913"/>
    </row>
    <row r="2747" spans="2:2" ht="15.75" customHeight="1">
      <c r="B2747" s="913"/>
    </row>
    <row r="2748" spans="2:2" ht="15.75" customHeight="1">
      <c r="B2748" s="913"/>
    </row>
    <row r="2749" spans="2:2" ht="15.75" customHeight="1">
      <c r="B2749" s="913"/>
    </row>
    <row r="2750" spans="2:2" ht="15.75" customHeight="1">
      <c r="B2750" s="913"/>
    </row>
    <row r="2751" spans="2:2" ht="15.75" customHeight="1">
      <c r="B2751" s="913"/>
    </row>
    <row r="2752" spans="2:2" ht="15.75" customHeight="1">
      <c r="B2752" s="913"/>
    </row>
    <row r="2753" spans="2:2" ht="15.75" customHeight="1">
      <c r="B2753" s="913"/>
    </row>
    <row r="2754" spans="2:2" ht="15.75" customHeight="1">
      <c r="B2754" s="913"/>
    </row>
    <row r="2755" spans="2:2" ht="15.75" customHeight="1">
      <c r="B2755" s="913"/>
    </row>
    <row r="2756" spans="2:2" ht="15.75" customHeight="1">
      <c r="B2756" s="913"/>
    </row>
    <row r="2757" spans="2:2" ht="15.75" customHeight="1">
      <c r="B2757" s="913"/>
    </row>
    <row r="2758" spans="2:2" ht="15.75" customHeight="1">
      <c r="B2758" s="913"/>
    </row>
    <row r="2759" spans="2:2" ht="15.75" customHeight="1">
      <c r="B2759" s="913"/>
    </row>
    <row r="2760" spans="2:2" ht="15.75" customHeight="1">
      <c r="B2760" s="913"/>
    </row>
    <row r="2761" spans="2:2" ht="15.75" customHeight="1">
      <c r="B2761" s="913"/>
    </row>
    <row r="2762" spans="2:2" ht="15.75" customHeight="1">
      <c r="B2762" s="913"/>
    </row>
    <row r="2763" spans="2:2" ht="15.75" customHeight="1">
      <c r="B2763" s="913"/>
    </row>
    <row r="2764" spans="2:2" ht="15.75" customHeight="1">
      <c r="B2764" s="913"/>
    </row>
    <row r="2765" spans="2:2" ht="15.75" customHeight="1">
      <c r="B2765" s="913"/>
    </row>
    <row r="2766" spans="2:2" ht="15.75" customHeight="1">
      <c r="B2766" s="913"/>
    </row>
    <row r="2767" spans="2:2" ht="15.75" customHeight="1">
      <c r="B2767" s="913"/>
    </row>
    <row r="2768" spans="2:2" ht="15.75" customHeight="1">
      <c r="B2768" s="913"/>
    </row>
    <row r="2769" spans="2:2" ht="15.75" customHeight="1">
      <c r="B2769" s="913"/>
    </row>
    <row r="2770" spans="2:2" ht="15.75" customHeight="1">
      <c r="B2770" s="913"/>
    </row>
    <row r="2771" spans="2:2" ht="15.75" customHeight="1">
      <c r="B2771" s="913"/>
    </row>
    <row r="2772" spans="2:2" ht="15.75" customHeight="1">
      <c r="B2772" s="913"/>
    </row>
    <row r="2773" spans="2:2" ht="15.75" customHeight="1">
      <c r="B2773" s="913"/>
    </row>
    <row r="2774" spans="2:2" ht="15.75" customHeight="1">
      <c r="B2774" s="913"/>
    </row>
    <row r="2775" spans="2:2" ht="15.75" customHeight="1">
      <c r="B2775" s="913"/>
    </row>
    <row r="2776" spans="2:2" ht="15.75" customHeight="1">
      <c r="B2776" s="913"/>
    </row>
    <row r="2777" spans="2:2" ht="15.75" customHeight="1">
      <c r="B2777" s="913"/>
    </row>
    <row r="2778" spans="2:2" ht="15.75" customHeight="1">
      <c r="B2778" s="913"/>
    </row>
    <row r="2779" spans="2:2" ht="15.75" customHeight="1">
      <c r="B2779" s="913"/>
    </row>
    <row r="2780" spans="2:2" ht="15.75" customHeight="1">
      <c r="B2780" s="913"/>
    </row>
    <row r="2781" spans="2:2" ht="15.75" customHeight="1">
      <c r="B2781" s="913"/>
    </row>
    <row r="2782" spans="2:2" ht="15.75" customHeight="1">
      <c r="B2782" s="913"/>
    </row>
    <row r="2783" spans="2:2" ht="15.75" customHeight="1">
      <c r="B2783" s="913"/>
    </row>
    <row r="2784" spans="2:2" ht="15.75" customHeight="1">
      <c r="B2784" s="913"/>
    </row>
    <row r="2785" spans="2:2" ht="15.75" customHeight="1">
      <c r="B2785" s="913"/>
    </row>
    <row r="2786" spans="2:2" ht="15.75" customHeight="1">
      <c r="B2786" s="913"/>
    </row>
    <row r="2787" spans="2:2" ht="15.75" customHeight="1">
      <c r="B2787" s="913"/>
    </row>
    <row r="2788" spans="2:2" ht="15.75" customHeight="1">
      <c r="B2788" s="913"/>
    </row>
    <row r="2789" spans="2:2" ht="15.75" customHeight="1">
      <c r="B2789" s="913"/>
    </row>
    <row r="2790" spans="2:2" ht="15.75" customHeight="1">
      <c r="B2790" s="913"/>
    </row>
    <row r="2791" spans="2:2" ht="15.75" customHeight="1">
      <c r="B2791" s="913"/>
    </row>
    <row r="2792" spans="2:2" ht="15.75" customHeight="1">
      <c r="B2792" s="913"/>
    </row>
    <row r="2793" spans="2:2" ht="15.75" customHeight="1">
      <c r="B2793" s="913"/>
    </row>
    <row r="2794" spans="2:2" ht="15.75" customHeight="1">
      <c r="B2794" s="913"/>
    </row>
    <row r="2795" spans="2:2" ht="15.75" customHeight="1">
      <c r="B2795" s="913"/>
    </row>
    <row r="2796" spans="2:2" ht="15.75" customHeight="1">
      <c r="B2796" s="913"/>
    </row>
    <row r="2797" spans="2:2" ht="15.75" customHeight="1">
      <c r="B2797" s="913"/>
    </row>
    <row r="2798" spans="2:2" ht="15.75" customHeight="1">
      <c r="B2798" s="913"/>
    </row>
    <row r="2799" spans="2:2" ht="15.75" customHeight="1">
      <c r="B2799" s="913"/>
    </row>
    <row r="2800" spans="2:2" ht="15.75" customHeight="1">
      <c r="B2800" s="913"/>
    </row>
    <row r="2801" spans="2:2" ht="15.75" customHeight="1">
      <c r="B2801" s="913"/>
    </row>
    <row r="2802" spans="2:2" ht="15.75" customHeight="1">
      <c r="B2802" s="913"/>
    </row>
    <row r="2803" spans="2:2" ht="15.75" customHeight="1">
      <c r="B2803" s="913"/>
    </row>
    <row r="2804" spans="2:2" ht="15.75" customHeight="1">
      <c r="B2804" s="913"/>
    </row>
    <row r="2805" spans="2:2" ht="15.75" customHeight="1">
      <c r="B2805" s="913"/>
    </row>
    <row r="2806" spans="2:2" ht="15.75" customHeight="1">
      <c r="B2806" s="913"/>
    </row>
    <row r="2807" spans="2:2" ht="15.75" customHeight="1">
      <c r="B2807" s="913"/>
    </row>
    <row r="2808" spans="2:2" ht="15.75" customHeight="1">
      <c r="B2808" s="913"/>
    </row>
    <row r="2809" spans="2:2" ht="15.75" customHeight="1">
      <c r="B2809" s="913"/>
    </row>
    <row r="2810" spans="2:2" ht="15.75" customHeight="1">
      <c r="B2810" s="913"/>
    </row>
    <row r="2811" spans="2:2" ht="15.75" customHeight="1">
      <c r="B2811" s="913"/>
    </row>
    <row r="2812" spans="2:2" ht="15.75" customHeight="1">
      <c r="B2812" s="913"/>
    </row>
    <row r="2813" spans="2:2" ht="15.75" customHeight="1">
      <c r="B2813" s="913"/>
    </row>
    <row r="2814" spans="2:2" ht="15.75" customHeight="1">
      <c r="B2814" s="913"/>
    </row>
    <row r="2815" spans="2:2" ht="15.75" customHeight="1">
      <c r="B2815" s="913"/>
    </row>
    <row r="2816" spans="2:2" ht="15.75" customHeight="1">
      <c r="B2816" s="913"/>
    </row>
    <row r="2817" spans="2:2" ht="15.75" customHeight="1">
      <c r="B2817" s="913"/>
    </row>
    <row r="2818" spans="2:2" ht="15.75" customHeight="1">
      <c r="B2818" s="913"/>
    </row>
    <row r="2819" spans="2:2" ht="15.75" customHeight="1">
      <c r="B2819" s="913"/>
    </row>
    <row r="2820" spans="2:2" ht="15.75" customHeight="1">
      <c r="B2820" s="913"/>
    </row>
    <row r="2821" spans="2:2" ht="15.75" customHeight="1">
      <c r="B2821" s="913"/>
    </row>
    <row r="2822" spans="2:2" ht="15.75" customHeight="1">
      <c r="B2822" s="913"/>
    </row>
    <row r="2823" spans="2:2" ht="15.75" customHeight="1">
      <c r="B2823" s="913"/>
    </row>
    <row r="2824" spans="2:2" ht="15.75" customHeight="1">
      <c r="B2824" s="913"/>
    </row>
    <row r="2825" spans="2:2" ht="15.75" customHeight="1">
      <c r="B2825" s="913"/>
    </row>
    <row r="2826" spans="2:2" ht="15.75" customHeight="1">
      <c r="B2826" s="913"/>
    </row>
    <row r="2827" spans="2:2" ht="15.75" customHeight="1">
      <c r="B2827" s="913"/>
    </row>
    <row r="2828" spans="2:2" ht="15.75" customHeight="1">
      <c r="B2828" s="913"/>
    </row>
    <row r="2829" spans="2:2" ht="15.75" customHeight="1">
      <c r="B2829" s="913"/>
    </row>
    <row r="2830" spans="2:2" ht="15.75" customHeight="1">
      <c r="B2830" s="913"/>
    </row>
    <row r="2831" spans="2:2" ht="15.75" customHeight="1">
      <c r="B2831" s="913"/>
    </row>
    <row r="2832" spans="2:2" ht="15.75" customHeight="1">
      <c r="B2832" s="913"/>
    </row>
    <row r="2833" spans="2:2" ht="15.75" customHeight="1">
      <c r="B2833" s="913"/>
    </row>
    <row r="2834" spans="2:2" ht="15.75" customHeight="1">
      <c r="B2834" s="913"/>
    </row>
    <row r="2835" spans="2:2" ht="15.75" customHeight="1">
      <c r="B2835" s="913"/>
    </row>
    <row r="2836" spans="2:2" ht="15.75" customHeight="1">
      <c r="B2836" s="913"/>
    </row>
    <row r="2837" spans="2:2" ht="15.75" customHeight="1">
      <c r="B2837" s="913"/>
    </row>
    <row r="2838" spans="2:2" ht="15.75" customHeight="1">
      <c r="B2838" s="913"/>
    </row>
    <row r="2839" spans="2:2" ht="15.75" customHeight="1">
      <c r="B2839" s="913"/>
    </row>
    <row r="2840" spans="2:2" ht="15.75" customHeight="1">
      <c r="B2840" s="913"/>
    </row>
    <row r="2841" spans="2:2" ht="15.75" customHeight="1">
      <c r="B2841" s="913"/>
    </row>
    <row r="2842" spans="2:2" ht="15.75" customHeight="1">
      <c r="B2842" s="913"/>
    </row>
    <row r="2843" spans="2:2" ht="15.75" customHeight="1">
      <c r="B2843" s="913"/>
    </row>
    <row r="2844" spans="2:2" ht="15.75" customHeight="1">
      <c r="B2844" s="913"/>
    </row>
    <row r="2845" spans="2:2" ht="15.75" customHeight="1">
      <c r="B2845" s="913"/>
    </row>
    <row r="2846" spans="2:2" ht="15.75" customHeight="1">
      <c r="B2846" s="913"/>
    </row>
    <row r="2847" spans="2:2" ht="15.75" customHeight="1">
      <c r="B2847" s="913"/>
    </row>
    <row r="2848" spans="2:2" ht="15.75" customHeight="1">
      <c r="B2848" s="913"/>
    </row>
    <row r="2849" spans="2:2" ht="15.75" customHeight="1">
      <c r="B2849" s="913"/>
    </row>
    <row r="2850" spans="2:2" ht="15.75" customHeight="1">
      <c r="B2850" s="913"/>
    </row>
    <row r="2851" spans="2:2" ht="15.75" customHeight="1">
      <c r="B2851" s="913"/>
    </row>
    <row r="2852" spans="2:2" ht="15.75" customHeight="1">
      <c r="B2852" s="913"/>
    </row>
    <row r="2853" spans="2:2" ht="15.75" customHeight="1">
      <c r="B2853" s="913"/>
    </row>
    <row r="2854" spans="2:2" ht="15.75" customHeight="1">
      <c r="B2854" s="913"/>
    </row>
    <row r="2855" spans="2:2" ht="15.75" customHeight="1">
      <c r="B2855" s="913"/>
    </row>
    <row r="2856" spans="2:2" ht="15.75" customHeight="1">
      <c r="B2856" s="913"/>
    </row>
    <row r="2857" spans="2:2" ht="15.75" customHeight="1">
      <c r="B2857" s="913"/>
    </row>
    <row r="2858" spans="2:2" ht="15.75" customHeight="1">
      <c r="B2858" s="913"/>
    </row>
    <row r="2859" spans="2:2" ht="15.75" customHeight="1">
      <c r="B2859" s="913"/>
    </row>
    <row r="2860" spans="2:2" ht="15.75" customHeight="1">
      <c r="B2860" s="913"/>
    </row>
    <row r="2861" spans="2:2" ht="15.75" customHeight="1">
      <c r="B2861" s="913"/>
    </row>
    <row r="2862" spans="2:2" ht="15.75" customHeight="1">
      <c r="B2862" s="913"/>
    </row>
    <row r="2863" spans="2:2" ht="15.75" customHeight="1">
      <c r="B2863" s="913"/>
    </row>
    <row r="2864" spans="2:2" ht="15.75" customHeight="1">
      <c r="B2864" s="913"/>
    </row>
    <row r="2865" spans="2:2" ht="15.75" customHeight="1">
      <c r="B2865" s="913"/>
    </row>
    <row r="2866" spans="2:2" ht="15.75" customHeight="1">
      <c r="B2866" s="913"/>
    </row>
    <row r="2867" spans="2:2" ht="15.75" customHeight="1">
      <c r="B2867" s="913"/>
    </row>
    <row r="2868" spans="2:2" ht="15.75" customHeight="1">
      <c r="B2868" s="913"/>
    </row>
    <row r="2869" spans="2:2" ht="15.75" customHeight="1">
      <c r="B2869" s="913"/>
    </row>
    <row r="2870" spans="2:2" ht="15.75" customHeight="1">
      <c r="B2870" s="913"/>
    </row>
    <row r="2871" spans="2:2" ht="15.75" customHeight="1">
      <c r="B2871" s="913"/>
    </row>
    <row r="2872" spans="2:2" ht="15.75" customHeight="1">
      <c r="B2872" s="913"/>
    </row>
    <row r="2873" spans="2:2" ht="15.75" customHeight="1">
      <c r="B2873" s="913"/>
    </row>
    <row r="2874" spans="2:2" ht="15.75" customHeight="1">
      <c r="B2874" s="913"/>
    </row>
    <row r="2875" spans="2:2" ht="15.75" customHeight="1">
      <c r="B2875" s="913"/>
    </row>
    <row r="2876" spans="2:2" ht="15.75" customHeight="1">
      <c r="B2876" s="913"/>
    </row>
    <row r="2877" spans="2:2" ht="15.75" customHeight="1">
      <c r="B2877" s="913"/>
    </row>
    <row r="2878" spans="2:2" ht="15.75" customHeight="1">
      <c r="B2878" s="913"/>
    </row>
    <row r="2879" spans="2:2" ht="15.75" customHeight="1">
      <c r="B2879" s="913"/>
    </row>
    <row r="2880" spans="2:2" ht="15.75" customHeight="1">
      <c r="B2880" s="913"/>
    </row>
    <row r="2881" spans="2:2" ht="15.75" customHeight="1">
      <c r="B2881" s="913"/>
    </row>
    <row r="2882" spans="2:2" ht="15.75" customHeight="1">
      <c r="B2882" s="913"/>
    </row>
    <row r="2883" spans="2:2" ht="15.75" customHeight="1">
      <c r="B2883" s="913"/>
    </row>
    <row r="2884" spans="2:2" ht="15.75" customHeight="1">
      <c r="B2884" s="913"/>
    </row>
    <row r="2885" spans="2:2" ht="15.75" customHeight="1">
      <c r="B2885" s="913"/>
    </row>
    <row r="2886" spans="2:2" ht="15.75" customHeight="1">
      <c r="B2886" s="913"/>
    </row>
    <row r="2887" spans="2:2" ht="15.75" customHeight="1">
      <c r="B2887" s="913"/>
    </row>
    <row r="2888" spans="2:2" ht="15.75" customHeight="1">
      <c r="B2888" s="913"/>
    </row>
    <row r="2889" spans="2:2" ht="15.75" customHeight="1">
      <c r="B2889" s="913"/>
    </row>
    <row r="2890" spans="2:2" ht="15.75" customHeight="1">
      <c r="B2890" s="913"/>
    </row>
    <row r="2891" spans="2:2" ht="15.75" customHeight="1">
      <c r="B2891" s="913"/>
    </row>
    <row r="2892" spans="2:2" ht="15.75" customHeight="1">
      <c r="B2892" s="913"/>
    </row>
    <row r="2893" spans="2:2" ht="15.75" customHeight="1">
      <c r="B2893" s="913"/>
    </row>
    <row r="2894" spans="2:2" ht="15.75" customHeight="1">
      <c r="B2894" s="913"/>
    </row>
    <row r="2895" spans="2:2" ht="15.75" customHeight="1">
      <c r="B2895" s="913"/>
    </row>
    <row r="2896" spans="2:2" ht="15.75" customHeight="1">
      <c r="B2896" s="913"/>
    </row>
    <row r="2897" spans="2:2" ht="15.75" customHeight="1">
      <c r="B2897" s="913"/>
    </row>
    <row r="2898" spans="2:2" ht="15.75" customHeight="1">
      <c r="B2898" s="913"/>
    </row>
    <row r="2899" spans="2:2" ht="15.75" customHeight="1">
      <c r="B2899" s="913"/>
    </row>
    <row r="2900" spans="2:2" ht="15.75" customHeight="1">
      <c r="B2900" s="913"/>
    </row>
    <row r="2901" spans="2:2" ht="15.75" customHeight="1">
      <c r="B2901" s="913"/>
    </row>
    <row r="2902" spans="2:2" ht="15.75" customHeight="1">
      <c r="B2902" s="913"/>
    </row>
    <row r="2903" spans="2:2" ht="15.75" customHeight="1">
      <c r="B2903" s="913"/>
    </row>
    <row r="2904" spans="2:2" ht="15.75" customHeight="1">
      <c r="B2904" s="913"/>
    </row>
    <row r="2905" spans="2:2" ht="15.75" customHeight="1">
      <c r="B2905" s="913"/>
    </row>
    <row r="2906" spans="2:2" ht="15.75" customHeight="1">
      <c r="B2906" s="913"/>
    </row>
    <row r="2907" spans="2:2" ht="15.75" customHeight="1">
      <c r="B2907" s="913"/>
    </row>
    <row r="2908" spans="2:2" ht="15.75" customHeight="1">
      <c r="B2908" s="913"/>
    </row>
    <row r="2909" spans="2:2" ht="15.75" customHeight="1">
      <c r="B2909" s="913"/>
    </row>
    <row r="2910" spans="2:2" ht="15.75" customHeight="1">
      <c r="B2910" s="913"/>
    </row>
    <row r="2911" spans="2:2" ht="15.75" customHeight="1">
      <c r="B2911" s="913"/>
    </row>
    <row r="2912" spans="2:2" ht="15.75" customHeight="1">
      <c r="B2912" s="913"/>
    </row>
    <row r="2913" spans="2:2" ht="15.75" customHeight="1">
      <c r="B2913" s="913"/>
    </row>
    <row r="2914" spans="2:2" ht="15.75" customHeight="1">
      <c r="B2914" s="913"/>
    </row>
    <row r="2915" spans="2:2" ht="15.75" customHeight="1">
      <c r="B2915" s="913"/>
    </row>
    <row r="2916" spans="2:2" ht="15.75" customHeight="1">
      <c r="B2916" s="913"/>
    </row>
    <row r="2917" spans="2:2" ht="15.75" customHeight="1">
      <c r="B2917" s="913"/>
    </row>
    <row r="2918" spans="2:2" ht="15.75" customHeight="1">
      <c r="B2918" s="913"/>
    </row>
    <row r="2919" spans="2:2" ht="15.75" customHeight="1">
      <c r="B2919" s="913"/>
    </row>
    <row r="2920" spans="2:2" ht="15.75" customHeight="1">
      <c r="B2920" s="913"/>
    </row>
    <row r="2921" spans="2:2" ht="15.75" customHeight="1">
      <c r="B2921" s="913"/>
    </row>
    <row r="2922" spans="2:2" ht="15.75" customHeight="1">
      <c r="B2922" s="913"/>
    </row>
    <row r="2923" spans="2:2" ht="15.75" customHeight="1">
      <c r="B2923" s="913"/>
    </row>
    <row r="2924" spans="2:2" ht="15.75" customHeight="1">
      <c r="B2924" s="913"/>
    </row>
    <row r="2925" spans="2:2" ht="15.75" customHeight="1">
      <c r="B2925" s="913"/>
    </row>
    <row r="2926" spans="2:2" ht="15.75" customHeight="1">
      <c r="B2926" s="913"/>
    </row>
    <row r="2927" spans="2:2" ht="15.75" customHeight="1">
      <c r="B2927" s="913"/>
    </row>
    <row r="2928" spans="2:2" ht="15.75" customHeight="1">
      <c r="B2928" s="913"/>
    </row>
    <row r="2929" spans="2:2" ht="15.75" customHeight="1">
      <c r="B2929" s="913"/>
    </row>
    <row r="2930" spans="2:2" ht="15.75" customHeight="1">
      <c r="B2930" s="913"/>
    </row>
    <row r="2931" spans="2:2" ht="15.75" customHeight="1">
      <c r="B2931" s="913"/>
    </row>
    <row r="2932" spans="2:2" ht="15.75" customHeight="1">
      <c r="B2932" s="913"/>
    </row>
    <row r="2933" spans="2:2" ht="15.75" customHeight="1">
      <c r="B2933" s="913"/>
    </row>
    <row r="2934" spans="2:2" ht="15.75" customHeight="1">
      <c r="B2934" s="913"/>
    </row>
    <row r="2935" spans="2:2" ht="15.75" customHeight="1">
      <c r="B2935" s="913"/>
    </row>
    <row r="2936" spans="2:2" ht="15.75" customHeight="1">
      <c r="B2936" s="913"/>
    </row>
    <row r="2937" spans="2:2" ht="15.75" customHeight="1">
      <c r="B2937" s="913"/>
    </row>
    <row r="2938" spans="2:2" ht="15.75" customHeight="1">
      <c r="B2938" s="913"/>
    </row>
    <row r="2939" spans="2:2" ht="15.75" customHeight="1">
      <c r="B2939" s="913"/>
    </row>
    <row r="2940" spans="2:2" ht="15.75" customHeight="1">
      <c r="B2940" s="913"/>
    </row>
    <row r="2941" spans="2:2" ht="15.75" customHeight="1">
      <c r="B2941" s="913"/>
    </row>
    <row r="2942" spans="2:2" ht="15.75" customHeight="1">
      <c r="B2942" s="913"/>
    </row>
    <row r="2943" spans="2:2" ht="15.75" customHeight="1">
      <c r="B2943" s="913"/>
    </row>
    <row r="2944" spans="2:2" ht="15.75" customHeight="1">
      <c r="B2944" s="913"/>
    </row>
    <row r="2945" spans="2:2" ht="15.75" customHeight="1">
      <c r="B2945" s="913"/>
    </row>
    <row r="2946" spans="2:2" ht="15.75" customHeight="1">
      <c r="B2946" s="913"/>
    </row>
    <row r="2947" spans="2:2" ht="15.75" customHeight="1">
      <c r="B2947" s="913"/>
    </row>
    <row r="2948" spans="2:2" ht="15.75" customHeight="1">
      <c r="B2948" s="913"/>
    </row>
    <row r="2949" spans="2:2" ht="15.75" customHeight="1">
      <c r="B2949" s="913"/>
    </row>
    <row r="2950" spans="2:2" ht="15.75" customHeight="1">
      <c r="B2950" s="913"/>
    </row>
    <row r="2951" spans="2:2" ht="15.75" customHeight="1">
      <c r="B2951" s="913"/>
    </row>
    <row r="2952" spans="2:2" ht="15.75" customHeight="1">
      <c r="B2952" s="913"/>
    </row>
    <row r="2953" spans="2:2" ht="15.75" customHeight="1">
      <c r="B2953" s="913"/>
    </row>
    <row r="2954" spans="2:2" ht="15.75" customHeight="1">
      <c r="B2954" s="913"/>
    </row>
    <row r="2955" spans="2:2" ht="15.75" customHeight="1">
      <c r="B2955" s="913"/>
    </row>
    <row r="2956" spans="2:2" ht="15.75" customHeight="1">
      <c r="B2956" s="913"/>
    </row>
    <row r="2957" spans="2:2" ht="15.75" customHeight="1">
      <c r="B2957" s="913"/>
    </row>
    <row r="2958" spans="2:2" ht="15.75" customHeight="1">
      <c r="B2958" s="913"/>
    </row>
    <row r="2959" spans="2:2" ht="15.75" customHeight="1">
      <c r="B2959" s="913"/>
    </row>
    <row r="2960" spans="2:2" ht="15.75" customHeight="1">
      <c r="B2960" s="913"/>
    </row>
    <row r="2961" spans="2:2" ht="15.75" customHeight="1">
      <c r="B2961" s="913"/>
    </row>
    <row r="2962" spans="2:2" ht="15.75" customHeight="1">
      <c r="B2962" s="913"/>
    </row>
    <row r="2963" spans="2:2" ht="15.75" customHeight="1">
      <c r="B2963" s="913"/>
    </row>
    <row r="2964" spans="2:2" ht="15.75" customHeight="1">
      <c r="B2964" s="913"/>
    </row>
    <row r="2965" spans="2:2" ht="15.75" customHeight="1">
      <c r="B2965" s="913"/>
    </row>
    <row r="2966" spans="2:2" ht="15.75" customHeight="1">
      <c r="B2966" s="913"/>
    </row>
    <row r="2967" spans="2:2" ht="15.75" customHeight="1">
      <c r="B2967" s="913"/>
    </row>
    <row r="2968" spans="2:2" ht="15.75" customHeight="1">
      <c r="B2968" s="913"/>
    </row>
    <row r="2969" spans="2:2" ht="15.75" customHeight="1">
      <c r="B2969" s="913"/>
    </row>
    <row r="2970" spans="2:2" ht="15.75" customHeight="1">
      <c r="B2970" s="913"/>
    </row>
    <row r="2971" spans="2:2" ht="15.75" customHeight="1">
      <c r="B2971" s="913"/>
    </row>
    <row r="2972" spans="2:2" ht="15.75" customHeight="1">
      <c r="B2972" s="913"/>
    </row>
    <row r="2973" spans="2:2" ht="15.75" customHeight="1">
      <c r="B2973" s="913"/>
    </row>
    <row r="2974" spans="2:2" ht="15.75" customHeight="1">
      <c r="B2974" s="913"/>
    </row>
    <row r="2975" spans="2:2" ht="15.75" customHeight="1">
      <c r="B2975" s="913"/>
    </row>
    <row r="2976" spans="2:2" ht="15.75" customHeight="1">
      <c r="B2976" s="913"/>
    </row>
    <row r="2977" spans="2:2" ht="15.75" customHeight="1">
      <c r="B2977" s="913"/>
    </row>
    <row r="2978" spans="2:2" ht="15.75" customHeight="1">
      <c r="B2978" s="913"/>
    </row>
    <row r="2979" spans="2:2" ht="15.75" customHeight="1">
      <c r="B2979" s="913"/>
    </row>
    <row r="2980" spans="2:2" ht="15.75" customHeight="1">
      <c r="B2980" s="913"/>
    </row>
    <row r="2981" spans="2:2" ht="15.75" customHeight="1">
      <c r="B2981" s="913"/>
    </row>
    <row r="2982" spans="2:2" ht="15.75" customHeight="1">
      <c r="B2982" s="913"/>
    </row>
    <row r="2983" spans="2:2" ht="15.75" customHeight="1">
      <c r="B2983" s="913"/>
    </row>
    <row r="2984" spans="2:2" ht="15.75" customHeight="1">
      <c r="B2984" s="913"/>
    </row>
    <row r="2985" spans="2:2" ht="15.75" customHeight="1">
      <c r="B2985" s="913"/>
    </row>
    <row r="2986" spans="2:2" ht="15.75" customHeight="1">
      <c r="B2986" s="913"/>
    </row>
    <row r="2987" spans="2:2" ht="15.75" customHeight="1">
      <c r="B2987" s="913"/>
    </row>
    <row r="2988" spans="2:2" ht="15.75" customHeight="1">
      <c r="B2988" s="913"/>
    </row>
    <row r="2989" spans="2:2" ht="15.75" customHeight="1">
      <c r="B2989" s="913"/>
    </row>
    <row r="2990" spans="2:2" ht="15.75" customHeight="1">
      <c r="B2990" s="913"/>
    </row>
    <row r="2991" spans="2:2" ht="15.75" customHeight="1">
      <c r="B2991" s="913"/>
    </row>
    <row r="2992" spans="2:2" ht="15.75" customHeight="1">
      <c r="B2992" s="913"/>
    </row>
    <row r="2993" spans="2:2" ht="15.75" customHeight="1">
      <c r="B2993" s="913"/>
    </row>
    <row r="2994" spans="2:2" ht="15.75" customHeight="1">
      <c r="B2994" s="913"/>
    </row>
    <row r="2995" spans="2:2" ht="15.75" customHeight="1">
      <c r="B2995" s="913"/>
    </row>
    <row r="2996" spans="2:2" ht="15.75" customHeight="1">
      <c r="B2996" s="913"/>
    </row>
    <row r="2997" spans="2:2" ht="15.75" customHeight="1">
      <c r="B2997" s="913"/>
    </row>
    <row r="2998" spans="2:2" ht="15.75" customHeight="1">
      <c r="B2998" s="913"/>
    </row>
    <row r="2999" spans="2:2" ht="15.75" customHeight="1">
      <c r="B2999" s="913"/>
    </row>
    <row r="3000" spans="2:2" ht="15.75" customHeight="1">
      <c r="B3000" s="913"/>
    </row>
    <row r="3001" spans="2:2" ht="15.75" customHeight="1">
      <c r="B3001" s="913"/>
    </row>
    <row r="3002" spans="2:2" ht="15.75" customHeight="1">
      <c r="B3002" s="913"/>
    </row>
    <row r="3003" spans="2:2" ht="15.75" customHeight="1">
      <c r="B3003" s="913"/>
    </row>
    <row r="3004" spans="2:2" ht="15.75" customHeight="1">
      <c r="B3004" s="913"/>
    </row>
    <row r="3005" spans="2:2" ht="15.75" customHeight="1">
      <c r="B3005" s="913"/>
    </row>
    <row r="3006" spans="2:2" ht="15.75" customHeight="1">
      <c r="B3006" s="913"/>
    </row>
    <row r="3007" spans="2:2" ht="15.75" customHeight="1">
      <c r="B3007" s="913"/>
    </row>
    <row r="3008" spans="2:2" ht="15.75" customHeight="1">
      <c r="B3008" s="913"/>
    </row>
    <row r="3009" spans="2:2" ht="15.75" customHeight="1">
      <c r="B3009" s="913"/>
    </row>
    <row r="3010" spans="2:2" ht="15.75" customHeight="1">
      <c r="B3010" s="913"/>
    </row>
    <row r="3011" spans="2:2" ht="15.75" customHeight="1">
      <c r="B3011" s="913"/>
    </row>
    <row r="3012" spans="2:2" ht="15.75" customHeight="1">
      <c r="B3012" s="913"/>
    </row>
    <row r="3013" spans="2:2" ht="15.75" customHeight="1">
      <c r="B3013" s="913"/>
    </row>
    <row r="3014" spans="2:2" ht="15.75" customHeight="1">
      <c r="B3014" s="913"/>
    </row>
    <row r="3015" spans="2:2" ht="15.75" customHeight="1">
      <c r="B3015" s="913"/>
    </row>
    <row r="3016" spans="2:2" ht="15.75" customHeight="1">
      <c r="B3016" s="913"/>
    </row>
    <row r="3017" spans="2:2" ht="15.75" customHeight="1">
      <c r="B3017" s="913"/>
    </row>
    <row r="3018" spans="2:2" ht="15.75" customHeight="1">
      <c r="B3018" s="913"/>
    </row>
    <row r="3019" spans="2:2" ht="15.75" customHeight="1">
      <c r="B3019" s="913"/>
    </row>
    <row r="3020" spans="2:2" ht="15.75" customHeight="1">
      <c r="B3020" s="913"/>
    </row>
    <row r="3021" spans="2:2" ht="15.75" customHeight="1">
      <c r="B3021" s="913"/>
    </row>
    <row r="3022" spans="2:2" ht="15.75" customHeight="1">
      <c r="B3022" s="913"/>
    </row>
    <row r="3023" spans="2:2" ht="15.75" customHeight="1">
      <c r="B3023" s="913"/>
    </row>
    <row r="3024" spans="2:2" ht="15.75" customHeight="1">
      <c r="B3024" s="913"/>
    </row>
    <row r="3025" spans="2:2" ht="15.75" customHeight="1">
      <c r="B3025" s="913"/>
    </row>
    <row r="3026" spans="2:2" ht="15.75" customHeight="1">
      <c r="B3026" s="913"/>
    </row>
    <row r="3027" spans="2:2" ht="15.75" customHeight="1">
      <c r="B3027" s="913"/>
    </row>
    <row r="3028" spans="2:2" ht="15.75" customHeight="1">
      <c r="B3028" s="913"/>
    </row>
    <row r="3029" spans="2:2" ht="15.75" customHeight="1">
      <c r="B3029" s="913"/>
    </row>
    <row r="3030" spans="2:2" ht="15.75" customHeight="1">
      <c r="B3030" s="913"/>
    </row>
    <row r="3031" spans="2:2" ht="15.75" customHeight="1">
      <c r="B3031" s="913"/>
    </row>
    <row r="3032" spans="2:2" ht="15.75" customHeight="1">
      <c r="B3032" s="913"/>
    </row>
    <row r="3033" spans="2:2" ht="15.75" customHeight="1">
      <c r="B3033" s="913"/>
    </row>
    <row r="3034" spans="2:2" ht="15.75" customHeight="1">
      <c r="B3034" s="913"/>
    </row>
    <row r="3035" spans="2:2" ht="15.75" customHeight="1">
      <c r="B3035" s="913"/>
    </row>
    <row r="3036" spans="2:2" ht="15.75" customHeight="1">
      <c r="B3036" s="913"/>
    </row>
    <row r="3037" spans="2:2" ht="15.75" customHeight="1">
      <c r="B3037" s="913"/>
    </row>
    <row r="3038" spans="2:2" ht="15.75" customHeight="1">
      <c r="B3038" s="913"/>
    </row>
    <row r="3039" spans="2:2" ht="15.75" customHeight="1">
      <c r="B3039" s="913"/>
    </row>
    <row r="3040" spans="2:2" ht="15.75" customHeight="1">
      <c r="B3040" s="913"/>
    </row>
    <row r="3041" spans="2:2" ht="15.75" customHeight="1">
      <c r="B3041" s="913"/>
    </row>
    <row r="3042" spans="2:2" ht="15.75" customHeight="1">
      <c r="B3042" s="913"/>
    </row>
    <row r="3043" spans="2:2" ht="15.75" customHeight="1">
      <c r="B3043" s="913"/>
    </row>
    <row r="3044" spans="2:2" ht="15.75" customHeight="1">
      <c r="B3044" s="913"/>
    </row>
    <row r="3045" spans="2:2" ht="15.75" customHeight="1">
      <c r="B3045" s="913"/>
    </row>
    <row r="3046" spans="2:2" ht="15.75" customHeight="1">
      <c r="B3046" s="913"/>
    </row>
    <row r="3047" spans="2:2" ht="15.75" customHeight="1">
      <c r="B3047" s="913"/>
    </row>
    <row r="3048" spans="2:2" ht="15.75" customHeight="1">
      <c r="B3048" s="913"/>
    </row>
    <row r="3049" spans="2:2" ht="15.75" customHeight="1">
      <c r="B3049" s="913"/>
    </row>
    <row r="3050" spans="2:2" ht="15.75" customHeight="1">
      <c r="B3050" s="913"/>
    </row>
    <row r="3051" spans="2:2" ht="15.75" customHeight="1">
      <c r="B3051" s="913"/>
    </row>
    <row r="3052" spans="2:2" ht="15.75" customHeight="1">
      <c r="B3052" s="913"/>
    </row>
    <row r="3053" spans="2:2" ht="15.75" customHeight="1">
      <c r="B3053" s="913"/>
    </row>
    <row r="3054" spans="2:2" ht="15.75" customHeight="1">
      <c r="B3054" s="913"/>
    </row>
    <row r="3055" spans="2:2" ht="15.75" customHeight="1">
      <c r="B3055" s="913"/>
    </row>
    <row r="3056" spans="2:2" ht="15.75" customHeight="1">
      <c r="B3056" s="913"/>
    </row>
    <row r="3057" spans="2:2" ht="15.75" customHeight="1">
      <c r="B3057" s="913"/>
    </row>
    <row r="3058" spans="2:2" ht="15.75" customHeight="1">
      <c r="B3058" s="913"/>
    </row>
    <row r="3059" spans="2:2" ht="15.75" customHeight="1">
      <c r="B3059" s="913"/>
    </row>
    <row r="3060" spans="2:2" ht="15.75" customHeight="1">
      <c r="B3060" s="913"/>
    </row>
    <row r="3061" spans="2:2" ht="15.75" customHeight="1">
      <c r="B3061" s="913"/>
    </row>
    <row r="3062" spans="2:2" ht="15.75" customHeight="1">
      <c r="B3062" s="913"/>
    </row>
    <row r="3063" spans="2:2" ht="15.75" customHeight="1">
      <c r="B3063" s="913"/>
    </row>
  </sheetData>
  <sheetProtection algorithmName="SHA-512" hashValue="wBZiBhA8esXHJVU4FeWaZs5/IOQzP6tg6JV/IWAdenSBwjzaWosPGlTJHXjm1cKRJTUcUQV0jRR0yoCVn0T0ig==" saltValue="XCXY2Ko2tf7gLDQm5B2c0w==" spinCount="100000" sheet="1" objects="1" scenarios="1"/>
  <mergeCells count="17">
    <mergeCell ref="B21:F21"/>
    <mergeCell ref="H21:J21"/>
    <mergeCell ref="B9:J9"/>
    <mergeCell ref="B11:J11"/>
    <mergeCell ref="B12:J12"/>
    <mergeCell ref="B14:J14"/>
    <mergeCell ref="B15:J15"/>
    <mergeCell ref="B29:F30"/>
    <mergeCell ref="H29:J29"/>
    <mergeCell ref="H30:J30"/>
    <mergeCell ref="B23:F23"/>
    <mergeCell ref="H23:J24"/>
    <mergeCell ref="B24:F24"/>
    <mergeCell ref="B25:F26"/>
    <mergeCell ref="H25:J27"/>
    <mergeCell ref="B27:F28"/>
    <mergeCell ref="H28:J28"/>
  </mergeCells>
  <pageMargins left="0.7" right="0.7" top="0.75" bottom="0.75" header="0.3" footer="0.3"/>
  <pageSetup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F421"/>
  <sheetViews>
    <sheetView showGridLines="0" zoomScaleNormal="100" zoomScalePageLayoutView="125" workbookViewId="0">
      <selection activeCell="B1" sqref="B1:F1"/>
    </sheetView>
  </sheetViews>
  <sheetFormatPr baseColWidth="10" defaultColWidth="11.42578125" defaultRowHeight="0" customHeight="1" zeroHeight="1"/>
  <cols>
    <col min="1" max="1" width="7" style="55" customWidth="1"/>
    <col min="2" max="2" width="96.140625" style="55" customWidth="1"/>
    <col min="3" max="3" width="17.28515625" style="55" customWidth="1"/>
    <col min="4" max="4" width="28.42578125" style="55" customWidth="1"/>
    <col min="5" max="16" width="11.42578125" style="55" customWidth="1"/>
    <col min="17" max="16384" width="11.42578125" style="55"/>
  </cols>
  <sheetData>
    <row r="1" spans="2:6" ht="49.5" customHeight="1">
      <c r="B1" s="3921" t="s">
        <v>3941</v>
      </c>
      <c r="C1" s="3921"/>
      <c r="D1" s="3921"/>
      <c r="E1" s="3921"/>
      <c r="F1" s="3921"/>
    </row>
    <row r="2" spans="2:6" ht="21.75" customHeight="1"/>
    <row r="3" spans="2:6" ht="12.75">
      <c r="B3" s="1295" t="str">
        <f>+Presentación!B9</f>
        <v>(Fecha de elaboración: mayo 12 de 2024)</v>
      </c>
    </row>
    <row r="4" spans="2:6" ht="12.75">
      <c r="B4" s="1295" t="str">
        <f>+Presentación!B10</f>
        <v>(Fecha de publicación: junio 4 de 2024)</v>
      </c>
    </row>
    <row r="5" spans="2:6" ht="12.75">
      <c r="B5" s="1295" t="str">
        <f>+Presentación!B11</f>
        <v>(Elaborado totalmente por: Diego Hernán Guevara Madrid)</v>
      </c>
    </row>
    <row r="6" spans="2:6" ht="12.75"/>
    <row r="7" spans="2:6" ht="46.5" customHeight="1">
      <c r="B7" s="4782" t="s">
        <v>181</v>
      </c>
      <c r="C7" s="4782"/>
      <c r="D7" s="4782"/>
      <c r="E7" s="4782"/>
      <c r="F7" s="4782"/>
    </row>
    <row r="8" spans="2:6" ht="12.75">
      <c r="B8" s="332"/>
      <c r="C8" s="332"/>
    </row>
    <row r="9" spans="2:6" ht="16.5" customHeight="1">
      <c r="B9" s="4772" t="s">
        <v>4311</v>
      </c>
      <c r="C9" s="4783"/>
      <c r="D9" s="4783"/>
      <c r="E9" s="4783"/>
      <c r="F9" s="4783"/>
    </row>
    <row r="10" spans="2:6" ht="16.5" customHeight="1">
      <c r="B10" s="4783"/>
      <c r="C10" s="4783"/>
      <c r="D10" s="4783"/>
      <c r="E10" s="4783"/>
      <c r="F10" s="4783"/>
    </row>
    <row r="11" spans="2:6" ht="16.5" customHeight="1">
      <c r="B11" s="4783"/>
      <c r="C11" s="4783"/>
      <c r="D11" s="4783"/>
      <c r="E11" s="4783"/>
      <c r="F11" s="4783"/>
    </row>
    <row r="12" spans="2:6" ht="16.5" customHeight="1">
      <c r="B12" s="4783"/>
      <c r="C12" s="4783"/>
      <c r="D12" s="4783"/>
      <c r="E12" s="4783"/>
      <c r="F12" s="4783"/>
    </row>
    <row r="13" spans="2:6" ht="12.75"/>
    <row r="14" spans="2:6" ht="12.95" customHeight="1">
      <c r="B14" s="4783" t="s">
        <v>1810</v>
      </c>
      <c r="C14" s="4783"/>
      <c r="D14" s="4783"/>
      <c r="E14" s="4783"/>
      <c r="F14" s="4783"/>
    </row>
    <row r="15" spans="2:6" ht="12.75">
      <c r="B15" s="4783"/>
      <c r="C15" s="4783"/>
      <c r="D15" s="4783"/>
      <c r="E15" s="4783"/>
      <c r="F15" s="4783"/>
    </row>
    <row r="16" spans="2:6" ht="12.75">
      <c r="B16" s="4783"/>
      <c r="C16" s="4783"/>
      <c r="D16" s="4783"/>
      <c r="E16" s="4783"/>
      <c r="F16" s="4783"/>
    </row>
    <row r="17" spans="2:6" ht="12.75">
      <c r="B17" s="4783"/>
      <c r="C17" s="4783"/>
      <c r="D17" s="4783"/>
      <c r="E17" s="4783"/>
      <c r="F17" s="4783"/>
    </row>
    <row r="18" spans="2:6" ht="12.95" customHeight="1">
      <c r="B18" s="4783"/>
      <c r="C18" s="4783"/>
      <c r="D18" s="4783"/>
      <c r="E18" s="4783"/>
      <c r="F18" s="4783"/>
    </row>
    <row r="19" spans="2:6" ht="12.75"/>
    <row r="20" spans="2:6" ht="12.95" customHeight="1">
      <c r="B20" s="4772" t="s">
        <v>3942</v>
      </c>
      <c r="C20" s="4772"/>
      <c r="D20" s="4772"/>
      <c r="E20" s="4772"/>
      <c r="F20" s="4772"/>
    </row>
    <row r="21" spans="2:6" ht="12.75">
      <c r="B21" s="4772"/>
      <c r="C21" s="4772"/>
      <c r="D21" s="4772"/>
      <c r="E21" s="4772"/>
      <c r="F21" s="4772"/>
    </row>
    <row r="22" spans="2:6" ht="12.75">
      <c r="B22" s="4772"/>
      <c r="C22" s="4772"/>
      <c r="D22" s="4772"/>
      <c r="E22" s="4772"/>
      <c r="F22" s="4772"/>
    </row>
    <row r="23" spans="2:6" ht="12.75">
      <c r="B23" s="4772"/>
      <c r="C23" s="4772"/>
      <c r="D23" s="4772"/>
      <c r="E23" s="4772"/>
      <c r="F23" s="4772"/>
    </row>
    <row r="24" spans="2:6" ht="12.75">
      <c r="B24" s="4772"/>
      <c r="C24" s="4772"/>
      <c r="D24" s="4772"/>
      <c r="E24" s="4772"/>
      <c r="F24" s="4772"/>
    </row>
    <row r="25" spans="2:6" ht="12.75"/>
    <row r="26" spans="2:6" ht="12.95" customHeight="1">
      <c r="B26" s="50" t="s">
        <v>4312</v>
      </c>
      <c r="C26" s="50"/>
    </row>
    <row r="27" spans="2:6" ht="12.75">
      <c r="B27" s="50"/>
      <c r="C27" s="50"/>
    </row>
    <row r="28" spans="2:6" ht="12.95" customHeight="1">
      <c r="B28" s="4772" t="s">
        <v>3943</v>
      </c>
      <c r="C28" s="4772"/>
      <c r="D28" s="4772"/>
      <c r="E28" s="4772"/>
      <c r="F28" s="4772"/>
    </row>
    <row r="29" spans="2:6" ht="12.95" customHeight="1">
      <c r="B29" s="4772"/>
      <c r="C29" s="4772"/>
      <c r="D29" s="4772"/>
      <c r="E29" s="4772"/>
      <c r="F29" s="4772"/>
    </row>
    <row r="30" spans="2:6" ht="12.75">
      <c r="B30" s="4772"/>
      <c r="C30" s="4772"/>
      <c r="D30" s="4772"/>
      <c r="E30" s="4772"/>
      <c r="F30" s="4772"/>
    </row>
    <row r="31" spans="2:6" ht="14.1" customHeight="1">
      <c r="B31" s="4772"/>
      <c r="C31" s="4772"/>
      <c r="D31" s="4772"/>
      <c r="E31" s="4772"/>
      <c r="F31" s="4772"/>
    </row>
    <row r="32" spans="2:6" ht="12.75">
      <c r="B32" s="50"/>
      <c r="C32" s="50"/>
    </row>
    <row r="33" spans="2:4" ht="12.75"/>
    <row r="34" spans="2:4" ht="12.75">
      <c r="B34" s="2407" t="s">
        <v>73</v>
      </c>
      <c r="C34" s="2407" t="s">
        <v>59</v>
      </c>
      <c r="D34" s="2408" t="s">
        <v>0</v>
      </c>
    </row>
    <row r="35" spans="2:4" ht="12.75">
      <c r="B35" s="2409" t="s">
        <v>1811</v>
      </c>
      <c r="C35" s="2409"/>
      <c r="D35" s="2410"/>
    </row>
    <row r="36" spans="2:4" ht="12.75">
      <c r="B36" s="2409" t="s">
        <v>107</v>
      </c>
      <c r="C36" s="2409"/>
      <c r="D36" s="2410"/>
    </row>
    <row r="37" spans="2:4" ht="15" hidden="1" customHeight="1">
      <c r="B37" s="2409"/>
      <c r="C37" s="2409"/>
      <c r="D37" s="2411">
        <f>(+D36-D35)/30</f>
        <v>0</v>
      </c>
    </row>
    <row r="38" spans="2:4" ht="12" hidden="1" customHeight="1">
      <c r="B38" s="2409"/>
      <c r="C38" s="2409"/>
      <c r="D38" s="2412">
        <f>ROUNDUP(D37,0)</f>
        <v>0</v>
      </c>
    </row>
    <row r="39" spans="2:4" ht="12.95" customHeight="1">
      <c r="B39" s="2413" t="s">
        <v>74</v>
      </c>
      <c r="C39" s="2414"/>
      <c r="D39" s="2415">
        <f>IF(D38&gt;0,D38,0)</f>
        <v>0</v>
      </c>
    </row>
    <row r="40" spans="2:4" ht="12.75">
      <c r="B40" s="2416"/>
      <c r="C40" s="2416"/>
      <c r="D40" s="2409"/>
    </row>
    <row r="41" spans="2:4" ht="12.75">
      <c r="B41" s="2413" t="s">
        <v>108</v>
      </c>
      <c r="C41" s="2413"/>
      <c r="D41" s="2417"/>
    </row>
    <row r="42" spans="2:4" ht="12.75">
      <c r="B42" s="2416"/>
      <c r="C42" s="2416"/>
      <c r="D42" s="2418"/>
    </row>
    <row r="43" spans="2:4" ht="12.75">
      <c r="B43" s="2416" t="s">
        <v>3944</v>
      </c>
      <c r="C43" s="2416"/>
      <c r="D43" s="1296"/>
    </row>
    <row r="44" spans="2:4" ht="12.75">
      <c r="B44" s="2416" t="s">
        <v>75</v>
      </c>
      <c r="C44" s="2416"/>
      <c r="D44" s="2419">
        <f>+'Detalle renglón 210'!O913</f>
        <v>0</v>
      </c>
    </row>
    <row r="45" spans="2:4" ht="12.75">
      <c r="B45" s="2416"/>
      <c r="C45" s="2416"/>
      <c r="D45" s="2418"/>
    </row>
    <row r="46" spans="2:4" ht="12.75">
      <c r="B46" s="2420" t="s">
        <v>3945</v>
      </c>
      <c r="C46" s="2421"/>
      <c r="D46" s="2418"/>
    </row>
    <row r="47" spans="2:4" ht="12.75">
      <c r="B47" s="2409" t="s">
        <v>3946</v>
      </c>
      <c r="C47" s="2409"/>
      <c r="D47" s="2418"/>
    </row>
    <row r="48" spans="2:4" ht="12.75">
      <c r="B48" s="2409" t="s">
        <v>109</v>
      </c>
      <c r="C48" s="2409"/>
      <c r="D48" s="2418"/>
    </row>
    <row r="49" spans="2:4" ht="12.75">
      <c r="B49" s="2409" t="s">
        <v>1812</v>
      </c>
      <c r="C49" s="2422"/>
      <c r="D49" s="2418"/>
    </row>
    <row r="50" spans="2:4" ht="12.75">
      <c r="B50" s="2409" t="s">
        <v>76</v>
      </c>
      <c r="C50" s="2423"/>
      <c r="D50" s="2418"/>
    </row>
    <row r="51" spans="2:4" ht="13.5" thickBot="1">
      <c r="B51" s="2409" t="s">
        <v>86</v>
      </c>
      <c r="C51" s="2424"/>
      <c r="D51" s="1296"/>
    </row>
    <row r="52" spans="2:4" ht="12.75">
      <c r="B52" s="2416" t="s">
        <v>77</v>
      </c>
      <c r="C52" s="2423">
        <f>IF(D39&gt;0,ROUND(C49*C51*D39,-3),0)</f>
        <v>0</v>
      </c>
      <c r="D52" s="2418"/>
    </row>
    <row r="53" spans="2:4" ht="12.75">
      <c r="B53" s="2421" t="s">
        <v>78</v>
      </c>
      <c r="C53" s="2425"/>
      <c r="D53" s="2418"/>
    </row>
    <row r="54" spans="2:4" ht="12.75">
      <c r="B54" s="2409" t="s">
        <v>182</v>
      </c>
      <c r="C54" s="2425"/>
      <c r="D54" s="2418"/>
    </row>
    <row r="55" spans="2:4" ht="12.75">
      <c r="B55" s="2409"/>
      <c r="C55" s="2425"/>
      <c r="D55" s="2418"/>
    </row>
    <row r="56" spans="2:4" ht="12.75">
      <c r="B56" s="2426" t="s">
        <v>3947</v>
      </c>
      <c r="C56" s="2427"/>
      <c r="D56" s="2428">
        <f>IF(C49&gt;0,IF(C52&gt;ROUND(D41*10,-3),IF(C52&lt;=C49,C52,C49),ROUND(D41*10,-3)),0)</f>
        <v>0</v>
      </c>
    </row>
    <row r="57" spans="2:4" ht="12.75">
      <c r="B57" s="2409"/>
      <c r="C57" s="2425"/>
      <c r="D57" s="2418"/>
    </row>
    <row r="58" spans="2:4" ht="12.75">
      <c r="B58" s="2429" t="s">
        <v>3948</v>
      </c>
      <c r="C58" s="2430"/>
      <c r="D58" s="2418"/>
    </row>
    <row r="59" spans="2:4" ht="12.75">
      <c r="B59" s="2409" t="s">
        <v>1813</v>
      </c>
      <c r="C59" s="2423"/>
      <c r="D59" s="2409"/>
    </row>
    <row r="60" spans="2:4" ht="12.75">
      <c r="B60" s="2409" t="s">
        <v>1814</v>
      </c>
      <c r="C60" s="2423"/>
      <c r="D60" s="2418"/>
    </row>
    <row r="61" spans="2:4" ht="12.75">
      <c r="B61" s="2409" t="s">
        <v>79</v>
      </c>
      <c r="C61" s="2423"/>
      <c r="D61" s="2418"/>
    </row>
    <row r="62" spans="2:4" ht="12.75">
      <c r="B62" s="2409" t="s">
        <v>1815</v>
      </c>
      <c r="C62" s="2422"/>
      <c r="D62" s="2418"/>
    </row>
    <row r="63" spans="2:4" ht="12.75">
      <c r="B63" s="2409" t="s">
        <v>76</v>
      </c>
      <c r="C63" s="2423"/>
      <c r="D63" s="2418"/>
    </row>
    <row r="64" spans="2:4" ht="13.5" thickBot="1">
      <c r="B64" s="2409" t="s">
        <v>86</v>
      </c>
      <c r="C64" s="2431"/>
      <c r="D64" s="2418"/>
    </row>
    <row r="65" spans="2:4" ht="12.75">
      <c r="B65" s="2416" t="s">
        <v>77</v>
      </c>
      <c r="C65" s="2425">
        <f>IF(D39&gt;0,ROUND(C62*C64*D39,-3),0)</f>
        <v>0</v>
      </c>
      <c r="D65" s="2418"/>
    </row>
    <row r="66" spans="2:4" ht="12.75">
      <c r="B66" s="2409"/>
      <c r="C66" s="2423"/>
      <c r="D66" s="2418"/>
    </row>
    <row r="67" spans="2:4" ht="12.75">
      <c r="B67" s="2409" t="s">
        <v>110</v>
      </c>
      <c r="C67" s="2432"/>
      <c r="D67" s="2418"/>
    </row>
    <row r="68" spans="2:4" ht="12.75">
      <c r="B68" s="2409" t="s">
        <v>80</v>
      </c>
      <c r="C68" s="2432"/>
      <c r="D68" s="2418"/>
    </row>
    <row r="69" spans="2:4" ht="12.75">
      <c r="B69" s="2426" t="s">
        <v>3949</v>
      </c>
      <c r="C69" s="2432"/>
      <c r="D69" s="2418"/>
    </row>
    <row r="70" spans="2:4" ht="12.75">
      <c r="B70" s="2409" t="s">
        <v>81</v>
      </c>
      <c r="C70" s="2432"/>
      <c r="D70" s="2418"/>
    </row>
    <row r="71" spans="2:4" ht="12.75">
      <c r="B71" s="2409" t="s">
        <v>3950</v>
      </c>
      <c r="C71" s="2432"/>
      <c r="D71" s="2418"/>
    </row>
    <row r="72" spans="2:4" ht="12.75">
      <c r="B72" s="2409" t="s">
        <v>82</v>
      </c>
      <c r="C72" s="2423">
        <f>ROUND(C62*5%,-3)</f>
        <v>0</v>
      </c>
      <c r="D72" s="2418"/>
    </row>
    <row r="73" spans="2:4" ht="12.75">
      <c r="B73" s="2409" t="s">
        <v>1816</v>
      </c>
      <c r="C73" s="2423">
        <f>+D44*2</f>
        <v>0</v>
      </c>
      <c r="D73" s="2418"/>
    </row>
    <row r="74" spans="2:4" ht="12.75" hidden="1">
      <c r="B74" s="2409"/>
      <c r="C74" s="2412">
        <f>IF(C65&gt;MIN(C72:C73),MIN(C72:C73),IF(C65&gt;ROUND(D41*10,-3),C65,ROUND(D41*10,-3)))</f>
        <v>0</v>
      </c>
      <c r="D74" s="2418"/>
    </row>
    <row r="75" spans="2:4" ht="12.95" customHeight="1">
      <c r="B75" s="2409"/>
      <c r="C75" s="2423"/>
      <c r="D75" s="2418"/>
    </row>
    <row r="76" spans="2:4" ht="12.75">
      <c r="B76" s="2426" t="s">
        <v>3951</v>
      </c>
      <c r="C76" s="2423"/>
      <c r="D76" s="2418"/>
    </row>
    <row r="77" spans="2:4" ht="12.75">
      <c r="B77" s="2409" t="s">
        <v>83</v>
      </c>
      <c r="C77" s="2423"/>
      <c r="D77" s="2418"/>
    </row>
    <row r="78" spans="2:4" ht="12.75">
      <c r="B78" s="2409" t="s">
        <v>3950</v>
      </c>
      <c r="D78" s="2418"/>
    </row>
    <row r="79" spans="2:4" ht="12.75">
      <c r="B79" s="2409" t="s">
        <v>84</v>
      </c>
      <c r="C79" s="2423">
        <f>ROUND(C62*5%,-3)</f>
        <v>0</v>
      </c>
      <c r="D79" s="2418"/>
    </row>
    <row r="80" spans="2:4" ht="12.75">
      <c r="B80" s="2409" t="s">
        <v>85</v>
      </c>
      <c r="C80" s="2423">
        <f>ROUND(D41*2500,-3)</f>
        <v>0</v>
      </c>
      <c r="D80" s="2418"/>
    </row>
    <row r="81" spans="2:4" ht="12.75" hidden="1">
      <c r="B81" s="2409"/>
      <c r="C81" s="2412">
        <f>IF(C65&gt;MIN(C79:C80),MIN(C79:C80),IF(C65&gt;ROUND(D41*10,-3),C65,ROUND(D41*10,-3)))</f>
        <v>0</v>
      </c>
      <c r="D81" s="2418"/>
    </row>
    <row r="82" spans="2:4" ht="15.95" customHeight="1">
      <c r="B82" s="2409"/>
      <c r="C82" s="2423"/>
      <c r="D82" s="2418"/>
    </row>
    <row r="83" spans="2:4" ht="12.75">
      <c r="B83" s="2426" t="s">
        <v>111</v>
      </c>
      <c r="C83" s="2433"/>
      <c r="D83" s="2428">
        <f>IF(C62&gt;0,IF(D44&gt;0,IF(C74&gt;ROUND(D41*10,-3),C74,ROUND(D41*10,-3)),IF(C81&gt;ROUND(D41*10,-3),C81,ROUND(D41*10,-3))),0)</f>
        <v>0</v>
      </c>
    </row>
    <row r="84" spans="2:4" ht="12.75">
      <c r="B84" s="2409"/>
      <c r="C84" s="2423"/>
      <c r="D84" s="2418"/>
    </row>
    <row r="85" spans="2:4" ht="12.75">
      <c r="B85" s="2434" t="s">
        <v>3952</v>
      </c>
      <c r="C85" s="2430"/>
      <c r="D85" s="2418"/>
    </row>
    <row r="86" spans="2:4" ht="12.75">
      <c r="B86" s="2409" t="s">
        <v>1817</v>
      </c>
      <c r="C86" s="2423"/>
      <c r="D86" s="2418"/>
    </row>
    <row r="87" spans="2:4" ht="12.75">
      <c r="B87" s="2409" t="s">
        <v>3953</v>
      </c>
      <c r="C87" s="2423"/>
      <c r="D87" s="2418"/>
    </row>
    <row r="88" spans="2:4" ht="12.75">
      <c r="B88" s="2409" t="s">
        <v>3954</v>
      </c>
      <c r="C88" s="2423"/>
      <c r="D88" s="2418"/>
    </row>
    <row r="89" spans="2:4" ht="12.75">
      <c r="B89" s="2409" t="s">
        <v>1818</v>
      </c>
      <c r="C89" s="2422"/>
      <c r="D89" s="2418"/>
    </row>
    <row r="90" spans="2:4" ht="12.75">
      <c r="B90" s="2409" t="s">
        <v>76</v>
      </c>
      <c r="C90" s="2423"/>
      <c r="D90" s="2418"/>
    </row>
    <row r="91" spans="2:4" ht="13.5" thickBot="1">
      <c r="B91" s="2409" t="s">
        <v>86</v>
      </c>
      <c r="C91" s="2431"/>
      <c r="D91" s="2418"/>
    </row>
    <row r="92" spans="2:4" ht="12.75">
      <c r="B92" s="2416" t="s">
        <v>77</v>
      </c>
      <c r="C92" s="2423" t="b">
        <f>IF(D39&gt;0,ROUND(C89*C91*D39,-3))</f>
        <v>0</v>
      </c>
      <c r="D92" s="2418"/>
    </row>
    <row r="93" spans="2:4" ht="12.75">
      <c r="B93" s="2409" t="s">
        <v>110</v>
      </c>
      <c r="C93" s="2435"/>
      <c r="D93" s="2418"/>
    </row>
    <row r="94" spans="2:4" ht="12.75">
      <c r="B94" s="2409" t="s">
        <v>80</v>
      </c>
      <c r="C94" s="2435"/>
      <c r="D94" s="2418"/>
    </row>
    <row r="95" spans="2:4" ht="12.75">
      <c r="B95" s="2426" t="s">
        <v>3949</v>
      </c>
      <c r="C95" s="2435"/>
      <c r="D95" s="2418"/>
    </row>
    <row r="96" spans="2:4" ht="12.75">
      <c r="B96" s="2409" t="s">
        <v>81</v>
      </c>
      <c r="C96" s="2435"/>
      <c r="D96" s="2418"/>
    </row>
    <row r="97" spans="2:4" ht="12.75">
      <c r="B97" s="2409" t="s">
        <v>3950</v>
      </c>
      <c r="C97" s="2435"/>
      <c r="D97" s="2418"/>
    </row>
    <row r="98" spans="2:4" ht="12.75">
      <c r="B98" s="2409" t="s">
        <v>3955</v>
      </c>
      <c r="C98" s="2423">
        <f>ROUND(C89*10%,-3)</f>
        <v>0</v>
      </c>
      <c r="D98" s="2418"/>
    </row>
    <row r="99" spans="2:4" ht="12.75">
      <c r="B99" s="2409" t="s">
        <v>1819</v>
      </c>
      <c r="C99" s="2423">
        <f>+D44*2</f>
        <v>0</v>
      </c>
      <c r="D99" s="2418"/>
    </row>
    <row r="100" spans="2:4" ht="12.75" hidden="1">
      <c r="B100" s="2409"/>
      <c r="C100" s="2412">
        <f>IF(C92&gt;MIN(C98:C99),MIN(C98:C99),IF(C92&gt;ROUND(D41*10,-3),C92,ROUND(D41*10,-3)))</f>
        <v>0</v>
      </c>
      <c r="D100" s="2418"/>
    </row>
    <row r="101" spans="2:4" ht="12.75">
      <c r="B101" s="2409"/>
      <c r="C101" s="2423"/>
      <c r="D101" s="2418"/>
    </row>
    <row r="102" spans="2:4" ht="12.95" customHeight="1">
      <c r="B102" s="2426" t="s">
        <v>3956</v>
      </c>
      <c r="C102" s="2423"/>
      <c r="D102" s="2418"/>
    </row>
    <row r="103" spans="2:4" ht="12.75">
      <c r="B103" s="2409" t="s">
        <v>81</v>
      </c>
      <c r="C103" s="2423"/>
      <c r="D103" s="2418"/>
    </row>
    <row r="104" spans="2:4" ht="12.75">
      <c r="B104" s="2409" t="s">
        <v>3957</v>
      </c>
      <c r="C104" s="2423"/>
      <c r="D104" s="2418"/>
    </row>
    <row r="105" spans="2:4" ht="12.75">
      <c r="B105" s="2409" t="s">
        <v>1820</v>
      </c>
      <c r="C105" s="2423">
        <f>ROUND(C89*10%,-3)</f>
        <v>0</v>
      </c>
      <c r="D105" s="2418"/>
    </row>
    <row r="106" spans="2:4" ht="12.75">
      <c r="B106" s="2409" t="s">
        <v>85</v>
      </c>
      <c r="C106" s="2423">
        <f>ROUND(D41*2500,-3)</f>
        <v>0</v>
      </c>
      <c r="D106" s="2409"/>
    </row>
    <row r="107" spans="2:4" ht="12.75" hidden="1">
      <c r="B107" s="2436"/>
      <c r="C107" s="2412">
        <f>IF(C92&gt;MIN(C105:C106),MIN(C105:C106),IF(C92&gt;ROUND(D41*10,-3),C92,ROUND(D41*10,-3)))</f>
        <v>0</v>
      </c>
      <c r="D107" s="2409"/>
    </row>
    <row r="108" spans="2:4" ht="12.75">
      <c r="B108" s="2436"/>
      <c r="C108" s="2423"/>
      <c r="D108" s="2409"/>
    </row>
    <row r="109" spans="2:4" ht="15.95" customHeight="1">
      <c r="B109" s="2426" t="s">
        <v>111</v>
      </c>
      <c r="C109" s="2433"/>
      <c r="D109" s="2433">
        <f>IF(C89&gt;0,IF(D44&gt;0,IF(C100&gt;ROUND(D41*10,-3),C100,ROUND(D41*10,-3)),IF(C107&gt;ROUND(D41*10,-3),C107,ROUND(D41*10,-3))),0)</f>
        <v>0</v>
      </c>
    </row>
    <row r="110" spans="2:4" ht="12.75">
      <c r="B110" s="2436"/>
      <c r="C110" s="2437"/>
      <c r="D110" s="2418"/>
    </row>
    <row r="111" spans="2:4" ht="12.75">
      <c r="B111" s="2438" t="s">
        <v>3958</v>
      </c>
      <c r="C111" s="2439"/>
      <c r="D111" s="2409"/>
    </row>
    <row r="112" spans="2:4" ht="12.75">
      <c r="B112" s="2436" t="s">
        <v>1821</v>
      </c>
      <c r="C112" s="2437"/>
      <c r="D112" s="2409"/>
    </row>
    <row r="113" spans="2:6" ht="12.75">
      <c r="B113" s="2436" t="s">
        <v>1822</v>
      </c>
      <c r="C113" s="2437"/>
      <c r="D113" s="2409"/>
    </row>
    <row r="114" spans="2:6" ht="12.75">
      <c r="B114" s="2436" t="s">
        <v>3959</v>
      </c>
      <c r="C114" s="2437"/>
      <c r="D114" s="2418">
        <f>IF(SUM(D56:D109)=0,ROUND(D41*10,-3),0)</f>
        <v>0</v>
      </c>
    </row>
    <row r="115" spans="2:6" ht="12.75">
      <c r="B115" s="2436" t="s">
        <v>88</v>
      </c>
      <c r="C115" s="2437"/>
      <c r="D115" s="2440"/>
    </row>
    <row r="116" spans="2:6" ht="12.75">
      <c r="B116" s="2436"/>
      <c r="C116" s="2437"/>
      <c r="D116" s="2440"/>
    </row>
    <row r="117" spans="2:6" ht="12.75">
      <c r="B117" s="2441" t="s">
        <v>89</v>
      </c>
      <c r="C117" s="2442"/>
      <c r="D117" s="2443">
        <f>IF(D56&gt;0,D56,IF(D83&gt;0,D83,IF(D109&gt;0,D109,IF(D114&gt;0,D114,0))))</f>
        <v>0</v>
      </c>
    </row>
    <row r="118" spans="2:6" ht="12.75">
      <c r="B118" s="2436"/>
      <c r="C118" s="2437"/>
      <c r="D118" s="2440"/>
    </row>
    <row r="119" spans="2:6" ht="12.75"/>
    <row r="120" spans="2:6" ht="12.75"/>
    <row r="121" spans="2:6" ht="12.95" customHeight="1">
      <c r="B121" s="50" t="s">
        <v>183</v>
      </c>
      <c r="C121" s="50"/>
    </row>
    <row r="122" spans="2:6" ht="12.75">
      <c r="B122" s="50"/>
      <c r="C122" s="50"/>
    </row>
    <row r="123" spans="2:6" ht="12.95" customHeight="1">
      <c r="B123" s="4772" t="s">
        <v>3960</v>
      </c>
      <c r="C123" s="4772"/>
      <c r="D123" s="4772"/>
      <c r="E123" s="4772"/>
      <c r="F123" s="4772"/>
    </row>
    <row r="124" spans="2:6" ht="12.95" customHeight="1">
      <c r="B124" s="4772"/>
      <c r="C124" s="4772"/>
      <c r="D124" s="4772"/>
      <c r="E124" s="4772"/>
      <c r="F124" s="4772"/>
    </row>
    <row r="125" spans="2:6" ht="12.75">
      <c r="B125" s="4772"/>
      <c r="C125" s="4772"/>
      <c r="D125" s="4772"/>
      <c r="E125" s="4772"/>
      <c r="F125" s="4772"/>
    </row>
    <row r="126" spans="2:6" ht="12.75">
      <c r="B126" s="4772"/>
      <c r="C126" s="4772"/>
      <c r="D126" s="4772"/>
      <c r="E126" s="4772"/>
      <c r="F126" s="4772"/>
    </row>
    <row r="127" spans="2:6" ht="14.1" customHeight="1"/>
    <row r="128" spans="2:6" ht="14.1" customHeight="1"/>
    <row r="129" spans="2:4" ht="12.75">
      <c r="B129" s="2407" t="s">
        <v>73</v>
      </c>
      <c r="C129" s="2407" t="s">
        <v>59</v>
      </c>
      <c r="D129" s="2408" t="s">
        <v>0</v>
      </c>
    </row>
    <row r="130" spans="2:4" ht="12.75">
      <c r="B130" s="2409" t="s">
        <v>1811</v>
      </c>
      <c r="C130" s="2409"/>
      <c r="D130" s="2410"/>
    </row>
    <row r="131" spans="2:4" ht="12.75">
      <c r="B131" s="2409" t="s">
        <v>107</v>
      </c>
      <c r="C131" s="2409"/>
      <c r="D131" s="2410"/>
    </row>
    <row r="132" spans="2:4" ht="12.95" hidden="1" customHeight="1">
      <c r="B132" s="2409"/>
      <c r="C132" s="2409"/>
      <c r="D132" s="2444">
        <f>(+D131-D130)/30</f>
        <v>0</v>
      </c>
    </row>
    <row r="133" spans="2:4" ht="12.95" hidden="1" customHeight="1">
      <c r="B133" s="2409"/>
      <c r="C133" s="2409"/>
      <c r="D133" s="2412">
        <f>ROUNDUP(D132,0)</f>
        <v>0</v>
      </c>
    </row>
    <row r="134" spans="2:4" ht="12.95" customHeight="1">
      <c r="B134" s="2413" t="s">
        <v>74</v>
      </c>
      <c r="C134" s="2413"/>
      <c r="D134" s="2415">
        <f>IF(D133&gt;0,D133,0)</f>
        <v>0</v>
      </c>
    </row>
    <row r="135" spans="2:4" ht="12.75">
      <c r="B135" s="2416"/>
      <c r="C135" s="1297"/>
      <c r="D135" s="2409"/>
    </row>
    <row r="136" spans="2:4" ht="12.75">
      <c r="B136" s="2413" t="s">
        <v>108</v>
      </c>
      <c r="C136" s="2413"/>
      <c r="D136" s="2417"/>
    </row>
    <row r="137" spans="2:4" ht="12.75">
      <c r="B137" s="2416"/>
      <c r="C137" s="2416"/>
      <c r="D137" s="2418"/>
    </row>
    <row r="138" spans="2:4" ht="12.75">
      <c r="B138" s="2416" t="s">
        <v>1823</v>
      </c>
      <c r="C138" s="2416"/>
      <c r="D138" s="1296"/>
    </row>
    <row r="139" spans="2:4" ht="12.75">
      <c r="B139" s="2416" t="s">
        <v>75</v>
      </c>
      <c r="C139" s="2416"/>
      <c r="D139" s="2419">
        <f>+D44</f>
        <v>0</v>
      </c>
    </row>
    <row r="140" spans="2:4" ht="12.75">
      <c r="B140" s="2416"/>
      <c r="C140" s="2416"/>
      <c r="D140" s="2418"/>
    </row>
    <row r="141" spans="2:4" ht="12.75">
      <c r="B141" s="2420" t="s">
        <v>3945</v>
      </c>
      <c r="C141" s="2421"/>
      <c r="D141" s="2418"/>
    </row>
    <row r="142" spans="2:4" ht="12.75">
      <c r="B142" s="2409" t="s">
        <v>3946</v>
      </c>
      <c r="C142" s="2409"/>
      <c r="D142" s="2418"/>
    </row>
    <row r="143" spans="2:4" ht="12.75">
      <c r="B143" s="2409" t="s">
        <v>109</v>
      </c>
      <c r="C143" s="2409"/>
      <c r="D143" s="2418"/>
    </row>
    <row r="144" spans="2:4" ht="12.75">
      <c r="B144" s="2409" t="s">
        <v>1812</v>
      </c>
      <c r="C144" s="2422"/>
      <c r="D144" s="2418"/>
    </row>
    <row r="145" spans="2:4" ht="12.75">
      <c r="B145" s="2409" t="s">
        <v>76</v>
      </c>
      <c r="C145" s="2423"/>
      <c r="D145" s="2418"/>
    </row>
    <row r="146" spans="2:4" ht="13.5" thickBot="1">
      <c r="B146" s="2409" t="s">
        <v>86</v>
      </c>
      <c r="C146" s="2424"/>
      <c r="D146" s="1296"/>
    </row>
    <row r="147" spans="2:4" ht="12.75">
      <c r="B147" s="2416" t="s">
        <v>77</v>
      </c>
      <c r="C147" s="2423">
        <f>IF(D134&gt;0,ROUND(C144*C146*D134,-3),0)</f>
        <v>0</v>
      </c>
      <c r="D147" s="2418"/>
    </row>
    <row r="148" spans="2:4" ht="12.75">
      <c r="B148" s="2421" t="s">
        <v>78</v>
      </c>
      <c r="C148" s="2425"/>
      <c r="D148" s="2418"/>
    </row>
    <row r="149" spans="2:4" ht="12.75">
      <c r="B149" s="2409" t="s">
        <v>184</v>
      </c>
      <c r="C149" s="2425"/>
      <c r="D149" s="2418"/>
    </row>
    <row r="150" spans="2:4" ht="12.75">
      <c r="B150" s="2409"/>
      <c r="C150" s="2425"/>
      <c r="D150" s="2418"/>
    </row>
    <row r="151" spans="2:4" ht="12.75">
      <c r="B151" s="2426" t="s">
        <v>3947</v>
      </c>
      <c r="C151" s="2427"/>
      <c r="D151" s="2428">
        <f>IF(C144&gt;0,IF(C147&gt;ROUND(D136*10,-3),IF(C147&lt;=2*C144,C147,2*C144),ROUND(D136*10,-3)),0)</f>
        <v>0</v>
      </c>
    </row>
    <row r="152" spans="2:4" ht="12.75">
      <c r="B152" s="2409"/>
      <c r="C152" s="2425"/>
      <c r="D152" s="2418"/>
    </row>
    <row r="153" spans="2:4" ht="12.75">
      <c r="B153" s="2429" t="s">
        <v>3948</v>
      </c>
      <c r="C153" s="2430"/>
      <c r="D153" s="2418"/>
    </row>
    <row r="154" spans="2:4" ht="12.75">
      <c r="B154" s="2409" t="s">
        <v>1813</v>
      </c>
      <c r="C154" s="2423"/>
      <c r="D154" s="2409"/>
    </row>
    <row r="155" spans="2:4" ht="12.75">
      <c r="B155" s="2409" t="s">
        <v>1814</v>
      </c>
      <c r="C155" s="2423"/>
      <c r="D155" s="2418"/>
    </row>
    <row r="156" spans="2:4" ht="12.75">
      <c r="B156" s="2409" t="s">
        <v>79</v>
      </c>
      <c r="C156" s="2423"/>
      <c r="D156" s="2418"/>
    </row>
    <row r="157" spans="2:4" ht="12.75">
      <c r="B157" s="2409" t="s">
        <v>1815</v>
      </c>
      <c r="C157" s="2422"/>
      <c r="D157" s="2418"/>
    </row>
    <row r="158" spans="2:4" ht="12.75">
      <c r="B158" s="2409" t="s">
        <v>76</v>
      </c>
      <c r="C158" s="2423"/>
      <c r="D158" s="2418"/>
    </row>
    <row r="159" spans="2:4" ht="13.5" thickBot="1">
      <c r="B159" s="2409" t="s">
        <v>86</v>
      </c>
      <c r="C159" s="2431"/>
      <c r="D159" s="2418"/>
    </row>
    <row r="160" spans="2:4" ht="12.75">
      <c r="B160" s="2416" t="s">
        <v>77</v>
      </c>
      <c r="C160" s="2425">
        <f>IF(D134&gt;0,ROUND(C157*C159*D134,-3),0)</f>
        <v>0</v>
      </c>
      <c r="D160" s="2418"/>
    </row>
    <row r="161" spans="2:4" ht="12.75">
      <c r="B161" s="2409"/>
      <c r="C161" s="2423"/>
      <c r="D161" s="2418"/>
    </row>
    <row r="162" spans="2:4" ht="12.75">
      <c r="B162" s="2409" t="s">
        <v>110</v>
      </c>
      <c r="C162" s="2432"/>
      <c r="D162" s="2418"/>
    </row>
    <row r="163" spans="2:4" ht="12.75">
      <c r="B163" s="2409" t="s">
        <v>80</v>
      </c>
      <c r="C163" s="2432"/>
      <c r="D163" s="2418"/>
    </row>
    <row r="164" spans="2:4" ht="12.75">
      <c r="B164" s="2426" t="s">
        <v>3949</v>
      </c>
      <c r="C164" s="2432"/>
      <c r="D164" s="2418"/>
    </row>
    <row r="165" spans="2:4" ht="12.75">
      <c r="B165" s="2409" t="s">
        <v>81</v>
      </c>
      <c r="C165" s="2432"/>
      <c r="D165" s="2418"/>
    </row>
    <row r="166" spans="2:4" ht="12.75">
      <c r="B166" s="2409" t="s">
        <v>3957</v>
      </c>
      <c r="C166" s="2432"/>
      <c r="D166" s="2418"/>
    </row>
    <row r="167" spans="2:4" ht="12.75">
      <c r="B167" s="2409" t="s">
        <v>90</v>
      </c>
      <c r="C167" s="2423">
        <f>ROUND(C157*10%,-3)</f>
        <v>0</v>
      </c>
      <c r="D167" s="2418"/>
    </row>
    <row r="168" spans="2:4" ht="12.75">
      <c r="B168" s="2409" t="s">
        <v>1824</v>
      </c>
      <c r="C168" s="2423">
        <f>+D139*4</f>
        <v>0</v>
      </c>
      <c r="D168" s="2418"/>
    </row>
    <row r="169" spans="2:4" ht="12.75" hidden="1">
      <c r="B169" s="2409"/>
      <c r="C169" s="2412">
        <f>IF(C160&gt;MIN(C167:C168),MIN(C167:C168),IF(C160&gt;ROUND(D136*10,-3),C160,ROUND(D136*10,-3)))</f>
        <v>0</v>
      </c>
      <c r="D169" s="2418"/>
    </row>
    <row r="170" spans="2:4" ht="12.95" customHeight="1">
      <c r="B170" s="2409"/>
      <c r="C170" s="2423"/>
      <c r="D170" s="2418"/>
    </row>
    <row r="171" spans="2:4" ht="12.75">
      <c r="B171" s="2426" t="s">
        <v>3956</v>
      </c>
      <c r="C171" s="2423"/>
      <c r="D171" s="2418"/>
    </row>
    <row r="172" spans="2:4" ht="12.75">
      <c r="B172" s="2409" t="s">
        <v>83</v>
      </c>
      <c r="C172" s="2423"/>
      <c r="D172" s="2418"/>
    </row>
    <row r="173" spans="2:4" ht="12.75">
      <c r="B173" s="2409" t="s">
        <v>3950</v>
      </c>
      <c r="D173" s="2418"/>
    </row>
    <row r="174" spans="2:4" ht="12.75">
      <c r="B174" s="2409" t="s">
        <v>91</v>
      </c>
      <c r="C174" s="2423">
        <f>ROUND(C157*10%,-3)</f>
        <v>0</v>
      </c>
      <c r="D174" s="2418"/>
    </row>
    <row r="175" spans="2:4" ht="12.75">
      <c r="B175" s="2409" t="s">
        <v>92</v>
      </c>
      <c r="C175" s="2423">
        <f>ROUND(D136*5000,-3)</f>
        <v>0</v>
      </c>
      <c r="D175" s="2418"/>
    </row>
    <row r="176" spans="2:4" ht="12.75" hidden="1">
      <c r="B176" s="2409"/>
      <c r="C176" s="2412">
        <f>IF(C160&gt;MIN(C174:C175),MIN(C174:C175),IF(C160&gt;ROUND(D136*10,-3),C160,ROUND(D136*10,-3)))</f>
        <v>0</v>
      </c>
      <c r="D176" s="2418"/>
    </row>
    <row r="177" spans="2:4" ht="12.75">
      <c r="B177" s="2426" t="s">
        <v>111</v>
      </c>
      <c r="C177" s="2433"/>
      <c r="D177" s="2428">
        <f>IF(C157&gt;0,IF(D139&gt;0,IF(C169&gt;ROUND(D136*10,-3),C169,ROUND(D136*10,-3)),IF(C176&gt;ROUND(D136*10,-3),C176,ROUND(D136*10,-3))),0)</f>
        <v>0</v>
      </c>
    </row>
    <row r="178" spans="2:4" ht="15.75" customHeight="1">
      <c r="B178" s="2409"/>
      <c r="C178" s="2423"/>
      <c r="D178" s="2418"/>
    </row>
    <row r="179" spans="2:4" ht="12.75">
      <c r="B179" s="2434" t="s">
        <v>3952</v>
      </c>
      <c r="C179" s="2430"/>
      <c r="D179" s="2418"/>
    </row>
    <row r="180" spans="2:4" ht="12.75">
      <c r="B180" s="2409" t="s">
        <v>1817</v>
      </c>
      <c r="C180" s="2423"/>
      <c r="D180" s="2418"/>
    </row>
    <row r="181" spans="2:4" ht="12.75">
      <c r="B181" s="2409" t="s">
        <v>3953</v>
      </c>
      <c r="C181" s="2423"/>
      <c r="D181" s="2418"/>
    </row>
    <row r="182" spans="2:4" ht="12.75">
      <c r="B182" s="2409" t="s">
        <v>3954</v>
      </c>
      <c r="C182" s="2423"/>
      <c r="D182" s="2418"/>
    </row>
    <row r="183" spans="2:4" ht="12.75">
      <c r="B183" s="2409" t="s">
        <v>1818</v>
      </c>
      <c r="C183" s="2422"/>
      <c r="D183" s="2418"/>
    </row>
    <row r="184" spans="2:4" ht="12.75">
      <c r="B184" s="2409" t="s">
        <v>76</v>
      </c>
      <c r="C184" s="2423"/>
      <c r="D184" s="2418"/>
    </row>
    <row r="185" spans="2:4" ht="13.5" thickBot="1">
      <c r="B185" s="2409" t="s">
        <v>86</v>
      </c>
      <c r="C185" s="2431"/>
      <c r="D185" s="2418"/>
    </row>
    <row r="186" spans="2:4" ht="12.75">
      <c r="B186" s="2416" t="s">
        <v>77</v>
      </c>
      <c r="C186" s="2423" t="b">
        <f>IF(D134&gt;0,ROUND(C183*C185*D134,-3))</f>
        <v>0</v>
      </c>
      <c r="D186" s="2418"/>
    </row>
    <row r="187" spans="2:4" ht="12.75">
      <c r="B187" s="2409" t="s">
        <v>110</v>
      </c>
      <c r="C187" s="2435"/>
      <c r="D187" s="2418"/>
    </row>
    <row r="188" spans="2:4" ht="12.75">
      <c r="B188" s="2409" t="s">
        <v>80</v>
      </c>
      <c r="C188" s="2435"/>
      <c r="D188" s="2418"/>
    </row>
    <row r="189" spans="2:4" ht="12.75">
      <c r="B189" s="2426" t="s">
        <v>3961</v>
      </c>
      <c r="C189" s="2435"/>
      <c r="D189" s="2418"/>
    </row>
    <row r="190" spans="2:4" ht="12.75">
      <c r="B190" s="2409" t="s">
        <v>81</v>
      </c>
      <c r="C190" s="2435"/>
      <c r="D190" s="2418"/>
    </row>
    <row r="191" spans="2:4" ht="12.75">
      <c r="B191" s="2409" t="s">
        <v>87</v>
      </c>
      <c r="C191" s="2435"/>
      <c r="D191" s="2418"/>
    </row>
    <row r="192" spans="2:4" ht="12.75">
      <c r="B192" s="2409" t="s">
        <v>1825</v>
      </c>
      <c r="C192" s="2423">
        <f>ROUND(C183*20%,-3)</f>
        <v>0</v>
      </c>
      <c r="D192" s="2418"/>
    </row>
    <row r="193" spans="2:4" ht="12.75">
      <c r="B193" s="2409" t="s">
        <v>1826</v>
      </c>
      <c r="C193" s="2423">
        <f>+D139*4</f>
        <v>0</v>
      </c>
      <c r="D193" s="2418"/>
    </row>
    <row r="194" spans="2:4" ht="12.75" hidden="1">
      <c r="B194" s="2409"/>
      <c r="C194" s="2412">
        <f>IF(C186&gt;MIN(C192:C193),MIN(C192:C193),IF(C186&gt;ROUND(D136*10,-3),C186,ROUND(D136*10,-3)))</f>
        <v>0</v>
      </c>
      <c r="D194" s="2418"/>
    </row>
    <row r="195" spans="2:4" ht="12.75">
      <c r="B195" s="2409"/>
      <c r="C195" s="2423"/>
      <c r="D195" s="2418"/>
    </row>
    <row r="196" spans="2:4" ht="12.75" hidden="1">
      <c r="B196" s="2426" t="s">
        <v>3951</v>
      </c>
      <c r="C196" s="2423"/>
      <c r="D196" s="2418"/>
    </row>
    <row r="197" spans="2:4" ht="12.95" customHeight="1">
      <c r="B197" s="2409" t="s">
        <v>81</v>
      </c>
      <c r="C197" s="2423"/>
      <c r="D197" s="2418"/>
    </row>
    <row r="198" spans="2:4" ht="12.75">
      <c r="B198" s="2409" t="s">
        <v>3957</v>
      </c>
      <c r="C198" s="2423"/>
      <c r="D198" s="2418"/>
    </row>
    <row r="199" spans="2:4" ht="12.75">
      <c r="B199" s="2409" t="s">
        <v>1827</v>
      </c>
      <c r="C199" s="2423">
        <f>ROUND(C183*20%,-3)</f>
        <v>0</v>
      </c>
      <c r="D199" s="2418"/>
    </row>
    <row r="200" spans="2:4" ht="12.75">
      <c r="B200" s="2409" t="s">
        <v>92</v>
      </c>
      <c r="C200" s="2423">
        <f>ROUND(D136*5000,-3)</f>
        <v>0</v>
      </c>
      <c r="D200" s="2409"/>
    </row>
    <row r="201" spans="2:4" ht="12.75" hidden="1">
      <c r="B201" s="2436"/>
      <c r="C201" s="2412">
        <f>IF(C186&gt;MIN(C199:C200),MIN(C199:C200),IF(C186&gt;ROUND(D136*10,-3),C186,ROUND(D136*10,-3)))</f>
        <v>0</v>
      </c>
      <c r="D201" s="2409"/>
    </row>
    <row r="202" spans="2:4" ht="12.75">
      <c r="B202" s="2436"/>
      <c r="C202" s="2423"/>
      <c r="D202" s="2409"/>
    </row>
    <row r="203" spans="2:4" ht="12.75">
      <c r="B203" s="2426" t="s">
        <v>111</v>
      </c>
      <c r="C203" s="2433"/>
      <c r="D203" s="2428">
        <f>IF(C183&gt;0,IF(D139&gt;0,IF(C194&gt;ROUND(D136*10,-3),C194,ROUND(D136*10,-3)),IF(C201&gt;ROUND(D136*10,-3),C201,ROUND(D136*10,-3))),0)</f>
        <v>0</v>
      </c>
    </row>
    <row r="204" spans="2:4" ht="15.95" customHeight="1">
      <c r="B204" s="2436"/>
      <c r="C204" s="2437"/>
      <c r="D204" s="2418"/>
    </row>
    <row r="205" spans="2:4" ht="12.75">
      <c r="B205" s="2438" t="s">
        <v>3958</v>
      </c>
      <c r="C205" s="2439"/>
      <c r="D205" s="2409"/>
    </row>
    <row r="206" spans="2:4" ht="12.75">
      <c r="B206" s="2436" t="s">
        <v>1821</v>
      </c>
      <c r="C206" s="2437"/>
      <c r="D206" s="2409"/>
    </row>
    <row r="207" spans="2:4" ht="12.75">
      <c r="B207" s="2436" t="s">
        <v>1822</v>
      </c>
      <c r="C207" s="2437"/>
      <c r="D207" s="2409"/>
    </row>
    <row r="208" spans="2:4" ht="12.75">
      <c r="B208" s="2436" t="s">
        <v>3959</v>
      </c>
      <c r="C208" s="2437"/>
      <c r="D208" s="2418">
        <f>IF(SUM(D151:D203)=0,ROUND(D136*10,-3),0)</f>
        <v>0</v>
      </c>
    </row>
    <row r="209" spans="2:4" ht="12.75">
      <c r="B209" s="2436" t="s">
        <v>88</v>
      </c>
      <c r="C209" s="2437"/>
      <c r="D209" s="2440"/>
    </row>
    <row r="210" spans="2:4" ht="12.75">
      <c r="B210" s="2436"/>
      <c r="C210" s="2437"/>
      <c r="D210" s="2440"/>
    </row>
    <row r="211" spans="2:4" ht="12.75">
      <c r="B211" s="2445" t="s">
        <v>89</v>
      </c>
      <c r="C211" s="2442"/>
      <c r="D211" s="2443">
        <f>IF(D151&gt;0,D151,IF(D177&gt;0,D177,IF(D203&gt;0,D203,IF(D208&gt;0,D208,0))))</f>
        <v>0</v>
      </c>
    </row>
    <row r="212" spans="2:4" ht="12.75">
      <c r="B212" s="2436"/>
      <c r="C212" s="2437"/>
      <c r="D212" s="2440"/>
    </row>
    <row r="213" spans="2:4" ht="12.75"/>
    <row r="214" spans="2:4" ht="12.75"/>
    <row r="215" spans="2:4" ht="12.75"/>
    <row r="216" spans="2:4" ht="12.75"/>
    <row r="217" spans="2:4" ht="12.75"/>
    <row r="218" spans="2:4" ht="12.75"/>
    <row r="219" spans="2:4" ht="12.75"/>
    <row r="220" spans="2:4" ht="12.75"/>
    <row r="221" spans="2:4" ht="12.75"/>
    <row r="222" spans="2:4" ht="12.75"/>
    <row r="223" spans="2:4" ht="12.75"/>
    <row r="224" spans="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row r="302" ht="12.75"/>
    <row r="303" ht="12.75"/>
    <row r="304"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row r="329" ht="12.75"/>
    <row r="330" ht="12.75"/>
    <row r="331" ht="12.75"/>
    <row r="332" ht="12.75"/>
    <row r="333" ht="12.75"/>
    <row r="334" ht="12.75"/>
    <row r="335" ht="12.75"/>
    <row r="336" ht="12.75"/>
    <row r="337" ht="12.75"/>
    <row r="338" ht="12.75"/>
    <row r="339" ht="12.75"/>
    <row r="340" ht="12.75"/>
    <row r="341" ht="12.75"/>
    <row r="342" ht="12.75"/>
    <row r="343" ht="12.75"/>
    <row r="344" ht="12.75"/>
    <row r="345" ht="12.75"/>
    <row r="346" ht="12.75"/>
    <row r="347" ht="12.75"/>
    <row r="348" ht="12.75"/>
    <row r="349" ht="12.75"/>
    <row r="350" ht="12.75"/>
    <row r="351" ht="12.75"/>
    <row r="352" ht="12.75"/>
    <row r="353" ht="12.75"/>
    <row r="354" ht="12.75"/>
    <row r="355" ht="12.75"/>
    <row r="356" ht="12.75"/>
    <row r="357" ht="12.75"/>
    <row r="358" ht="12.75"/>
    <row r="359" ht="12.75"/>
    <row r="360" ht="12.75"/>
    <row r="361" ht="12.75"/>
    <row r="362" ht="12.75"/>
    <row r="363" ht="12.75"/>
    <row r="364" ht="12.75"/>
    <row r="365" ht="12.75"/>
    <row r="366" ht="12.75"/>
    <row r="367" ht="12.75"/>
    <row r="368" ht="12.75"/>
    <row r="369" ht="12.75"/>
    <row r="370" ht="12.75"/>
    <row r="371" ht="12.75"/>
    <row r="372" ht="12.75"/>
    <row r="373" ht="12.75"/>
    <row r="374" ht="12.75"/>
    <row r="375" ht="12.75"/>
    <row r="376" ht="12.75"/>
    <row r="377" ht="12.75"/>
    <row r="378" ht="12.75"/>
    <row r="379" ht="12.75"/>
    <row r="380" ht="12.75"/>
    <row r="381" ht="12.75"/>
    <row r="382" ht="12.75"/>
    <row r="383" ht="12.75"/>
    <row r="384"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sheetData>
  <mergeCells count="7">
    <mergeCell ref="B1:F1"/>
    <mergeCell ref="B123:F126"/>
    <mergeCell ref="B7:F7"/>
    <mergeCell ref="B9:F12"/>
    <mergeCell ref="B14:F18"/>
    <mergeCell ref="B20:F24"/>
    <mergeCell ref="B28:F31"/>
  </mergeCells>
  <printOptions horizontalCentered="1" verticalCentered="1"/>
  <pageMargins left="0.78740157480314965" right="0.78740157480314965" top="0.98425196850393704" bottom="0.98425196850393704" header="0" footer="0"/>
  <pageSetup orientation="portrait" horizontalDpi="4294967292" verticalDpi="4294967292"/>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H120"/>
  <sheetViews>
    <sheetView workbookViewId="0">
      <selection activeCell="B1" sqref="B1:H1"/>
    </sheetView>
  </sheetViews>
  <sheetFormatPr baseColWidth="10" defaultColWidth="10.85546875" defaultRowHeight="12.75"/>
  <cols>
    <col min="1" max="1" width="6" style="333" customWidth="1"/>
    <col min="2" max="2" width="25.85546875" style="333" customWidth="1"/>
    <col min="3" max="3" width="65.5703125" style="333" customWidth="1"/>
    <col min="4" max="4" width="27.5703125" style="333" customWidth="1"/>
    <col min="5" max="5" width="7.85546875" style="333" customWidth="1"/>
    <col min="6" max="6" width="19.42578125" style="333" customWidth="1"/>
    <col min="7" max="7" width="10.85546875" style="333"/>
    <col min="8" max="8" width="16.85546875" style="333" customWidth="1"/>
    <col min="9" max="16384" width="10.85546875" style="333"/>
  </cols>
  <sheetData>
    <row r="1" spans="1:34" ht="44.25" customHeight="1">
      <c r="B1" s="3921" t="s">
        <v>4080</v>
      </c>
      <c r="C1" s="3921"/>
      <c r="D1" s="3921"/>
      <c r="E1" s="3921"/>
      <c r="F1" s="3921"/>
      <c r="G1" s="3921"/>
      <c r="H1" s="3921"/>
    </row>
    <row r="2" spans="1:34" ht="20.25" customHeight="1">
      <c r="D2" s="334"/>
      <c r="E2" s="334"/>
      <c r="F2" s="334"/>
      <c r="G2" s="335"/>
      <c r="H2" s="334"/>
    </row>
    <row r="3" spans="1:34">
      <c r="B3" s="1295" t="str">
        <f>+Presentación!B9</f>
        <v>(Fecha de elaboración: mayo 12 de 2024)</v>
      </c>
      <c r="D3" s="334"/>
      <c r="E3" s="334"/>
      <c r="F3" s="334"/>
      <c r="G3" s="335"/>
      <c r="H3" s="334"/>
    </row>
    <row r="4" spans="1:34">
      <c r="B4" s="1295" t="str">
        <f>+Presentación!B10</f>
        <v>(Fecha de publicación: junio 4 de 2024)</v>
      </c>
      <c r="D4" s="334"/>
      <c r="E4" s="334"/>
      <c r="F4" s="334"/>
      <c r="G4" s="335"/>
      <c r="H4" s="334"/>
    </row>
    <row r="5" spans="1:34">
      <c r="B5" s="1295" t="str">
        <f>+Presentación!B11</f>
        <v>(Elaborado totalmente por: Diego Hernán Guevara Madrid)</v>
      </c>
      <c r="D5" s="334"/>
      <c r="E5" s="334"/>
      <c r="F5" s="334"/>
      <c r="G5" s="335"/>
      <c r="H5" s="334"/>
    </row>
    <row r="6" spans="1:34">
      <c r="B6" s="1295"/>
      <c r="D6" s="334"/>
      <c r="E6" s="334"/>
      <c r="F6" s="334"/>
      <c r="G6" s="335"/>
      <c r="H6" s="334"/>
    </row>
    <row r="7" spans="1:34" ht="15.75">
      <c r="B7" s="339" t="s">
        <v>166</v>
      </c>
      <c r="C7" s="336"/>
      <c r="D7" s="337"/>
      <c r="E7" s="337"/>
      <c r="F7" s="337"/>
      <c r="G7" s="338"/>
      <c r="H7" s="334"/>
    </row>
    <row r="8" spans="1:34" ht="15.75">
      <c r="B8" s="339" t="s">
        <v>3821</v>
      </c>
      <c r="C8" s="336"/>
      <c r="D8" s="337"/>
      <c r="E8" s="337"/>
      <c r="F8" s="337"/>
      <c r="G8" s="338"/>
      <c r="H8" s="334"/>
    </row>
    <row r="9" spans="1:34" ht="15.75">
      <c r="B9" s="339" t="s">
        <v>103</v>
      </c>
      <c r="C9" s="339"/>
      <c r="D9" s="340"/>
      <c r="E9" s="340"/>
      <c r="F9" s="340"/>
      <c r="G9" s="341"/>
      <c r="H9" s="340"/>
    </row>
    <row r="10" spans="1:34" ht="15.75">
      <c r="B10" s="649" t="s">
        <v>3822</v>
      </c>
      <c r="C10" s="320"/>
      <c r="D10" s="340"/>
      <c r="E10" s="340"/>
      <c r="F10" s="340"/>
      <c r="G10" s="341"/>
      <c r="H10" s="340"/>
    </row>
    <row r="11" spans="1:34" ht="15.75">
      <c r="A11" s="342"/>
      <c r="B11" s="340"/>
      <c r="C11" s="340"/>
      <c r="D11" s="340"/>
      <c r="E11" s="340"/>
      <c r="F11" s="340"/>
      <c r="G11" s="341"/>
      <c r="H11" s="340"/>
    </row>
    <row r="12" spans="1:34" ht="63" customHeight="1">
      <c r="B12" s="4782" t="s">
        <v>4085</v>
      </c>
      <c r="C12" s="4782"/>
      <c r="D12" s="4782"/>
      <c r="E12" s="4782"/>
      <c r="F12" s="4782"/>
      <c r="G12" s="4782"/>
      <c r="H12" s="4782"/>
      <c r="I12" s="343"/>
      <c r="J12" s="343"/>
      <c r="K12" s="343"/>
      <c r="L12" s="343"/>
      <c r="M12" s="343"/>
      <c r="N12" s="343"/>
      <c r="O12" s="343"/>
      <c r="P12" s="343"/>
      <c r="Q12" s="343"/>
      <c r="R12" s="343"/>
      <c r="S12" s="343"/>
      <c r="T12" s="343"/>
      <c r="U12" s="343"/>
      <c r="V12" s="343"/>
      <c r="W12" s="343"/>
      <c r="X12" s="343"/>
      <c r="Y12" s="343"/>
      <c r="Z12" s="343"/>
      <c r="AA12" s="343"/>
      <c r="AB12" s="343"/>
      <c r="AC12" s="343"/>
      <c r="AD12" s="343"/>
      <c r="AE12" s="343"/>
      <c r="AF12" s="343"/>
      <c r="AG12" s="343"/>
      <c r="AH12" s="343"/>
    </row>
    <row r="13" spans="1:34" ht="15">
      <c r="A13" s="320"/>
      <c r="B13" s="320"/>
      <c r="C13" s="320"/>
      <c r="D13" s="340"/>
      <c r="E13" s="340"/>
      <c r="F13" s="340"/>
      <c r="G13" s="341"/>
      <c r="H13" s="340"/>
    </row>
    <row r="14" spans="1:34" ht="15">
      <c r="A14" s="320"/>
      <c r="B14" s="320"/>
      <c r="C14" s="320"/>
      <c r="D14" s="340"/>
      <c r="E14" s="340"/>
      <c r="F14" s="340"/>
      <c r="G14" s="341"/>
      <c r="H14" s="340"/>
    </row>
    <row r="15" spans="1:34" ht="15">
      <c r="A15" s="320"/>
      <c r="B15" s="340"/>
      <c r="C15" s="340"/>
      <c r="D15" s="340"/>
      <c r="E15" s="340"/>
      <c r="F15" s="340"/>
      <c r="G15" s="341"/>
      <c r="H15" s="340"/>
    </row>
    <row r="16" spans="1:34" ht="15.75">
      <c r="B16" s="4786" t="s">
        <v>1828</v>
      </c>
      <c r="C16" s="4786"/>
      <c r="D16" s="4786"/>
      <c r="E16" s="4786"/>
      <c r="F16" s="4786"/>
      <c r="G16" s="4786"/>
      <c r="H16" s="4786"/>
      <c r="I16" s="2887"/>
    </row>
    <row r="17" spans="1:8" ht="15">
      <c r="A17" s="320"/>
      <c r="B17" s="340"/>
      <c r="C17" s="340"/>
      <c r="D17" s="340"/>
      <c r="E17" s="340"/>
      <c r="F17" s="340"/>
      <c r="G17" s="341"/>
      <c r="H17" s="340"/>
    </row>
    <row r="18" spans="1:8" ht="15">
      <c r="B18" s="340" t="s">
        <v>1829</v>
      </c>
      <c r="C18" s="340"/>
      <c r="D18" s="340"/>
      <c r="E18" s="340"/>
      <c r="F18" s="2960">
        <f>+'2517 ERI Renta liquida'!L577</f>
        <v>0</v>
      </c>
      <c r="G18" s="341"/>
      <c r="H18" s="340"/>
    </row>
    <row r="19" spans="1:8" ht="31.5" customHeight="1">
      <c r="B19" s="340" t="s">
        <v>1830</v>
      </c>
      <c r="C19" s="340"/>
      <c r="D19" s="340"/>
      <c r="E19" s="340"/>
      <c r="F19" s="340"/>
      <c r="G19" s="341"/>
      <c r="H19" s="340"/>
    </row>
    <row r="20" spans="1:8" ht="15">
      <c r="A20" s="320"/>
      <c r="B20" s="340"/>
      <c r="C20" s="340"/>
      <c r="D20" s="340"/>
      <c r="E20" s="340"/>
      <c r="F20" s="340"/>
      <c r="G20" s="341"/>
      <c r="H20" s="340"/>
    </row>
    <row r="21" spans="1:8" ht="15">
      <c r="A21" s="320"/>
      <c r="B21" s="340" t="s">
        <v>1831</v>
      </c>
      <c r="C21" s="340"/>
      <c r="D21" s="340"/>
      <c r="E21" s="340"/>
      <c r="F21" s="344">
        <f>+'Detalle renglón 210'!O283</f>
        <v>0</v>
      </c>
      <c r="G21" s="341"/>
      <c r="H21" s="340"/>
    </row>
    <row r="22" spans="1:8" ht="15">
      <c r="A22" s="320"/>
      <c r="B22" s="340"/>
      <c r="C22" s="340"/>
      <c r="D22" s="340"/>
      <c r="E22" s="340"/>
      <c r="F22" s="340"/>
      <c r="G22" s="341"/>
      <c r="H22" s="340"/>
    </row>
    <row r="23" spans="1:8" ht="15">
      <c r="A23" s="320"/>
      <c r="B23" s="340" t="s">
        <v>4082</v>
      </c>
      <c r="C23" s="340"/>
      <c r="D23" s="340"/>
      <c r="E23" s="340"/>
      <c r="F23" s="340">
        <f>+'Detalle renglón 210'!O323+'Detalle renglón 210'!O401+'Detalle renglón 210'!O474+'Detalle renglón 210'!O563+'Detalle renglón 210'!O713+'Detalle renglón 210'!O733</f>
        <v>0</v>
      </c>
      <c r="G23" s="341"/>
      <c r="H23" s="340"/>
    </row>
    <row r="24" spans="1:8" ht="15">
      <c r="A24" s="320"/>
      <c r="B24" s="340"/>
      <c r="C24" s="340"/>
      <c r="D24" s="340"/>
      <c r="E24" s="340"/>
      <c r="F24" s="340"/>
      <c r="G24" s="341"/>
      <c r="H24" s="340"/>
    </row>
    <row r="25" spans="1:8" ht="15">
      <c r="A25" s="320"/>
      <c r="B25" s="340" t="s">
        <v>1485</v>
      </c>
      <c r="C25" s="340"/>
      <c r="D25" s="340"/>
      <c r="E25" s="340"/>
      <c r="F25" s="340">
        <v>0</v>
      </c>
      <c r="G25" s="341"/>
      <c r="H25" s="340"/>
    </row>
    <row r="26" spans="1:8" ht="15">
      <c r="A26" s="320"/>
      <c r="B26" s="345" t="s">
        <v>1469</v>
      </c>
      <c r="C26" s="345"/>
      <c r="D26" s="340"/>
      <c r="E26" s="340"/>
      <c r="F26" s="340"/>
      <c r="G26" s="341"/>
      <c r="H26" s="340"/>
    </row>
    <row r="27" spans="1:8" ht="15">
      <c r="A27" s="320"/>
      <c r="B27" s="345" t="s">
        <v>1470</v>
      </c>
      <c r="C27" s="345"/>
      <c r="D27" s="340"/>
      <c r="E27" s="340"/>
      <c r="F27" s="340"/>
      <c r="G27" s="341"/>
      <c r="H27" s="340"/>
    </row>
    <row r="28" spans="1:8" ht="15">
      <c r="A28" s="320"/>
      <c r="B28" s="345" t="s">
        <v>1471</v>
      </c>
      <c r="C28" s="345"/>
      <c r="D28" s="340"/>
      <c r="E28" s="340"/>
      <c r="F28" s="340"/>
      <c r="G28" s="341"/>
      <c r="H28" s="340"/>
    </row>
    <row r="29" spans="1:8" ht="15">
      <c r="A29" s="320"/>
      <c r="B29" s="345" t="s">
        <v>1472</v>
      </c>
      <c r="C29" s="345"/>
      <c r="D29" s="340"/>
      <c r="E29" s="340"/>
      <c r="F29" s="340"/>
      <c r="G29" s="341"/>
      <c r="H29" s="340"/>
    </row>
    <row r="30" spans="1:8" ht="15">
      <c r="A30" s="320"/>
      <c r="B30" s="345" t="s">
        <v>1473</v>
      </c>
      <c r="C30" s="345"/>
      <c r="D30" s="340"/>
      <c r="E30" s="340"/>
      <c r="F30" s="340"/>
      <c r="G30" s="341"/>
      <c r="H30" s="340"/>
    </row>
    <row r="31" spans="1:8" ht="15">
      <c r="A31" s="320"/>
      <c r="B31" s="345" t="s">
        <v>1474</v>
      </c>
      <c r="C31" s="345"/>
      <c r="D31" s="340"/>
      <c r="E31" s="340"/>
      <c r="F31" s="340"/>
      <c r="G31" s="341"/>
      <c r="H31" s="340"/>
    </row>
    <row r="32" spans="1:8" ht="15">
      <c r="A32" s="320"/>
      <c r="B32" s="345" t="s">
        <v>1475</v>
      </c>
      <c r="C32" s="345"/>
      <c r="D32" s="340"/>
      <c r="E32" s="340"/>
      <c r="F32" s="340"/>
      <c r="G32" s="341"/>
      <c r="H32" s="340"/>
    </row>
    <row r="33" spans="1:8" ht="15">
      <c r="A33" s="320"/>
      <c r="B33" s="345" t="s">
        <v>1476</v>
      </c>
      <c r="C33" s="345"/>
      <c r="D33" s="340"/>
      <c r="E33" s="340"/>
      <c r="F33" s="340"/>
      <c r="G33" s="341"/>
      <c r="H33" s="340"/>
    </row>
    <row r="34" spans="1:8" ht="15">
      <c r="A34" s="320"/>
      <c r="B34" s="340"/>
      <c r="C34" s="340"/>
      <c r="D34" s="340"/>
      <c r="E34" s="340"/>
      <c r="F34" s="340"/>
      <c r="G34" s="341"/>
      <c r="H34" s="340"/>
    </row>
    <row r="35" spans="1:8" ht="32.25" customHeight="1">
      <c r="A35" s="320"/>
      <c r="B35" s="4784" t="s">
        <v>1832</v>
      </c>
      <c r="C35" s="4784"/>
      <c r="D35" s="4784"/>
      <c r="E35" s="340"/>
      <c r="F35" s="344">
        <f>+'Detalle renglón 210'!O342+'Detalle renglón 210'!O414+'Detalle renglón 210'!O486+'Detalle renglón 210'!O488+'Detalle renglón 210'!O616+'Detalle renglón 210'!O618+'Detalle renglón 210'!O718+'Detalle renglón 210'!O738+'Detalle renglón 210'!O740+'Detalle renglón 210'!O749+'Detalle renglón 210'!O796</f>
        <v>0</v>
      </c>
      <c r="G35" s="341"/>
      <c r="H35" s="340"/>
    </row>
    <row r="36" spans="1:8" ht="15.75" customHeight="1">
      <c r="A36" s="320"/>
      <c r="B36" s="659"/>
      <c r="C36" s="659"/>
      <c r="D36" s="659"/>
      <c r="E36" s="340"/>
      <c r="F36" s="344"/>
      <c r="G36" s="341"/>
      <c r="H36" s="340"/>
    </row>
    <row r="37" spans="1:8" ht="15">
      <c r="A37" s="320"/>
      <c r="B37" s="340" t="s">
        <v>1651</v>
      </c>
      <c r="C37" s="340"/>
      <c r="D37" s="340"/>
      <c r="E37" s="340"/>
      <c r="F37" s="340">
        <f>-'Detalle renglón 210'!N675</f>
        <v>0</v>
      </c>
      <c r="G37" s="341"/>
      <c r="H37" s="340"/>
    </row>
    <row r="38" spans="1:8" ht="15">
      <c r="A38" s="320"/>
      <c r="B38" s="340"/>
      <c r="C38" s="340"/>
      <c r="D38" s="340"/>
      <c r="E38" s="340"/>
      <c r="F38" s="340"/>
      <c r="G38" s="341"/>
      <c r="H38" s="340"/>
    </row>
    <row r="39" spans="1:8" ht="15">
      <c r="A39" s="320"/>
      <c r="B39" s="4785" t="s">
        <v>4083</v>
      </c>
      <c r="C39" s="4785"/>
      <c r="D39" s="4785"/>
      <c r="E39" s="340"/>
      <c r="F39" s="340">
        <f>+'Detalle renglón 210'!O808-'Detalle renglón 210'!O819</f>
        <v>0</v>
      </c>
      <c r="G39" s="341"/>
      <c r="H39" s="340"/>
    </row>
    <row r="40" spans="1:8" ht="15">
      <c r="A40" s="320"/>
      <c r="B40" s="340"/>
      <c r="C40" s="340"/>
      <c r="D40" s="340"/>
      <c r="E40" s="340"/>
      <c r="F40" s="340"/>
      <c r="G40" s="341"/>
      <c r="H40" s="340"/>
    </row>
    <row r="41" spans="1:8" ht="15">
      <c r="A41" s="320"/>
      <c r="B41" s="340" t="s">
        <v>1833</v>
      </c>
      <c r="C41" s="340"/>
      <c r="D41" s="340"/>
      <c r="E41" s="340"/>
      <c r="F41" s="344">
        <f>+'Detalle renglón 210'!O879</f>
        <v>0</v>
      </c>
      <c r="G41" s="341"/>
      <c r="H41" s="340"/>
    </row>
    <row r="42" spans="1:8" ht="15">
      <c r="A42" s="320"/>
      <c r="B42" s="340"/>
      <c r="C42" s="340"/>
      <c r="D42" s="340"/>
      <c r="E42" s="340"/>
      <c r="F42" s="340"/>
      <c r="G42" s="341"/>
      <c r="H42" s="340"/>
    </row>
    <row r="43" spans="1:8" ht="15">
      <c r="A43" s="320"/>
      <c r="B43" s="340" t="s">
        <v>1834</v>
      </c>
      <c r="C43" s="340"/>
      <c r="D43" s="340"/>
      <c r="E43" s="340"/>
      <c r="F43" s="340">
        <f>+'Detalle renglón 210'!O880-'Detalle renglón 210'!O884</f>
        <v>0</v>
      </c>
      <c r="G43" s="341"/>
      <c r="H43" s="340"/>
    </row>
    <row r="44" spans="1:8" ht="15">
      <c r="A44" s="320"/>
      <c r="B44" s="340"/>
      <c r="C44" s="340"/>
      <c r="D44" s="340"/>
      <c r="E44" s="340"/>
      <c r="F44" s="340"/>
      <c r="G44" s="341"/>
      <c r="H44" s="340"/>
    </row>
    <row r="45" spans="1:8" ht="15">
      <c r="A45" s="340" t="s">
        <v>1835</v>
      </c>
      <c r="B45" s="340"/>
      <c r="C45" s="340"/>
      <c r="D45" s="340"/>
      <c r="E45" s="340"/>
      <c r="F45" s="340"/>
      <c r="G45" s="341"/>
      <c r="H45" s="340"/>
    </row>
    <row r="46" spans="1:8" ht="15">
      <c r="A46" s="340" t="s">
        <v>1477</v>
      </c>
      <c r="B46" s="340"/>
      <c r="C46" s="340"/>
      <c r="D46" s="340"/>
      <c r="E46" s="340"/>
      <c r="F46" s="344">
        <f>ROUND(+'Concilación utilidades'!E174+SUM('Concilación utilidades'!E148:E150),-3)</f>
        <v>0</v>
      </c>
      <c r="G46" s="341"/>
      <c r="H46" s="340"/>
    </row>
    <row r="47" spans="1:8" ht="15">
      <c r="A47" s="340"/>
      <c r="B47" s="340"/>
      <c r="C47" s="340"/>
      <c r="D47" s="340"/>
      <c r="E47" s="340"/>
      <c r="F47" s="340"/>
      <c r="G47" s="341"/>
      <c r="H47" s="340"/>
    </row>
    <row r="48" spans="1:8" ht="15">
      <c r="A48" s="340" t="s">
        <v>4084</v>
      </c>
      <c r="B48" s="340"/>
      <c r="C48" s="340"/>
      <c r="D48" s="346">
        <f>+F18</f>
        <v>0</v>
      </c>
      <c r="E48" s="341"/>
      <c r="F48" s="340"/>
      <c r="G48" s="341"/>
      <c r="H48" s="340"/>
    </row>
    <row r="49" spans="1:11" ht="15.75">
      <c r="A49" s="342" t="s">
        <v>4086</v>
      </c>
      <c r="B49" s="342"/>
      <c r="C49" s="2888">
        <f>IF(F21&gt;F18,F21-F18,0)</f>
        <v>0</v>
      </c>
      <c r="D49" s="340"/>
      <c r="E49" s="340"/>
      <c r="F49" s="340"/>
      <c r="G49" s="341"/>
      <c r="H49" s="340"/>
    </row>
    <row r="50" spans="1:11" ht="15">
      <c r="A50" s="340" t="s">
        <v>1836</v>
      </c>
      <c r="B50" s="340"/>
      <c r="C50" s="340"/>
      <c r="D50" s="340"/>
      <c r="E50" s="340"/>
      <c r="F50" s="340"/>
      <c r="G50" s="341"/>
      <c r="H50" s="340"/>
    </row>
    <row r="51" spans="1:11" ht="15">
      <c r="A51" s="340"/>
      <c r="B51" s="340"/>
      <c r="C51" s="340"/>
      <c r="D51" s="340"/>
      <c r="E51" s="340"/>
      <c r="F51" s="340"/>
      <c r="G51" s="341"/>
      <c r="H51" s="340"/>
    </row>
    <row r="52" spans="1:11" ht="15">
      <c r="A52" s="340" t="s">
        <v>4087</v>
      </c>
      <c r="B52" s="340"/>
      <c r="C52" s="340"/>
      <c r="D52" s="340"/>
      <c r="E52" s="340"/>
      <c r="F52" s="340"/>
      <c r="G52" s="340"/>
      <c r="H52" s="340"/>
      <c r="I52" s="340"/>
      <c r="J52" s="340"/>
      <c r="K52" s="340"/>
    </row>
    <row r="53" spans="1:11" ht="15">
      <c r="A53" s="340" t="s">
        <v>4313</v>
      </c>
      <c r="B53" s="340"/>
      <c r="C53" s="340"/>
      <c r="D53" s="340"/>
      <c r="E53" s="340"/>
      <c r="F53" s="340"/>
      <c r="G53" s="340"/>
      <c r="H53" s="340"/>
      <c r="I53" s="340"/>
    </row>
    <row r="54" spans="1:11" ht="15">
      <c r="A54" s="340" t="s">
        <v>4081</v>
      </c>
      <c r="B54" s="340"/>
      <c r="C54" s="340"/>
      <c r="D54" s="340"/>
      <c r="E54" s="340"/>
      <c r="F54" s="340"/>
      <c r="G54" s="341"/>
      <c r="H54" s="340"/>
    </row>
    <row r="55" spans="1:11" ht="15">
      <c r="A55" s="340"/>
      <c r="B55" s="340"/>
      <c r="C55" s="340"/>
      <c r="D55" s="340"/>
      <c r="E55" s="340"/>
      <c r="F55" s="340"/>
      <c r="G55" s="341"/>
      <c r="H55" s="340"/>
    </row>
    <row r="56" spans="1:11" ht="15">
      <c r="A56" s="340" t="s">
        <v>1478</v>
      </c>
      <c r="B56" s="340"/>
      <c r="C56" s="340"/>
      <c r="D56" s="340"/>
      <c r="E56" s="340"/>
      <c r="F56" s="340"/>
      <c r="G56" s="341"/>
      <c r="H56" s="340"/>
    </row>
    <row r="57" spans="1:11" ht="15">
      <c r="A57" s="320"/>
      <c r="B57" s="340"/>
      <c r="C57" s="340"/>
      <c r="D57" s="340"/>
      <c r="E57" s="340"/>
      <c r="F57" s="340"/>
      <c r="G57" s="341"/>
      <c r="H57" s="340"/>
    </row>
    <row r="58" spans="1:11" ht="15">
      <c r="A58" s="320"/>
      <c r="B58" s="340" t="s">
        <v>1837</v>
      </c>
      <c r="C58" s="340"/>
      <c r="D58" s="340"/>
      <c r="E58" s="340"/>
      <c r="F58" s="344">
        <f>+F18</f>
        <v>0</v>
      </c>
      <c r="G58" s="341"/>
      <c r="H58" s="340"/>
    </row>
    <row r="59" spans="1:11" ht="15">
      <c r="A59" s="320"/>
      <c r="B59" s="340"/>
      <c r="C59" s="340"/>
      <c r="D59" s="340"/>
      <c r="E59" s="340"/>
      <c r="F59" s="340"/>
      <c r="G59" s="341"/>
      <c r="H59" s="340"/>
    </row>
    <row r="60" spans="1:11" ht="15">
      <c r="A60" s="320"/>
      <c r="B60" s="340" t="s">
        <v>1486</v>
      </c>
      <c r="C60" s="340"/>
      <c r="D60" s="340">
        <f>+'Inversiones en asociadas'!M61</f>
        <v>0</v>
      </c>
      <c r="E60" s="340"/>
      <c r="F60" s="340"/>
      <c r="G60" s="341"/>
      <c r="H60" s="340"/>
    </row>
    <row r="61" spans="1:11" ht="15">
      <c r="A61" s="320"/>
      <c r="B61" s="340"/>
      <c r="C61" s="340"/>
      <c r="D61" s="340"/>
      <c r="E61" s="340"/>
      <c r="F61" s="340"/>
      <c r="G61" s="341"/>
      <c r="H61" s="340"/>
    </row>
    <row r="62" spans="1:11" ht="15">
      <c r="A62" s="320"/>
      <c r="B62" s="340" t="s">
        <v>1487</v>
      </c>
      <c r="C62" s="340"/>
      <c r="D62" s="340">
        <f>+'Prop plant y equ'!I173</f>
        <v>0</v>
      </c>
      <c r="E62" s="340"/>
      <c r="F62" s="340"/>
      <c r="G62" s="341"/>
      <c r="H62" s="340"/>
    </row>
    <row r="63" spans="1:11" ht="15">
      <c r="A63" s="320"/>
      <c r="B63" s="340"/>
      <c r="C63" s="340"/>
      <c r="D63" s="340"/>
      <c r="E63" s="340"/>
      <c r="F63" s="340"/>
      <c r="G63" s="341"/>
      <c r="H63" s="340"/>
    </row>
    <row r="64" spans="1:11" ht="15">
      <c r="A64" s="320"/>
      <c r="B64" s="340" t="s">
        <v>1479</v>
      </c>
      <c r="C64" s="340"/>
      <c r="D64" s="340"/>
      <c r="E64" s="340"/>
      <c r="F64" s="340"/>
      <c r="G64" s="341"/>
      <c r="H64" s="340"/>
    </row>
    <row r="65" spans="1:8" ht="15">
      <c r="A65" s="320"/>
      <c r="B65" s="340" t="s">
        <v>1480</v>
      </c>
      <c r="C65" s="340"/>
      <c r="D65" s="344">
        <f>+F35-F41</f>
        <v>0</v>
      </c>
      <c r="E65" s="340"/>
      <c r="F65" s="340"/>
      <c r="G65" s="341"/>
      <c r="H65" s="340"/>
    </row>
    <row r="66" spans="1:8" ht="15">
      <c r="A66" s="320"/>
      <c r="B66" s="340"/>
      <c r="C66" s="340"/>
      <c r="D66" s="340"/>
      <c r="E66" s="340"/>
      <c r="F66" s="340"/>
      <c r="G66" s="341"/>
      <c r="H66" s="340"/>
    </row>
    <row r="67" spans="1:8" ht="15">
      <c r="A67" s="320"/>
      <c r="B67" s="340" t="s">
        <v>1481</v>
      </c>
      <c r="C67" s="340"/>
      <c r="D67" s="340">
        <f>+F23</f>
        <v>0</v>
      </c>
      <c r="E67" s="340"/>
      <c r="F67" s="340"/>
      <c r="G67" s="341"/>
      <c r="H67" s="340"/>
    </row>
    <row r="68" spans="1:8" ht="15">
      <c r="A68" s="320"/>
      <c r="B68" s="340"/>
      <c r="C68" s="340"/>
      <c r="D68" s="340"/>
      <c r="E68" s="340"/>
      <c r="F68" s="340"/>
      <c r="G68" s="341"/>
      <c r="H68" s="340"/>
    </row>
    <row r="69" spans="1:8" ht="15">
      <c r="A69" s="320"/>
      <c r="B69" s="340" t="s">
        <v>4089</v>
      </c>
      <c r="C69" s="340"/>
      <c r="D69" s="340">
        <f>+F25</f>
        <v>0</v>
      </c>
      <c r="E69" s="340"/>
      <c r="F69" s="340"/>
      <c r="G69" s="341"/>
      <c r="H69" s="340"/>
    </row>
    <row r="70" spans="1:8" ht="15">
      <c r="A70" s="320"/>
      <c r="B70" s="340" t="s">
        <v>4088</v>
      </c>
      <c r="C70" s="340"/>
      <c r="D70" s="340"/>
      <c r="E70" s="340"/>
      <c r="F70" s="340"/>
      <c r="G70" s="341"/>
      <c r="H70" s="340"/>
    </row>
    <row r="71" spans="1:8" ht="15">
      <c r="A71" s="320"/>
      <c r="B71" s="340"/>
      <c r="C71" s="340"/>
      <c r="D71" s="340"/>
      <c r="E71" s="340"/>
      <c r="F71" s="340"/>
      <c r="G71" s="341"/>
      <c r="H71" s="340"/>
    </row>
    <row r="72" spans="1:8" ht="15">
      <c r="A72" s="320"/>
      <c r="B72" s="340" t="s">
        <v>1482</v>
      </c>
      <c r="C72" s="340"/>
      <c r="D72" s="340">
        <f>+F39-F43</f>
        <v>0</v>
      </c>
      <c r="E72" s="340"/>
      <c r="F72" s="340"/>
      <c r="G72" s="341"/>
      <c r="H72" s="340"/>
    </row>
    <row r="73" spans="1:8" ht="15">
      <c r="A73" s="320"/>
      <c r="B73" s="340"/>
      <c r="C73" s="340"/>
      <c r="D73" s="340"/>
      <c r="E73" s="340"/>
      <c r="F73" s="340"/>
      <c r="G73" s="341"/>
      <c r="H73" s="340"/>
    </row>
    <row r="74" spans="1:8" ht="15.75" thickBot="1">
      <c r="A74" s="320"/>
      <c r="B74" s="340" t="s">
        <v>1483</v>
      </c>
      <c r="C74" s="340"/>
      <c r="D74" s="347">
        <f>-F46</f>
        <v>0</v>
      </c>
      <c r="E74" s="340"/>
      <c r="F74" s="347">
        <f>SUM(D60:D74)</f>
        <v>0</v>
      </c>
      <c r="G74" s="341"/>
      <c r="H74" s="340"/>
    </row>
    <row r="75" spans="1:8" ht="15">
      <c r="A75" s="320"/>
      <c r="B75" s="340"/>
      <c r="C75" s="340"/>
      <c r="D75" s="340"/>
      <c r="E75" s="340"/>
      <c r="F75" s="340"/>
      <c r="G75" s="341"/>
      <c r="H75" s="340"/>
    </row>
    <row r="76" spans="1:8" ht="15">
      <c r="A76" s="320"/>
      <c r="B76" s="340" t="s">
        <v>1838</v>
      </c>
      <c r="C76" s="340"/>
      <c r="D76" s="340"/>
      <c r="E76" s="340"/>
      <c r="F76" s="344">
        <f>+F58+F74</f>
        <v>0</v>
      </c>
      <c r="G76" s="341"/>
      <c r="H76" s="340"/>
    </row>
    <row r="77" spans="1:8" ht="15">
      <c r="A77" s="320"/>
      <c r="B77" s="340" t="s">
        <v>1839</v>
      </c>
      <c r="C77" s="340"/>
      <c r="D77" s="340"/>
      <c r="E77" s="340"/>
      <c r="F77" s="344">
        <f>+F21</f>
        <v>0</v>
      </c>
      <c r="G77" s="341"/>
      <c r="H77" s="340"/>
    </row>
    <row r="78" spans="1:8" ht="15">
      <c r="A78" s="320"/>
      <c r="B78" s="340" t="s">
        <v>1484</v>
      </c>
      <c r="C78" s="340"/>
      <c r="D78" s="340"/>
      <c r="E78" s="340"/>
      <c r="F78" s="344">
        <f>+F76-F77</f>
        <v>0</v>
      </c>
      <c r="G78" s="341"/>
      <c r="H78" s="340"/>
    </row>
    <row r="79" spans="1:8">
      <c r="B79" s="334"/>
      <c r="C79" s="334"/>
      <c r="D79" s="334"/>
      <c r="E79" s="334"/>
      <c r="F79" s="334"/>
      <c r="G79" s="335"/>
      <c r="H79" s="334"/>
    </row>
    <row r="80" spans="1:8">
      <c r="B80" s="334"/>
      <c r="C80" s="334"/>
      <c r="D80" s="334"/>
      <c r="E80" s="334"/>
      <c r="F80" s="334"/>
      <c r="G80" s="335"/>
      <c r="H80" s="334"/>
    </row>
    <row r="81" spans="2:8">
      <c r="B81" s="334"/>
      <c r="C81" s="334"/>
      <c r="D81" s="334"/>
      <c r="E81" s="334"/>
      <c r="F81" s="334"/>
      <c r="G81" s="335"/>
      <c r="H81" s="334"/>
    </row>
    <row r="82" spans="2:8">
      <c r="B82" s="334"/>
      <c r="C82" s="334"/>
      <c r="D82" s="334"/>
      <c r="E82" s="334"/>
      <c r="F82" s="334"/>
      <c r="G82" s="335"/>
      <c r="H82" s="334"/>
    </row>
    <row r="83" spans="2:8">
      <c r="B83" s="334"/>
      <c r="C83" s="334"/>
      <c r="D83" s="334"/>
      <c r="E83" s="334"/>
      <c r="F83" s="334"/>
      <c r="G83" s="335"/>
      <c r="H83" s="334"/>
    </row>
    <row r="84" spans="2:8">
      <c r="B84" s="334"/>
      <c r="C84" s="334"/>
      <c r="D84" s="334"/>
      <c r="E84" s="334"/>
      <c r="F84" s="334"/>
      <c r="G84" s="335"/>
      <c r="H84" s="334"/>
    </row>
    <row r="85" spans="2:8">
      <c r="B85" s="334"/>
      <c r="C85" s="334"/>
      <c r="D85" s="334"/>
      <c r="E85" s="334"/>
      <c r="F85" s="334"/>
      <c r="G85" s="335"/>
      <c r="H85" s="334"/>
    </row>
    <row r="86" spans="2:8">
      <c r="B86" s="334"/>
      <c r="C86" s="334"/>
      <c r="D86" s="334"/>
      <c r="E86" s="334"/>
      <c r="F86" s="334"/>
      <c r="G86" s="335"/>
      <c r="H86" s="334"/>
    </row>
    <row r="87" spans="2:8">
      <c r="B87" s="334"/>
      <c r="C87" s="334"/>
      <c r="D87" s="334"/>
      <c r="E87" s="334"/>
      <c r="F87" s="334"/>
      <c r="G87" s="335"/>
      <c r="H87" s="334"/>
    </row>
    <row r="88" spans="2:8">
      <c r="B88" s="334"/>
      <c r="C88" s="334"/>
      <c r="D88" s="334"/>
      <c r="E88" s="334"/>
      <c r="F88" s="334"/>
      <c r="G88" s="335"/>
      <c r="H88" s="334"/>
    </row>
    <row r="89" spans="2:8">
      <c r="B89" s="334"/>
      <c r="C89" s="334"/>
      <c r="D89" s="334"/>
      <c r="E89" s="334"/>
      <c r="F89" s="334"/>
      <c r="G89" s="335"/>
      <c r="H89" s="334"/>
    </row>
    <row r="90" spans="2:8">
      <c r="B90" s="334"/>
      <c r="C90" s="334"/>
      <c r="D90" s="334"/>
      <c r="E90" s="334"/>
      <c r="F90" s="334"/>
      <c r="G90" s="335"/>
      <c r="H90" s="334"/>
    </row>
    <row r="91" spans="2:8">
      <c r="B91" s="334"/>
      <c r="C91" s="334"/>
      <c r="D91" s="334"/>
      <c r="E91" s="334"/>
      <c r="F91" s="334"/>
      <c r="G91" s="335"/>
      <c r="H91" s="334"/>
    </row>
    <row r="92" spans="2:8">
      <c r="B92" s="334"/>
      <c r="C92" s="334"/>
      <c r="D92" s="334"/>
      <c r="E92" s="334"/>
      <c r="F92" s="334"/>
      <c r="G92" s="335"/>
      <c r="H92" s="334"/>
    </row>
    <row r="93" spans="2:8">
      <c r="B93" s="334"/>
      <c r="C93" s="334"/>
      <c r="D93" s="334"/>
      <c r="E93" s="334"/>
      <c r="F93" s="334"/>
      <c r="G93" s="335"/>
      <c r="H93" s="334"/>
    </row>
    <row r="94" spans="2:8">
      <c r="B94" s="334"/>
      <c r="C94" s="334"/>
      <c r="D94" s="334"/>
      <c r="E94" s="334"/>
      <c r="F94" s="334"/>
      <c r="G94" s="335"/>
      <c r="H94" s="334"/>
    </row>
    <row r="95" spans="2:8">
      <c r="B95" s="334"/>
      <c r="C95" s="334"/>
      <c r="D95" s="334"/>
      <c r="E95" s="334"/>
      <c r="F95" s="334"/>
      <c r="G95" s="335"/>
      <c r="H95" s="334"/>
    </row>
    <row r="96" spans="2:8">
      <c r="B96" s="334"/>
      <c r="C96" s="334"/>
      <c r="D96" s="334"/>
      <c r="E96" s="334"/>
      <c r="F96" s="334"/>
      <c r="G96" s="335"/>
      <c r="H96" s="334"/>
    </row>
    <row r="97" spans="2:8">
      <c r="B97" s="334"/>
      <c r="C97" s="334"/>
      <c r="D97" s="334"/>
      <c r="E97" s="334"/>
      <c r="F97" s="334"/>
      <c r="G97" s="335"/>
      <c r="H97" s="334"/>
    </row>
    <row r="98" spans="2:8">
      <c r="B98" s="334"/>
      <c r="C98" s="334"/>
      <c r="D98" s="334"/>
      <c r="E98" s="334"/>
      <c r="F98" s="334"/>
      <c r="G98" s="335"/>
      <c r="H98" s="334"/>
    </row>
    <row r="99" spans="2:8">
      <c r="B99" s="334"/>
      <c r="C99" s="334"/>
      <c r="D99" s="334"/>
      <c r="E99" s="334"/>
      <c r="F99" s="334"/>
      <c r="G99" s="335"/>
      <c r="H99" s="334"/>
    </row>
    <row r="100" spans="2:8">
      <c r="B100" s="334"/>
      <c r="C100" s="334"/>
      <c r="D100" s="334"/>
      <c r="E100" s="334"/>
      <c r="F100" s="334"/>
      <c r="G100" s="335"/>
      <c r="H100" s="334"/>
    </row>
    <row r="101" spans="2:8">
      <c r="B101" s="334"/>
      <c r="C101" s="334"/>
      <c r="D101" s="334"/>
      <c r="E101" s="334"/>
      <c r="F101" s="334"/>
      <c r="G101" s="335"/>
      <c r="H101" s="334"/>
    </row>
    <row r="102" spans="2:8">
      <c r="B102" s="334"/>
      <c r="C102" s="334"/>
      <c r="D102" s="334"/>
      <c r="E102" s="334"/>
      <c r="F102" s="334"/>
      <c r="G102" s="335"/>
      <c r="H102" s="334"/>
    </row>
    <row r="103" spans="2:8">
      <c r="B103" s="334"/>
      <c r="C103" s="334"/>
      <c r="D103" s="334"/>
      <c r="E103" s="334"/>
      <c r="F103" s="334"/>
      <c r="G103" s="335"/>
      <c r="H103" s="334"/>
    </row>
    <row r="104" spans="2:8">
      <c r="B104" s="334"/>
      <c r="C104" s="334"/>
      <c r="D104" s="334"/>
      <c r="E104" s="334"/>
      <c r="F104" s="334"/>
      <c r="G104" s="335"/>
      <c r="H104" s="334"/>
    </row>
    <row r="105" spans="2:8">
      <c r="B105" s="334"/>
      <c r="C105" s="334"/>
      <c r="D105" s="334"/>
      <c r="E105" s="334"/>
      <c r="F105" s="334"/>
      <c r="G105" s="335"/>
      <c r="H105" s="334"/>
    </row>
    <row r="106" spans="2:8">
      <c r="B106" s="334"/>
      <c r="C106" s="334"/>
      <c r="D106" s="334"/>
      <c r="E106" s="334"/>
      <c r="F106" s="334"/>
      <c r="G106" s="335"/>
      <c r="H106" s="334"/>
    </row>
    <row r="107" spans="2:8">
      <c r="B107" s="334"/>
      <c r="C107" s="334"/>
      <c r="D107" s="334"/>
      <c r="E107" s="334"/>
      <c r="F107" s="334"/>
      <c r="G107" s="335"/>
      <c r="H107" s="334"/>
    </row>
    <row r="108" spans="2:8">
      <c r="B108" s="334"/>
      <c r="C108" s="334"/>
      <c r="D108" s="334"/>
      <c r="E108" s="334"/>
      <c r="F108" s="334"/>
      <c r="G108" s="335"/>
      <c r="H108" s="334"/>
    </row>
    <row r="109" spans="2:8">
      <c r="B109" s="334"/>
      <c r="C109" s="334"/>
      <c r="D109" s="334"/>
      <c r="E109" s="334"/>
      <c r="F109" s="334"/>
      <c r="G109" s="335"/>
      <c r="H109" s="334"/>
    </row>
    <row r="110" spans="2:8">
      <c r="B110" s="334"/>
      <c r="C110" s="334"/>
      <c r="D110" s="334"/>
      <c r="E110" s="334"/>
      <c r="F110" s="334"/>
      <c r="G110" s="335"/>
      <c r="H110" s="334"/>
    </row>
    <row r="111" spans="2:8">
      <c r="B111" s="334"/>
      <c r="C111" s="334"/>
      <c r="D111" s="334"/>
      <c r="E111" s="334"/>
      <c r="F111" s="334"/>
      <c r="G111" s="335"/>
      <c r="H111" s="334"/>
    </row>
    <row r="112" spans="2:8">
      <c r="B112" s="334"/>
      <c r="C112" s="334"/>
      <c r="D112" s="334"/>
      <c r="E112" s="334"/>
      <c r="F112" s="334"/>
      <c r="G112" s="335"/>
      <c r="H112" s="334"/>
    </row>
    <row r="113" spans="2:8">
      <c r="B113" s="334"/>
      <c r="C113" s="334"/>
      <c r="D113" s="334"/>
      <c r="E113" s="334"/>
      <c r="F113" s="334"/>
      <c r="G113" s="335"/>
      <c r="H113" s="334"/>
    </row>
    <row r="114" spans="2:8">
      <c r="B114" s="334"/>
      <c r="C114" s="334"/>
      <c r="D114" s="334"/>
      <c r="E114" s="334"/>
      <c r="F114" s="334"/>
      <c r="G114" s="335"/>
      <c r="H114" s="334"/>
    </row>
    <row r="115" spans="2:8">
      <c r="B115" s="334"/>
      <c r="C115" s="334"/>
      <c r="D115" s="334"/>
      <c r="E115" s="334"/>
      <c r="F115" s="334"/>
      <c r="G115" s="335"/>
      <c r="H115" s="334"/>
    </row>
    <row r="116" spans="2:8">
      <c r="B116" s="334"/>
      <c r="C116" s="334"/>
      <c r="D116" s="334"/>
      <c r="E116" s="334"/>
      <c r="F116" s="334"/>
      <c r="G116" s="335"/>
      <c r="H116" s="334"/>
    </row>
    <row r="117" spans="2:8">
      <c r="B117" s="334"/>
      <c r="C117" s="334"/>
      <c r="D117" s="334"/>
      <c r="E117" s="334"/>
      <c r="F117" s="334"/>
      <c r="G117" s="335"/>
      <c r="H117" s="334"/>
    </row>
    <row r="118" spans="2:8">
      <c r="B118" s="334"/>
      <c r="C118" s="334"/>
      <c r="D118" s="334"/>
      <c r="E118" s="334"/>
      <c r="F118" s="334"/>
      <c r="G118" s="335"/>
      <c r="H118" s="334"/>
    </row>
    <row r="119" spans="2:8">
      <c r="B119" s="334"/>
      <c r="C119" s="334"/>
      <c r="D119" s="334"/>
      <c r="E119" s="334"/>
      <c r="F119" s="334"/>
      <c r="G119" s="335"/>
      <c r="H119" s="334"/>
    </row>
    <row r="120" spans="2:8">
      <c r="B120" s="334"/>
      <c r="C120" s="334"/>
      <c r="D120" s="334"/>
      <c r="E120" s="334"/>
      <c r="F120" s="334"/>
      <c r="G120" s="335"/>
      <c r="H120" s="334"/>
    </row>
  </sheetData>
  <mergeCells count="5">
    <mergeCell ref="B35:D35"/>
    <mergeCell ref="B39:D39"/>
    <mergeCell ref="B1:H1"/>
    <mergeCell ref="B16:H16"/>
    <mergeCell ref="B12:H12"/>
  </mergeCell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268F4-B40E-47E0-9B4C-50233F35DA88}">
  <dimension ref="A1:I4544"/>
  <sheetViews>
    <sheetView workbookViewId="0">
      <selection activeCell="A9" sqref="A9"/>
    </sheetView>
  </sheetViews>
  <sheetFormatPr baseColWidth="10" defaultColWidth="11.42578125" defaultRowHeight="15" customHeight="1"/>
  <cols>
    <col min="1" max="1" width="11.42578125" style="1051"/>
    <col min="2" max="2" width="137.28515625" style="1051" bestFit="1" customWidth="1"/>
    <col min="3" max="257" width="11.42578125" style="1051"/>
    <col min="258" max="258" width="137.28515625" style="1051" bestFit="1" customWidth="1"/>
    <col min="259" max="513" width="11.42578125" style="1051"/>
    <col min="514" max="514" width="137.28515625" style="1051" bestFit="1" customWidth="1"/>
    <col min="515" max="769" width="11.42578125" style="1051"/>
    <col min="770" max="770" width="137.28515625" style="1051" bestFit="1" customWidth="1"/>
    <col min="771" max="1025" width="11.42578125" style="1051"/>
    <col min="1026" max="1026" width="137.28515625" style="1051" bestFit="1" customWidth="1"/>
    <col min="1027" max="1281" width="11.42578125" style="1051"/>
    <col min="1282" max="1282" width="137.28515625" style="1051" bestFit="1" customWidth="1"/>
    <col min="1283" max="1537" width="11.42578125" style="1051"/>
    <col min="1538" max="1538" width="137.28515625" style="1051" bestFit="1" customWidth="1"/>
    <col min="1539" max="1793" width="11.42578125" style="1051"/>
    <col min="1794" max="1794" width="137.28515625" style="1051" bestFit="1" customWidth="1"/>
    <col min="1795" max="2049" width="11.42578125" style="1051"/>
    <col min="2050" max="2050" width="137.28515625" style="1051" bestFit="1" customWidth="1"/>
    <col min="2051" max="2305" width="11.42578125" style="1051"/>
    <col min="2306" max="2306" width="137.28515625" style="1051" bestFit="1" customWidth="1"/>
    <col min="2307" max="2561" width="11.42578125" style="1051"/>
    <col min="2562" max="2562" width="137.28515625" style="1051" bestFit="1" customWidth="1"/>
    <col min="2563" max="2817" width="11.42578125" style="1051"/>
    <col min="2818" max="2818" width="137.28515625" style="1051" bestFit="1" customWidth="1"/>
    <col min="2819" max="3073" width="11.42578125" style="1051"/>
    <col min="3074" max="3074" width="137.28515625" style="1051" bestFit="1" customWidth="1"/>
    <col min="3075" max="3329" width="11.42578125" style="1051"/>
    <col min="3330" max="3330" width="137.28515625" style="1051" bestFit="1" customWidth="1"/>
    <col min="3331" max="3585" width="11.42578125" style="1051"/>
    <col min="3586" max="3586" width="137.28515625" style="1051" bestFit="1" customWidth="1"/>
    <col min="3587" max="3841" width="11.42578125" style="1051"/>
    <col min="3842" max="3842" width="137.28515625" style="1051" bestFit="1" customWidth="1"/>
    <col min="3843" max="4097" width="11.42578125" style="1051"/>
    <col min="4098" max="4098" width="137.28515625" style="1051" bestFit="1" customWidth="1"/>
    <col min="4099" max="4353" width="11.42578125" style="1051"/>
    <col min="4354" max="4354" width="137.28515625" style="1051" bestFit="1" customWidth="1"/>
    <col min="4355" max="4609" width="11.42578125" style="1051"/>
    <col min="4610" max="4610" width="137.28515625" style="1051" bestFit="1" customWidth="1"/>
    <col min="4611" max="4865" width="11.42578125" style="1051"/>
    <col min="4866" max="4866" width="137.28515625" style="1051" bestFit="1" customWidth="1"/>
    <col min="4867" max="5121" width="11.42578125" style="1051"/>
    <col min="5122" max="5122" width="137.28515625" style="1051" bestFit="1" customWidth="1"/>
    <col min="5123" max="5377" width="11.42578125" style="1051"/>
    <col min="5378" max="5378" width="137.28515625" style="1051" bestFit="1" customWidth="1"/>
    <col min="5379" max="5633" width="11.42578125" style="1051"/>
    <col min="5634" max="5634" width="137.28515625" style="1051" bestFit="1" customWidth="1"/>
    <col min="5635" max="5889" width="11.42578125" style="1051"/>
    <col min="5890" max="5890" width="137.28515625" style="1051" bestFit="1" customWidth="1"/>
    <col min="5891" max="6145" width="11.42578125" style="1051"/>
    <col min="6146" max="6146" width="137.28515625" style="1051" bestFit="1" customWidth="1"/>
    <col min="6147" max="6401" width="11.42578125" style="1051"/>
    <col min="6402" max="6402" width="137.28515625" style="1051" bestFit="1" customWidth="1"/>
    <col min="6403" max="6657" width="11.42578125" style="1051"/>
    <col min="6658" max="6658" width="137.28515625" style="1051" bestFit="1" customWidth="1"/>
    <col min="6659" max="6913" width="11.42578125" style="1051"/>
    <col min="6914" max="6914" width="137.28515625" style="1051" bestFit="1" customWidth="1"/>
    <col min="6915" max="7169" width="11.42578125" style="1051"/>
    <col min="7170" max="7170" width="137.28515625" style="1051" bestFit="1" customWidth="1"/>
    <col min="7171" max="7425" width="11.42578125" style="1051"/>
    <col min="7426" max="7426" width="137.28515625" style="1051" bestFit="1" customWidth="1"/>
    <col min="7427" max="7681" width="11.42578125" style="1051"/>
    <col min="7682" max="7682" width="137.28515625" style="1051" bestFit="1" customWidth="1"/>
    <col min="7683" max="7937" width="11.42578125" style="1051"/>
    <col min="7938" max="7938" width="137.28515625" style="1051" bestFit="1" customWidth="1"/>
    <col min="7939" max="8193" width="11.42578125" style="1051"/>
    <col min="8194" max="8194" width="137.28515625" style="1051" bestFit="1" customWidth="1"/>
    <col min="8195" max="8449" width="11.42578125" style="1051"/>
    <col min="8450" max="8450" width="137.28515625" style="1051" bestFit="1" customWidth="1"/>
    <col min="8451" max="8705" width="11.42578125" style="1051"/>
    <col min="8706" max="8706" width="137.28515625" style="1051" bestFit="1" customWidth="1"/>
    <col min="8707" max="8961" width="11.42578125" style="1051"/>
    <col min="8962" max="8962" width="137.28515625" style="1051" bestFit="1" customWidth="1"/>
    <col min="8963" max="9217" width="11.42578125" style="1051"/>
    <col min="9218" max="9218" width="137.28515625" style="1051" bestFit="1" customWidth="1"/>
    <col min="9219" max="9473" width="11.42578125" style="1051"/>
    <col min="9474" max="9474" width="137.28515625" style="1051" bestFit="1" customWidth="1"/>
    <col min="9475" max="9729" width="11.42578125" style="1051"/>
    <col min="9730" max="9730" width="137.28515625" style="1051" bestFit="1" customWidth="1"/>
    <col min="9731" max="9985" width="11.42578125" style="1051"/>
    <col min="9986" max="9986" width="137.28515625" style="1051" bestFit="1" customWidth="1"/>
    <col min="9987" max="10241" width="11.42578125" style="1051"/>
    <col min="10242" max="10242" width="137.28515625" style="1051" bestFit="1" customWidth="1"/>
    <col min="10243" max="10497" width="11.42578125" style="1051"/>
    <col min="10498" max="10498" width="137.28515625" style="1051" bestFit="1" customWidth="1"/>
    <col min="10499" max="10753" width="11.42578125" style="1051"/>
    <col min="10754" max="10754" width="137.28515625" style="1051" bestFit="1" customWidth="1"/>
    <col min="10755" max="11009" width="11.42578125" style="1051"/>
    <col min="11010" max="11010" width="137.28515625" style="1051" bestFit="1" customWidth="1"/>
    <col min="11011" max="11265" width="11.42578125" style="1051"/>
    <col min="11266" max="11266" width="137.28515625" style="1051" bestFit="1" customWidth="1"/>
    <col min="11267" max="11521" width="11.42578125" style="1051"/>
    <col min="11522" max="11522" width="137.28515625" style="1051" bestFit="1" customWidth="1"/>
    <col min="11523" max="11777" width="11.42578125" style="1051"/>
    <col min="11778" max="11778" width="137.28515625" style="1051" bestFit="1" customWidth="1"/>
    <col min="11779" max="12033" width="11.42578125" style="1051"/>
    <col min="12034" max="12034" width="137.28515625" style="1051" bestFit="1" customWidth="1"/>
    <col min="12035" max="12289" width="11.42578125" style="1051"/>
    <col min="12290" max="12290" width="137.28515625" style="1051" bestFit="1" customWidth="1"/>
    <col min="12291" max="12545" width="11.42578125" style="1051"/>
    <col min="12546" max="12546" width="137.28515625" style="1051" bestFit="1" customWidth="1"/>
    <col min="12547" max="12801" width="11.42578125" style="1051"/>
    <col min="12802" max="12802" width="137.28515625" style="1051" bestFit="1" customWidth="1"/>
    <col min="12803" max="13057" width="11.42578125" style="1051"/>
    <col min="13058" max="13058" width="137.28515625" style="1051" bestFit="1" customWidth="1"/>
    <col min="13059" max="13313" width="11.42578125" style="1051"/>
    <col min="13314" max="13314" width="137.28515625" style="1051" bestFit="1" customWidth="1"/>
    <col min="13315" max="13569" width="11.42578125" style="1051"/>
    <col min="13570" max="13570" width="137.28515625" style="1051" bestFit="1" customWidth="1"/>
    <col min="13571" max="13825" width="11.42578125" style="1051"/>
    <col min="13826" max="13826" width="137.28515625" style="1051" bestFit="1" customWidth="1"/>
    <col min="13827" max="14081" width="11.42578125" style="1051"/>
    <col min="14082" max="14082" width="137.28515625" style="1051" bestFit="1" customWidth="1"/>
    <col min="14083" max="14337" width="11.42578125" style="1051"/>
    <col min="14338" max="14338" width="137.28515625" style="1051" bestFit="1" customWidth="1"/>
    <col min="14339" max="14593" width="11.42578125" style="1051"/>
    <col min="14594" max="14594" width="137.28515625" style="1051" bestFit="1" customWidth="1"/>
    <col min="14595" max="14849" width="11.42578125" style="1051"/>
    <col min="14850" max="14850" width="137.28515625" style="1051" bestFit="1" customWidth="1"/>
    <col min="14851" max="15105" width="11.42578125" style="1051"/>
    <col min="15106" max="15106" width="137.28515625" style="1051" bestFit="1" customWidth="1"/>
    <col min="15107" max="15361" width="11.42578125" style="1051"/>
    <col min="15362" max="15362" width="137.28515625" style="1051" bestFit="1" customWidth="1"/>
    <col min="15363" max="15617" width="11.42578125" style="1051"/>
    <col min="15618" max="15618" width="137.28515625" style="1051" bestFit="1" customWidth="1"/>
    <col min="15619" max="15873" width="11.42578125" style="1051"/>
    <col min="15874" max="15874" width="137.28515625" style="1051" bestFit="1" customWidth="1"/>
    <col min="15875" max="16129" width="11.42578125" style="1051"/>
    <col min="16130" max="16130" width="137.28515625" style="1051" bestFit="1" customWidth="1"/>
    <col min="16131" max="16384" width="11.42578125" style="1051"/>
  </cols>
  <sheetData>
    <row r="1" spans="1:9" ht="12.75"/>
    <row r="2" spans="1:9" ht="12.75"/>
    <row r="3" spans="1:9" ht="12.75"/>
    <row r="4" spans="1:9" ht="12.75"/>
    <row r="5" spans="1:9" ht="12.75"/>
    <row r="6" spans="1:9" ht="12.75"/>
    <row r="7" spans="1:9" ht="40.5" customHeight="1">
      <c r="A7" s="4787" t="s">
        <v>1840</v>
      </c>
      <c r="B7" s="4787"/>
      <c r="C7" s="913"/>
      <c r="D7" s="913"/>
      <c r="E7" s="913"/>
      <c r="F7" s="913"/>
      <c r="G7" s="913"/>
      <c r="H7" s="913"/>
      <c r="I7" s="913"/>
    </row>
    <row r="8" spans="1:9">
      <c r="A8" s="1052" t="s">
        <v>4314</v>
      </c>
    </row>
    <row r="9" spans="1:9" ht="12.75">
      <c r="A9" s="1053" t="s">
        <v>1841</v>
      </c>
    </row>
    <row r="10" spans="1:9">
      <c r="A10" s="1054" t="s">
        <v>1842</v>
      </c>
      <c r="B10" s="1051" t="s">
        <v>1843</v>
      </c>
    </row>
    <row r="11" spans="1:9">
      <c r="A11" s="1054"/>
      <c r="B11" s="1055"/>
    </row>
    <row r="12" spans="1:9">
      <c r="A12" s="1054"/>
      <c r="B12" s="1055" t="s">
        <v>4120</v>
      </c>
    </row>
    <row r="13" spans="1:9">
      <c r="A13" s="1054"/>
      <c r="B13" s="1055"/>
    </row>
    <row r="14" spans="1:9">
      <c r="A14" s="1054"/>
      <c r="B14" s="1055" t="s">
        <v>3866</v>
      </c>
    </row>
    <row r="15" spans="1:9">
      <c r="A15" s="1054"/>
      <c r="B15" s="1055"/>
    </row>
    <row r="16" spans="1:9">
      <c r="A16" s="1054"/>
      <c r="B16" s="1055" t="s">
        <v>4121</v>
      </c>
    </row>
    <row r="17" spans="1:2">
      <c r="A17" s="1054"/>
      <c r="B17" s="1055"/>
    </row>
    <row r="18" spans="1:2">
      <c r="A18" s="1054"/>
      <c r="B18" s="1055" t="s">
        <v>2188</v>
      </c>
    </row>
    <row r="19" spans="1:2">
      <c r="A19" s="1054"/>
      <c r="B19" s="1055"/>
    </row>
    <row r="20" spans="1:2">
      <c r="A20" s="1054"/>
      <c r="B20" s="1055" t="s">
        <v>2227</v>
      </c>
    </row>
    <row r="21" spans="1:2">
      <c r="A21" s="1054"/>
      <c r="B21" s="1055"/>
    </row>
    <row r="22" spans="1:2">
      <c r="A22" s="1054"/>
      <c r="B22" s="1055" t="s">
        <v>2265</v>
      </c>
    </row>
    <row r="23" spans="1:2">
      <c r="A23" s="1054"/>
      <c r="B23" s="1055"/>
    </row>
    <row r="24" spans="1:2">
      <c r="A24" s="1054"/>
      <c r="B24" s="1055" t="s">
        <v>3871</v>
      </c>
    </row>
    <row r="25" spans="1:2">
      <c r="A25" s="1054"/>
      <c r="B25" s="1055"/>
    </row>
    <row r="26" spans="1:2">
      <c r="A26" s="1054"/>
      <c r="B26" s="1055" t="s">
        <v>1844</v>
      </c>
    </row>
    <row r="27" spans="1:2">
      <c r="A27" s="1054"/>
      <c r="B27" s="1055"/>
    </row>
    <row r="28" spans="1:2">
      <c r="A28" s="1054"/>
      <c r="B28" s="1055" t="s">
        <v>1845</v>
      </c>
    </row>
    <row r="29" spans="1:2">
      <c r="A29" s="1054"/>
      <c r="B29" s="1055"/>
    </row>
    <row r="30" spans="1:2">
      <c r="A30" s="1054"/>
      <c r="B30" s="1055" t="s">
        <v>1846</v>
      </c>
    </row>
    <row r="31" spans="1:2">
      <c r="A31" s="1054"/>
      <c r="B31" s="1055"/>
    </row>
    <row r="32" spans="1:2">
      <c r="A32" s="1054"/>
      <c r="B32" s="1055" t="s">
        <v>1847</v>
      </c>
    </row>
    <row r="33" spans="1:2">
      <c r="A33" s="1054"/>
      <c r="B33" s="1055"/>
    </row>
    <row r="34" spans="1:2">
      <c r="A34" s="1054"/>
      <c r="B34" s="1055" t="s">
        <v>1848</v>
      </c>
    </row>
    <row r="35" spans="1:2">
      <c r="A35" s="1054"/>
      <c r="B35" s="1055"/>
    </row>
    <row r="36" spans="1:2">
      <c r="A36" s="1054"/>
      <c r="B36" s="1055" t="s">
        <v>1849</v>
      </c>
    </row>
    <row r="37" spans="1:2">
      <c r="A37" s="1054"/>
      <c r="B37" s="1055"/>
    </row>
    <row r="38" spans="1:2">
      <c r="A38" s="1054"/>
      <c r="B38" s="1055" t="s">
        <v>1850</v>
      </c>
    </row>
    <row r="39" spans="1:2">
      <c r="A39" s="1054"/>
      <c r="B39" s="1055"/>
    </row>
    <row r="40" spans="1:2">
      <c r="A40" s="1054"/>
      <c r="B40" s="1055" t="s">
        <v>1851</v>
      </c>
    </row>
    <row r="41" spans="1:2">
      <c r="A41" s="1054"/>
      <c r="B41" s="1055"/>
    </row>
    <row r="42" spans="1:2">
      <c r="A42" s="1054"/>
      <c r="B42" s="1055" t="s">
        <v>1852</v>
      </c>
    </row>
    <row r="43" spans="1:2">
      <c r="A43" s="1054"/>
      <c r="B43" s="1055"/>
    </row>
    <row r="44" spans="1:2">
      <c r="A44" s="1054"/>
      <c r="B44" s="1055" t="s">
        <v>1853</v>
      </c>
    </row>
    <row r="45" spans="1:2">
      <c r="A45" s="1054"/>
      <c r="B45" s="1055"/>
    </row>
    <row r="46" spans="1:2">
      <c r="A46" s="1054"/>
      <c r="B46" s="1055" t="s">
        <v>1854</v>
      </c>
    </row>
    <row r="47" spans="1:2">
      <c r="A47" s="1054"/>
      <c r="B47" s="1055"/>
    </row>
    <row r="48" spans="1:2">
      <c r="A48" s="1054"/>
      <c r="B48" s="1055" t="s">
        <v>1855</v>
      </c>
    </row>
    <row r="49" spans="1:2">
      <c r="A49" s="1054"/>
      <c r="B49" s="1055"/>
    </row>
    <row r="50" spans="1:2">
      <c r="A50" s="1054"/>
      <c r="B50" s="1055" t="s">
        <v>1856</v>
      </c>
    </row>
    <row r="51" spans="1:2">
      <c r="A51" s="1054"/>
      <c r="B51" s="1055"/>
    </row>
    <row r="52" spans="1:2">
      <c r="A52" s="1054"/>
      <c r="B52" s="1055" t="s">
        <v>1857</v>
      </c>
    </row>
    <row r="53" spans="1:2">
      <c r="A53" s="1054"/>
      <c r="B53" s="1055"/>
    </row>
    <row r="54" spans="1:2">
      <c r="A54" s="1054"/>
      <c r="B54" s="1055" t="s">
        <v>1858</v>
      </c>
    </row>
    <row r="55" spans="1:2">
      <c r="A55" s="1054"/>
      <c r="B55" s="1055"/>
    </row>
    <row r="56" spans="1:2">
      <c r="A56" s="1054"/>
      <c r="B56" s="1055" t="s">
        <v>1859</v>
      </c>
    </row>
    <row r="57" spans="1:2">
      <c r="A57" s="1054"/>
      <c r="B57" s="1055"/>
    </row>
    <row r="58" spans="1:2">
      <c r="A58" s="1054"/>
      <c r="B58" s="1055" t="s">
        <v>1860</v>
      </c>
    </row>
    <row r="59" spans="1:2">
      <c r="A59" s="1054"/>
      <c r="B59" s="1055"/>
    </row>
    <row r="60" spans="1:2">
      <c r="A60" s="1054"/>
      <c r="B60" s="1055" t="s">
        <v>1861</v>
      </c>
    </row>
    <row r="61" spans="1:2">
      <c r="A61" s="1054"/>
      <c r="B61" s="1055"/>
    </row>
    <row r="62" spans="1:2">
      <c r="A62" s="1054"/>
      <c r="B62" s="1055" t="s">
        <v>1862</v>
      </c>
    </row>
    <row r="63" spans="1:2">
      <c r="A63" s="1054"/>
      <c r="B63" s="1055"/>
    </row>
    <row r="64" spans="1:2">
      <c r="A64" s="1054"/>
      <c r="B64" s="1055" t="s">
        <v>1863</v>
      </c>
    </row>
    <row r="65" spans="1:2">
      <c r="A65" s="1054"/>
      <c r="B65" s="1055"/>
    </row>
    <row r="66" spans="1:2">
      <c r="A66" s="1054"/>
      <c r="B66" s="1055" t="s">
        <v>1864</v>
      </c>
    </row>
    <row r="67" spans="1:2">
      <c r="A67" s="1054"/>
      <c r="B67" s="1055"/>
    </row>
    <row r="68" spans="1:2">
      <c r="A68" s="1054"/>
      <c r="B68" s="1055" t="s">
        <v>1865</v>
      </c>
    </row>
    <row r="69" spans="1:2">
      <c r="A69" s="1054"/>
      <c r="B69" s="1055"/>
    </row>
    <row r="70" spans="1:2">
      <c r="A70" s="1054"/>
      <c r="B70" s="1055" t="s">
        <v>1866</v>
      </c>
    </row>
    <row r="71" spans="1:2">
      <c r="A71" s="1054"/>
      <c r="B71" s="1055"/>
    </row>
    <row r="72" spans="1:2">
      <c r="A72" s="1054"/>
      <c r="B72" s="1055" t="s">
        <v>1867</v>
      </c>
    </row>
    <row r="73" spans="1:2">
      <c r="A73" s="1054"/>
      <c r="B73" s="1055"/>
    </row>
    <row r="74" spans="1:2">
      <c r="A74" s="1054"/>
      <c r="B74" s="1055" t="s">
        <v>1868</v>
      </c>
    </row>
    <row r="75" spans="1:2">
      <c r="A75" s="1054"/>
      <c r="B75" s="1055"/>
    </row>
    <row r="76" spans="1:2">
      <c r="A76" s="1054"/>
      <c r="B76" s="1055" t="s">
        <v>1869</v>
      </c>
    </row>
    <row r="77" spans="1:2">
      <c r="A77" s="1054"/>
      <c r="B77" s="1055"/>
    </row>
    <row r="78" spans="1:2">
      <c r="A78" s="1054"/>
      <c r="B78" s="1055" t="s">
        <v>1870</v>
      </c>
    </row>
    <row r="79" spans="1:2">
      <c r="A79" s="1054"/>
      <c r="B79" s="1055"/>
    </row>
    <row r="80" spans="1:2">
      <c r="A80" s="1054"/>
      <c r="B80" s="1055" t="s">
        <v>1871</v>
      </c>
    </row>
    <row r="81" spans="1:2">
      <c r="A81" s="1054"/>
      <c r="B81" s="1055"/>
    </row>
    <row r="82" spans="1:2">
      <c r="A82" s="1054"/>
      <c r="B82" s="1055" t="s">
        <v>1872</v>
      </c>
    </row>
    <row r="83" spans="1:2">
      <c r="A83" s="1054"/>
      <c r="B83" s="1055"/>
    </row>
    <row r="84" spans="1:2">
      <c r="A84" s="1054"/>
      <c r="B84" s="1055" t="s">
        <v>1873</v>
      </c>
    </row>
    <row r="85" spans="1:2">
      <c r="A85" s="1054"/>
      <c r="B85" s="1055"/>
    </row>
    <row r="86" spans="1:2">
      <c r="A86" s="1054"/>
      <c r="B86" s="1055" t="s">
        <v>1874</v>
      </c>
    </row>
    <row r="87" spans="1:2">
      <c r="A87" s="1054"/>
      <c r="B87" s="1055"/>
    </row>
    <row r="88" spans="1:2">
      <c r="A88" s="1054"/>
      <c r="B88" s="1055" t="s">
        <v>1875</v>
      </c>
    </row>
    <row r="89" spans="1:2">
      <c r="A89" s="1054"/>
      <c r="B89" s="1055"/>
    </row>
    <row r="90" spans="1:2">
      <c r="A90" s="1054"/>
      <c r="B90" s="1055" t="s">
        <v>1876</v>
      </c>
    </row>
    <row r="91" spans="1:2">
      <c r="A91" s="1054"/>
      <c r="B91" s="1055"/>
    </row>
    <row r="92" spans="1:2">
      <c r="A92" s="1054"/>
      <c r="B92" s="1055" t="s">
        <v>1877</v>
      </c>
    </row>
    <row r="93" spans="1:2">
      <c r="A93" s="1054"/>
      <c r="B93" s="1055"/>
    </row>
    <row r="94" spans="1:2">
      <c r="A94" s="1054"/>
      <c r="B94" s="1055" t="s">
        <v>1878</v>
      </c>
    </row>
    <row r="95" spans="1:2">
      <c r="A95" s="1054"/>
      <c r="B95" s="1055"/>
    </row>
    <row r="96" spans="1:2">
      <c r="A96" s="1054"/>
      <c r="B96" s="1055" t="s">
        <v>1879</v>
      </c>
    </row>
    <row r="97" spans="1:2">
      <c r="A97" s="1054"/>
      <c r="B97" s="1055"/>
    </row>
    <row r="98" spans="1:2">
      <c r="A98" s="1054"/>
      <c r="B98" s="1055" t="s">
        <v>1880</v>
      </c>
    </row>
    <row r="99" spans="1:2">
      <c r="A99" s="1054"/>
      <c r="B99" s="1055"/>
    </row>
    <row r="100" spans="1:2">
      <c r="A100" s="1054"/>
      <c r="B100" s="1055" t="s">
        <v>1881</v>
      </c>
    </row>
    <row r="101" spans="1:2">
      <c r="A101" s="1054"/>
      <c r="B101" s="1055"/>
    </row>
    <row r="102" spans="1:2">
      <c r="A102" s="1054"/>
      <c r="B102" s="1055" t="s">
        <v>1882</v>
      </c>
    </row>
    <row r="103" spans="1:2">
      <c r="A103" s="1054"/>
      <c r="B103" s="1055"/>
    </row>
    <row r="104" spans="1:2">
      <c r="A104" s="1054"/>
      <c r="B104" s="1055" t="s">
        <v>1883</v>
      </c>
    </row>
    <row r="105" spans="1:2">
      <c r="A105" s="1054"/>
      <c r="B105" s="1055"/>
    </row>
    <row r="106" spans="1:2">
      <c r="A106" s="1054"/>
      <c r="B106" s="1055" t="s">
        <v>1884</v>
      </c>
    </row>
    <row r="107" spans="1:2">
      <c r="A107" s="1054"/>
      <c r="B107" s="1055"/>
    </row>
    <row r="108" spans="1:2">
      <c r="A108" s="1054"/>
      <c r="B108" s="1055" t="s">
        <v>1885</v>
      </c>
    </row>
    <row r="109" spans="1:2">
      <c r="A109" s="1054"/>
      <c r="B109" s="1055"/>
    </row>
    <row r="110" spans="1:2">
      <c r="A110" s="1054"/>
      <c r="B110" s="1055" t="s">
        <v>1886</v>
      </c>
    </row>
    <row r="111" spans="1:2">
      <c r="A111" s="1054"/>
      <c r="B111" s="1055"/>
    </row>
    <row r="112" spans="1:2">
      <c r="A112" s="1054"/>
      <c r="B112" s="1055" t="s">
        <v>1887</v>
      </c>
    </row>
    <row r="113" spans="1:2">
      <c r="A113" s="1054"/>
      <c r="B113" s="1055"/>
    </row>
    <row r="114" spans="1:2">
      <c r="A114" s="1054"/>
      <c r="B114" s="1055" t="s">
        <v>1888</v>
      </c>
    </row>
    <row r="115" spans="1:2">
      <c r="A115" s="1054"/>
      <c r="B115" s="1055"/>
    </row>
    <row r="116" spans="1:2">
      <c r="A116" s="1054"/>
      <c r="B116" s="1055" t="s">
        <v>1889</v>
      </c>
    </row>
    <row r="117" spans="1:2">
      <c r="A117" s="1054"/>
      <c r="B117" s="1055"/>
    </row>
    <row r="118" spans="1:2">
      <c r="A118" s="1054"/>
      <c r="B118" s="1055" t="s">
        <v>1890</v>
      </c>
    </row>
    <row r="119" spans="1:2">
      <c r="A119" s="1054"/>
      <c r="B119" s="1055"/>
    </row>
    <row r="120" spans="1:2">
      <c r="A120" s="1054"/>
      <c r="B120" s="1055" t="s">
        <v>1891</v>
      </c>
    </row>
    <row r="121" spans="1:2">
      <c r="A121" s="1054"/>
      <c r="B121" s="1055"/>
    </row>
    <row r="122" spans="1:2">
      <c r="A122" s="1054"/>
      <c r="B122" s="1055" t="s">
        <v>1892</v>
      </c>
    </row>
    <row r="123" spans="1:2">
      <c r="A123" s="1054"/>
      <c r="B123" s="1055"/>
    </row>
    <row r="124" spans="1:2">
      <c r="A124" s="1054"/>
      <c r="B124" s="1055" t="s">
        <v>1893</v>
      </c>
    </row>
    <row r="125" spans="1:2">
      <c r="A125" s="1054"/>
      <c r="B125" s="1055"/>
    </row>
    <row r="126" spans="1:2">
      <c r="A126" s="1054"/>
      <c r="B126" s="1055" t="s">
        <v>1894</v>
      </c>
    </row>
    <row r="127" spans="1:2">
      <c r="A127" s="1054"/>
      <c r="B127" s="1055"/>
    </row>
    <row r="128" spans="1:2">
      <c r="A128" s="1054"/>
      <c r="B128" s="1055" t="s">
        <v>1863</v>
      </c>
    </row>
    <row r="129" spans="1:2">
      <c r="A129" s="1054"/>
      <c r="B129" s="1055"/>
    </row>
    <row r="130" spans="1:2">
      <c r="A130" s="1054"/>
      <c r="B130" s="1055" t="s">
        <v>1895</v>
      </c>
    </row>
    <row r="131" spans="1:2">
      <c r="A131" s="1054"/>
      <c r="B131" s="1055"/>
    </row>
    <row r="132" spans="1:2">
      <c r="A132" s="1054"/>
      <c r="B132" s="1055" t="s">
        <v>1896</v>
      </c>
    </row>
    <row r="133" spans="1:2">
      <c r="A133" s="1054"/>
      <c r="B133" s="1055"/>
    </row>
    <row r="134" spans="1:2">
      <c r="A134" s="1054"/>
      <c r="B134" s="1055" t="s">
        <v>1897</v>
      </c>
    </row>
    <row r="135" spans="1:2">
      <c r="A135" s="1054"/>
      <c r="B135" s="1055"/>
    </row>
    <row r="136" spans="1:2">
      <c r="A136" s="1054"/>
      <c r="B136" s="1055" t="s">
        <v>1898</v>
      </c>
    </row>
    <row r="137" spans="1:2">
      <c r="A137" s="1054"/>
      <c r="B137" s="1055"/>
    </row>
    <row r="138" spans="1:2">
      <c r="A138" s="1054"/>
      <c r="B138" s="1055" t="s">
        <v>1899</v>
      </c>
    </row>
    <row r="139" spans="1:2">
      <c r="A139" s="1054"/>
      <c r="B139" s="1055"/>
    </row>
    <row r="140" spans="1:2">
      <c r="A140" s="1054"/>
      <c r="B140" s="1055" t="s">
        <v>1900</v>
      </c>
    </row>
    <row r="141" spans="1:2">
      <c r="A141" s="1054"/>
      <c r="B141" s="1055"/>
    </row>
    <row r="142" spans="1:2">
      <c r="A142" s="1054"/>
      <c r="B142" s="1055" t="s">
        <v>1901</v>
      </c>
    </row>
    <row r="143" spans="1:2">
      <c r="A143" s="1054"/>
      <c r="B143" s="1055"/>
    </row>
    <row r="144" spans="1:2">
      <c r="A144" s="1054"/>
      <c r="B144" s="1055" t="s">
        <v>1902</v>
      </c>
    </row>
    <row r="145" spans="1:2">
      <c r="A145" s="1054"/>
      <c r="B145" s="1055"/>
    </row>
    <row r="146" spans="1:2">
      <c r="A146" s="1054"/>
      <c r="B146" s="1055" t="s">
        <v>1903</v>
      </c>
    </row>
    <row r="147" spans="1:2">
      <c r="A147" s="1054"/>
      <c r="B147" s="1055"/>
    </row>
    <row r="148" spans="1:2">
      <c r="A148" s="1054"/>
      <c r="B148" s="1055" t="s">
        <v>1904</v>
      </c>
    </row>
    <row r="149" spans="1:2">
      <c r="A149" s="1054"/>
      <c r="B149" s="1055"/>
    </row>
    <row r="150" spans="1:2">
      <c r="A150" s="1054"/>
      <c r="B150" s="1055" t="s">
        <v>1905</v>
      </c>
    </row>
    <row r="151" spans="1:2">
      <c r="A151" s="1054"/>
      <c r="B151" s="1055"/>
    </row>
    <row r="152" spans="1:2">
      <c r="A152" s="1054"/>
      <c r="B152" s="1055" t="s">
        <v>1906</v>
      </c>
    </row>
    <row r="153" spans="1:2">
      <c r="A153" s="1054"/>
      <c r="B153" s="1055"/>
    </row>
    <row r="154" spans="1:2">
      <c r="A154" s="1054"/>
      <c r="B154" s="1055" t="s">
        <v>1907</v>
      </c>
    </row>
    <row r="155" spans="1:2">
      <c r="A155" s="1054"/>
      <c r="B155" s="1055"/>
    </row>
    <row r="156" spans="1:2">
      <c r="A156" s="1054"/>
      <c r="B156" s="1055" t="s">
        <v>1908</v>
      </c>
    </row>
    <row r="157" spans="1:2">
      <c r="A157" s="1054"/>
      <c r="B157" s="1055"/>
    </row>
    <row r="158" spans="1:2">
      <c r="A158" s="1054"/>
      <c r="B158" s="1055" t="s">
        <v>1909</v>
      </c>
    </row>
    <row r="159" spans="1:2">
      <c r="A159" s="1054"/>
      <c r="B159" s="1055"/>
    </row>
    <row r="160" spans="1:2">
      <c r="A160" s="1054"/>
      <c r="B160" s="1055" t="s">
        <v>1910</v>
      </c>
    </row>
    <row r="161" spans="1:2">
      <c r="A161" s="1054"/>
      <c r="B161" s="1055"/>
    </row>
    <row r="162" spans="1:2">
      <c r="A162" s="1054"/>
      <c r="B162" s="1055" t="s">
        <v>1911</v>
      </c>
    </row>
    <row r="163" spans="1:2">
      <c r="A163" s="1054"/>
      <c r="B163" s="1055"/>
    </row>
    <row r="164" spans="1:2">
      <c r="A164" s="1054"/>
      <c r="B164" s="1055" t="s">
        <v>1912</v>
      </c>
    </row>
    <row r="165" spans="1:2">
      <c r="A165" s="1054"/>
      <c r="B165" s="1055"/>
    </row>
    <row r="166" spans="1:2">
      <c r="A166" s="1054"/>
      <c r="B166" s="1055" t="s">
        <v>1913</v>
      </c>
    </row>
    <row r="167" spans="1:2">
      <c r="A167" s="1054"/>
      <c r="B167" s="1055"/>
    </row>
    <row r="168" spans="1:2">
      <c r="A168" s="1054"/>
      <c r="B168" s="1055" t="s">
        <v>1914</v>
      </c>
    </row>
    <row r="169" spans="1:2">
      <c r="A169" s="1054"/>
      <c r="B169" s="1055"/>
    </row>
    <row r="170" spans="1:2">
      <c r="A170" s="1054"/>
      <c r="B170" s="1055" t="s">
        <v>1915</v>
      </c>
    </row>
    <row r="171" spans="1:2">
      <c r="A171" s="1054"/>
      <c r="B171" s="1055"/>
    </row>
    <row r="172" spans="1:2">
      <c r="A172" s="1054"/>
      <c r="B172" s="1055" t="s">
        <v>1863</v>
      </c>
    </row>
    <row r="173" spans="1:2">
      <c r="A173" s="1054"/>
      <c r="B173" s="1055"/>
    </row>
    <row r="174" spans="1:2">
      <c r="A174" s="1054"/>
      <c r="B174" s="1055" t="s">
        <v>1901</v>
      </c>
    </row>
    <row r="175" spans="1:2">
      <c r="A175" s="1054"/>
      <c r="B175" s="1055"/>
    </row>
    <row r="176" spans="1:2">
      <c r="A176" s="1054"/>
      <c r="B176" s="1055" t="s">
        <v>1916</v>
      </c>
    </row>
    <row r="177" spans="1:2">
      <c r="A177" s="1054"/>
      <c r="B177" s="1055"/>
    </row>
    <row r="178" spans="1:2">
      <c r="A178" s="1054"/>
      <c r="B178" s="1055" t="s">
        <v>1917</v>
      </c>
    </row>
    <row r="179" spans="1:2">
      <c r="A179" s="1054"/>
      <c r="B179" s="1055"/>
    </row>
    <row r="180" spans="1:2">
      <c r="A180" s="1054"/>
      <c r="B180" s="1055" t="s">
        <v>1918</v>
      </c>
    </row>
    <row r="181" spans="1:2">
      <c r="A181" s="1054"/>
      <c r="B181" s="1055"/>
    </row>
    <row r="182" spans="1:2">
      <c r="A182" s="1054"/>
      <c r="B182" s="1055" t="s">
        <v>1919</v>
      </c>
    </row>
    <row r="183" spans="1:2">
      <c r="A183" s="1054"/>
      <c r="B183" s="1055"/>
    </row>
    <row r="184" spans="1:2">
      <c r="A184" s="1054"/>
      <c r="B184" s="1055" t="s">
        <v>1920</v>
      </c>
    </row>
    <row r="185" spans="1:2">
      <c r="A185" s="1054"/>
      <c r="B185" s="1055"/>
    </row>
    <row r="186" spans="1:2">
      <c r="A186" s="1054"/>
      <c r="B186" s="1055" t="s">
        <v>1921</v>
      </c>
    </row>
    <row r="187" spans="1:2">
      <c r="A187" s="1054"/>
      <c r="B187" s="1055"/>
    </row>
    <row r="188" spans="1:2">
      <c r="A188" s="1054"/>
      <c r="B188" s="1055" t="s">
        <v>1922</v>
      </c>
    </row>
    <row r="189" spans="1:2">
      <c r="A189" s="1054"/>
      <c r="B189" s="1055"/>
    </row>
    <row r="190" spans="1:2">
      <c r="A190" s="1054"/>
      <c r="B190" s="1055" t="s">
        <v>1923</v>
      </c>
    </row>
    <row r="191" spans="1:2">
      <c r="A191" s="1054"/>
      <c r="B191" s="1055"/>
    </row>
    <row r="192" spans="1:2">
      <c r="A192" s="1054"/>
      <c r="B192" s="1055" t="s">
        <v>1924</v>
      </c>
    </row>
    <row r="193" spans="1:2">
      <c r="A193" s="1054"/>
      <c r="B193" s="1055"/>
    </row>
    <row r="194" spans="1:2">
      <c r="A194" s="1054"/>
      <c r="B194" s="1055" t="s">
        <v>1925</v>
      </c>
    </row>
    <row r="195" spans="1:2">
      <c r="A195" s="1054"/>
      <c r="B195" s="1055"/>
    </row>
    <row r="196" spans="1:2">
      <c r="A196" s="1054"/>
      <c r="B196" s="1055" t="s">
        <v>1926</v>
      </c>
    </row>
    <row r="197" spans="1:2">
      <c r="A197" s="1054"/>
      <c r="B197" s="1055"/>
    </row>
    <row r="198" spans="1:2">
      <c r="A198" s="1054"/>
      <c r="B198" s="1055" t="s">
        <v>1927</v>
      </c>
    </row>
    <row r="199" spans="1:2">
      <c r="A199" s="1054"/>
      <c r="B199" s="1055"/>
    </row>
    <row r="200" spans="1:2">
      <c r="A200" s="1054"/>
      <c r="B200" s="1055" t="s">
        <v>1928</v>
      </c>
    </row>
    <row r="201" spans="1:2">
      <c r="A201" s="1054"/>
      <c r="B201" s="1055"/>
    </row>
    <row r="202" spans="1:2">
      <c r="A202" s="1054"/>
      <c r="B202" s="1055" t="s">
        <v>1929</v>
      </c>
    </row>
    <row r="203" spans="1:2">
      <c r="A203" s="1054"/>
      <c r="B203" s="1055"/>
    </row>
    <row r="204" spans="1:2">
      <c r="A204" s="1054"/>
      <c r="B204" s="1055" t="s">
        <v>1930</v>
      </c>
    </row>
    <row r="205" spans="1:2">
      <c r="A205" s="1054"/>
      <c r="B205" s="1055"/>
    </row>
    <row r="206" spans="1:2">
      <c r="A206" s="1054"/>
      <c r="B206" s="1055" t="s">
        <v>1931</v>
      </c>
    </row>
    <row r="207" spans="1:2">
      <c r="A207" s="1054"/>
      <c r="B207" s="1055"/>
    </row>
    <row r="208" spans="1:2">
      <c r="A208" s="1054"/>
      <c r="B208" s="1055" t="s">
        <v>1932</v>
      </c>
    </row>
    <row r="209" spans="1:2">
      <c r="A209" s="1054"/>
      <c r="B209" s="1055"/>
    </row>
    <row r="210" spans="1:2">
      <c r="A210" s="1054"/>
      <c r="B210" s="1055" t="s">
        <v>1933</v>
      </c>
    </row>
    <row r="211" spans="1:2">
      <c r="A211" s="1054"/>
      <c r="B211" s="1055"/>
    </row>
    <row r="212" spans="1:2">
      <c r="A212" s="1054"/>
      <c r="B212" s="1055" t="s">
        <v>1934</v>
      </c>
    </row>
    <row r="213" spans="1:2">
      <c r="A213" s="1054"/>
      <c r="B213" s="1055"/>
    </row>
    <row r="214" spans="1:2">
      <c r="A214" s="1054"/>
      <c r="B214" s="1055" t="s">
        <v>1935</v>
      </c>
    </row>
    <row r="215" spans="1:2">
      <c r="A215" s="1054"/>
      <c r="B215" s="1055"/>
    </row>
    <row r="216" spans="1:2">
      <c r="A216" s="1054"/>
      <c r="B216" s="1055" t="s">
        <v>1936</v>
      </c>
    </row>
    <row r="217" spans="1:2">
      <c r="A217" s="1054"/>
      <c r="B217" s="1055"/>
    </row>
    <row r="218" spans="1:2">
      <c r="A218" s="1054"/>
      <c r="B218" s="1055" t="s">
        <v>1937</v>
      </c>
    </row>
    <row r="219" spans="1:2">
      <c r="A219" s="1054"/>
      <c r="B219" s="1055"/>
    </row>
    <row r="220" spans="1:2">
      <c r="A220" s="1054"/>
      <c r="B220" s="1055" t="s">
        <v>1938</v>
      </c>
    </row>
    <row r="221" spans="1:2">
      <c r="A221" s="1054"/>
      <c r="B221" s="1055"/>
    </row>
    <row r="222" spans="1:2">
      <c r="A222" s="1054"/>
      <c r="B222" s="1055" t="s">
        <v>1939</v>
      </c>
    </row>
    <row r="223" spans="1:2">
      <c r="A223" s="1054"/>
      <c r="B223" s="1055"/>
    </row>
    <row r="224" spans="1:2">
      <c r="A224" s="1054"/>
      <c r="B224" s="1055" t="s">
        <v>1850</v>
      </c>
    </row>
    <row r="225" spans="1:2">
      <c r="A225" s="1054"/>
      <c r="B225" s="1055"/>
    </row>
    <row r="226" spans="1:2">
      <c r="A226" s="1054"/>
      <c r="B226" s="1055" t="s">
        <v>1849</v>
      </c>
    </row>
    <row r="227" spans="1:2">
      <c r="A227" s="1054"/>
      <c r="B227" s="1055"/>
    </row>
    <row r="228" spans="1:2">
      <c r="A228" s="1054"/>
      <c r="B228" s="1055" t="s">
        <v>1940</v>
      </c>
    </row>
    <row r="229" spans="1:2">
      <c r="A229" s="1054"/>
      <c r="B229" s="1055"/>
    </row>
    <row r="230" spans="1:2">
      <c r="A230" s="1054"/>
      <c r="B230" s="1055" t="s">
        <v>1911</v>
      </c>
    </row>
    <row r="231" spans="1:2">
      <c r="A231" s="1054"/>
      <c r="B231" s="1055"/>
    </row>
    <row r="232" spans="1:2">
      <c r="A232" s="1054"/>
      <c r="B232" s="1055" t="s">
        <v>1863</v>
      </c>
    </row>
    <row r="233" spans="1:2">
      <c r="A233" s="1054"/>
      <c r="B233" s="1055"/>
    </row>
    <row r="234" spans="1:2">
      <c r="A234" s="1054"/>
      <c r="B234" s="1055" t="s">
        <v>1941</v>
      </c>
    </row>
    <row r="235" spans="1:2">
      <c r="A235" s="1054"/>
      <c r="B235" s="1055"/>
    </row>
    <row r="236" spans="1:2">
      <c r="A236" s="1054"/>
      <c r="B236" s="1055" t="s">
        <v>1942</v>
      </c>
    </row>
    <row r="237" spans="1:2">
      <c r="A237" s="1054"/>
      <c r="B237" s="1055"/>
    </row>
    <row r="238" spans="1:2">
      <c r="A238" s="1054"/>
      <c r="B238" s="1055" t="s">
        <v>1943</v>
      </c>
    </row>
    <row r="239" spans="1:2">
      <c r="A239" s="1054"/>
      <c r="B239" s="1055"/>
    </row>
    <row r="240" spans="1:2">
      <c r="A240" s="1054"/>
      <c r="B240" s="1055" t="s">
        <v>1944</v>
      </c>
    </row>
    <row r="241" spans="1:2">
      <c r="A241" s="1054"/>
      <c r="B241" s="1055"/>
    </row>
    <row r="242" spans="1:2">
      <c r="A242" s="1054"/>
      <c r="B242" s="1055" t="s">
        <v>1915</v>
      </c>
    </row>
    <row r="243" spans="1:2">
      <c r="A243" s="1054"/>
      <c r="B243" s="1055"/>
    </row>
    <row r="244" spans="1:2">
      <c r="A244" s="1054"/>
      <c r="B244" s="1055" t="s">
        <v>1945</v>
      </c>
    </row>
    <row r="245" spans="1:2">
      <c r="A245" s="1054"/>
      <c r="B245" s="1055"/>
    </row>
    <row r="246" spans="1:2">
      <c r="A246" s="1054"/>
      <c r="B246" s="1055" t="s">
        <v>1946</v>
      </c>
    </row>
    <row r="247" spans="1:2">
      <c r="A247" s="1054"/>
      <c r="B247" s="1055"/>
    </row>
    <row r="248" spans="1:2">
      <c r="A248" s="1054"/>
      <c r="B248" s="1055" t="s">
        <v>1947</v>
      </c>
    </row>
    <row r="249" spans="1:2">
      <c r="A249" s="1054"/>
      <c r="B249" s="1055"/>
    </row>
    <row r="250" spans="1:2">
      <c r="A250" s="1054"/>
      <c r="B250" s="1055" t="s">
        <v>1948</v>
      </c>
    </row>
    <row r="251" spans="1:2">
      <c r="A251" s="1054"/>
      <c r="B251" s="1055"/>
    </row>
    <row r="252" spans="1:2">
      <c r="A252" s="1054"/>
      <c r="B252" s="1055" t="s">
        <v>1949</v>
      </c>
    </row>
    <row r="253" spans="1:2">
      <c r="A253" s="1054"/>
      <c r="B253" s="1055"/>
    </row>
    <row r="254" spans="1:2">
      <c r="A254" s="1054"/>
      <c r="B254" s="1055" t="s">
        <v>1907</v>
      </c>
    </row>
    <row r="255" spans="1:2">
      <c r="A255" s="1054"/>
      <c r="B255" s="1055"/>
    </row>
    <row r="256" spans="1:2">
      <c r="A256" s="1054"/>
      <c r="B256" s="1055" t="s">
        <v>1950</v>
      </c>
    </row>
    <row r="257" spans="1:2">
      <c r="A257" s="1054"/>
      <c r="B257" s="1055"/>
    </row>
    <row r="258" spans="1:2">
      <c r="A258" s="1054"/>
      <c r="B258" s="1055" t="s">
        <v>1951</v>
      </c>
    </row>
    <row r="259" spans="1:2">
      <c r="A259" s="1054"/>
      <c r="B259" s="1055"/>
    </row>
    <row r="260" spans="1:2">
      <c r="A260" s="1054"/>
      <c r="B260" s="1055" t="s">
        <v>1952</v>
      </c>
    </row>
    <row r="261" spans="1:2">
      <c r="A261" s="1054"/>
      <c r="B261" s="1055"/>
    </row>
    <row r="262" spans="1:2">
      <c r="A262" s="1054"/>
      <c r="B262" s="1055" t="s">
        <v>1953</v>
      </c>
    </row>
    <row r="263" spans="1:2">
      <c r="A263" s="1054"/>
      <c r="B263" s="1055"/>
    </row>
    <row r="264" spans="1:2">
      <c r="A264" s="1054"/>
      <c r="B264" s="1055" t="s">
        <v>1954</v>
      </c>
    </row>
    <row r="265" spans="1:2">
      <c r="A265" s="1054"/>
      <c r="B265" s="1055"/>
    </row>
    <row r="266" spans="1:2">
      <c r="A266" s="1054"/>
      <c r="B266" s="1055" t="s">
        <v>1955</v>
      </c>
    </row>
    <row r="267" spans="1:2">
      <c r="A267" s="1054"/>
      <c r="B267" s="1055"/>
    </row>
    <row r="268" spans="1:2">
      <c r="A268" s="1054"/>
      <c r="B268" s="1055" t="s">
        <v>1956</v>
      </c>
    </row>
    <row r="269" spans="1:2">
      <c r="A269" s="1054"/>
      <c r="B269" s="1055"/>
    </row>
    <row r="270" spans="1:2">
      <c r="A270" s="1054"/>
      <c r="B270" s="1055" t="s">
        <v>1957</v>
      </c>
    </row>
    <row r="271" spans="1:2">
      <c r="A271" s="1054"/>
      <c r="B271" s="1055"/>
    </row>
    <row r="272" spans="1:2">
      <c r="A272" s="1054"/>
      <c r="B272" s="1055" t="s">
        <v>1958</v>
      </c>
    </row>
    <row r="273" spans="1:2">
      <c r="A273" s="1054"/>
      <c r="B273" s="1055"/>
    </row>
    <row r="274" spans="1:2">
      <c r="A274" s="1054"/>
      <c r="B274" s="1055" t="s">
        <v>1959</v>
      </c>
    </row>
    <row r="275" spans="1:2">
      <c r="A275" s="1054"/>
      <c r="B275" s="1055"/>
    </row>
    <row r="276" spans="1:2">
      <c r="A276" s="1054"/>
      <c r="B276" s="1055" t="s">
        <v>1960</v>
      </c>
    </row>
    <row r="277" spans="1:2">
      <c r="A277" s="1054"/>
      <c r="B277" s="1055"/>
    </row>
    <row r="278" spans="1:2">
      <c r="A278" s="1054"/>
      <c r="B278" s="1055" t="s">
        <v>1961</v>
      </c>
    </row>
    <row r="279" spans="1:2">
      <c r="A279" s="1054"/>
      <c r="B279" s="1055"/>
    </row>
    <row r="280" spans="1:2">
      <c r="A280" s="1054"/>
      <c r="B280" s="1055" t="s">
        <v>1962</v>
      </c>
    </row>
    <row r="281" spans="1:2">
      <c r="A281" s="1054"/>
      <c r="B281" s="1055"/>
    </row>
    <row r="282" spans="1:2">
      <c r="A282" s="1054"/>
      <c r="B282" s="1055" t="s">
        <v>1963</v>
      </c>
    </row>
    <row r="283" spans="1:2">
      <c r="A283" s="1054"/>
      <c r="B283" s="1055"/>
    </row>
    <row r="284" spans="1:2">
      <c r="A284" s="1054"/>
      <c r="B284" s="1055" t="s">
        <v>1964</v>
      </c>
    </row>
    <row r="285" spans="1:2">
      <c r="A285" s="1054"/>
      <c r="B285" s="1055"/>
    </row>
    <row r="286" spans="1:2">
      <c r="A286" s="1054"/>
      <c r="B286" s="1055" t="s">
        <v>1965</v>
      </c>
    </row>
    <row r="287" spans="1:2">
      <c r="A287" s="1054"/>
      <c r="B287" s="1055"/>
    </row>
    <row r="288" spans="1:2">
      <c r="A288" s="1054"/>
      <c r="B288" s="1055" t="s">
        <v>1863</v>
      </c>
    </row>
    <row r="289" spans="1:2">
      <c r="A289" s="1054"/>
      <c r="B289" s="1055"/>
    </row>
    <row r="290" spans="1:2">
      <c r="A290" s="1054"/>
      <c r="B290" s="1055" t="s">
        <v>1966</v>
      </c>
    </row>
    <row r="291" spans="1:2">
      <c r="A291" s="1054"/>
      <c r="B291" s="1055"/>
    </row>
    <row r="292" spans="1:2">
      <c r="A292" s="1054"/>
      <c r="B292" s="1055" t="s">
        <v>1939</v>
      </c>
    </row>
    <row r="293" spans="1:2">
      <c r="A293" s="1054"/>
      <c r="B293" s="1055"/>
    </row>
    <row r="294" spans="1:2">
      <c r="A294" s="1054"/>
      <c r="B294" s="1055" t="s">
        <v>1967</v>
      </c>
    </row>
    <row r="295" spans="1:2">
      <c r="A295" s="1054"/>
      <c r="B295" s="1055"/>
    </row>
    <row r="296" spans="1:2">
      <c r="A296" s="1054"/>
      <c r="B296" s="1055" t="s">
        <v>1968</v>
      </c>
    </row>
    <row r="297" spans="1:2">
      <c r="A297" s="1054"/>
      <c r="B297" s="1055"/>
    </row>
    <row r="298" spans="1:2">
      <c r="A298" s="1054"/>
      <c r="B298" s="1055" t="s">
        <v>1969</v>
      </c>
    </row>
    <row r="299" spans="1:2">
      <c r="A299" s="1054"/>
      <c r="B299" s="1055"/>
    </row>
    <row r="300" spans="1:2">
      <c r="A300" s="1054"/>
      <c r="B300" s="1055" t="s">
        <v>1970</v>
      </c>
    </row>
    <row r="301" spans="1:2">
      <c r="A301" s="1054"/>
      <c r="B301" s="1055"/>
    </row>
    <row r="302" spans="1:2">
      <c r="A302" s="1054"/>
      <c r="B302" s="1055" t="s">
        <v>1971</v>
      </c>
    </row>
    <row r="303" spans="1:2">
      <c r="A303" s="1054"/>
      <c r="B303" s="1055"/>
    </row>
    <row r="304" spans="1:2">
      <c r="A304" s="1054"/>
      <c r="B304" s="1055" t="s">
        <v>1972</v>
      </c>
    </row>
    <row r="305" spans="1:2">
      <c r="A305" s="1054"/>
      <c r="B305" s="1055"/>
    </row>
    <row r="306" spans="1:2">
      <c r="A306" s="1054"/>
      <c r="B306" s="1055" t="s">
        <v>1973</v>
      </c>
    </row>
    <row r="307" spans="1:2">
      <c r="A307" s="1054"/>
      <c r="B307" s="1055"/>
    </row>
    <row r="308" spans="1:2">
      <c r="A308" s="1054"/>
      <c r="B308" s="1055" t="s">
        <v>1974</v>
      </c>
    </row>
    <row r="309" spans="1:2">
      <c r="A309" s="1054"/>
      <c r="B309" s="1055"/>
    </row>
    <row r="310" spans="1:2">
      <c r="A310" s="1054"/>
      <c r="B310" s="1055" t="s">
        <v>1975</v>
      </c>
    </row>
    <row r="311" spans="1:2">
      <c r="A311" s="1054"/>
      <c r="B311" s="1055"/>
    </row>
    <row r="312" spans="1:2">
      <c r="A312" s="1054"/>
      <c r="B312" s="1055" t="s">
        <v>1976</v>
      </c>
    </row>
    <row r="313" spans="1:2">
      <c r="A313" s="1054"/>
      <c r="B313" s="1055"/>
    </row>
    <row r="314" spans="1:2">
      <c r="A314" s="1054"/>
      <c r="B314" s="1055" t="s">
        <v>1977</v>
      </c>
    </row>
    <row r="315" spans="1:2">
      <c r="A315" s="1054"/>
      <c r="B315" s="1055"/>
    </row>
    <row r="316" spans="1:2">
      <c r="A316" s="1054"/>
      <c r="B316" s="1055" t="s">
        <v>1978</v>
      </c>
    </row>
    <row r="317" spans="1:2">
      <c r="A317" s="1054"/>
      <c r="B317" s="1055"/>
    </row>
    <row r="318" spans="1:2">
      <c r="A318" s="1054"/>
      <c r="B318" s="1055" t="s">
        <v>1979</v>
      </c>
    </row>
    <row r="319" spans="1:2">
      <c r="A319" s="1054"/>
      <c r="B319" s="1055"/>
    </row>
    <row r="320" spans="1:2">
      <c r="A320" s="1054"/>
      <c r="B320" s="1055" t="s">
        <v>1980</v>
      </c>
    </row>
    <row r="321" spans="1:2">
      <c r="A321" s="1054"/>
      <c r="B321" s="1055"/>
    </row>
    <row r="322" spans="1:2">
      <c r="A322" s="1054"/>
      <c r="B322" s="1055" t="s">
        <v>1981</v>
      </c>
    </row>
    <row r="323" spans="1:2">
      <c r="A323" s="1054"/>
      <c r="B323" s="1055"/>
    </row>
    <row r="324" spans="1:2">
      <c r="A324" s="1054"/>
      <c r="B324" s="1055" t="s">
        <v>1982</v>
      </c>
    </row>
    <row r="325" spans="1:2">
      <c r="A325" s="1054"/>
      <c r="B325" s="1055"/>
    </row>
    <row r="326" spans="1:2">
      <c r="A326" s="1054"/>
      <c r="B326" s="1055" t="s">
        <v>1983</v>
      </c>
    </row>
    <row r="327" spans="1:2">
      <c r="A327" s="1054"/>
      <c r="B327" s="1055"/>
    </row>
    <row r="328" spans="1:2">
      <c r="A328" s="1054"/>
      <c r="B328" s="1055" t="s">
        <v>1984</v>
      </c>
    </row>
    <row r="329" spans="1:2">
      <c r="A329" s="1054"/>
      <c r="B329" s="1055"/>
    </row>
    <row r="330" spans="1:2">
      <c r="A330" s="1054"/>
      <c r="B330" s="1055" t="s">
        <v>1985</v>
      </c>
    </row>
    <row r="331" spans="1:2">
      <c r="A331" s="1054"/>
      <c r="B331" s="1055"/>
    </row>
    <row r="332" spans="1:2">
      <c r="A332" s="1054"/>
      <c r="B332" s="1055" t="s">
        <v>1986</v>
      </c>
    </row>
    <row r="333" spans="1:2">
      <c r="A333" s="1054"/>
      <c r="B333" s="1055"/>
    </row>
    <row r="334" spans="1:2">
      <c r="A334" s="1054"/>
      <c r="B334" s="1055" t="s">
        <v>1987</v>
      </c>
    </row>
    <row r="335" spans="1:2">
      <c r="A335" s="1054"/>
      <c r="B335" s="1055"/>
    </row>
    <row r="336" spans="1:2">
      <c r="A336" s="1054"/>
      <c r="B336" s="1055" t="s">
        <v>1988</v>
      </c>
    </row>
    <row r="337" spans="1:2">
      <c r="A337" s="1054"/>
      <c r="B337" s="1055"/>
    </row>
    <row r="338" spans="1:2">
      <c r="A338" s="1054"/>
      <c r="B338" s="1055" t="s">
        <v>1989</v>
      </c>
    </row>
    <row r="339" spans="1:2">
      <c r="A339" s="1054"/>
      <c r="B339" s="1055"/>
    </row>
    <row r="340" spans="1:2">
      <c r="A340" s="1054"/>
      <c r="B340" s="1055" t="s">
        <v>1990</v>
      </c>
    </row>
    <row r="341" spans="1:2">
      <c r="A341" s="1054"/>
      <c r="B341" s="1055"/>
    </row>
    <row r="342" spans="1:2">
      <c r="A342" s="1054"/>
      <c r="B342" s="1055" t="s">
        <v>1863</v>
      </c>
    </row>
    <row r="343" spans="1:2">
      <c r="A343" s="1054"/>
      <c r="B343" s="1055"/>
    </row>
    <row r="344" spans="1:2">
      <c r="A344" s="1054"/>
      <c r="B344" s="1055" t="s">
        <v>1991</v>
      </c>
    </row>
    <row r="345" spans="1:2">
      <c r="A345" s="1054"/>
      <c r="B345" s="1055"/>
    </row>
    <row r="346" spans="1:2">
      <c r="A346" s="1054"/>
      <c r="B346" s="1055" t="s">
        <v>1992</v>
      </c>
    </row>
    <row r="347" spans="1:2">
      <c r="A347" s="1054"/>
      <c r="B347" s="1055"/>
    </row>
    <row r="348" spans="1:2">
      <c r="A348" s="1054"/>
      <c r="B348" s="1055" t="s">
        <v>1993</v>
      </c>
    </row>
    <row r="349" spans="1:2">
      <c r="A349" s="1054"/>
      <c r="B349" s="1055"/>
    </row>
    <row r="350" spans="1:2">
      <c r="A350" s="1054"/>
      <c r="B350" s="1055" t="s">
        <v>1994</v>
      </c>
    </row>
    <row r="351" spans="1:2">
      <c r="A351" s="1054"/>
      <c r="B351" s="1055"/>
    </row>
    <row r="352" spans="1:2">
      <c r="A352" s="1054"/>
      <c r="B352" s="1055" t="s">
        <v>1995</v>
      </c>
    </row>
    <row r="353" spans="1:2">
      <c r="A353" s="1054"/>
      <c r="B353" s="1055"/>
    </row>
    <row r="354" spans="1:2">
      <c r="A354" s="1054"/>
      <c r="B354" s="1055" t="s">
        <v>1996</v>
      </c>
    </row>
    <row r="355" spans="1:2">
      <c r="A355" s="1054"/>
      <c r="B355" s="1055"/>
    </row>
    <row r="356" spans="1:2">
      <c r="A356" s="1054"/>
      <c r="B356" s="1055" t="s">
        <v>1997</v>
      </c>
    </row>
    <row r="357" spans="1:2">
      <c r="A357" s="1054"/>
      <c r="B357" s="1055"/>
    </row>
    <row r="358" spans="1:2">
      <c r="A358" s="1054"/>
      <c r="B358" s="1055" t="s">
        <v>1998</v>
      </c>
    </row>
    <row r="359" spans="1:2">
      <c r="A359" s="1054"/>
      <c r="B359" s="1055"/>
    </row>
    <row r="360" spans="1:2">
      <c r="A360" s="1054"/>
      <c r="B360" s="1055" t="s">
        <v>1999</v>
      </c>
    </row>
    <row r="361" spans="1:2">
      <c r="A361" s="1054"/>
      <c r="B361" s="1055"/>
    </row>
    <row r="362" spans="1:2">
      <c r="A362" s="1054"/>
      <c r="B362" s="1055" t="s">
        <v>2000</v>
      </c>
    </row>
    <row r="363" spans="1:2">
      <c r="A363" s="1054"/>
      <c r="B363" s="1055"/>
    </row>
    <row r="364" spans="1:2">
      <c r="A364" s="1054"/>
      <c r="B364" s="1055" t="s">
        <v>2001</v>
      </c>
    </row>
    <row r="365" spans="1:2">
      <c r="A365" s="1054"/>
      <c r="B365" s="1055"/>
    </row>
    <row r="366" spans="1:2">
      <c r="A366" s="1054"/>
      <c r="B366" s="1055" t="s">
        <v>2002</v>
      </c>
    </row>
    <row r="367" spans="1:2">
      <c r="A367" s="1054"/>
      <c r="B367" s="1055"/>
    </row>
    <row r="368" spans="1:2">
      <c r="A368" s="1054"/>
      <c r="B368" s="1055" t="s">
        <v>2003</v>
      </c>
    </row>
    <row r="369" spans="1:2">
      <c r="A369" s="1054"/>
      <c r="B369" s="1055"/>
    </row>
    <row r="370" spans="1:2">
      <c r="A370" s="1054"/>
      <c r="B370" s="1055" t="s">
        <v>2004</v>
      </c>
    </row>
    <row r="371" spans="1:2">
      <c r="A371" s="1054"/>
      <c r="B371" s="1055"/>
    </row>
    <row r="372" spans="1:2">
      <c r="A372" s="1054"/>
      <c r="B372" s="1055" t="s">
        <v>2005</v>
      </c>
    </row>
    <row r="373" spans="1:2">
      <c r="A373" s="1054"/>
      <c r="B373" s="1055"/>
    </row>
    <row r="374" spans="1:2">
      <c r="A374" s="1054"/>
      <c r="B374" s="1055" t="s">
        <v>2006</v>
      </c>
    </row>
    <row r="375" spans="1:2">
      <c r="A375" s="1054"/>
      <c r="B375" s="1055"/>
    </row>
    <row r="376" spans="1:2">
      <c r="A376" s="1054"/>
      <c r="B376" s="1055" t="s">
        <v>2007</v>
      </c>
    </row>
    <row r="377" spans="1:2">
      <c r="A377" s="1054"/>
      <c r="B377" s="1055"/>
    </row>
    <row r="378" spans="1:2">
      <c r="A378" s="1054"/>
      <c r="B378" s="1055" t="s">
        <v>2008</v>
      </c>
    </row>
    <row r="379" spans="1:2">
      <c r="A379" s="1054"/>
      <c r="B379" s="1055"/>
    </row>
    <row r="380" spans="1:2">
      <c r="A380" s="1054"/>
      <c r="B380" s="1055" t="s">
        <v>2009</v>
      </c>
    </row>
    <row r="381" spans="1:2">
      <c r="A381" s="1054"/>
      <c r="B381" s="1055"/>
    </row>
    <row r="382" spans="1:2">
      <c r="A382" s="1054"/>
      <c r="B382" s="1055" t="s">
        <v>2010</v>
      </c>
    </row>
    <row r="383" spans="1:2">
      <c r="A383" s="1054"/>
      <c r="B383" s="1055"/>
    </row>
    <row r="384" spans="1:2">
      <c r="A384" s="1054"/>
      <c r="B384" s="1055" t="s">
        <v>2011</v>
      </c>
    </row>
    <row r="385" spans="1:2">
      <c r="A385" s="1054"/>
      <c r="B385" s="1055"/>
    </row>
    <row r="386" spans="1:2">
      <c r="A386" s="1054"/>
      <c r="B386" s="1055" t="s">
        <v>2012</v>
      </c>
    </row>
    <row r="387" spans="1:2">
      <c r="A387" s="1054"/>
      <c r="B387" s="1055"/>
    </row>
    <row r="388" spans="1:2">
      <c r="A388" s="1054"/>
      <c r="B388" s="1055" t="s">
        <v>2013</v>
      </c>
    </row>
    <row r="389" spans="1:2">
      <c r="A389" s="1054"/>
      <c r="B389" s="1055"/>
    </row>
    <row r="390" spans="1:2">
      <c r="A390" s="1054"/>
      <c r="B390" s="1055" t="s">
        <v>2014</v>
      </c>
    </row>
    <row r="391" spans="1:2">
      <c r="A391" s="1054"/>
      <c r="B391" s="1055"/>
    </row>
    <row r="392" spans="1:2">
      <c r="A392" s="1054"/>
      <c r="B392" s="1055" t="s">
        <v>2015</v>
      </c>
    </row>
    <row r="393" spans="1:2">
      <c r="A393" s="1054"/>
      <c r="B393" s="1055"/>
    </row>
    <row r="394" spans="1:2">
      <c r="A394" s="1054"/>
      <c r="B394" s="1055" t="s">
        <v>1940</v>
      </c>
    </row>
    <row r="395" spans="1:2">
      <c r="A395" s="1054"/>
      <c r="B395" s="1055"/>
    </row>
    <row r="396" spans="1:2">
      <c r="A396" s="1054"/>
      <c r="B396" s="1055" t="s">
        <v>2016</v>
      </c>
    </row>
    <row r="397" spans="1:2">
      <c r="A397" s="1054"/>
      <c r="B397" s="1055"/>
    </row>
    <row r="398" spans="1:2">
      <c r="A398" s="1054"/>
      <c r="B398" s="1055" t="s">
        <v>2017</v>
      </c>
    </row>
    <row r="399" spans="1:2">
      <c r="A399" s="1054"/>
      <c r="B399" s="1055"/>
    </row>
    <row r="400" spans="1:2">
      <c r="A400" s="1054"/>
      <c r="B400" s="1055" t="s">
        <v>2018</v>
      </c>
    </row>
    <row r="401" spans="1:2">
      <c r="A401" s="1054"/>
      <c r="B401" s="1055"/>
    </row>
    <row r="402" spans="1:2">
      <c r="A402" s="1054"/>
      <c r="B402" s="1055" t="s">
        <v>2019</v>
      </c>
    </row>
    <row r="403" spans="1:2">
      <c r="A403" s="1054"/>
      <c r="B403" s="1055"/>
    </row>
    <row r="404" spans="1:2">
      <c r="A404" s="1054"/>
      <c r="B404" s="1055" t="s">
        <v>2020</v>
      </c>
    </row>
    <row r="405" spans="1:2">
      <c r="A405" s="1054"/>
      <c r="B405" s="1055"/>
    </row>
    <row r="406" spans="1:2">
      <c r="A406" s="1054"/>
      <c r="B406" s="1055" t="s">
        <v>2021</v>
      </c>
    </row>
    <row r="407" spans="1:2">
      <c r="A407" s="1054"/>
      <c r="B407" s="1055"/>
    </row>
    <row r="408" spans="1:2">
      <c r="A408" s="1054"/>
      <c r="B408" s="1055" t="s">
        <v>2022</v>
      </c>
    </row>
    <row r="409" spans="1:2">
      <c r="A409" s="1054"/>
      <c r="B409" s="1055"/>
    </row>
    <row r="410" spans="1:2">
      <c r="A410" s="1054"/>
      <c r="B410" s="1055" t="s">
        <v>2023</v>
      </c>
    </row>
    <row r="411" spans="1:2">
      <c r="A411" s="1054"/>
      <c r="B411" s="1055"/>
    </row>
    <row r="412" spans="1:2">
      <c r="A412" s="1054"/>
      <c r="B412" s="1055" t="s">
        <v>2024</v>
      </c>
    </row>
    <row r="413" spans="1:2">
      <c r="A413" s="1054"/>
      <c r="B413" s="1055"/>
    </row>
    <row r="414" spans="1:2">
      <c r="A414" s="1054"/>
      <c r="B414" s="1055" t="s">
        <v>2025</v>
      </c>
    </row>
    <row r="415" spans="1:2">
      <c r="A415" s="1054"/>
      <c r="B415" s="1055"/>
    </row>
    <row r="416" spans="1:2">
      <c r="A416" s="1054"/>
      <c r="B416" s="1055" t="s">
        <v>1918</v>
      </c>
    </row>
    <row r="417" spans="1:2">
      <c r="A417" s="1054"/>
      <c r="B417" s="1055"/>
    </row>
    <row r="418" spans="1:2">
      <c r="A418" s="1054"/>
      <c r="B418" s="1055" t="s">
        <v>2026</v>
      </c>
    </row>
    <row r="419" spans="1:2">
      <c r="A419" s="1054"/>
      <c r="B419" s="1055"/>
    </row>
    <row r="420" spans="1:2">
      <c r="A420" s="1054"/>
      <c r="B420" s="1055" t="s">
        <v>2027</v>
      </c>
    </row>
    <row r="421" spans="1:2">
      <c r="A421" s="1054"/>
      <c r="B421" s="1055"/>
    </row>
    <row r="422" spans="1:2">
      <c r="A422" s="1054"/>
      <c r="B422" s="1055" t="s">
        <v>2028</v>
      </c>
    </row>
    <row r="423" spans="1:2">
      <c r="A423" s="1054"/>
      <c r="B423" s="1055"/>
    </row>
    <row r="424" spans="1:2">
      <c r="A424" s="1054"/>
      <c r="B424" s="1055" t="s">
        <v>2029</v>
      </c>
    </row>
    <row r="425" spans="1:2">
      <c r="A425" s="1054"/>
      <c r="B425" s="1055"/>
    </row>
    <row r="426" spans="1:2">
      <c r="A426" s="1054"/>
      <c r="B426" s="1055" t="s">
        <v>2030</v>
      </c>
    </row>
    <row r="427" spans="1:2">
      <c r="A427" s="1054"/>
      <c r="B427" s="1055"/>
    </row>
    <row r="428" spans="1:2">
      <c r="A428" s="1054"/>
      <c r="B428" s="1055" t="s">
        <v>2031</v>
      </c>
    </row>
    <row r="429" spans="1:2">
      <c r="A429" s="1054"/>
      <c r="B429" s="1055"/>
    </row>
    <row r="430" spans="1:2">
      <c r="A430" s="1054"/>
      <c r="B430" s="1055" t="s">
        <v>2032</v>
      </c>
    </row>
    <row r="431" spans="1:2">
      <c r="A431" s="1054"/>
      <c r="B431" s="1055"/>
    </row>
    <row r="432" spans="1:2">
      <c r="A432" s="1054"/>
      <c r="B432" s="1055" t="s">
        <v>2033</v>
      </c>
    </row>
    <row r="433" spans="1:2">
      <c r="A433" s="1054"/>
      <c r="B433" s="1055"/>
    </row>
    <row r="434" spans="1:2">
      <c r="A434" s="1054"/>
      <c r="B434" s="1055" t="s">
        <v>2034</v>
      </c>
    </row>
    <row r="435" spans="1:2">
      <c r="A435" s="1054"/>
      <c r="B435" s="1055"/>
    </row>
    <row r="436" spans="1:2">
      <c r="A436" s="1054"/>
      <c r="B436" s="1055" t="s">
        <v>2035</v>
      </c>
    </row>
    <row r="437" spans="1:2">
      <c r="A437" s="1054"/>
      <c r="B437" s="1055"/>
    </row>
    <row r="438" spans="1:2">
      <c r="A438" s="1054"/>
      <c r="B438" s="1055" t="s">
        <v>2036</v>
      </c>
    </row>
    <row r="439" spans="1:2">
      <c r="A439" s="1054"/>
      <c r="B439" s="1055"/>
    </row>
    <row r="440" spans="1:2">
      <c r="A440" s="1054"/>
      <c r="B440" s="1055" t="s">
        <v>2037</v>
      </c>
    </row>
    <row r="441" spans="1:2">
      <c r="A441" s="1054"/>
      <c r="B441" s="1055"/>
    </row>
    <row r="442" spans="1:2">
      <c r="A442" s="1054"/>
      <c r="B442" s="1055" t="s">
        <v>2038</v>
      </c>
    </row>
    <row r="443" spans="1:2">
      <c r="A443" s="1054"/>
      <c r="B443" s="1055"/>
    </row>
    <row r="444" spans="1:2">
      <c r="A444" s="1054"/>
      <c r="B444" s="1055" t="s">
        <v>2039</v>
      </c>
    </row>
    <row r="445" spans="1:2">
      <c r="A445" s="1054"/>
      <c r="B445" s="1055"/>
    </row>
    <row r="446" spans="1:2">
      <c r="A446" s="1054"/>
      <c r="B446" s="1055" t="s">
        <v>2040</v>
      </c>
    </row>
    <row r="447" spans="1:2">
      <c r="A447" s="1054"/>
      <c r="B447" s="1055"/>
    </row>
    <row r="448" spans="1:2">
      <c r="A448" s="1054"/>
      <c r="B448" s="1055" t="s">
        <v>2041</v>
      </c>
    </row>
    <row r="449" spans="1:2">
      <c r="A449" s="1054"/>
      <c r="B449" s="1055"/>
    </row>
    <row r="450" spans="1:2">
      <c r="A450" s="1054"/>
      <c r="B450" s="1055" t="s">
        <v>2042</v>
      </c>
    </row>
    <row r="451" spans="1:2">
      <c r="A451" s="1054"/>
      <c r="B451" s="1055"/>
    </row>
    <row r="452" spans="1:2">
      <c r="A452" s="1054"/>
      <c r="B452" s="1055" t="s">
        <v>2043</v>
      </c>
    </row>
    <row r="453" spans="1:2">
      <c r="A453" s="1054"/>
      <c r="B453" s="1055"/>
    </row>
    <row r="454" spans="1:2">
      <c r="A454" s="1054"/>
      <c r="B454" s="1055" t="s">
        <v>2044</v>
      </c>
    </row>
    <row r="455" spans="1:2">
      <c r="A455" s="1054"/>
      <c r="B455" s="1055"/>
    </row>
    <row r="456" spans="1:2">
      <c r="A456" s="1054"/>
      <c r="B456" s="1055" t="s">
        <v>2045</v>
      </c>
    </row>
    <row r="457" spans="1:2">
      <c r="A457" s="1054"/>
      <c r="B457" s="1055"/>
    </row>
    <row r="458" spans="1:2">
      <c r="A458" s="1054"/>
      <c r="B458" s="1055" t="s">
        <v>2046</v>
      </c>
    </row>
    <row r="459" spans="1:2">
      <c r="A459" s="1054"/>
      <c r="B459" s="1055"/>
    </row>
    <row r="460" spans="1:2">
      <c r="A460" s="1054"/>
      <c r="B460" s="1055" t="s">
        <v>2047</v>
      </c>
    </row>
    <row r="461" spans="1:2">
      <c r="A461" s="1054"/>
      <c r="B461" s="1055"/>
    </row>
    <row r="462" spans="1:2">
      <c r="A462" s="1054"/>
      <c r="B462" s="1055" t="s">
        <v>2048</v>
      </c>
    </row>
    <row r="463" spans="1:2">
      <c r="A463" s="1054"/>
      <c r="B463" s="1055"/>
    </row>
    <row r="464" spans="1:2">
      <c r="A464" s="1054"/>
      <c r="B464" s="1055" t="s">
        <v>2049</v>
      </c>
    </row>
    <row r="465" spans="1:2">
      <c r="A465" s="1054"/>
      <c r="B465" s="1055"/>
    </row>
    <row r="466" spans="1:2">
      <c r="A466" s="1054"/>
      <c r="B466" s="1055" t="s">
        <v>2050</v>
      </c>
    </row>
    <row r="467" spans="1:2">
      <c r="A467" s="1054"/>
      <c r="B467" s="1055"/>
    </row>
    <row r="468" spans="1:2">
      <c r="A468" s="1054"/>
      <c r="B468" s="1055" t="s">
        <v>2051</v>
      </c>
    </row>
    <row r="469" spans="1:2">
      <c r="A469" s="1054"/>
      <c r="B469" s="1055"/>
    </row>
    <row r="470" spans="1:2">
      <c r="A470" s="1054"/>
      <c r="B470" s="1055" t="s">
        <v>2052</v>
      </c>
    </row>
    <row r="471" spans="1:2">
      <c r="A471" s="1054"/>
      <c r="B471" s="1055"/>
    </row>
    <row r="472" spans="1:2">
      <c r="A472" s="1054"/>
      <c r="B472" s="1055" t="s">
        <v>2053</v>
      </c>
    </row>
    <row r="473" spans="1:2">
      <c r="A473" s="1054"/>
      <c r="B473" s="1055"/>
    </row>
    <row r="474" spans="1:2">
      <c r="A474" s="1054"/>
      <c r="B474" s="1055" t="s">
        <v>2054</v>
      </c>
    </row>
    <row r="475" spans="1:2">
      <c r="A475" s="1054"/>
      <c r="B475" s="1055"/>
    </row>
    <row r="476" spans="1:2">
      <c r="A476" s="1054"/>
      <c r="B476" s="1055" t="s">
        <v>2055</v>
      </c>
    </row>
    <row r="477" spans="1:2">
      <c r="A477" s="1054"/>
      <c r="B477" s="1055"/>
    </row>
    <row r="478" spans="1:2">
      <c r="A478" s="1054"/>
      <c r="B478" s="1055" t="s">
        <v>2056</v>
      </c>
    </row>
    <row r="479" spans="1:2">
      <c r="A479" s="1054"/>
      <c r="B479" s="1055"/>
    </row>
    <row r="480" spans="1:2">
      <c r="A480" s="1054"/>
      <c r="B480" s="1055" t="s">
        <v>2057</v>
      </c>
    </row>
    <row r="481" spans="1:2">
      <c r="A481" s="1054"/>
      <c r="B481" s="1055"/>
    </row>
    <row r="482" spans="1:2">
      <c r="A482" s="1054"/>
      <c r="B482" s="1055" t="s">
        <v>2058</v>
      </c>
    </row>
    <row r="483" spans="1:2">
      <c r="A483" s="1054"/>
      <c r="B483" s="1055"/>
    </row>
    <row r="484" spans="1:2">
      <c r="A484" s="1054"/>
      <c r="B484" s="1055" t="s">
        <v>2059</v>
      </c>
    </row>
    <row r="485" spans="1:2">
      <c r="A485" s="1054"/>
      <c r="B485" s="1055"/>
    </row>
    <row r="486" spans="1:2">
      <c r="A486" s="1054"/>
      <c r="B486" s="1055" t="s">
        <v>1904</v>
      </c>
    </row>
    <row r="487" spans="1:2">
      <c r="A487" s="1054"/>
      <c r="B487" s="1055"/>
    </row>
    <row r="488" spans="1:2">
      <c r="A488" s="1054"/>
      <c r="B488" s="1055" t="s">
        <v>2060</v>
      </c>
    </row>
    <row r="489" spans="1:2">
      <c r="A489" s="1054"/>
      <c r="B489" s="1055"/>
    </row>
    <row r="490" spans="1:2">
      <c r="A490" s="1054"/>
      <c r="B490" s="1055" t="s">
        <v>2061</v>
      </c>
    </row>
    <row r="491" spans="1:2">
      <c r="A491" s="1054"/>
      <c r="B491" s="1055"/>
    </row>
    <row r="492" spans="1:2">
      <c r="A492" s="1054"/>
      <c r="B492" s="1055" t="s">
        <v>2062</v>
      </c>
    </row>
    <row r="493" spans="1:2">
      <c r="A493" s="1054"/>
      <c r="B493" s="1055"/>
    </row>
    <row r="494" spans="1:2">
      <c r="A494" s="1054"/>
      <c r="B494" s="1055" t="s">
        <v>2063</v>
      </c>
    </row>
    <row r="495" spans="1:2">
      <c r="A495" s="1054"/>
      <c r="B495" s="1055"/>
    </row>
    <row r="496" spans="1:2">
      <c r="A496" s="1054"/>
      <c r="B496" s="1055" t="s">
        <v>2064</v>
      </c>
    </row>
    <row r="497" spans="1:2">
      <c r="A497" s="1054"/>
      <c r="B497" s="1055"/>
    </row>
    <row r="498" spans="1:2">
      <c r="A498" s="1054"/>
      <c r="B498" s="1055" t="s">
        <v>2065</v>
      </c>
    </row>
    <row r="499" spans="1:2">
      <c r="A499" s="1054"/>
      <c r="B499" s="1055"/>
    </row>
    <row r="500" spans="1:2">
      <c r="A500" s="1054"/>
      <c r="B500" s="1055" t="s">
        <v>2066</v>
      </c>
    </row>
    <row r="501" spans="1:2">
      <c r="A501" s="1054"/>
      <c r="B501" s="1055"/>
    </row>
    <row r="502" spans="1:2">
      <c r="A502" s="1054"/>
      <c r="B502" s="1055" t="s">
        <v>2067</v>
      </c>
    </row>
    <row r="503" spans="1:2">
      <c r="A503" s="1054"/>
      <c r="B503" s="1055"/>
    </row>
    <row r="504" spans="1:2">
      <c r="A504" s="1054"/>
      <c r="B504" s="1055" t="s">
        <v>2068</v>
      </c>
    </row>
    <row r="505" spans="1:2">
      <c r="A505" s="1054"/>
      <c r="B505" s="1055"/>
    </row>
    <row r="506" spans="1:2">
      <c r="A506" s="1054"/>
      <c r="B506" s="1055" t="s">
        <v>2069</v>
      </c>
    </row>
    <row r="507" spans="1:2">
      <c r="A507" s="1054"/>
      <c r="B507" s="1055"/>
    </row>
    <row r="508" spans="1:2">
      <c r="A508" s="1054"/>
      <c r="B508" s="1055" t="s">
        <v>2070</v>
      </c>
    </row>
    <row r="509" spans="1:2">
      <c r="A509" s="1054"/>
      <c r="B509" s="1055"/>
    </row>
    <row r="510" spans="1:2">
      <c r="A510" s="1054"/>
      <c r="B510" s="1055" t="s">
        <v>2071</v>
      </c>
    </row>
    <row r="511" spans="1:2">
      <c r="A511" s="1054"/>
      <c r="B511" s="1055"/>
    </row>
    <row r="512" spans="1:2">
      <c r="A512" s="1054"/>
      <c r="B512" s="1055" t="s">
        <v>2072</v>
      </c>
    </row>
    <row r="513" spans="1:2">
      <c r="A513" s="1054"/>
      <c r="B513" s="1055"/>
    </row>
    <row r="514" spans="1:2">
      <c r="A514" s="1054"/>
      <c r="B514" s="1055" t="s">
        <v>2073</v>
      </c>
    </row>
    <row r="515" spans="1:2">
      <c r="A515" s="1054"/>
      <c r="B515" s="1055"/>
    </row>
    <row r="516" spans="1:2">
      <c r="A516" s="1054"/>
      <c r="B516" s="1055" t="s">
        <v>2074</v>
      </c>
    </row>
    <row r="517" spans="1:2">
      <c r="A517" s="1054"/>
      <c r="B517" s="1055"/>
    </row>
    <row r="518" spans="1:2">
      <c r="A518" s="1054"/>
      <c r="B518" s="1055" t="s">
        <v>2075</v>
      </c>
    </row>
    <row r="519" spans="1:2">
      <c r="A519" s="1054"/>
      <c r="B519" s="1055"/>
    </row>
    <row r="520" spans="1:2">
      <c r="A520" s="1054"/>
      <c r="B520" s="1055" t="s">
        <v>2076</v>
      </c>
    </row>
    <row r="521" spans="1:2">
      <c r="A521" s="1054"/>
      <c r="B521" s="1055"/>
    </row>
    <row r="522" spans="1:2">
      <c r="A522" s="1054"/>
      <c r="B522" s="1055" t="s">
        <v>2077</v>
      </c>
    </row>
    <row r="523" spans="1:2">
      <c r="A523" s="1054"/>
      <c r="B523" s="1055"/>
    </row>
    <row r="524" spans="1:2">
      <c r="A524" s="1054"/>
      <c r="B524" s="1055" t="s">
        <v>2078</v>
      </c>
    </row>
    <row r="525" spans="1:2">
      <c r="A525" s="1054"/>
      <c r="B525" s="1055"/>
    </row>
    <row r="526" spans="1:2">
      <c r="A526" s="1054"/>
      <c r="B526" s="1055" t="s">
        <v>2079</v>
      </c>
    </row>
    <row r="527" spans="1:2">
      <c r="A527" s="1054"/>
      <c r="B527" s="1055"/>
    </row>
    <row r="528" spans="1:2">
      <c r="A528" s="1054"/>
      <c r="B528" s="1055" t="s">
        <v>2080</v>
      </c>
    </row>
    <row r="529" spans="1:2">
      <c r="A529" s="1054"/>
      <c r="B529" s="1055"/>
    </row>
    <row r="530" spans="1:2">
      <c r="A530" s="1054"/>
      <c r="B530" s="1055" t="s">
        <v>2081</v>
      </c>
    </row>
    <row r="531" spans="1:2">
      <c r="A531" s="1054"/>
      <c r="B531" s="1055"/>
    </row>
    <row r="532" spans="1:2">
      <c r="A532" s="1054"/>
      <c r="B532" s="1055" t="s">
        <v>2082</v>
      </c>
    </row>
    <row r="533" spans="1:2">
      <c r="A533" s="1054"/>
      <c r="B533" s="1055"/>
    </row>
    <row r="534" spans="1:2">
      <c r="A534" s="1054"/>
      <c r="B534" s="1055" t="s">
        <v>2083</v>
      </c>
    </row>
    <row r="535" spans="1:2">
      <c r="A535" s="1054"/>
      <c r="B535" s="1055"/>
    </row>
    <row r="536" spans="1:2">
      <c r="A536" s="1054"/>
      <c r="B536" s="1055" t="s">
        <v>2084</v>
      </c>
    </row>
    <row r="537" spans="1:2">
      <c r="A537" s="1054"/>
      <c r="B537" s="1055"/>
    </row>
    <row r="538" spans="1:2">
      <c r="A538" s="1054"/>
      <c r="B538" s="1055" t="s">
        <v>2085</v>
      </c>
    </row>
    <row r="539" spans="1:2">
      <c r="A539" s="1054"/>
      <c r="B539" s="1055"/>
    </row>
    <row r="540" spans="1:2">
      <c r="A540" s="1054"/>
      <c r="B540" s="1055" t="s">
        <v>2086</v>
      </c>
    </row>
    <row r="541" spans="1:2">
      <c r="A541" s="1054"/>
      <c r="B541" s="1055"/>
    </row>
    <row r="542" spans="1:2">
      <c r="A542" s="1054"/>
      <c r="B542" s="1055" t="s">
        <v>2087</v>
      </c>
    </row>
    <row r="543" spans="1:2">
      <c r="A543" s="1054"/>
      <c r="B543" s="1055"/>
    </row>
    <row r="544" spans="1:2">
      <c r="A544" s="1054"/>
      <c r="B544" s="1055" t="s">
        <v>2088</v>
      </c>
    </row>
    <row r="545" spans="1:2">
      <c r="A545" s="1054"/>
      <c r="B545" s="1055"/>
    </row>
    <row r="546" spans="1:2">
      <c r="A546" s="1054"/>
      <c r="B546" s="1055" t="s">
        <v>2089</v>
      </c>
    </row>
    <row r="547" spans="1:2">
      <c r="A547" s="1054"/>
      <c r="B547" s="1055"/>
    </row>
    <row r="548" spans="1:2">
      <c r="A548" s="1054"/>
      <c r="B548" s="1055" t="s">
        <v>2090</v>
      </c>
    </row>
    <row r="549" spans="1:2">
      <c r="A549" s="1054"/>
      <c r="B549" s="1055"/>
    </row>
    <row r="550" spans="1:2">
      <c r="A550" s="1054"/>
      <c r="B550" s="1055" t="s">
        <v>2091</v>
      </c>
    </row>
    <row r="551" spans="1:2">
      <c r="A551" s="1054"/>
      <c r="B551" s="1055"/>
    </row>
    <row r="552" spans="1:2">
      <c r="A552" s="1054"/>
      <c r="B552" s="1055" t="s">
        <v>2092</v>
      </c>
    </row>
    <row r="553" spans="1:2">
      <c r="A553" s="1054"/>
      <c r="B553" s="1055"/>
    </row>
    <row r="554" spans="1:2">
      <c r="A554" s="1054"/>
      <c r="B554" s="1055" t="s">
        <v>2093</v>
      </c>
    </row>
    <row r="555" spans="1:2">
      <c r="A555" s="1054"/>
      <c r="B555" s="1055"/>
    </row>
    <row r="556" spans="1:2">
      <c r="A556" s="1054"/>
      <c r="B556" s="1055" t="s">
        <v>1955</v>
      </c>
    </row>
    <row r="557" spans="1:2">
      <c r="A557" s="1054"/>
      <c r="B557" s="1055"/>
    </row>
    <row r="558" spans="1:2">
      <c r="A558" s="1054"/>
      <c r="B558" s="1055" t="s">
        <v>2094</v>
      </c>
    </row>
    <row r="559" spans="1:2">
      <c r="A559" s="1054"/>
      <c r="B559" s="1055"/>
    </row>
    <row r="560" spans="1:2">
      <c r="A560" s="1054"/>
      <c r="B560" s="1055" t="s">
        <v>2095</v>
      </c>
    </row>
    <row r="561" spans="1:2">
      <c r="A561" s="1054"/>
      <c r="B561" s="1055"/>
    </row>
    <row r="562" spans="1:2">
      <c r="A562" s="1054"/>
      <c r="B562" s="1055" t="s">
        <v>2096</v>
      </c>
    </row>
    <row r="563" spans="1:2">
      <c r="A563" s="1054"/>
      <c r="B563" s="1055"/>
    </row>
    <row r="564" spans="1:2">
      <c r="A564" s="1054"/>
      <c r="B564" s="1055" t="s">
        <v>2097</v>
      </c>
    </row>
    <row r="565" spans="1:2">
      <c r="A565" s="1054"/>
      <c r="B565" s="1055"/>
    </row>
    <row r="566" spans="1:2">
      <c r="A566" s="1054"/>
      <c r="B566" s="1055" t="s">
        <v>2098</v>
      </c>
    </row>
    <row r="567" spans="1:2">
      <c r="A567" s="1054"/>
      <c r="B567" s="1055"/>
    </row>
    <row r="568" spans="1:2">
      <c r="A568" s="1054"/>
      <c r="B568" s="1055" t="s">
        <v>2099</v>
      </c>
    </row>
    <row r="569" spans="1:2">
      <c r="A569" s="1054"/>
      <c r="B569" s="1055"/>
    </row>
    <row r="570" spans="1:2">
      <c r="A570" s="1054"/>
      <c r="B570" s="1055" t="s">
        <v>2100</v>
      </c>
    </row>
    <row r="571" spans="1:2">
      <c r="A571" s="1054"/>
      <c r="B571" s="1055"/>
    </row>
    <row r="572" spans="1:2">
      <c r="A572" s="1054"/>
      <c r="B572" s="1055" t="s">
        <v>1903</v>
      </c>
    </row>
    <row r="573" spans="1:2">
      <c r="A573" s="1054"/>
      <c r="B573" s="1055"/>
    </row>
    <row r="574" spans="1:2">
      <c r="A574" s="1054"/>
      <c r="B574" s="1055" t="s">
        <v>2101</v>
      </c>
    </row>
    <row r="575" spans="1:2">
      <c r="A575" s="1054"/>
      <c r="B575" s="1055"/>
    </row>
    <row r="576" spans="1:2">
      <c r="A576" s="1054"/>
      <c r="B576" s="1055" t="s">
        <v>2102</v>
      </c>
    </row>
    <row r="577" spans="1:2">
      <c r="A577" s="1054"/>
      <c r="B577" s="1055"/>
    </row>
    <row r="578" spans="1:2">
      <c r="A578" s="1054"/>
      <c r="B578" s="1055" t="s">
        <v>1890</v>
      </c>
    </row>
    <row r="579" spans="1:2">
      <c r="A579" s="1054"/>
      <c r="B579" s="1055"/>
    </row>
    <row r="580" spans="1:2">
      <c r="A580" s="1054"/>
      <c r="B580" s="1055" t="s">
        <v>2103</v>
      </c>
    </row>
    <row r="581" spans="1:2">
      <c r="A581" s="1054"/>
      <c r="B581" s="1055"/>
    </row>
    <row r="582" spans="1:2">
      <c r="A582" s="1054"/>
      <c r="B582" s="1055" t="s">
        <v>2104</v>
      </c>
    </row>
    <row r="583" spans="1:2">
      <c r="A583" s="1054"/>
      <c r="B583" s="1055"/>
    </row>
    <row r="584" spans="1:2">
      <c r="A584" s="1054"/>
      <c r="B584" s="1055" t="s">
        <v>2105</v>
      </c>
    </row>
    <row r="585" spans="1:2">
      <c r="A585" s="1054"/>
      <c r="B585" s="1055"/>
    </row>
    <row r="586" spans="1:2">
      <c r="A586" s="1054"/>
      <c r="B586" s="1055" t="s">
        <v>2106</v>
      </c>
    </row>
    <row r="587" spans="1:2">
      <c r="A587" s="1054"/>
      <c r="B587" s="1055"/>
    </row>
    <row r="588" spans="1:2">
      <c r="A588" s="1054"/>
      <c r="B588" s="1055" t="s">
        <v>1881</v>
      </c>
    </row>
    <row r="589" spans="1:2">
      <c r="A589" s="1054"/>
      <c r="B589" s="1055"/>
    </row>
    <row r="590" spans="1:2">
      <c r="A590" s="1054"/>
      <c r="B590" s="1055" t="s">
        <v>2107</v>
      </c>
    </row>
    <row r="591" spans="1:2">
      <c r="A591" s="1054"/>
      <c r="B591" s="1055"/>
    </row>
    <row r="592" spans="1:2">
      <c r="A592" s="1054"/>
      <c r="B592" s="1055" t="s">
        <v>2108</v>
      </c>
    </row>
    <row r="593" spans="1:2">
      <c r="A593" s="1054"/>
      <c r="B593" s="1055"/>
    </row>
    <row r="594" spans="1:2">
      <c r="A594" s="1054"/>
      <c r="B594" s="1055" t="s">
        <v>2109</v>
      </c>
    </row>
    <row r="595" spans="1:2">
      <c r="A595" s="1054"/>
      <c r="B595" s="1055"/>
    </row>
    <row r="596" spans="1:2">
      <c r="A596" s="1054"/>
      <c r="B596" s="1055" t="s">
        <v>2110</v>
      </c>
    </row>
    <row r="597" spans="1:2">
      <c r="A597" s="1054"/>
      <c r="B597" s="1055"/>
    </row>
    <row r="598" spans="1:2">
      <c r="A598" s="1054"/>
      <c r="B598" s="1055" t="s">
        <v>2111</v>
      </c>
    </row>
    <row r="599" spans="1:2">
      <c r="A599" s="1054"/>
      <c r="B599" s="1055"/>
    </row>
    <row r="600" spans="1:2">
      <c r="A600" s="1054"/>
      <c r="B600" s="1055" t="s">
        <v>2112</v>
      </c>
    </row>
    <row r="601" spans="1:2">
      <c r="A601" s="1054"/>
      <c r="B601" s="1055"/>
    </row>
    <row r="602" spans="1:2">
      <c r="A602" s="1054"/>
      <c r="B602" s="1055" t="s">
        <v>2113</v>
      </c>
    </row>
    <row r="603" spans="1:2">
      <c r="A603" s="1054"/>
      <c r="B603" s="1055"/>
    </row>
    <row r="604" spans="1:2">
      <c r="A604" s="1054"/>
      <c r="B604" s="1055" t="s">
        <v>2114</v>
      </c>
    </row>
    <row r="605" spans="1:2">
      <c r="A605" s="1054"/>
      <c r="B605" s="1055"/>
    </row>
    <row r="606" spans="1:2">
      <c r="A606" s="1054"/>
      <c r="B606" s="1055" t="s">
        <v>2115</v>
      </c>
    </row>
    <row r="607" spans="1:2">
      <c r="A607" s="1054"/>
      <c r="B607" s="1055"/>
    </row>
    <row r="608" spans="1:2">
      <c r="A608" s="1054"/>
      <c r="B608" s="1055" t="s">
        <v>2116</v>
      </c>
    </row>
    <row r="609" spans="1:2">
      <c r="A609" s="1054"/>
      <c r="B609" s="1055"/>
    </row>
    <row r="610" spans="1:2">
      <c r="A610" s="1054"/>
      <c r="B610" s="1055" t="s">
        <v>2117</v>
      </c>
    </row>
    <row r="611" spans="1:2">
      <c r="A611" s="1054"/>
      <c r="B611" s="1055"/>
    </row>
    <row r="612" spans="1:2">
      <c r="A612" s="1054"/>
      <c r="B612" s="1055" t="s">
        <v>2118</v>
      </c>
    </row>
    <row r="613" spans="1:2">
      <c r="A613" s="1054"/>
      <c r="B613" s="1055"/>
    </row>
    <row r="614" spans="1:2">
      <c r="A614" s="1054"/>
      <c r="B614" s="1055" t="s">
        <v>2119</v>
      </c>
    </row>
    <row r="615" spans="1:2">
      <c r="A615" s="1054"/>
      <c r="B615" s="1055"/>
    </row>
    <row r="616" spans="1:2">
      <c r="A616" s="1054"/>
      <c r="B616" s="1055" t="s">
        <v>2120</v>
      </c>
    </row>
    <row r="617" spans="1:2">
      <c r="A617" s="1054"/>
      <c r="B617" s="1055"/>
    </row>
    <row r="618" spans="1:2">
      <c r="A618" s="1054"/>
      <c r="B618" s="1055" t="s">
        <v>2121</v>
      </c>
    </row>
    <row r="619" spans="1:2">
      <c r="A619" s="1054"/>
      <c r="B619" s="1055"/>
    </row>
    <row r="620" spans="1:2">
      <c r="A620" s="1054"/>
      <c r="B620" s="1055" t="s">
        <v>2122</v>
      </c>
    </row>
    <row r="621" spans="1:2">
      <c r="A621" s="1054"/>
      <c r="B621" s="1055"/>
    </row>
    <row r="622" spans="1:2">
      <c r="A622" s="1054"/>
      <c r="B622" s="1055" t="s">
        <v>2123</v>
      </c>
    </row>
    <row r="623" spans="1:2">
      <c r="A623" s="1054"/>
      <c r="B623" s="1055"/>
    </row>
    <row r="624" spans="1:2">
      <c r="A624" s="1054"/>
      <c r="B624" s="1055" t="s">
        <v>2124</v>
      </c>
    </row>
    <row r="625" spans="1:2">
      <c r="A625" s="1054"/>
      <c r="B625" s="1055"/>
    </row>
    <row r="626" spans="1:2">
      <c r="A626" s="1054"/>
      <c r="B626" s="1055" t="s">
        <v>2125</v>
      </c>
    </row>
    <row r="627" spans="1:2">
      <c r="A627" s="1054"/>
      <c r="B627" s="1055"/>
    </row>
    <row r="628" spans="1:2">
      <c r="A628" s="1054"/>
      <c r="B628" s="1055" t="s">
        <v>2126</v>
      </c>
    </row>
    <row r="629" spans="1:2">
      <c r="A629" s="1054"/>
      <c r="B629" s="1055"/>
    </row>
    <row r="630" spans="1:2">
      <c r="A630" s="1054"/>
      <c r="B630" s="1055" t="s">
        <v>2127</v>
      </c>
    </row>
    <row r="631" spans="1:2">
      <c r="A631" s="1054"/>
      <c r="B631" s="1055"/>
    </row>
    <row r="632" spans="1:2">
      <c r="A632" s="1054"/>
      <c r="B632" s="1055" t="s">
        <v>2128</v>
      </c>
    </row>
    <row r="633" spans="1:2">
      <c r="A633" s="1054"/>
      <c r="B633" s="1055"/>
    </row>
    <row r="634" spans="1:2">
      <c r="A634" s="1054"/>
      <c r="B634" s="1055" t="s">
        <v>2129</v>
      </c>
    </row>
    <row r="635" spans="1:2">
      <c r="A635" s="1054"/>
      <c r="B635" s="1055"/>
    </row>
    <row r="636" spans="1:2">
      <c r="A636" s="1054"/>
      <c r="B636" s="1055" t="s">
        <v>2130</v>
      </c>
    </row>
    <row r="637" spans="1:2">
      <c r="A637" s="1054"/>
      <c r="B637" s="1055"/>
    </row>
    <row r="638" spans="1:2">
      <c r="A638" s="1054"/>
      <c r="B638" s="1055" t="s">
        <v>2131</v>
      </c>
    </row>
    <row r="639" spans="1:2">
      <c r="A639" s="1054"/>
      <c r="B639" s="1055"/>
    </row>
    <row r="640" spans="1:2">
      <c r="A640" s="1054"/>
      <c r="B640" s="1055" t="s">
        <v>2132</v>
      </c>
    </row>
    <row r="641" spans="1:2">
      <c r="A641" s="1054"/>
      <c r="B641" s="1055"/>
    </row>
    <row r="642" spans="1:2">
      <c r="A642" s="1054"/>
      <c r="B642" s="1055" t="s">
        <v>2133</v>
      </c>
    </row>
    <row r="643" spans="1:2">
      <c r="A643" s="1054"/>
      <c r="B643" s="1055"/>
    </row>
    <row r="644" spans="1:2">
      <c r="A644" s="1054"/>
      <c r="B644" s="1055" t="s">
        <v>2134</v>
      </c>
    </row>
    <row r="645" spans="1:2">
      <c r="A645" s="1054"/>
      <c r="B645" s="1055"/>
    </row>
    <row r="646" spans="1:2">
      <c r="A646" s="1054"/>
      <c r="B646" s="1055" t="s">
        <v>2135</v>
      </c>
    </row>
    <row r="647" spans="1:2">
      <c r="A647" s="1054"/>
      <c r="B647" s="1055"/>
    </row>
    <row r="648" spans="1:2">
      <c r="A648" s="1054"/>
      <c r="B648" s="1055" t="s">
        <v>2136</v>
      </c>
    </row>
    <row r="649" spans="1:2">
      <c r="A649" s="1054"/>
      <c r="B649" s="1055"/>
    </row>
    <row r="650" spans="1:2">
      <c r="A650" s="1054"/>
      <c r="B650" s="1055" t="s">
        <v>2137</v>
      </c>
    </row>
    <row r="651" spans="1:2">
      <c r="A651" s="1054"/>
      <c r="B651" s="1055"/>
    </row>
    <row r="652" spans="1:2">
      <c r="A652" s="1054"/>
      <c r="B652" s="1055" t="s">
        <v>2138</v>
      </c>
    </row>
    <row r="653" spans="1:2">
      <c r="A653" s="1054"/>
      <c r="B653" s="1055"/>
    </row>
    <row r="654" spans="1:2">
      <c r="A654" s="1054"/>
      <c r="B654" s="1055" t="s">
        <v>2139</v>
      </c>
    </row>
    <row r="655" spans="1:2">
      <c r="A655" s="1054"/>
      <c r="B655" s="1055"/>
    </row>
    <row r="656" spans="1:2">
      <c r="A656" s="1054"/>
      <c r="B656" s="1055" t="s">
        <v>2140</v>
      </c>
    </row>
    <row r="657" spans="1:2">
      <c r="A657" s="1054"/>
      <c r="B657" s="1055"/>
    </row>
    <row r="658" spans="1:2">
      <c r="A658" s="1054"/>
      <c r="B658" s="1055" t="s">
        <v>2141</v>
      </c>
    </row>
    <row r="659" spans="1:2">
      <c r="A659" s="1054"/>
      <c r="B659" s="1055"/>
    </row>
    <row r="660" spans="1:2">
      <c r="A660" s="1054"/>
      <c r="B660" s="1055" t="s">
        <v>2142</v>
      </c>
    </row>
    <row r="661" spans="1:2">
      <c r="A661" s="1054"/>
      <c r="B661" s="1055"/>
    </row>
    <row r="662" spans="1:2">
      <c r="A662" s="1054"/>
      <c r="B662" s="1055" t="s">
        <v>1933</v>
      </c>
    </row>
    <row r="663" spans="1:2">
      <c r="A663" s="1054"/>
      <c r="B663" s="1055"/>
    </row>
    <row r="664" spans="1:2">
      <c r="A664" s="1054"/>
      <c r="B664" s="1055" t="s">
        <v>2143</v>
      </c>
    </row>
    <row r="665" spans="1:2">
      <c r="A665" s="1054"/>
      <c r="B665" s="1055"/>
    </row>
    <row r="666" spans="1:2">
      <c r="A666" s="1054"/>
      <c r="B666" s="1055" t="s">
        <v>2144</v>
      </c>
    </row>
    <row r="667" spans="1:2">
      <c r="A667" s="1054"/>
      <c r="B667" s="1055"/>
    </row>
    <row r="668" spans="1:2">
      <c r="A668" s="1054"/>
      <c r="B668" s="1055" t="s">
        <v>2145</v>
      </c>
    </row>
    <row r="669" spans="1:2">
      <c r="A669" s="1054"/>
      <c r="B669" s="1055"/>
    </row>
    <row r="670" spans="1:2">
      <c r="A670" s="1054"/>
      <c r="B670" s="1055" t="s">
        <v>2146</v>
      </c>
    </row>
    <row r="671" spans="1:2">
      <c r="A671" s="1054"/>
      <c r="B671" s="1055"/>
    </row>
    <row r="672" spans="1:2">
      <c r="A672" s="1054"/>
      <c r="B672" s="1055" t="s">
        <v>2147</v>
      </c>
    </row>
    <row r="673" spans="1:2">
      <c r="A673" s="1054"/>
      <c r="B673" s="1055"/>
    </row>
    <row r="674" spans="1:2">
      <c r="A674" s="1054"/>
      <c r="B674" s="1055" t="s">
        <v>2148</v>
      </c>
    </row>
    <row r="675" spans="1:2">
      <c r="A675" s="1054"/>
      <c r="B675" s="1055"/>
    </row>
    <row r="676" spans="1:2">
      <c r="A676" s="1054"/>
      <c r="B676" s="1055" t="s">
        <v>2149</v>
      </c>
    </row>
    <row r="677" spans="1:2">
      <c r="A677" s="1054"/>
      <c r="B677" s="1055"/>
    </row>
    <row r="678" spans="1:2">
      <c r="A678" s="1054"/>
      <c r="B678" s="1055" t="s">
        <v>2150</v>
      </c>
    </row>
    <row r="679" spans="1:2">
      <c r="A679" s="1054"/>
      <c r="B679" s="1055"/>
    </row>
    <row r="680" spans="1:2">
      <c r="A680" s="1054"/>
      <c r="B680" s="1055" t="s">
        <v>1967</v>
      </c>
    </row>
    <row r="681" spans="1:2">
      <c r="A681" s="1054"/>
      <c r="B681" s="1055"/>
    </row>
    <row r="682" spans="1:2">
      <c r="A682" s="1054"/>
      <c r="B682" s="1055" t="s">
        <v>2151</v>
      </c>
    </row>
    <row r="683" spans="1:2">
      <c r="A683" s="1054"/>
      <c r="B683" s="1055"/>
    </row>
    <row r="684" spans="1:2">
      <c r="A684" s="1054"/>
      <c r="B684" s="1055" t="s">
        <v>2152</v>
      </c>
    </row>
    <row r="685" spans="1:2">
      <c r="A685" s="1054"/>
      <c r="B685" s="1055"/>
    </row>
    <row r="686" spans="1:2">
      <c r="A686" s="1054"/>
      <c r="B686" s="1055" t="s">
        <v>2153</v>
      </c>
    </row>
    <row r="687" spans="1:2">
      <c r="A687" s="1054"/>
      <c r="B687" s="1055"/>
    </row>
    <row r="688" spans="1:2">
      <c r="A688" s="1054"/>
      <c r="B688" s="1055" t="s">
        <v>1855</v>
      </c>
    </row>
    <row r="689" spans="1:2">
      <c r="A689" s="1054"/>
      <c r="B689" s="1055"/>
    </row>
    <row r="690" spans="1:2">
      <c r="A690" s="1054"/>
      <c r="B690" s="1055" t="s">
        <v>2154</v>
      </c>
    </row>
    <row r="691" spans="1:2">
      <c r="A691" s="1054"/>
      <c r="B691" s="1055"/>
    </row>
    <row r="692" spans="1:2">
      <c r="A692" s="1054"/>
      <c r="B692" s="1055" t="s">
        <v>2155</v>
      </c>
    </row>
    <row r="693" spans="1:2">
      <c r="A693" s="1054"/>
      <c r="B693" s="1055"/>
    </row>
    <row r="694" spans="1:2">
      <c r="A694" s="1054"/>
      <c r="B694" s="1055" t="s">
        <v>2156</v>
      </c>
    </row>
    <row r="695" spans="1:2">
      <c r="A695" s="1054"/>
      <c r="B695" s="1055"/>
    </row>
    <row r="696" spans="1:2">
      <c r="A696" s="1054"/>
      <c r="B696" s="1055" t="s">
        <v>2157</v>
      </c>
    </row>
    <row r="697" spans="1:2">
      <c r="A697" s="1054"/>
      <c r="B697" s="1055"/>
    </row>
    <row r="698" spans="1:2">
      <c r="A698" s="1054"/>
      <c r="B698" s="1055" t="s">
        <v>2158</v>
      </c>
    </row>
    <row r="699" spans="1:2">
      <c r="A699" s="1054"/>
      <c r="B699" s="1055"/>
    </row>
    <row r="700" spans="1:2">
      <c r="A700" s="1054"/>
      <c r="B700" s="1055" t="s">
        <v>1866</v>
      </c>
    </row>
    <row r="701" spans="1:2">
      <c r="A701" s="1054"/>
      <c r="B701" s="1055"/>
    </row>
    <row r="702" spans="1:2">
      <c r="A702" s="1054"/>
      <c r="B702" s="1055" t="s">
        <v>2159</v>
      </c>
    </row>
    <row r="703" spans="1:2">
      <c r="A703" s="1054"/>
      <c r="B703" s="1055"/>
    </row>
    <row r="704" spans="1:2">
      <c r="A704" s="1054"/>
      <c r="B704" s="1055" t="s">
        <v>2160</v>
      </c>
    </row>
    <row r="705" spans="1:2">
      <c r="A705" s="1054"/>
      <c r="B705" s="1055"/>
    </row>
    <row r="706" spans="1:2">
      <c r="A706" s="1054"/>
      <c r="B706" s="1055" t="s">
        <v>2161</v>
      </c>
    </row>
    <row r="707" spans="1:2">
      <c r="A707" s="1054"/>
      <c r="B707" s="1055"/>
    </row>
    <row r="708" spans="1:2">
      <c r="A708" s="1054"/>
      <c r="B708" s="1055" t="s">
        <v>1920</v>
      </c>
    </row>
    <row r="709" spans="1:2">
      <c r="A709" s="1054"/>
      <c r="B709" s="1055"/>
    </row>
    <row r="710" spans="1:2">
      <c r="A710" s="1054"/>
      <c r="B710" s="1055" t="s">
        <v>2162</v>
      </c>
    </row>
    <row r="711" spans="1:2">
      <c r="A711" s="1054"/>
      <c r="B711" s="1055"/>
    </row>
    <row r="712" spans="1:2">
      <c r="A712" s="1054"/>
      <c r="B712" s="1055" t="s">
        <v>2163</v>
      </c>
    </row>
    <row r="713" spans="1:2">
      <c r="A713" s="1054"/>
      <c r="B713" s="1055"/>
    </row>
    <row r="714" spans="1:2">
      <c r="A714" s="1054"/>
      <c r="B714" s="1055" t="s">
        <v>2164</v>
      </c>
    </row>
    <row r="715" spans="1:2">
      <c r="A715" s="1054"/>
      <c r="B715" s="1055"/>
    </row>
    <row r="716" spans="1:2">
      <c r="A716" s="1054"/>
      <c r="B716" s="1055" t="s">
        <v>2165</v>
      </c>
    </row>
    <row r="717" spans="1:2">
      <c r="A717" s="1054"/>
      <c r="B717" s="1055"/>
    </row>
    <row r="718" spans="1:2">
      <c r="A718" s="1054"/>
      <c r="B718" s="1055" t="s">
        <v>2166</v>
      </c>
    </row>
    <row r="719" spans="1:2">
      <c r="A719" s="1054"/>
      <c r="B719" s="1055"/>
    </row>
    <row r="720" spans="1:2">
      <c r="A720" s="1054"/>
      <c r="B720" s="1055" t="s">
        <v>2167</v>
      </c>
    </row>
    <row r="721" spans="1:2">
      <c r="A721" s="1054"/>
      <c r="B721" s="1055"/>
    </row>
    <row r="722" spans="1:2">
      <c r="A722" s="1054"/>
      <c r="B722" s="1055" t="s">
        <v>1932</v>
      </c>
    </row>
    <row r="723" spans="1:2">
      <c r="A723" s="1054"/>
      <c r="B723" s="1055"/>
    </row>
    <row r="724" spans="1:2">
      <c r="A724" s="1054"/>
      <c r="B724" s="1055" t="s">
        <v>2168</v>
      </c>
    </row>
    <row r="725" spans="1:2">
      <c r="A725" s="1054"/>
      <c r="B725" s="1055"/>
    </row>
    <row r="726" spans="1:2">
      <c r="A726" s="1054"/>
      <c r="B726" s="1055" t="s">
        <v>2169</v>
      </c>
    </row>
    <row r="727" spans="1:2">
      <c r="A727" s="1054"/>
      <c r="B727" s="1055"/>
    </row>
    <row r="728" spans="1:2">
      <c r="A728" s="1054"/>
      <c r="B728" s="1055" t="s">
        <v>2170</v>
      </c>
    </row>
    <row r="729" spans="1:2">
      <c r="A729" s="1054"/>
      <c r="B729" s="1055"/>
    </row>
    <row r="730" spans="1:2">
      <c r="A730" s="1054"/>
      <c r="B730" s="1055" t="s">
        <v>2171</v>
      </c>
    </row>
    <row r="731" spans="1:2">
      <c r="A731" s="1054"/>
      <c r="B731" s="1055"/>
    </row>
    <row r="732" spans="1:2">
      <c r="A732" s="1054"/>
      <c r="B732" s="1055" t="s">
        <v>2172</v>
      </c>
    </row>
    <row r="733" spans="1:2">
      <c r="A733" s="1054"/>
      <c r="B733" s="1055"/>
    </row>
    <row r="734" spans="1:2">
      <c r="A734" s="1054"/>
      <c r="B734" s="1055" t="s">
        <v>2173</v>
      </c>
    </row>
    <row r="735" spans="1:2">
      <c r="A735" s="1054"/>
      <c r="B735" s="1055"/>
    </row>
    <row r="736" spans="1:2">
      <c r="A736" s="1054"/>
      <c r="B736" s="1055" t="s">
        <v>2174</v>
      </c>
    </row>
    <row r="737" spans="1:2">
      <c r="A737" s="1054"/>
      <c r="B737" s="1055"/>
    </row>
    <row r="738" spans="1:2">
      <c r="A738" s="1054"/>
      <c r="B738" s="1055" t="s">
        <v>2175</v>
      </c>
    </row>
    <row r="739" spans="1:2">
      <c r="A739" s="1054"/>
      <c r="B739" s="1055"/>
    </row>
    <row r="740" spans="1:2">
      <c r="A740" s="1054"/>
      <c r="B740" s="1055" t="s">
        <v>2176</v>
      </c>
    </row>
    <row r="741" spans="1:2">
      <c r="A741" s="1054"/>
      <c r="B741" s="1055"/>
    </row>
    <row r="742" spans="1:2">
      <c r="A742" s="1054"/>
      <c r="B742" s="1055" t="s">
        <v>1931</v>
      </c>
    </row>
    <row r="743" spans="1:2">
      <c r="A743" s="1054"/>
      <c r="B743" s="1055"/>
    </row>
    <row r="744" spans="1:2">
      <c r="A744" s="1054"/>
      <c r="B744" s="1055" t="s">
        <v>2177</v>
      </c>
    </row>
    <row r="745" spans="1:2">
      <c r="A745" s="1054"/>
      <c r="B745" s="1055"/>
    </row>
    <row r="746" spans="1:2">
      <c r="A746" s="1054"/>
      <c r="B746" s="1055" t="s">
        <v>1969</v>
      </c>
    </row>
    <row r="747" spans="1:2">
      <c r="A747" s="1054"/>
      <c r="B747" s="1055"/>
    </row>
    <row r="748" spans="1:2">
      <c r="A748" s="1054"/>
      <c r="B748" s="1055" t="s">
        <v>2178</v>
      </c>
    </row>
    <row r="749" spans="1:2">
      <c r="A749" s="1054"/>
      <c r="B749" s="1055"/>
    </row>
    <row r="750" spans="1:2">
      <c r="A750" s="1054"/>
      <c r="B750" s="1055" t="s">
        <v>1936</v>
      </c>
    </row>
    <row r="751" spans="1:2">
      <c r="A751" s="1054"/>
      <c r="B751" s="1055"/>
    </row>
    <row r="752" spans="1:2">
      <c r="A752" s="1054"/>
      <c r="B752" s="1055" t="s">
        <v>1937</v>
      </c>
    </row>
    <row r="753" spans="1:2">
      <c r="A753" s="1054"/>
      <c r="B753" s="1055"/>
    </row>
    <row r="754" spans="1:2">
      <c r="A754" s="1054"/>
      <c r="B754" s="1055" t="s">
        <v>2179</v>
      </c>
    </row>
    <row r="755" spans="1:2">
      <c r="A755" s="1054"/>
      <c r="B755" s="1055"/>
    </row>
    <row r="756" spans="1:2">
      <c r="A756" s="1054"/>
      <c r="B756" s="1055" t="s">
        <v>2180</v>
      </c>
    </row>
    <row r="757" spans="1:2">
      <c r="A757" s="1054"/>
      <c r="B757" s="1055"/>
    </row>
    <row r="758" spans="1:2">
      <c r="A758" s="1054"/>
      <c r="B758" s="1055" t="s">
        <v>2181</v>
      </c>
    </row>
    <row r="759" spans="1:2">
      <c r="A759" s="1054"/>
      <c r="B759" s="1055"/>
    </row>
    <row r="760" spans="1:2">
      <c r="A760" s="1054"/>
      <c r="B760" s="1055" t="s">
        <v>2182</v>
      </c>
    </row>
    <row r="761" spans="1:2">
      <c r="A761" s="1054"/>
      <c r="B761" s="1055"/>
    </row>
    <row r="762" spans="1:2">
      <c r="A762" s="1054"/>
      <c r="B762" s="1055" t="s">
        <v>2183</v>
      </c>
    </row>
    <row r="763" spans="1:2">
      <c r="A763" s="1054"/>
      <c r="B763" s="1055"/>
    </row>
    <row r="764" spans="1:2">
      <c r="A764" s="1054"/>
      <c r="B764" s="1055" t="s">
        <v>2184</v>
      </c>
    </row>
    <row r="765" spans="1:2">
      <c r="A765" s="1054"/>
      <c r="B765" s="1055"/>
    </row>
    <row r="766" spans="1:2">
      <c r="A766" s="1054"/>
      <c r="B766" s="1055" t="s">
        <v>1930</v>
      </c>
    </row>
    <row r="767" spans="1:2">
      <c r="A767" s="1054"/>
      <c r="B767" s="1055"/>
    </row>
    <row r="768" spans="1:2">
      <c r="A768" s="1054"/>
      <c r="B768" s="1055" t="s">
        <v>2185</v>
      </c>
    </row>
    <row r="769" spans="1:2">
      <c r="A769" s="1054"/>
      <c r="B769" s="1055"/>
    </row>
    <row r="770" spans="1:2">
      <c r="A770" s="1054"/>
      <c r="B770" s="1055" t="s">
        <v>2177</v>
      </c>
    </row>
    <row r="771" spans="1:2">
      <c r="A771" s="1054"/>
      <c r="B771" s="1055"/>
    </row>
    <row r="772" spans="1:2">
      <c r="A772" s="1054"/>
      <c r="B772" s="1055" t="s">
        <v>2186</v>
      </c>
    </row>
    <row r="773" spans="1:2">
      <c r="A773" s="1054"/>
      <c r="B773" s="1055"/>
    </row>
    <row r="774" spans="1:2">
      <c r="A774" s="1054"/>
      <c r="B774" s="1055" t="s">
        <v>1949</v>
      </c>
    </row>
    <row r="775" spans="1:2">
      <c r="A775" s="1054"/>
      <c r="B775" s="1055"/>
    </row>
    <row r="776" spans="1:2">
      <c r="A776" s="1054"/>
      <c r="B776" s="1055" t="s">
        <v>2187</v>
      </c>
    </row>
    <row r="777" spans="1:2">
      <c r="A777" s="1054"/>
      <c r="B777" s="1055"/>
    </row>
    <row r="778" spans="1:2">
      <c r="A778" s="1054"/>
      <c r="B778" s="1055" t="s">
        <v>2188</v>
      </c>
    </row>
    <row r="779" spans="1:2">
      <c r="A779" s="1054"/>
      <c r="B779" s="1055"/>
    </row>
    <row r="780" spans="1:2">
      <c r="A780" s="1054"/>
      <c r="B780" s="1055" t="s">
        <v>1941</v>
      </c>
    </row>
    <row r="781" spans="1:2">
      <c r="A781" s="1054"/>
      <c r="B781" s="1055"/>
    </row>
    <row r="782" spans="1:2">
      <c r="A782" s="1054"/>
      <c r="B782" s="1055" t="s">
        <v>1893</v>
      </c>
    </row>
    <row r="783" spans="1:2">
      <c r="A783" s="1054"/>
      <c r="B783" s="1055"/>
    </row>
    <row r="784" spans="1:2">
      <c r="A784" s="1054"/>
      <c r="B784" s="1055" t="s">
        <v>2189</v>
      </c>
    </row>
    <row r="785" spans="1:2">
      <c r="A785" s="1054"/>
      <c r="B785" s="1055"/>
    </row>
    <row r="786" spans="1:2">
      <c r="A786" s="1054"/>
      <c r="B786" s="1055" t="s">
        <v>1900</v>
      </c>
    </row>
    <row r="787" spans="1:2">
      <c r="A787" s="1054"/>
      <c r="B787" s="1055"/>
    </row>
    <row r="788" spans="1:2">
      <c r="A788" s="1054"/>
      <c r="B788" s="1055" t="s">
        <v>2190</v>
      </c>
    </row>
    <row r="789" spans="1:2">
      <c r="A789" s="1054"/>
      <c r="B789" s="1055"/>
    </row>
    <row r="790" spans="1:2">
      <c r="A790" s="1054"/>
      <c r="B790" s="1055" t="s">
        <v>1863</v>
      </c>
    </row>
    <row r="791" spans="1:2">
      <c r="A791" s="1054"/>
      <c r="B791" s="1055"/>
    </row>
    <row r="792" spans="1:2">
      <c r="A792" s="1054"/>
      <c r="B792" s="1055" t="s">
        <v>1863</v>
      </c>
    </row>
    <row r="793" spans="1:2">
      <c r="A793" s="1054"/>
      <c r="B793" s="1055"/>
    </row>
    <row r="794" spans="1:2">
      <c r="A794" s="1054"/>
      <c r="B794" s="1055" t="s">
        <v>2191</v>
      </c>
    </row>
    <row r="795" spans="1:2">
      <c r="A795" s="1054"/>
      <c r="B795" s="1055"/>
    </row>
    <row r="796" spans="1:2">
      <c r="A796" s="1054"/>
      <c r="B796" s="1055" t="s">
        <v>2192</v>
      </c>
    </row>
    <row r="797" spans="1:2">
      <c r="A797" s="1054"/>
      <c r="B797" s="1055"/>
    </row>
    <row r="798" spans="1:2" ht="30">
      <c r="A798" s="1054"/>
      <c r="B798" s="1055" t="s">
        <v>2193</v>
      </c>
    </row>
    <row r="799" spans="1:2">
      <c r="A799" s="1054"/>
      <c r="B799" s="1055"/>
    </row>
    <row r="800" spans="1:2">
      <c r="A800" s="1054"/>
      <c r="B800" s="1055" t="s">
        <v>2156</v>
      </c>
    </row>
    <row r="801" spans="1:2">
      <c r="A801" s="1054"/>
      <c r="B801" s="1055"/>
    </row>
    <row r="802" spans="1:2">
      <c r="A802" s="1054"/>
      <c r="B802" s="1055" t="s">
        <v>1921</v>
      </c>
    </row>
    <row r="803" spans="1:2">
      <c r="A803" s="1054"/>
      <c r="B803" s="1055"/>
    </row>
    <row r="804" spans="1:2">
      <c r="A804" s="1054"/>
      <c r="B804" s="1055" t="s">
        <v>2194</v>
      </c>
    </row>
    <row r="805" spans="1:2">
      <c r="A805" s="1054"/>
      <c r="B805" s="1055"/>
    </row>
    <row r="806" spans="1:2">
      <c r="A806" s="1054"/>
      <c r="B806" s="1055" t="s">
        <v>2195</v>
      </c>
    </row>
    <row r="807" spans="1:2">
      <c r="A807" s="1054"/>
      <c r="B807" s="1055"/>
    </row>
    <row r="808" spans="1:2">
      <c r="A808" s="1054"/>
      <c r="B808" s="1055" t="s">
        <v>2190</v>
      </c>
    </row>
    <row r="809" spans="1:2">
      <c r="A809" s="1054"/>
      <c r="B809" s="1055"/>
    </row>
    <row r="810" spans="1:2">
      <c r="A810" s="1054"/>
      <c r="B810" s="1055" t="s">
        <v>2186</v>
      </c>
    </row>
    <row r="811" spans="1:2">
      <c r="A811" s="1054"/>
      <c r="B811" s="1055"/>
    </row>
    <row r="812" spans="1:2">
      <c r="A812" s="1054"/>
      <c r="B812" s="1055" t="s">
        <v>2196</v>
      </c>
    </row>
    <row r="813" spans="1:2">
      <c r="A813" s="1054"/>
      <c r="B813" s="1055"/>
    </row>
    <row r="814" spans="1:2">
      <c r="A814" s="1054"/>
      <c r="B814" s="1055" t="s">
        <v>1863</v>
      </c>
    </row>
    <row r="815" spans="1:2">
      <c r="A815" s="1054"/>
      <c r="B815" s="1055"/>
    </row>
    <row r="816" spans="1:2">
      <c r="A816" s="1054"/>
      <c r="B816" s="1055" t="s">
        <v>1943</v>
      </c>
    </row>
    <row r="817" spans="1:2">
      <c r="A817" s="1054"/>
      <c r="B817" s="1055"/>
    </row>
    <row r="818" spans="1:2">
      <c r="A818" s="1054"/>
      <c r="B818" s="1055" t="s">
        <v>1944</v>
      </c>
    </row>
    <row r="819" spans="1:2">
      <c r="A819" s="1054"/>
      <c r="B819" s="1055"/>
    </row>
    <row r="820" spans="1:2">
      <c r="A820" s="1054"/>
      <c r="B820" s="1055" t="s">
        <v>2197</v>
      </c>
    </row>
    <row r="821" spans="1:2">
      <c r="A821" s="1054"/>
      <c r="B821" s="1055"/>
    </row>
    <row r="822" spans="1:2">
      <c r="A822" s="1054"/>
      <c r="B822" s="1055" t="s">
        <v>2198</v>
      </c>
    </row>
    <row r="823" spans="1:2">
      <c r="A823" s="1054"/>
      <c r="B823" s="1055"/>
    </row>
    <row r="824" spans="1:2">
      <c r="A824" s="1054"/>
      <c r="B824" s="1055" t="s">
        <v>2199</v>
      </c>
    </row>
    <row r="825" spans="1:2">
      <c r="A825" s="1054"/>
      <c r="B825" s="1055"/>
    </row>
    <row r="826" spans="1:2">
      <c r="A826" s="1054"/>
      <c r="B826" s="1055" t="s">
        <v>2200</v>
      </c>
    </row>
    <row r="827" spans="1:2">
      <c r="A827" s="1054"/>
      <c r="B827" s="1055"/>
    </row>
    <row r="828" spans="1:2">
      <c r="A828" s="1054"/>
      <c r="B828" s="1055" t="s">
        <v>2201</v>
      </c>
    </row>
    <row r="829" spans="1:2">
      <c r="A829" s="1054"/>
      <c r="B829" s="1055"/>
    </row>
    <row r="830" spans="1:2">
      <c r="A830" s="1054"/>
      <c r="B830" s="1055" t="s">
        <v>2202</v>
      </c>
    </row>
    <row r="831" spans="1:2">
      <c r="A831" s="1054"/>
      <c r="B831" s="1055"/>
    </row>
    <row r="832" spans="1:2">
      <c r="A832" s="1054"/>
      <c r="B832" s="1055" t="s">
        <v>2203</v>
      </c>
    </row>
    <row r="833" spans="1:2">
      <c r="A833" s="1054"/>
      <c r="B833" s="1055"/>
    </row>
    <row r="834" spans="1:2">
      <c r="A834" s="1054"/>
      <c r="B834" s="1055" t="s">
        <v>2204</v>
      </c>
    </row>
    <row r="835" spans="1:2">
      <c r="A835" s="1054"/>
      <c r="B835" s="1055"/>
    </row>
    <row r="836" spans="1:2">
      <c r="A836" s="1054"/>
      <c r="B836" s="1055" t="s">
        <v>2205</v>
      </c>
    </row>
    <row r="837" spans="1:2">
      <c r="A837" s="1054"/>
      <c r="B837" s="1055"/>
    </row>
    <row r="838" spans="1:2">
      <c r="A838" s="1054"/>
      <c r="B838" s="1055" t="s">
        <v>2206</v>
      </c>
    </row>
    <row r="839" spans="1:2">
      <c r="A839" s="1054"/>
      <c r="B839" s="1055"/>
    </row>
    <row r="840" spans="1:2">
      <c r="A840" s="1054"/>
      <c r="B840" s="1055" t="s">
        <v>2207</v>
      </c>
    </row>
    <row r="841" spans="1:2">
      <c r="A841" s="1054"/>
      <c r="B841" s="1055"/>
    </row>
    <row r="842" spans="1:2">
      <c r="A842" s="1054"/>
      <c r="B842" s="1055" t="s">
        <v>2208</v>
      </c>
    </row>
    <row r="843" spans="1:2">
      <c r="A843" s="1054"/>
      <c r="B843" s="1055"/>
    </row>
    <row r="844" spans="1:2">
      <c r="A844" s="1054"/>
      <c r="B844" s="1055" t="s">
        <v>2195</v>
      </c>
    </row>
    <row r="845" spans="1:2">
      <c r="A845" s="1054"/>
      <c r="B845" s="1055"/>
    </row>
    <row r="846" spans="1:2">
      <c r="A846" s="1054"/>
      <c r="B846" s="1055" t="s">
        <v>2209</v>
      </c>
    </row>
    <row r="847" spans="1:2">
      <c r="A847" s="1054"/>
      <c r="B847" s="1055"/>
    </row>
    <row r="848" spans="1:2">
      <c r="A848" s="1054"/>
      <c r="B848" s="1055" t="s">
        <v>2210</v>
      </c>
    </row>
    <row r="849" spans="1:2">
      <c r="A849" s="1054"/>
      <c r="B849" s="1055"/>
    </row>
    <row r="850" spans="1:2">
      <c r="A850" s="1054"/>
      <c r="B850" s="1055" t="s">
        <v>2211</v>
      </c>
    </row>
    <row r="851" spans="1:2">
      <c r="A851" s="1054"/>
      <c r="B851" s="1055"/>
    </row>
    <row r="852" spans="1:2">
      <c r="A852" s="1054"/>
      <c r="B852" s="1055" t="s">
        <v>2212</v>
      </c>
    </row>
    <row r="853" spans="1:2">
      <c r="A853" s="1054"/>
      <c r="B853" s="1055"/>
    </row>
    <row r="854" spans="1:2">
      <c r="A854" s="1054"/>
      <c r="B854" s="1055" t="s">
        <v>2213</v>
      </c>
    </row>
    <row r="855" spans="1:2">
      <c r="A855" s="1054"/>
      <c r="B855" s="1055"/>
    </row>
    <row r="856" spans="1:2">
      <c r="A856" s="1054"/>
      <c r="B856" s="1055" t="s">
        <v>1892</v>
      </c>
    </row>
    <row r="857" spans="1:2">
      <c r="A857" s="1054"/>
      <c r="B857" s="1055"/>
    </row>
    <row r="858" spans="1:2">
      <c r="A858" s="1054"/>
      <c r="B858" s="1055" t="s">
        <v>2214</v>
      </c>
    </row>
    <row r="859" spans="1:2">
      <c r="A859" s="1054"/>
      <c r="B859" s="1055"/>
    </row>
    <row r="860" spans="1:2">
      <c r="A860" s="1054"/>
      <c r="B860" s="1055" t="s">
        <v>2215</v>
      </c>
    </row>
    <row r="861" spans="1:2">
      <c r="A861" s="1054"/>
      <c r="B861" s="1055"/>
    </row>
    <row r="862" spans="1:2">
      <c r="A862" s="1054"/>
      <c r="B862" s="1055" t="s">
        <v>2216</v>
      </c>
    </row>
    <row r="863" spans="1:2">
      <c r="A863" s="1054"/>
      <c r="B863" s="1055"/>
    </row>
    <row r="864" spans="1:2">
      <c r="A864" s="1054"/>
      <c r="B864" s="1055" t="s">
        <v>2129</v>
      </c>
    </row>
    <row r="865" spans="1:2">
      <c r="A865" s="1054"/>
      <c r="B865" s="1055"/>
    </row>
    <row r="866" spans="1:2">
      <c r="A866" s="1054"/>
      <c r="B866" s="1055" t="s">
        <v>2197</v>
      </c>
    </row>
    <row r="867" spans="1:2">
      <c r="A867" s="1054"/>
      <c r="B867" s="1055"/>
    </row>
    <row r="868" spans="1:2">
      <c r="A868" s="1054"/>
      <c r="B868" s="1055" t="s">
        <v>2217</v>
      </c>
    </row>
    <row r="869" spans="1:2">
      <c r="A869" s="1054"/>
      <c r="B869" s="1055"/>
    </row>
    <row r="870" spans="1:2">
      <c r="A870" s="1054"/>
      <c r="B870" s="1055" t="s">
        <v>2020</v>
      </c>
    </row>
    <row r="871" spans="1:2">
      <c r="A871" s="1054"/>
      <c r="B871" s="1055"/>
    </row>
    <row r="872" spans="1:2">
      <c r="A872" s="1054"/>
      <c r="B872" s="1055" t="s">
        <v>2218</v>
      </c>
    </row>
    <row r="873" spans="1:2">
      <c r="A873" s="1054"/>
      <c r="B873" s="1055"/>
    </row>
    <row r="874" spans="1:2">
      <c r="A874" s="1054"/>
      <c r="B874" s="1055" t="s">
        <v>1859</v>
      </c>
    </row>
    <row r="875" spans="1:2">
      <c r="A875" s="1054"/>
      <c r="B875" s="1055"/>
    </row>
    <row r="876" spans="1:2">
      <c r="A876" s="1054"/>
      <c r="B876" s="1055" t="s">
        <v>2182</v>
      </c>
    </row>
    <row r="877" spans="1:2">
      <c r="A877" s="1054"/>
      <c r="B877" s="1055"/>
    </row>
    <row r="878" spans="1:2">
      <c r="A878" s="1054"/>
      <c r="B878" s="1055" t="s">
        <v>2219</v>
      </c>
    </row>
    <row r="879" spans="1:2">
      <c r="A879" s="1054"/>
      <c r="B879" s="1055"/>
    </row>
    <row r="880" spans="1:2">
      <c r="A880" s="1054"/>
      <c r="B880" s="1055" t="s">
        <v>2220</v>
      </c>
    </row>
    <row r="881" spans="1:2">
      <c r="A881" s="1054"/>
      <c r="B881" s="1055"/>
    </row>
    <row r="882" spans="1:2">
      <c r="A882" s="1054"/>
      <c r="B882" s="1055" t="s">
        <v>2221</v>
      </c>
    </row>
    <row r="883" spans="1:2">
      <c r="A883" s="1054"/>
      <c r="B883" s="1055"/>
    </row>
    <row r="884" spans="1:2">
      <c r="A884" s="1054"/>
      <c r="B884" s="1055" t="s">
        <v>2222</v>
      </c>
    </row>
    <row r="885" spans="1:2">
      <c r="A885" s="1054"/>
      <c r="B885" s="1055"/>
    </row>
    <row r="886" spans="1:2">
      <c r="A886" s="1054"/>
      <c r="B886" s="1055" t="s">
        <v>1922</v>
      </c>
    </row>
    <row r="887" spans="1:2">
      <c r="A887" s="1054"/>
      <c r="B887" s="1055"/>
    </row>
    <row r="888" spans="1:2">
      <c r="A888" s="1054"/>
      <c r="B888" s="1055" t="s">
        <v>2223</v>
      </c>
    </row>
    <row r="889" spans="1:2">
      <c r="A889" s="1054"/>
      <c r="B889" s="1055"/>
    </row>
    <row r="890" spans="1:2">
      <c r="A890" s="1054"/>
      <c r="B890" s="1055" t="s">
        <v>2224</v>
      </c>
    </row>
    <row r="891" spans="1:2">
      <c r="A891" s="1054"/>
      <c r="B891" s="1055"/>
    </row>
    <row r="892" spans="1:2">
      <c r="A892" s="1054"/>
      <c r="B892" s="1055" t="s">
        <v>2225</v>
      </c>
    </row>
    <row r="893" spans="1:2">
      <c r="A893" s="1054"/>
      <c r="B893" s="1055"/>
    </row>
    <row r="894" spans="1:2">
      <c r="A894" s="1054"/>
      <c r="B894" s="1055" t="s">
        <v>2226</v>
      </c>
    </row>
    <row r="895" spans="1:2">
      <c r="A895" s="1054"/>
      <c r="B895" s="1055"/>
    </row>
    <row r="896" spans="1:2">
      <c r="A896" s="1054"/>
      <c r="B896" s="1055" t="s">
        <v>1928</v>
      </c>
    </row>
    <row r="897" spans="1:2">
      <c r="A897" s="1054"/>
      <c r="B897" s="1055"/>
    </row>
    <row r="898" spans="1:2">
      <c r="A898" s="1054"/>
      <c r="B898" s="1055" t="s">
        <v>1880</v>
      </c>
    </row>
    <row r="899" spans="1:2">
      <c r="A899" s="1054"/>
      <c r="B899" s="1055"/>
    </row>
    <row r="900" spans="1:2">
      <c r="A900" s="1054"/>
      <c r="B900" s="1055" t="s">
        <v>2227</v>
      </c>
    </row>
    <row r="901" spans="1:2">
      <c r="A901" s="1054"/>
      <c r="B901" s="1055"/>
    </row>
    <row r="902" spans="1:2">
      <c r="A902" s="1054"/>
      <c r="B902" s="1055" t="s">
        <v>2228</v>
      </c>
    </row>
    <row r="903" spans="1:2">
      <c r="A903" s="1054"/>
      <c r="B903" s="1055"/>
    </row>
    <row r="904" spans="1:2">
      <c r="A904" s="1054"/>
      <c r="B904" s="1055" t="s">
        <v>2173</v>
      </c>
    </row>
    <row r="905" spans="1:2">
      <c r="A905" s="1054"/>
      <c r="B905" s="1055"/>
    </row>
    <row r="906" spans="1:2">
      <c r="A906" s="1054"/>
      <c r="B906" s="1055" t="s">
        <v>2229</v>
      </c>
    </row>
    <row r="907" spans="1:2">
      <c r="A907" s="1054"/>
      <c r="B907" s="1055"/>
    </row>
    <row r="908" spans="1:2">
      <c r="A908" s="1054"/>
      <c r="B908" s="1055" t="s">
        <v>1917</v>
      </c>
    </row>
    <row r="909" spans="1:2">
      <c r="A909" s="1054"/>
      <c r="B909" s="1055"/>
    </row>
    <row r="910" spans="1:2">
      <c r="A910" s="1054"/>
      <c r="B910" s="1055" t="s">
        <v>2230</v>
      </c>
    </row>
    <row r="911" spans="1:2">
      <c r="A911" s="1054"/>
      <c r="B911" s="1055"/>
    </row>
    <row r="912" spans="1:2">
      <c r="A912" s="1054"/>
      <c r="B912" s="1055" t="s">
        <v>2231</v>
      </c>
    </row>
    <row r="913" spans="1:2">
      <c r="A913" s="1054"/>
      <c r="B913" s="1055"/>
    </row>
    <row r="914" spans="1:2">
      <c r="A914" s="1054"/>
      <c r="B914" s="1055" t="s">
        <v>1853</v>
      </c>
    </row>
    <row r="915" spans="1:2">
      <c r="A915" s="1054"/>
      <c r="B915" s="1055"/>
    </row>
    <row r="916" spans="1:2">
      <c r="A916" s="1054"/>
      <c r="B916" s="1055" t="s">
        <v>2232</v>
      </c>
    </row>
    <row r="917" spans="1:2">
      <c r="A917" s="1054"/>
      <c r="B917" s="1055"/>
    </row>
    <row r="918" spans="1:2">
      <c r="A918" s="1054"/>
      <c r="B918" s="1055" t="s">
        <v>1942</v>
      </c>
    </row>
    <row r="919" spans="1:2">
      <c r="A919" s="1054"/>
      <c r="B919" s="1055"/>
    </row>
    <row r="920" spans="1:2">
      <c r="A920" s="1054"/>
      <c r="B920" s="1055" t="s">
        <v>2233</v>
      </c>
    </row>
    <row r="921" spans="1:2">
      <c r="A921" s="1054"/>
      <c r="B921" s="1055"/>
    </row>
    <row r="922" spans="1:2">
      <c r="A922" s="1054"/>
      <c r="B922" s="1055" t="s">
        <v>1929</v>
      </c>
    </row>
    <row r="923" spans="1:2">
      <c r="A923" s="1054"/>
      <c r="B923" s="1055"/>
    </row>
    <row r="924" spans="1:2">
      <c r="A924" s="1054"/>
      <c r="B924" s="1055" t="s">
        <v>1874</v>
      </c>
    </row>
    <row r="925" spans="1:2">
      <c r="A925" s="1054"/>
      <c r="B925" s="1055"/>
    </row>
    <row r="926" spans="1:2">
      <c r="A926" s="1054"/>
      <c r="B926" s="1055" t="s">
        <v>2170</v>
      </c>
    </row>
    <row r="927" spans="1:2">
      <c r="A927" s="1054"/>
      <c r="B927" s="1055"/>
    </row>
    <row r="928" spans="1:2">
      <c r="A928" s="1054"/>
      <c r="B928" s="1055" t="s">
        <v>2234</v>
      </c>
    </row>
    <row r="929" spans="1:2">
      <c r="A929" s="1054"/>
      <c r="B929" s="1055"/>
    </row>
    <row r="930" spans="1:2">
      <c r="A930" s="1054"/>
      <c r="B930" s="1055" t="s">
        <v>1860</v>
      </c>
    </row>
    <row r="931" spans="1:2">
      <c r="A931" s="1054"/>
      <c r="B931" s="1055"/>
    </row>
    <row r="932" spans="1:2">
      <c r="A932" s="1054"/>
      <c r="B932" s="1055" t="s">
        <v>1872</v>
      </c>
    </row>
    <row r="933" spans="1:2">
      <c r="A933" s="1054"/>
      <c r="B933" s="1055"/>
    </row>
    <row r="934" spans="1:2">
      <c r="A934" s="1054"/>
      <c r="B934" s="1055" t="s">
        <v>2235</v>
      </c>
    </row>
    <row r="935" spans="1:2">
      <c r="A935" s="1054"/>
      <c r="B935" s="1055"/>
    </row>
    <row r="936" spans="1:2">
      <c r="A936" s="1054"/>
      <c r="B936" s="1055" t="s">
        <v>1873</v>
      </c>
    </row>
    <row r="937" spans="1:2">
      <c r="A937" s="1054"/>
      <c r="B937" s="1055"/>
    </row>
    <row r="938" spans="1:2">
      <c r="A938" s="1054"/>
      <c r="B938" s="1055" t="s">
        <v>2236</v>
      </c>
    </row>
    <row r="939" spans="1:2">
      <c r="A939" s="1054"/>
      <c r="B939" s="1055"/>
    </row>
    <row r="940" spans="1:2">
      <c r="A940" s="1054"/>
      <c r="B940" s="1055" t="s">
        <v>2237</v>
      </c>
    </row>
    <row r="941" spans="1:2">
      <c r="A941" s="1054"/>
      <c r="B941" s="1055"/>
    </row>
    <row r="942" spans="1:2">
      <c r="A942" s="1054"/>
      <c r="B942" s="1055" t="s">
        <v>2238</v>
      </c>
    </row>
    <row r="943" spans="1:2">
      <c r="A943" s="1054"/>
      <c r="B943" s="1055"/>
    </row>
    <row r="944" spans="1:2">
      <c r="A944" s="1054"/>
      <c r="B944" s="1055" t="s">
        <v>2239</v>
      </c>
    </row>
    <row r="945" spans="1:2">
      <c r="A945" s="1054"/>
      <c r="B945" s="1055"/>
    </row>
    <row r="946" spans="1:2">
      <c r="A946" s="1054"/>
      <c r="B946" s="1055" t="s">
        <v>1998</v>
      </c>
    </row>
    <row r="947" spans="1:2">
      <c r="A947" s="1054"/>
      <c r="B947" s="1055"/>
    </row>
    <row r="948" spans="1:2">
      <c r="A948" s="1054"/>
      <c r="B948" s="1055" t="s">
        <v>1924</v>
      </c>
    </row>
    <row r="949" spans="1:2">
      <c r="A949" s="1054"/>
      <c r="B949" s="1055"/>
    </row>
    <row r="950" spans="1:2">
      <c r="A950" s="1054"/>
      <c r="B950" s="1055" t="s">
        <v>2004</v>
      </c>
    </row>
    <row r="951" spans="1:2">
      <c r="A951" s="1054"/>
      <c r="B951" s="1055"/>
    </row>
    <row r="952" spans="1:2">
      <c r="A952" s="1054"/>
      <c r="B952" s="1055" t="s">
        <v>2002</v>
      </c>
    </row>
    <row r="953" spans="1:2">
      <c r="A953" s="1054"/>
      <c r="B953" s="1055"/>
    </row>
    <row r="954" spans="1:2">
      <c r="A954" s="1054"/>
      <c r="B954" s="1055" t="s">
        <v>1968</v>
      </c>
    </row>
    <row r="955" spans="1:2">
      <c r="A955" s="1054"/>
      <c r="B955" s="1055"/>
    </row>
    <row r="956" spans="1:2">
      <c r="A956" s="1054"/>
      <c r="B956" s="1055" t="s">
        <v>1994</v>
      </c>
    </row>
    <row r="957" spans="1:2">
      <c r="A957" s="1054"/>
      <c r="B957" s="1055"/>
    </row>
    <row r="958" spans="1:2">
      <c r="A958" s="1054"/>
      <c r="B958" s="1055" t="s">
        <v>1995</v>
      </c>
    </row>
    <row r="959" spans="1:2">
      <c r="A959" s="1054"/>
      <c r="B959" s="1055"/>
    </row>
    <row r="960" spans="1:2">
      <c r="A960" s="1054"/>
      <c r="B960" s="1055" t="s">
        <v>2240</v>
      </c>
    </row>
    <row r="961" spans="1:2">
      <c r="A961" s="1054"/>
      <c r="B961" s="1055"/>
    </row>
    <row r="962" spans="1:2">
      <c r="A962" s="1054"/>
      <c r="B962" s="1055" t="s">
        <v>2241</v>
      </c>
    </row>
    <row r="963" spans="1:2">
      <c r="A963" s="1054"/>
      <c r="B963" s="1055"/>
    </row>
    <row r="964" spans="1:2">
      <c r="A964" s="1054"/>
      <c r="B964" s="1055" t="s">
        <v>2213</v>
      </c>
    </row>
    <row r="965" spans="1:2">
      <c r="A965" s="1054"/>
      <c r="B965" s="1055"/>
    </row>
    <row r="966" spans="1:2">
      <c r="A966" s="1054"/>
      <c r="B966" s="1055" t="s">
        <v>2242</v>
      </c>
    </row>
    <row r="967" spans="1:2">
      <c r="A967" s="1054"/>
      <c r="B967" s="1055"/>
    </row>
    <row r="968" spans="1:2">
      <c r="A968" s="1054"/>
      <c r="B968" s="1055" t="s">
        <v>2243</v>
      </c>
    </row>
    <row r="969" spans="1:2">
      <c r="A969" s="1054"/>
    </row>
    <row r="970" spans="1:2">
      <c r="A970" s="1054"/>
      <c r="B970" s="1055" t="s">
        <v>1989</v>
      </c>
    </row>
    <row r="971" spans="1:2">
      <c r="A971" s="1054"/>
      <c r="B971" s="1055"/>
    </row>
    <row r="972" spans="1:2">
      <c r="A972" s="1054"/>
      <c r="B972" s="1055" t="s">
        <v>2170</v>
      </c>
    </row>
    <row r="973" spans="1:2">
      <c r="A973" s="1054"/>
      <c r="B973" s="1055"/>
    </row>
    <row r="974" spans="1:2">
      <c r="A974" s="1054"/>
      <c r="B974" s="1055" t="s">
        <v>2006</v>
      </c>
    </row>
    <row r="975" spans="1:2">
      <c r="A975" s="1054"/>
      <c r="B975" s="1055"/>
    </row>
    <row r="976" spans="1:2">
      <c r="A976" s="1054"/>
      <c r="B976" s="1055" t="s">
        <v>2007</v>
      </c>
    </row>
    <row r="977" spans="1:2">
      <c r="A977" s="1054"/>
      <c r="B977" s="1055"/>
    </row>
    <row r="978" spans="1:2">
      <c r="A978" s="1054"/>
      <c r="B978" s="1055" t="s">
        <v>1993</v>
      </c>
    </row>
    <row r="979" spans="1:2">
      <c r="A979" s="1054"/>
      <c r="B979" s="1055"/>
    </row>
    <row r="980" spans="1:2">
      <c r="A980" s="1054"/>
      <c r="B980" s="1055" t="s">
        <v>2008</v>
      </c>
    </row>
    <row r="981" spans="1:2">
      <c r="A981" s="1054"/>
      <c r="B981" s="1055"/>
    </row>
    <row r="982" spans="1:2">
      <c r="A982" s="1054"/>
      <c r="B982" s="1055" t="s">
        <v>1996</v>
      </c>
    </row>
    <row r="983" spans="1:2">
      <c r="A983" s="1054"/>
      <c r="B983" s="1055"/>
    </row>
    <row r="984" spans="1:2">
      <c r="A984" s="1054"/>
      <c r="B984" s="1055" t="s">
        <v>2244</v>
      </c>
    </row>
    <row r="985" spans="1:2">
      <c r="A985" s="1054"/>
      <c r="B985" s="1055"/>
    </row>
    <row r="986" spans="1:2">
      <c r="A986" s="1054"/>
      <c r="B986" s="1055" t="s">
        <v>2245</v>
      </c>
    </row>
    <row r="987" spans="1:2">
      <c r="A987" s="1054"/>
      <c r="B987" s="1055"/>
    </row>
    <row r="988" spans="1:2">
      <c r="A988" s="1054"/>
      <c r="B988" s="1055" t="s">
        <v>2246</v>
      </c>
    </row>
    <row r="989" spans="1:2">
      <c r="A989" s="1054"/>
      <c r="B989" s="1055"/>
    </row>
    <row r="990" spans="1:2">
      <c r="A990" s="1054"/>
      <c r="B990" s="1055" t="s">
        <v>2247</v>
      </c>
    </row>
    <row r="991" spans="1:2">
      <c r="A991" s="1054"/>
      <c r="B991" s="1055"/>
    </row>
    <row r="992" spans="1:2">
      <c r="A992" s="1054"/>
      <c r="B992" s="1055" t="s">
        <v>1899</v>
      </c>
    </row>
    <row r="993" spans="1:2">
      <c r="A993" s="1054"/>
      <c r="B993" s="1055"/>
    </row>
    <row r="994" spans="1:2">
      <c r="A994" s="1054"/>
      <c r="B994" s="1055" t="s">
        <v>1987</v>
      </c>
    </row>
    <row r="995" spans="1:2">
      <c r="A995" s="1054"/>
      <c r="B995" s="1055"/>
    </row>
    <row r="996" spans="1:2">
      <c r="A996" s="1054"/>
      <c r="B996" s="1055" t="s">
        <v>2248</v>
      </c>
    </row>
    <row r="997" spans="1:2">
      <c r="A997" s="1054"/>
      <c r="B997" s="1055"/>
    </row>
    <row r="998" spans="1:2">
      <c r="A998" s="1054"/>
      <c r="B998" s="1055" t="s">
        <v>2249</v>
      </c>
    </row>
    <row r="999" spans="1:2">
      <c r="A999" s="1054"/>
      <c r="B999" s="1055"/>
    </row>
    <row r="1000" spans="1:2">
      <c r="A1000" s="1054"/>
      <c r="B1000" s="1055" t="s">
        <v>1975</v>
      </c>
    </row>
    <row r="1001" spans="1:2">
      <c r="A1001" s="1054"/>
      <c r="B1001" s="1055"/>
    </row>
    <row r="1002" spans="1:2">
      <c r="A1002" s="1054"/>
      <c r="B1002" s="1055" t="s">
        <v>2250</v>
      </c>
    </row>
    <row r="1003" spans="1:2">
      <c r="A1003" s="1054"/>
      <c r="B1003" s="1055"/>
    </row>
    <row r="1004" spans="1:2">
      <c r="A1004" s="1054"/>
      <c r="B1004" s="1055" t="s">
        <v>1957</v>
      </c>
    </row>
    <row r="1005" spans="1:2">
      <c r="A1005" s="1054"/>
      <c r="B1005" s="1055"/>
    </row>
    <row r="1006" spans="1:2">
      <c r="A1006" s="1054"/>
      <c r="B1006" s="1055" t="s">
        <v>1958</v>
      </c>
    </row>
    <row r="1007" spans="1:2">
      <c r="A1007" s="1054"/>
      <c r="B1007" s="1055"/>
    </row>
    <row r="1008" spans="1:2">
      <c r="A1008" s="1054"/>
      <c r="B1008" s="1055" t="s">
        <v>2251</v>
      </c>
    </row>
    <row r="1009" spans="1:2">
      <c r="A1009" s="1054"/>
      <c r="B1009" s="1055"/>
    </row>
    <row r="1010" spans="1:2">
      <c r="A1010" s="1054"/>
      <c r="B1010" s="1055" t="s">
        <v>2252</v>
      </c>
    </row>
    <row r="1011" spans="1:2">
      <c r="A1011" s="1054"/>
      <c r="B1011" s="1055"/>
    </row>
    <row r="1012" spans="1:2">
      <c r="A1012" s="1054"/>
      <c r="B1012" s="1055" t="s">
        <v>1923</v>
      </c>
    </row>
    <row r="1013" spans="1:2">
      <c r="A1013" s="1054"/>
      <c r="B1013" s="1055"/>
    </row>
    <row r="1014" spans="1:2">
      <c r="A1014" s="1054"/>
      <c r="B1014" s="1055" t="s">
        <v>1954</v>
      </c>
    </row>
    <row r="1015" spans="1:2">
      <c r="A1015" s="1054"/>
      <c r="B1015" s="1055"/>
    </row>
    <row r="1016" spans="1:2">
      <c r="A1016" s="1054"/>
      <c r="B1016" s="1055" t="s">
        <v>1964</v>
      </c>
    </row>
    <row r="1017" spans="1:2">
      <c r="A1017" s="1054"/>
      <c r="B1017" s="1055"/>
    </row>
    <row r="1018" spans="1:2">
      <c r="A1018" s="1054"/>
      <c r="B1018" s="1055" t="s">
        <v>2169</v>
      </c>
    </row>
    <row r="1019" spans="1:2">
      <c r="A1019" s="1054"/>
      <c r="B1019" s="1055"/>
    </row>
    <row r="1020" spans="1:2">
      <c r="A1020" s="1054"/>
      <c r="B1020" s="1055" t="s">
        <v>2167</v>
      </c>
    </row>
    <row r="1021" spans="1:2">
      <c r="A1021" s="1054"/>
      <c r="B1021" s="1055"/>
    </row>
    <row r="1022" spans="1:2">
      <c r="A1022" s="1054"/>
      <c r="B1022" s="1055" t="s">
        <v>2253</v>
      </c>
    </row>
    <row r="1023" spans="1:2">
      <c r="A1023" s="1054"/>
      <c r="B1023" s="1055"/>
    </row>
    <row r="1024" spans="1:2">
      <c r="A1024" s="1054"/>
      <c r="B1024" s="1055" t="s">
        <v>2254</v>
      </c>
    </row>
    <row r="1025" spans="1:2">
      <c r="A1025" s="1054"/>
      <c r="B1025" s="1055"/>
    </row>
    <row r="1026" spans="1:2">
      <c r="A1026" s="1054"/>
      <c r="B1026" s="1055" t="s">
        <v>2255</v>
      </c>
    </row>
    <row r="1027" spans="1:2">
      <c r="A1027" s="1054"/>
      <c r="B1027" s="1055"/>
    </row>
    <row r="1028" spans="1:2">
      <c r="A1028" s="1054"/>
      <c r="B1028" s="1055" t="s">
        <v>1932</v>
      </c>
    </row>
    <row r="1029" spans="1:2">
      <c r="A1029" s="1054"/>
      <c r="B1029" s="1055"/>
    </row>
    <row r="1030" spans="1:2">
      <c r="A1030" s="1054"/>
      <c r="B1030" s="1055" t="s">
        <v>2256</v>
      </c>
    </row>
    <row r="1031" spans="1:2">
      <c r="A1031" s="1054"/>
      <c r="B1031" s="1055"/>
    </row>
    <row r="1032" spans="1:2">
      <c r="A1032" s="1054"/>
      <c r="B1032" s="1055" t="s">
        <v>1947</v>
      </c>
    </row>
    <row r="1033" spans="1:2">
      <c r="A1033" s="1054"/>
      <c r="B1033" s="1055"/>
    </row>
    <row r="1034" spans="1:2">
      <c r="A1034" s="1054"/>
      <c r="B1034" s="1055" t="s">
        <v>2257</v>
      </c>
    </row>
    <row r="1035" spans="1:2">
      <c r="A1035" s="1054"/>
      <c r="B1035" s="1055"/>
    </row>
    <row r="1036" spans="1:2">
      <c r="A1036" s="1054"/>
      <c r="B1036" s="1055" t="s">
        <v>2258</v>
      </c>
    </row>
    <row r="1037" spans="1:2">
      <c r="A1037" s="1054"/>
      <c r="B1037" s="1055"/>
    </row>
    <row r="1038" spans="1:2">
      <c r="A1038" s="1054"/>
      <c r="B1038" s="1055" t="s">
        <v>2259</v>
      </c>
    </row>
    <row r="1039" spans="1:2">
      <c r="A1039" s="1054"/>
      <c r="B1039" s="1055"/>
    </row>
    <row r="1040" spans="1:2">
      <c r="A1040" s="1054"/>
      <c r="B1040" s="1055" t="s">
        <v>2260</v>
      </c>
    </row>
    <row r="1041" spans="1:2">
      <c r="A1041" s="1054"/>
      <c r="B1041" s="1055"/>
    </row>
    <row r="1042" spans="1:2">
      <c r="A1042" s="1054"/>
      <c r="B1042" s="1055" t="s">
        <v>2261</v>
      </c>
    </row>
    <row r="1043" spans="1:2">
      <c r="A1043" s="1054"/>
      <c r="B1043" s="1055"/>
    </row>
    <row r="1044" spans="1:2">
      <c r="A1044" s="1054"/>
      <c r="B1044" s="1055" t="s">
        <v>2262</v>
      </c>
    </row>
    <row r="1045" spans="1:2">
      <c r="A1045" s="1054"/>
      <c r="B1045" s="1055"/>
    </row>
    <row r="1046" spans="1:2">
      <c r="A1046" s="1054"/>
      <c r="B1046" s="1055" t="s">
        <v>1983</v>
      </c>
    </row>
    <row r="1047" spans="1:2">
      <c r="A1047" s="1054"/>
      <c r="B1047" s="1055"/>
    </row>
    <row r="1048" spans="1:2">
      <c r="A1048" s="1054"/>
      <c r="B1048" s="1055" t="s">
        <v>2263</v>
      </c>
    </row>
    <row r="1049" spans="1:2">
      <c r="A1049" s="1054"/>
      <c r="B1049" s="1055"/>
    </row>
    <row r="1050" spans="1:2">
      <c r="A1050" s="1054"/>
      <c r="B1050" s="1055" t="s">
        <v>1979</v>
      </c>
    </row>
    <row r="1051" spans="1:2">
      <c r="A1051" s="1054"/>
      <c r="B1051" s="1055"/>
    </row>
    <row r="1052" spans="1:2">
      <c r="A1052" s="1054"/>
      <c r="B1052" s="1055" t="s">
        <v>1906</v>
      </c>
    </row>
    <row r="1053" spans="1:2">
      <c r="A1053" s="1054"/>
      <c r="B1053" s="1055"/>
    </row>
    <row r="1054" spans="1:2">
      <c r="A1054" s="1054"/>
      <c r="B1054" s="1055" t="s">
        <v>2264</v>
      </c>
    </row>
    <row r="1055" spans="1:2">
      <c r="A1055" s="1054"/>
      <c r="B1055" s="1055"/>
    </row>
    <row r="1056" spans="1:2">
      <c r="A1056" s="1054"/>
      <c r="B1056" s="1055" t="s">
        <v>1893</v>
      </c>
    </row>
    <row r="1057" spans="1:2">
      <c r="A1057" s="1054"/>
      <c r="B1057" s="1055"/>
    </row>
    <row r="1058" spans="1:2">
      <c r="A1058" s="1054"/>
      <c r="B1058" s="1055" t="s">
        <v>2265</v>
      </c>
    </row>
    <row r="1059" spans="1:2">
      <c r="A1059" s="1054"/>
      <c r="B1059" s="1055"/>
    </row>
    <row r="1060" spans="1:2">
      <c r="A1060" s="1054"/>
      <c r="B1060" s="1055" t="s">
        <v>2173</v>
      </c>
    </row>
    <row r="1061" spans="1:2">
      <c r="A1061" s="1054"/>
      <c r="B1061" s="1055"/>
    </row>
    <row r="1062" spans="1:2">
      <c r="A1062" s="1054"/>
      <c r="B1062" s="1055" t="s">
        <v>2266</v>
      </c>
    </row>
    <row r="1063" spans="1:2">
      <c r="A1063" s="1054"/>
      <c r="B1063" s="1055"/>
    </row>
    <row r="1064" spans="1:2">
      <c r="A1064" s="1054"/>
      <c r="B1064" s="1055" t="s">
        <v>1945</v>
      </c>
    </row>
    <row r="1065" spans="1:2">
      <c r="A1065" s="1054"/>
      <c r="B1065" s="1055"/>
    </row>
    <row r="1066" spans="1:2">
      <c r="A1066" s="1054"/>
      <c r="B1066" s="1055" t="s">
        <v>1845</v>
      </c>
    </row>
    <row r="1067" spans="1:2">
      <c r="A1067" s="1054"/>
      <c r="B1067" s="1055"/>
    </row>
    <row r="1068" spans="1:2">
      <c r="A1068" s="1054"/>
      <c r="B1068" s="1055" t="s">
        <v>2267</v>
      </c>
    </row>
    <row r="1069" spans="1:2">
      <c r="A1069" s="1054"/>
      <c r="B1069" s="1055"/>
    </row>
    <row r="1070" spans="1:2">
      <c r="A1070" s="1054"/>
      <c r="B1070" s="1055" t="s">
        <v>2268</v>
      </c>
    </row>
    <row r="1071" spans="1:2">
      <c r="A1071" s="1054"/>
      <c r="B1071" s="1055"/>
    </row>
    <row r="1072" spans="1:2">
      <c r="A1072" s="1054"/>
      <c r="B1072" s="1055" t="s">
        <v>2269</v>
      </c>
    </row>
    <row r="1073" spans="1:2">
      <c r="A1073" s="1054"/>
      <c r="B1073" s="1055"/>
    </row>
    <row r="1074" spans="1:2">
      <c r="A1074" s="1054"/>
      <c r="B1074" s="1055" t="s">
        <v>2270</v>
      </c>
    </row>
    <row r="1075" spans="1:2">
      <c r="A1075" s="1054"/>
      <c r="B1075" s="1055"/>
    </row>
    <row r="1076" spans="1:2">
      <c r="A1076" s="1054"/>
      <c r="B1076" s="1055" t="s">
        <v>2271</v>
      </c>
    </row>
    <row r="1077" spans="1:2">
      <c r="A1077" s="1054"/>
      <c r="B1077" s="1055"/>
    </row>
    <row r="1078" spans="1:2">
      <c r="A1078" s="1054"/>
      <c r="B1078" s="1055" t="s">
        <v>2005</v>
      </c>
    </row>
    <row r="1079" spans="1:2">
      <c r="A1079" s="1054"/>
      <c r="B1079" s="1055"/>
    </row>
    <row r="1080" spans="1:2">
      <c r="A1080" s="1054"/>
      <c r="B1080" s="1055" t="s">
        <v>2272</v>
      </c>
    </row>
    <row r="1081" spans="1:2">
      <c r="A1081" s="1054"/>
      <c r="B1081" s="1055"/>
    </row>
    <row r="1082" spans="1:2">
      <c r="A1082" s="1054"/>
      <c r="B1082" s="1055" t="s">
        <v>2273</v>
      </c>
    </row>
    <row r="1083" spans="1:2">
      <c r="A1083" s="1054"/>
      <c r="B1083" s="1055"/>
    </row>
    <row r="1084" spans="1:2">
      <c r="A1084" s="1054"/>
      <c r="B1084" s="1055" t="s">
        <v>1956</v>
      </c>
    </row>
    <row r="1085" spans="1:2">
      <c r="A1085" s="1054"/>
      <c r="B1085" s="1055"/>
    </row>
    <row r="1086" spans="1:2">
      <c r="A1086" s="1054"/>
      <c r="B1086" s="1055" t="s">
        <v>2274</v>
      </c>
    </row>
    <row r="1087" spans="1:2">
      <c r="A1087" s="1054"/>
      <c r="B1087" s="1055"/>
    </row>
    <row r="1088" spans="1:2">
      <c r="A1088" s="1054"/>
      <c r="B1088" s="1055" t="s">
        <v>2275</v>
      </c>
    </row>
    <row r="1089" spans="1:2">
      <c r="A1089" s="1054"/>
      <c r="B1089" s="1055"/>
    </row>
    <row r="1090" spans="1:2">
      <c r="A1090" s="1054"/>
      <c r="B1090" s="1055" t="s">
        <v>2276</v>
      </c>
    </row>
    <row r="1091" spans="1:2">
      <c r="A1091" s="1054"/>
      <c r="B1091" s="1055"/>
    </row>
    <row r="1092" spans="1:2">
      <c r="A1092" s="1054"/>
      <c r="B1092" s="1055" t="s">
        <v>1977</v>
      </c>
    </row>
    <row r="1093" spans="1:2">
      <c r="A1093" s="1054"/>
      <c r="B1093" s="1055"/>
    </row>
    <row r="1094" spans="1:2">
      <c r="A1094" s="1054"/>
      <c r="B1094" s="1055" t="s">
        <v>2277</v>
      </c>
    </row>
    <row r="1095" spans="1:2">
      <c r="A1095" s="1054"/>
      <c r="B1095" s="1055"/>
    </row>
    <row r="1096" spans="1:2">
      <c r="A1096" s="1054"/>
      <c r="B1096" s="1055" t="s">
        <v>2278</v>
      </c>
    </row>
    <row r="1097" spans="1:2">
      <c r="A1097" s="1054"/>
      <c r="B1097" s="1055"/>
    </row>
    <row r="1098" spans="1:2">
      <c r="A1098" s="1054"/>
      <c r="B1098" s="1055" t="s">
        <v>2279</v>
      </c>
    </row>
    <row r="1099" spans="1:2">
      <c r="A1099" s="1054"/>
      <c r="B1099" s="1055"/>
    </row>
    <row r="1100" spans="1:2">
      <c r="A1100" s="1054"/>
      <c r="B1100" s="1055" t="s">
        <v>2280</v>
      </c>
    </row>
    <row r="1101" spans="1:2">
      <c r="A1101" s="1054"/>
      <c r="B1101" s="1055"/>
    </row>
    <row r="1102" spans="1:2">
      <c r="A1102" s="1054"/>
      <c r="B1102" s="1055" t="s">
        <v>2281</v>
      </c>
    </row>
    <row r="1103" spans="1:2">
      <c r="A1103" s="1054"/>
      <c r="B1103" s="1055"/>
    </row>
    <row r="1104" spans="1:2">
      <c r="A1104" s="1054"/>
      <c r="B1104" s="1055" t="s">
        <v>2172</v>
      </c>
    </row>
    <row r="1105" spans="1:2">
      <c r="A1105" s="1054"/>
      <c r="B1105" s="1055"/>
    </row>
    <row r="1106" spans="1:2">
      <c r="A1106" s="1054"/>
      <c r="B1106" s="1055" t="s">
        <v>2282</v>
      </c>
    </row>
    <row r="1107" spans="1:2">
      <c r="A1107" s="1054"/>
      <c r="B1107" s="1055"/>
    </row>
    <row r="1108" spans="1:2">
      <c r="A1108" s="1054"/>
      <c r="B1108" s="1055" t="s">
        <v>1962</v>
      </c>
    </row>
    <row r="1109" spans="1:2">
      <c r="A1109" s="1054"/>
      <c r="B1109" s="1055"/>
    </row>
    <row r="1110" spans="1:2">
      <c r="A1110" s="1054"/>
      <c r="B1110" s="1055" t="s">
        <v>1963</v>
      </c>
    </row>
    <row r="1111" spans="1:2">
      <c r="A1111" s="1054"/>
      <c r="B1111" s="1055"/>
    </row>
    <row r="1112" spans="1:2">
      <c r="A1112" s="1054"/>
      <c r="B1112" s="1055" t="s">
        <v>1974</v>
      </c>
    </row>
    <row r="1113" spans="1:2">
      <c r="A1113" s="1054"/>
      <c r="B1113" s="1055"/>
    </row>
    <row r="1114" spans="1:2">
      <c r="A1114" s="1054"/>
      <c r="B1114" s="1055" t="s">
        <v>2283</v>
      </c>
    </row>
    <row r="1115" spans="1:2">
      <c r="A1115" s="1054"/>
      <c r="B1115" s="1055"/>
    </row>
    <row r="1116" spans="1:2">
      <c r="A1116" s="1054"/>
      <c r="B1116" s="1055" t="s">
        <v>2284</v>
      </c>
    </row>
    <row r="1117" spans="1:2">
      <c r="A1117" s="1054"/>
      <c r="B1117" s="1055"/>
    </row>
    <row r="1118" spans="1:2">
      <c r="A1118" s="1054"/>
      <c r="B1118" s="1055" t="s">
        <v>1978</v>
      </c>
    </row>
    <row r="1119" spans="1:2">
      <c r="A1119" s="1054"/>
      <c r="B1119" s="1055"/>
    </row>
    <row r="1120" spans="1:2">
      <c r="A1120" s="1054"/>
      <c r="B1120" s="1055" t="s">
        <v>2285</v>
      </c>
    </row>
    <row r="1121" spans="1:2">
      <c r="A1121" s="1054"/>
      <c r="B1121" s="1055"/>
    </row>
    <row r="1122" spans="1:2">
      <c r="A1122" s="1054"/>
      <c r="B1122" s="1055" t="s">
        <v>2286</v>
      </c>
    </row>
    <row r="1123" spans="1:2">
      <c r="A1123" s="1054"/>
      <c r="B1123" s="1055"/>
    </row>
    <row r="1124" spans="1:2">
      <c r="A1124" s="1054"/>
      <c r="B1124" s="1055" t="s">
        <v>2287</v>
      </c>
    </row>
    <row r="1125" spans="1:2">
      <c r="A1125" s="1054"/>
      <c r="B1125" s="1055"/>
    </row>
    <row r="1126" spans="1:2">
      <c r="A1126" s="1054"/>
      <c r="B1126" s="1055" t="s">
        <v>2288</v>
      </c>
    </row>
    <row r="1127" spans="1:2">
      <c r="A1127" s="1054"/>
      <c r="B1127" s="1055"/>
    </row>
    <row r="1128" spans="1:2">
      <c r="A1128" s="1054"/>
      <c r="B1128" s="1055" t="s">
        <v>1976</v>
      </c>
    </row>
    <row r="1129" spans="1:2">
      <c r="A1129" s="1054"/>
      <c r="B1129" s="1055"/>
    </row>
    <row r="1130" spans="1:2">
      <c r="A1130" s="1054"/>
      <c r="B1130" s="1055" t="s">
        <v>2289</v>
      </c>
    </row>
    <row r="1131" spans="1:2">
      <c r="A1131" s="1054"/>
      <c r="B1131" s="1055"/>
    </row>
    <row r="1132" spans="1:2">
      <c r="A1132" s="1054"/>
      <c r="B1132" s="1055" t="s">
        <v>2290</v>
      </c>
    </row>
    <row r="1133" spans="1:2">
      <c r="A1133" s="1054"/>
      <c r="B1133" s="1055"/>
    </row>
    <row r="1134" spans="1:2">
      <c r="A1134" s="1054"/>
      <c r="B1134" s="1055" t="s">
        <v>2291</v>
      </c>
    </row>
    <row r="1135" spans="1:2">
      <c r="A1135" s="1054"/>
      <c r="B1135" s="1055"/>
    </row>
    <row r="1136" spans="1:2">
      <c r="A1136" s="1054"/>
      <c r="B1136" s="1055" t="s">
        <v>2292</v>
      </c>
    </row>
    <row r="1137" spans="1:2">
      <c r="A1137" s="1054"/>
      <c r="B1137" s="1055"/>
    </row>
    <row r="1138" spans="1:2">
      <c r="A1138" s="1054"/>
      <c r="B1138" s="1055" t="s">
        <v>2293</v>
      </c>
    </row>
    <row r="1139" spans="1:2">
      <c r="A1139" s="1054"/>
      <c r="B1139" s="1055"/>
    </row>
    <row r="1140" spans="1:2">
      <c r="A1140" s="1054"/>
      <c r="B1140" s="1055" t="s">
        <v>2213</v>
      </c>
    </row>
    <row r="1141" spans="1:2">
      <c r="A1141" s="1054"/>
      <c r="B1141" s="1055"/>
    </row>
    <row r="1142" spans="1:2">
      <c r="A1142" s="1054"/>
      <c r="B1142" s="1055" t="s">
        <v>2073</v>
      </c>
    </row>
    <row r="1143" spans="1:2">
      <c r="A1143" s="1054"/>
      <c r="B1143" s="1055"/>
    </row>
    <row r="1144" spans="1:2">
      <c r="A1144" s="1054"/>
      <c r="B1144" s="1055" t="s">
        <v>2294</v>
      </c>
    </row>
    <row r="1145" spans="1:2">
      <c r="A1145" s="1054"/>
      <c r="B1145" s="1055"/>
    </row>
    <row r="1146" spans="1:2">
      <c r="A1146" s="1054"/>
      <c r="B1146" s="1055" t="s">
        <v>2295</v>
      </c>
    </row>
    <row r="1147" spans="1:2">
      <c r="A1147" s="1054"/>
      <c r="B1147" s="1055"/>
    </row>
    <row r="1148" spans="1:2">
      <c r="A1148" s="1054"/>
      <c r="B1148" s="1055" t="s">
        <v>2296</v>
      </c>
    </row>
    <row r="1149" spans="1:2">
      <c r="A1149" s="1054"/>
      <c r="B1149" s="1055"/>
    </row>
    <row r="1150" spans="1:2">
      <c r="A1150" s="1054"/>
      <c r="B1150" s="1055" t="s">
        <v>2074</v>
      </c>
    </row>
    <row r="1151" spans="1:2">
      <c r="A1151" s="1054"/>
      <c r="B1151" s="1055"/>
    </row>
    <row r="1152" spans="1:2">
      <c r="A1152" s="1054"/>
      <c r="B1152" s="1055" t="s">
        <v>2075</v>
      </c>
    </row>
    <row r="1153" spans="1:2">
      <c r="A1153" s="1054"/>
      <c r="B1153" s="1055"/>
    </row>
    <row r="1154" spans="1:2">
      <c r="A1154" s="1054"/>
      <c r="B1154" s="1055" t="s">
        <v>1982</v>
      </c>
    </row>
    <row r="1155" spans="1:2">
      <c r="A1155" s="1054"/>
      <c r="B1155" s="1055"/>
    </row>
    <row r="1156" spans="1:2">
      <c r="A1156" s="1054"/>
      <c r="B1156" s="1055" t="s">
        <v>1985</v>
      </c>
    </row>
    <row r="1157" spans="1:2">
      <c r="A1157" s="1054"/>
      <c r="B1157" s="1056"/>
    </row>
    <row r="1158" spans="1:2">
      <c r="A1158" s="1054"/>
      <c r="B1158" s="1055" t="s">
        <v>1973</v>
      </c>
    </row>
    <row r="1159" spans="1:2">
      <c r="A1159" s="1054"/>
      <c r="B1159" s="1055"/>
    </row>
    <row r="1160" spans="1:2">
      <c r="A1160" s="1054"/>
      <c r="B1160" s="1055" t="s">
        <v>2297</v>
      </c>
    </row>
    <row r="1161" spans="1:2">
      <c r="A1161" s="1054"/>
      <c r="B1161" s="1055"/>
    </row>
    <row r="1162" spans="1:2">
      <c r="A1162" s="1054"/>
      <c r="B1162" s="1055" t="s">
        <v>2298</v>
      </c>
    </row>
    <row r="1163" spans="1:2">
      <c r="A1163" s="1054"/>
      <c r="B1163" s="1055"/>
    </row>
    <row r="1164" spans="1:2">
      <c r="A1164" s="1054"/>
      <c r="B1164" s="1055" t="s">
        <v>2299</v>
      </c>
    </row>
    <row r="1165" spans="1:2">
      <c r="A1165" s="1054"/>
      <c r="B1165" s="1055"/>
    </row>
    <row r="1166" spans="1:2">
      <c r="A1166" s="1054"/>
      <c r="B1166" s="1055" t="s">
        <v>2300</v>
      </c>
    </row>
    <row r="1167" spans="1:2">
      <c r="A1167" s="1054"/>
      <c r="B1167" s="1055"/>
    </row>
    <row r="1168" spans="1:2">
      <c r="A1168" s="1054"/>
      <c r="B1168" s="1055" t="s">
        <v>2072</v>
      </c>
    </row>
    <row r="1169" spans="1:2">
      <c r="A1169" s="1054"/>
      <c r="B1169" s="1055"/>
    </row>
    <row r="1170" spans="1:2">
      <c r="A1170" s="1054"/>
      <c r="B1170" s="1055" t="s">
        <v>2301</v>
      </c>
    </row>
    <row r="1171" spans="1:2">
      <c r="A1171" s="1054"/>
      <c r="B1171" s="1055"/>
    </row>
    <row r="1172" spans="1:2">
      <c r="A1172" s="1054"/>
      <c r="B1172" s="1055" t="s">
        <v>2035</v>
      </c>
    </row>
    <row r="1173" spans="1:2">
      <c r="A1173" s="1054"/>
      <c r="B1173" s="1055"/>
    </row>
    <row r="1174" spans="1:2">
      <c r="A1174" s="1054"/>
      <c r="B1174" s="1055" t="s">
        <v>2302</v>
      </c>
    </row>
    <row r="1175" spans="1:2">
      <c r="A1175" s="1054"/>
      <c r="B1175" s="1055"/>
    </row>
    <row r="1176" spans="1:2">
      <c r="A1176" s="1054"/>
      <c r="B1176" s="1055" t="s">
        <v>2019</v>
      </c>
    </row>
    <row r="1177" spans="1:2">
      <c r="A1177" s="1054"/>
      <c r="B1177" s="1055"/>
    </row>
    <row r="1178" spans="1:2">
      <c r="A1178" s="1054"/>
      <c r="B1178" s="1055" t="s">
        <v>2303</v>
      </c>
    </row>
    <row r="1179" spans="1:2">
      <c r="A1179" s="1054"/>
      <c r="B1179" s="1055"/>
    </row>
    <row r="1180" spans="1:2">
      <c r="A1180" s="1054"/>
      <c r="B1180" s="1055" t="s">
        <v>2304</v>
      </c>
    </row>
    <row r="1181" spans="1:2">
      <c r="A1181" s="1054"/>
      <c r="B1181" s="1055"/>
    </row>
    <row r="1182" spans="1:2">
      <c r="A1182" s="1054"/>
      <c r="B1182" s="1055" t="s">
        <v>2305</v>
      </c>
    </row>
    <row r="1183" spans="1:2">
      <c r="A1183" s="1054"/>
      <c r="B1183" s="1055"/>
    </row>
    <row r="1184" spans="1:2">
      <c r="A1184" s="1054"/>
      <c r="B1184" s="1055" t="s">
        <v>1991</v>
      </c>
    </row>
    <row r="1185" spans="1:2">
      <c r="A1185" s="1054"/>
      <c r="B1185" s="1055"/>
    </row>
    <row r="1186" spans="1:2">
      <c r="A1186" s="1054"/>
      <c r="B1186" s="1055" t="s">
        <v>2036</v>
      </c>
    </row>
    <row r="1187" spans="1:2">
      <c r="A1187" s="1054"/>
      <c r="B1187" s="1055"/>
    </row>
    <row r="1188" spans="1:2">
      <c r="A1188" s="1054"/>
      <c r="B1188" s="1055" t="s">
        <v>2306</v>
      </c>
    </row>
    <row r="1189" spans="1:2">
      <c r="A1189" s="1054"/>
      <c r="B1189" s="1055"/>
    </row>
    <row r="1190" spans="1:2">
      <c r="A1190" s="1054"/>
      <c r="B1190" s="1055" t="s">
        <v>2158</v>
      </c>
    </row>
    <row r="1191" spans="1:2">
      <c r="A1191" s="1054"/>
      <c r="B1191" s="1055"/>
    </row>
    <row r="1192" spans="1:2">
      <c r="A1192" s="1054"/>
      <c r="B1192" s="1055" t="s">
        <v>1992</v>
      </c>
    </row>
    <row r="1193" spans="1:2">
      <c r="A1193" s="1054"/>
      <c r="B1193" s="1055"/>
    </row>
    <row r="1194" spans="1:2">
      <c r="A1194" s="1054"/>
      <c r="B1194" s="1055" t="s">
        <v>1936</v>
      </c>
    </row>
    <row r="1195" spans="1:2">
      <c r="A1195" s="1054"/>
      <c r="B1195" s="1055"/>
    </row>
    <row r="1196" spans="1:2">
      <c r="A1196" s="1054"/>
      <c r="B1196" s="1055" t="s">
        <v>2307</v>
      </c>
    </row>
    <row r="1197" spans="1:2">
      <c r="A1197" s="1054"/>
      <c r="B1197" s="1055"/>
    </row>
    <row r="1198" spans="1:2">
      <c r="A1198" s="1054"/>
      <c r="B1198" s="1055" t="s">
        <v>2308</v>
      </c>
    </row>
    <row r="1199" spans="1:2">
      <c r="A1199" s="1054"/>
      <c r="B1199" s="1055"/>
    </row>
    <row r="1200" spans="1:2">
      <c r="A1200" s="1054"/>
      <c r="B1200" s="1055" t="s">
        <v>2309</v>
      </c>
    </row>
    <row r="1201" spans="1:2">
      <c r="A1201" s="1054"/>
      <c r="B1201" s="1055"/>
    </row>
    <row r="1202" spans="1:2">
      <c r="A1202" s="1054"/>
      <c r="B1202" s="1055" t="s">
        <v>1984</v>
      </c>
    </row>
    <row r="1203" spans="1:2">
      <c r="A1203" s="1054"/>
      <c r="B1203" s="1055"/>
    </row>
    <row r="1204" spans="1:2">
      <c r="A1204" s="1054"/>
      <c r="B1204" s="1055" t="s">
        <v>2310</v>
      </c>
    </row>
    <row r="1205" spans="1:2">
      <c r="A1205" s="1054"/>
      <c r="B1205" s="1055"/>
    </row>
    <row r="1206" spans="1:2">
      <c r="A1206" s="1054"/>
      <c r="B1206" s="1055" t="s">
        <v>2076</v>
      </c>
    </row>
    <row r="1207" spans="1:2">
      <c r="A1207" s="1054"/>
      <c r="B1207" s="1055"/>
    </row>
    <row r="1208" spans="1:2">
      <c r="A1208" s="1054"/>
      <c r="B1208" s="1055" t="s">
        <v>2311</v>
      </c>
    </row>
    <row r="1209" spans="1:2">
      <c r="A1209" s="1054"/>
      <c r="B1209" s="1055"/>
    </row>
    <row r="1210" spans="1:2">
      <c r="A1210" s="1054"/>
      <c r="B1210" s="1055" t="s">
        <v>2213</v>
      </c>
    </row>
    <row r="1211" spans="1:2">
      <c r="A1211" s="1054"/>
      <c r="B1211" s="1055"/>
    </row>
    <row r="1212" spans="1:2">
      <c r="A1212" s="1054"/>
      <c r="B1212" s="1055" t="s">
        <v>1957</v>
      </c>
    </row>
    <row r="1213" spans="1:2">
      <c r="A1213" s="1054"/>
      <c r="B1213" s="1055"/>
    </row>
    <row r="1214" spans="1:2">
      <c r="A1214" s="1054"/>
      <c r="B1214" s="1055" t="s">
        <v>2291</v>
      </c>
    </row>
    <row r="1215" spans="1:2">
      <c r="A1215" s="1054"/>
      <c r="B1215" s="1055"/>
    </row>
    <row r="1216" spans="1:2">
      <c r="A1216" s="1054"/>
      <c r="B1216" s="1055" t="s">
        <v>1938</v>
      </c>
    </row>
    <row r="1217" spans="1:2">
      <c r="A1217" s="1054"/>
      <c r="B1217" s="1055"/>
    </row>
    <row r="1218" spans="1:2">
      <c r="A1218" s="1054"/>
      <c r="B1218" s="1055" t="s">
        <v>2312</v>
      </c>
    </row>
    <row r="1219" spans="1:2">
      <c r="A1219" s="1054"/>
    </row>
    <row r="1220" spans="1:2">
      <c r="A1220" s="1054"/>
      <c r="B1220" s="1055" t="s">
        <v>2313</v>
      </c>
    </row>
    <row r="1221" spans="1:2">
      <c r="A1221" s="1054"/>
      <c r="B1221" s="1055"/>
    </row>
    <row r="1222" spans="1:2">
      <c r="A1222" s="1054"/>
      <c r="B1222" s="1055" t="s">
        <v>2314</v>
      </c>
    </row>
    <row r="1223" spans="1:2">
      <c r="A1223" s="1054"/>
      <c r="B1223" s="1055"/>
    </row>
    <row r="1224" spans="1:2">
      <c r="A1224" s="1054"/>
      <c r="B1224" s="1055" t="s">
        <v>2315</v>
      </c>
    </row>
    <row r="1225" spans="1:2">
      <c r="A1225" s="1054"/>
      <c r="B1225" s="1055"/>
    </row>
    <row r="1226" spans="1:2">
      <c r="A1226" s="1054"/>
      <c r="B1226" s="1055" t="s">
        <v>2316</v>
      </c>
    </row>
    <row r="1227" spans="1:2">
      <c r="A1227" s="1054"/>
      <c r="B1227" s="1055"/>
    </row>
    <row r="1228" spans="1:2">
      <c r="A1228" s="1054"/>
      <c r="B1228" s="1055" t="s">
        <v>2317</v>
      </c>
    </row>
    <row r="1229" spans="1:2">
      <c r="A1229" s="1054"/>
      <c r="B1229" s="1055"/>
    </row>
    <row r="1230" spans="1:2">
      <c r="A1230" s="1054"/>
      <c r="B1230" s="1055" t="s">
        <v>2318</v>
      </c>
    </row>
    <row r="1231" spans="1:2">
      <c r="A1231" s="1054"/>
      <c r="B1231" s="1055"/>
    </row>
    <row r="1232" spans="1:2">
      <c r="A1232" s="1054"/>
      <c r="B1232" s="1055" t="s">
        <v>2319</v>
      </c>
    </row>
    <row r="1233" spans="1:2">
      <c r="A1233" s="1054"/>
      <c r="B1233" s="1055"/>
    </row>
    <row r="1234" spans="1:2">
      <c r="A1234" s="1054"/>
      <c r="B1234" s="1055" t="s">
        <v>2320</v>
      </c>
    </row>
    <row r="1235" spans="1:2">
      <c r="A1235" s="1054"/>
      <c r="B1235" s="1055"/>
    </row>
    <row r="1236" spans="1:2">
      <c r="A1236" s="1054"/>
      <c r="B1236" s="1055" t="s">
        <v>2049</v>
      </c>
    </row>
    <row r="1237" spans="1:2">
      <c r="A1237" s="1054"/>
      <c r="B1237" s="1055"/>
    </row>
    <row r="1238" spans="1:2">
      <c r="A1238" s="1054"/>
      <c r="B1238" s="1055" t="s">
        <v>2321</v>
      </c>
    </row>
    <row r="1239" spans="1:2">
      <c r="A1239" s="1054"/>
      <c r="B1239" s="1055"/>
    </row>
    <row r="1240" spans="1:2">
      <c r="A1240" s="1054"/>
      <c r="B1240" s="1055" t="s">
        <v>2322</v>
      </c>
    </row>
    <row r="1241" spans="1:2">
      <c r="A1241" s="1054"/>
      <c r="B1241" s="1055"/>
    </row>
    <row r="1242" spans="1:2">
      <c r="A1242" s="1054"/>
      <c r="B1242" s="1055" t="s">
        <v>2323</v>
      </c>
    </row>
    <row r="1243" spans="1:2">
      <c r="A1243" s="1054"/>
      <c r="B1243" s="1055"/>
    </row>
    <row r="1244" spans="1:2">
      <c r="A1244" s="1054"/>
      <c r="B1244" s="1055" t="s">
        <v>2065</v>
      </c>
    </row>
    <row r="1245" spans="1:2">
      <c r="A1245" s="1054"/>
      <c r="B1245" s="1055"/>
    </row>
    <row r="1246" spans="1:2">
      <c r="A1246" s="1054"/>
      <c r="B1246" s="1055" t="s">
        <v>2324</v>
      </c>
    </row>
    <row r="1247" spans="1:2">
      <c r="A1247" s="1054"/>
      <c r="B1247" s="1055"/>
    </row>
    <row r="1248" spans="1:2">
      <c r="A1248" s="1054"/>
      <c r="B1248" s="1055" t="s">
        <v>2037</v>
      </c>
    </row>
    <row r="1249" spans="1:2">
      <c r="A1249" s="1054"/>
      <c r="B1249" s="1055"/>
    </row>
    <row r="1250" spans="1:2">
      <c r="A1250" s="1054"/>
      <c r="B1250" s="1055" t="s">
        <v>2325</v>
      </c>
    </row>
    <row r="1251" spans="1:2">
      <c r="A1251" s="1054"/>
      <c r="B1251" s="1055"/>
    </row>
    <row r="1252" spans="1:2">
      <c r="A1252" s="1054"/>
      <c r="B1252" s="1055" t="s">
        <v>2326</v>
      </c>
    </row>
    <row r="1253" spans="1:2">
      <c r="A1253" s="1054"/>
      <c r="B1253" s="1055"/>
    </row>
    <row r="1254" spans="1:2">
      <c r="A1254" s="1054"/>
      <c r="B1254" s="1055" t="s">
        <v>2327</v>
      </c>
    </row>
    <row r="1255" spans="1:2">
      <c r="A1255" s="1054"/>
      <c r="B1255" s="1055"/>
    </row>
    <row r="1256" spans="1:2">
      <c r="A1256" s="1054"/>
      <c r="B1256" s="1055" t="s">
        <v>2328</v>
      </c>
    </row>
    <row r="1257" spans="1:2">
      <c r="A1257" s="1054"/>
      <c r="B1257" s="1055"/>
    </row>
    <row r="1258" spans="1:2">
      <c r="A1258" s="1054"/>
      <c r="B1258" s="1055" t="s">
        <v>2021</v>
      </c>
    </row>
    <row r="1259" spans="1:2">
      <c r="A1259" s="1054"/>
      <c r="B1259" s="1055"/>
    </row>
    <row r="1260" spans="1:2">
      <c r="A1260" s="1054"/>
      <c r="B1260" s="1055" t="s">
        <v>2054</v>
      </c>
    </row>
    <row r="1261" spans="1:2">
      <c r="A1261" s="1054"/>
      <c r="B1261" s="1055"/>
    </row>
    <row r="1262" spans="1:2">
      <c r="A1262" s="1054"/>
      <c r="B1262" s="1055" t="s">
        <v>2329</v>
      </c>
    </row>
    <row r="1263" spans="1:2">
      <c r="A1263" s="1054"/>
      <c r="B1263" s="1055"/>
    </row>
    <row r="1264" spans="1:2">
      <c r="A1264" s="1054"/>
      <c r="B1264" s="1055" t="s">
        <v>2330</v>
      </c>
    </row>
    <row r="1265" spans="1:2">
      <c r="A1265" s="1054"/>
      <c r="B1265" s="1055"/>
    </row>
    <row r="1266" spans="1:2">
      <c r="A1266" s="1054"/>
      <c r="B1266" s="1055" t="s">
        <v>2331</v>
      </c>
    </row>
    <row r="1267" spans="1:2">
      <c r="A1267" s="1054"/>
      <c r="B1267" s="1055"/>
    </row>
    <row r="1268" spans="1:2">
      <c r="A1268" s="1054"/>
      <c r="B1268" s="1055" t="s">
        <v>2332</v>
      </c>
    </row>
    <row r="1269" spans="1:2">
      <c r="A1269" s="1054"/>
      <c r="B1269" s="1055"/>
    </row>
    <row r="1270" spans="1:2">
      <c r="A1270" s="1054"/>
      <c r="B1270" s="1055" t="s">
        <v>2333</v>
      </c>
    </row>
    <row r="1271" spans="1:2">
      <c r="A1271" s="1054"/>
      <c r="B1271" s="1055"/>
    </row>
    <row r="1272" spans="1:2">
      <c r="A1272" s="1054"/>
      <c r="B1272" s="1055" t="s">
        <v>2334</v>
      </c>
    </row>
    <row r="1273" spans="1:2">
      <c r="A1273" s="1054"/>
      <c r="B1273" s="1055"/>
    </row>
    <row r="1274" spans="1:2">
      <c r="A1274" s="1054"/>
      <c r="B1274" s="1055" t="s">
        <v>2153</v>
      </c>
    </row>
    <row r="1275" spans="1:2">
      <c r="A1275" s="1054"/>
      <c r="B1275" s="1055"/>
    </row>
    <row r="1276" spans="1:2">
      <c r="A1276" s="1054"/>
      <c r="B1276" s="1055" t="s">
        <v>2335</v>
      </c>
    </row>
    <row r="1277" spans="1:2">
      <c r="A1277" s="1054"/>
      <c r="B1277" s="1055"/>
    </row>
    <row r="1278" spans="1:2">
      <c r="A1278" s="1054"/>
      <c r="B1278" s="1055" t="s">
        <v>2147</v>
      </c>
    </row>
    <row r="1279" spans="1:2">
      <c r="A1279" s="1054"/>
      <c r="B1279" s="1055"/>
    </row>
    <row r="1280" spans="1:2">
      <c r="A1280" s="1054"/>
      <c r="B1280" s="1055" t="s">
        <v>2336</v>
      </c>
    </row>
    <row r="1281" spans="1:2">
      <c r="A1281" s="1054"/>
      <c r="B1281" s="1055"/>
    </row>
    <row r="1282" spans="1:2">
      <c r="A1282" s="1054"/>
      <c r="B1282" s="1055" t="s">
        <v>2337</v>
      </c>
    </row>
    <row r="1283" spans="1:2">
      <c r="A1283" s="1054"/>
    </row>
    <row r="1284" spans="1:2">
      <c r="A1284" s="1054"/>
      <c r="B1284" s="1055" t="s">
        <v>2213</v>
      </c>
    </row>
    <row r="1285" spans="1:2">
      <c r="A1285" s="1054"/>
      <c r="B1285" s="1057"/>
    </row>
    <row r="1286" spans="1:2">
      <c r="A1286" s="1054"/>
      <c r="B1286" s="1055" t="s">
        <v>2338</v>
      </c>
    </row>
    <row r="1287" spans="1:2">
      <c r="A1287" s="1054"/>
      <c r="B1287" s="1057"/>
    </row>
    <row r="1288" spans="1:2">
      <c r="A1288" s="1054"/>
      <c r="B1288" s="1055" t="s">
        <v>2339</v>
      </c>
    </row>
    <row r="1289" spans="1:2">
      <c r="A1289" s="1054"/>
      <c r="B1289" s="1057"/>
    </row>
    <row r="1290" spans="1:2">
      <c r="A1290" s="1054"/>
      <c r="B1290" s="1055" t="s">
        <v>2340</v>
      </c>
    </row>
    <row r="1291" spans="1:2">
      <c r="A1291" s="1054"/>
      <c r="B1291" s="1057"/>
    </row>
    <row r="1292" spans="1:2">
      <c r="A1292" s="1054"/>
      <c r="B1292" s="1055" t="s">
        <v>2341</v>
      </c>
    </row>
    <row r="1293" spans="1:2">
      <c r="A1293" s="1054"/>
      <c r="B1293" s="1057"/>
    </row>
    <row r="1294" spans="1:2">
      <c r="B1294" s="1055" t="s">
        <v>2342</v>
      </c>
    </row>
    <row r="1295" spans="1:2">
      <c r="B1295" s="1057"/>
    </row>
    <row r="1296" spans="1:2">
      <c r="B1296" s="1055" t="s">
        <v>2343</v>
      </c>
    </row>
    <row r="1297" spans="2:2">
      <c r="B1297" s="1057"/>
    </row>
    <row r="1298" spans="2:2">
      <c r="B1298" s="1055" t="s">
        <v>2120</v>
      </c>
    </row>
    <row r="1299" spans="2:2">
      <c r="B1299" s="1057"/>
    </row>
    <row r="1300" spans="2:2">
      <c r="B1300" s="1055" t="s">
        <v>2344</v>
      </c>
    </row>
    <row r="1301" spans="2:2">
      <c r="B1301" s="1057"/>
    </row>
    <row r="1302" spans="2:2">
      <c r="B1302" s="1055" t="s">
        <v>2345</v>
      </c>
    </row>
    <row r="1303" spans="2:2">
      <c r="B1303" s="1057"/>
    </row>
    <row r="1304" spans="2:2">
      <c r="B1304" s="1055" t="s">
        <v>2227</v>
      </c>
    </row>
    <row r="1305" spans="2:2">
      <c r="B1305" s="1057"/>
    </row>
    <row r="1306" spans="2:2">
      <c r="B1306" s="1055" t="s">
        <v>2346</v>
      </c>
    </row>
    <row r="1307" spans="2:2">
      <c r="B1307" s="1057"/>
    </row>
    <row r="1308" spans="2:2">
      <c r="B1308" s="1055" t="s">
        <v>2048</v>
      </c>
    </row>
    <row r="1309" spans="2:2">
      <c r="B1309" s="1057"/>
    </row>
    <row r="1310" spans="2:2">
      <c r="B1310" s="1055" t="s">
        <v>2009</v>
      </c>
    </row>
    <row r="1311" spans="2:2">
      <c r="B1311" s="1057"/>
    </row>
    <row r="1312" spans="2:2">
      <c r="B1312" s="1055" t="s">
        <v>1920</v>
      </c>
    </row>
    <row r="1313" spans="2:2">
      <c r="B1313" s="1057"/>
    </row>
    <row r="1314" spans="2:2">
      <c r="B1314" s="1055" t="s">
        <v>2347</v>
      </c>
    </row>
    <row r="1315" spans="2:2">
      <c r="B1315" s="1057"/>
    </row>
    <row r="1316" spans="2:2">
      <c r="B1316" s="1055" t="s">
        <v>2143</v>
      </c>
    </row>
    <row r="1317" spans="2:2">
      <c r="B1317" s="1057"/>
    </row>
    <row r="1318" spans="2:2">
      <c r="B1318" s="1055" t="s">
        <v>2348</v>
      </c>
    </row>
    <row r="1319" spans="2:2">
      <c r="B1319" s="1057"/>
    </row>
    <row r="1320" spans="2:2">
      <c r="B1320" s="1055" t="s">
        <v>2349</v>
      </c>
    </row>
    <row r="1321" spans="2:2">
      <c r="B1321" s="1057"/>
    </row>
    <row r="1322" spans="2:2">
      <c r="B1322" s="1055" t="s">
        <v>2350</v>
      </c>
    </row>
    <row r="1323" spans="2:2">
      <c r="B1323" s="1057"/>
    </row>
    <row r="1324" spans="2:2">
      <c r="B1324" s="1055" t="s">
        <v>2351</v>
      </c>
    </row>
    <row r="1325" spans="2:2">
      <c r="B1325" s="1057"/>
    </row>
    <row r="1326" spans="2:2">
      <c r="B1326" s="1055" t="s">
        <v>2352</v>
      </c>
    </row>
    <row r="1327" spans="2:2">
      <c r="B1327" s="1057"/>
    </row>
    <row r="1328" spans="2:2">
      <c r="B1328" s="1055" t="s">
        <v>2138</v>
      </c>
    </row>
    <row r="1329" spans="2:2">
      <c r="B1329" s="1057"/>
    </row>
    <row r="1330" spans="2:2">
      <c r="B1330" s="1055" t="s">
        <v>1921</v>
      </c>
    </row>
    <row r="1331" spans="2:2">
      <c r="B1331" s="1057"/>
    </row>
    <row r="1332" spans="2:2">
      <c r="B1332" s="1055" t="s">
        <v>2353</v>
      </c>
    </row>
    <row r="1333" spans="2:2">
      <c r="B1333" s="1057"/>
    </row>
    <row r="1334" spans="2:2">
      <c r="B1334" s="1055" t="s">
        <v>2354</v>
      </c>
    </row>
    <row r="1335" spans="2:2">
      <c r="B1335" s="1057"/>
    </row>
    <row r="1336" spans="2:2">
      <c r="B1336" s="1055" t="s">
        <v>2023</v>
      </c>
    </row>
    <row r="1337" spans="2:2">
      <c r="B1337" s="1057"/>
    </row>
    <row r="1338" spans="2:2">
      <c r="B1338" s="1055" t="s">
        <v>2044</v>
      </c>
    </row>
    <row r="1339" spans="2:2">
      <c r="B1339" s="1057"/>
    </row>
    <row r="1340" spans="2:2">
      <c r="B1340" s="1055" t="s">
        <v>2123</v>
      </c>
    </row>
    <row r="1341" spans="2:2">
      <c r="B1341" s="1057"/>
    </row>
    <row r="1342" spans="2:2">
      <c r="B1342" s="1055" t="s">
        <v>2115</v>
      </c>
    </row>
    <row r="1343" spans="2:2">
      <c r="B1343" s="1057"/>
    </row>
    <row r="1344" spans="2:2">
      <c r="B1344" s="1055" t="s">
        <v>2355</v>
      </c>
    </row>
    <row r="1345" spans="2:2">
      <c r="B1345" s="1057"/>
    </row>
    <row r="1346" spans="2:2">
      <c r="B1346" s="1055" t="s">
        <v>2356</v>
      </c>
    </row>
    <row r="1347" spans="2:2">
      <c r="B1347" s="1057"/>
    </row>
    <row r="1348" spans="2:2">
      <c r="B1348" s="1055" t="s">
        <v>2357</v>
      </c>
    </row>
    <row r="1349" spans="2:2">
      <c r="B1349" s="1057"/>
    </row>
    <row r="1350" spans="2:2">
      <c r="B1350" s="1055" t="s">
        <v>2064</v>
      </c>
    </row>
    <row r="1351" spans="2:2">
      <c r="B1351" s="1057"/>
    </row>
    <row r="1352" spans="2:2">
      <c r="B1352" s="1055" t="s">
        <v>2358</v>
      </c>
    </row>
    <row r="1353" spans="2:2">
      <c r="B1353" s="1057"/>
    </row>
    <row r="1354" spans="2:2">
      <c r="B1354" s="1055" t="s">
        <v>2359</v>
      </c>
    </row>
    <row r="1355" spans="2:2">
      <c r="B1355" s="1057"/>
    </row>
    <row r="1356" spans="2:2">
      <c r="B1356" s="1055" t="s">
        <v>2360</v>
      </c>
    </row>
    <row r="1357" spans="2:2">
      <c r="B1357" s="1057"/>
    </row>
    <row r="1358" spans="2:2">
      <c r="B1358" s="1055" t="s">
        <v>2046</v>
      </c>
    </row>
    <row r="1359" spans="2:2">
      <c r="B1359" s="1057"/>
    </row>
    <row r="1360" spans="2:2">
      <c r="B1360" s="1055" t="s">
        <v>2361</v>
      </c>
    </row>
    <row r="1361" spans="2:2">
      <c r="B1361" s="1057"/>
    </row>
    <row r="1362" spans="2:2">
      <c r="B1362" s="1055" t="s">
        <v>2362</v>
      </c>
    </row>
    <row r="1363" spans="2:2">
      <c r="B1363" s="1057"/>
    </row>
    <row r="1364" spans="2:2">
      <c r="B1364" s="1055" t="s">
        <v>2363</v>
      </c>
    </row>
    <row r="1365" spans="2:2">
      <c r="B1365" s="1057"/>
    </row>
    <row r="1366" spans="2:2">
      <c r="B1366" s="1055" t="s">
        <v>1999</v>
      </c>
    </row>
    <row r="1367" spans="2:2">
      <c r="B1367" s="1057"/>
    </row>
    <row r="1368" spans="2:2">
      <c r="B1368" s="1055" t="s">
        <v>2364</v>
      </c>
    </row>
    <row r="1369" spans="2:2">
      <c r="B1369" s="1057"/>
    </row>
    <row r="1370" spans="2:2">
      <c r="B1370" s="1055" t="s">
        <v>2365</v>
      </c>
    </row>
    <row r="1371" spans="2:2">
      <c r="B1371" s="1057"/>
    </row>
    <row r="1372" spans="2:2">
      <c r="B1372" s="1055" t="s">
        <v>2366</v>
      </c>
    </row>
    <row r="1373" spans="2:2">
      <c r="B1373" s="1057"/>
    </row>
    <row r="1374" spans="2:2">
      <c r="B1374" s="1055" t="s">
        <v>2367</v>
      </c>
    </row>
    <row r="1375" spans="2:2">
      <c r="B1375" s="1057"/>
    </row>
    <row r="1376" spans="2:2">
      <c r="B1376" s="1055" t="s">
        <v>2042</v>
      </c>
    </row>
    <row r="1377" spans="2:2">
      <c r="B1377" s="1057"/>
    </row>
    <row r="1378" spans="2:2">
      <c r="B1378" s="1055" t="s">
        <v>2043</v>
      </c>
    </row>
    <row r="1379" spans="2:2">
      <c r="B1379" s="1057"/>
    </row>
    <row r="1380" spans="2:2">
      <c r="B1380" s="1055" t="s">
        <v>2050</v>
      </c>
    </row>
    <row r="1381" spans="2:2">
      <c r="B1381" s="1057"/>
    </row>
    <row r="1382" spans="2:2">
      <c r="B1382" s="1055" t="s">
        <v>2057</v>
      </c>
    </row>
    <row r="1383" spans="2:2">
      <c r="B1383" s="1057"/>
    </row>
    <row r="1384" spans="2:2">
      <c r="B1384" s="1055" t="s">
        <v>2034</v>
      </c>
    </row>
    <row r="1385" spans="2:2">
      <c r="B1385" s="1057"/>
    </row>
    <row r="1386" spans="2:2">
      <c r="B1386" s="1055" t="s">
        <v>2368</v>
      </c>
    </row>
    <row r="1387" spans="2:2">
      <c r="B1387" s="1057"/>
    </row>
    <row r="1388" spans="2:2">
      <c r="B1388" s="1055" t="s">
        <v>2369</v>
      </c>
    </row>
    <row r="1389" spans="2:2">
      <c r="B1389" s="1057"/>
    </row>
    <row r="1390" spans="2:2">
      <c r="B1390" s="1055" t="s">
        <v>2370</v>
      </c>
    </row>
    <row r="1391" spans="2:2">
      <c r="B1391" s="1057"/>
    </row>
    <row r="1392" spans="2:2">
      <c r="B1392" s="1055" t="s">
        <v>2371</v>
      </c>
    </row>
    <row r="1393" spans="2:2">
      <c r="B1393" s="1057"/>
    </row>
    <row r="1394" spans="2:2">
      <c r="B1394" s="1055" t="s">
        <v>2372</v>
      </c>
    </row>
    <row r="1395" spans="2:2">
      <c r="B1395" s="1057"/>
    </row>
    <row r="1396" spans="2:2">
      <c r="B1396" s="1055" t="s">
        <v>2052</v>
      </c>
    </row>
    <row r="1397" spans="2:2">
      <c r="B1397" s="1057"/>
    </row>
    <row r="1398" spans="2:2">
      <c r="B1398" s="1055" t="s">
        <v>2013</v>
      </c>
    </row>
    <row r="1399" spans="2:2">
      <c r="B1399" s="1057"/>
    </row>
    <row r="1400" spans="2:2">
      <c r="B1400" s="1055" t="s">
        <v>2053</v>
      </c>
    </row>
    <row r="1401" spans="2:2">
      <c r="B1401" s="1057"/>
    </row>
    <row r="1402" spans="2:2">
      <c r="B1402" s="1055" t="s">
        <v>2061</v>
      </c>
    </row>
    <row r="1403" spans="2:2">
      <c r="B1403" s="1057"/>
    </row>
    <row r="1404" spans="2:2">
      <c r="B1404" s="1055" t="s">
        <v>2373</v>
      </c>
    </row>
    <row r="1405" spans="2:2">
      <c r="B1405" s="1057"/>
    </row>
    <row r="1406" spans="2:2">
      <c r="B1406" s="1055" t="s">
        <v>2374</v>
      </c>
    </row>
    <row r="1407" spans="2:2">
      <c r="B1407" s="1057"/>
    </row>
    <row r="1408" spans="2:2">
      <c r="B1408" s="1055" t="s">
        <v>2375</v>
      </c>
    </row>
    <row r="1409" spans="2:2">
      <c r="B1409" s="1057"/>
    </row>
    <row r="1410" spans="2:2">
      <c r="B1410" s="1055" t="s">
        <v>2376</v>
      </c>
    </row>
    <row r="1411" spans="2:2">
      <c r="B1411" s="1057"/>
    </row>
    <row r="1412" spans="2:2">
      <c r="B1412" s="1055" t="s">
        <v>2090</v>
      </c>
    </row>
    <row r="1413" spans="2:2">
      <c r="B1413" s="1057"/>
    </row>
    <row r="1414" spans="2:2">
      <c r="B1414" s="1055" t="s">
        <v>1918</v>
      </c>
    </row>
    <row r="1415" spans="2:2">
      <c r="B1415" s="1057"/>
    </row>
    <row r="1416" spans="2:2">
      <c r="B1416" s="1055" t="s">
        <v>1874</v>
      </c>
    </row>
    <row r="1417" spans="2:2">
      <c r="B1417" s="1057"/>
    </row>
    <row r="1418" spans="2:2">
      <c r="B1418" s="1055" t="s">
        <v>2033</v>
      </c>
    </row>
    <row r="1419" spans="2:2">
      <c r="B1419" s="1057"/>
    </row>
    <row r="1420" spans="2:2">
      <c r="B1420" s="1055" t="s">
        <v>2377</v>
      </c>
    </row>
    <row r="1421" spans="2:2">
      <c r="B1421" s="1057"/>
    </row>
    <row r="1422" spans="2:2">
      <c r="B1422" s="1055" t="s">
        <v>2378</v>
      </c>
    </row>
    <row r="1423" spans="2:2">
      <c r="B1423" s="1057"/>
    </row>
    <row r="1424" spans="2:2">
      <c r="B1424" s="1055" t="s">
        <v>2379</v>
      </c>
    </row>
    <row r="1425" spans="2:2">
      <c r="B1425" s="1057"/>
    </row>
    <row r="1426" spans="2:2">
      <c r="B1426" s="1055" t="s">
        <v>1903</v>
      </c>
    </row>
    <row r="1427" spans="2:2">
      <c r="B1427" s="1057"/>
    </row>
    <row r="1428" spans="2:2">
      <c r="B1428" s="1055" t="s">
        <v>2380</v>
      </c>
    </row>
    <row r="1429" spans="2:2">
      <c r="B1429" s="1057"/>
    </row>
    <row r="1430" spans="2:2">
      <c r="B1430" s="1055" t="s">
        <v>2381</v>
      </c>
    </row>
    <row r="1431" spans="2:2">
      <c r="B1431" s="1057"/>
    </row>
    <row r="1432" spans="2:2">
      <c r="B1432" s="1055" t="s">
        <v>2382</v>
      </c>
    </row>
    <row r="1433" spans="2:2">
      <c r="B1433" s="1057"/>
    </row>
    <row r="1434" spans="2:2">
      <c r="B1434" s="1055" t="s">
        <v>2383</v>
      </c>
    </row>
    <row r="1435" spans="2:2">
      <c r="B1435" s="1057"/>
    </row>
    <row r="1436" spans="2:2">
      <c r="B1436" s="1055" t="s">
        <v>2105</v>
      </c>
    </row>
    <row r="1437" spans="2:2">
      <c r="B1437" s="1057"/>
    </row>
    <row r="1438" spans="2:2">
      <c r="B1438" s="1055" t="s">
        <v>2384</v>
      </c>
    </row>
    <row r="1439" spans="2:2">
      <c r="B1439" s="1057"/>
    </row>
    <row r="1440" spans="2:2">
      <c r="B1440" s="1055" t="s">
        <v>2385</v>
      </c>
    </row>
    <row r="1441" spans="2:2">
      <c r="B1441" s="1057"/>
    </row>
    <row r="1442" spans="2:2">
      <c r="B1442" s="1055" t="s">
        <v>2386</v>
      </c>
    </row>
    <row r="1443" spans="2:2">
      <c r="B1443" s="1057"/>
    </row>
    <row r="1444" spans="2:2">
      <c r="B1444" s="1055" t="s">
        <v>2387</v>
      </c>
    </row>
    <row r="1445" spans="2:2">
      <c r="B1445" s="1057"/>
    </row>
    <row r="1446" spans="2:2">
      <c r="B1446" s="1055" t="s">
        <v>2388</v>
      </c>
    </row>
    <row r="1447" spans="2:2">
      <c r="B1447" s="1057"/>
    </row>
    <row r="1448" spans="2:2">
      <c r="B1448" s="1055" t="s">
        <v>2389</v>
      </c>
    </row>
    <row r="1449" spans="2:2">
      <c r="B1449" s="1057"/>
    </row>
    <row r="1450" spans="2:2">
      <c r="B1450" s="1055" t="s">
        <v>1957</v>
      </c>
    </row>
    <row r="1451" spans="2:2">
      <c r="B1451" s="1057"/>
    </row>
    <row r="1452" spans="2:2">
      <c r="B1452" s="1055" t="s">
        <v>2112</v>
      </c>
    </row>
    <row r="1453" spans="2:2">
      <c r="B1453" s="1057"/>
    </row>
    <row r="1454" spans="2:2">
      <c r="B1454" s="1055" t="s">
        <v>2390</v>
      </c>
    </row>
    <row r="1455" spans="2:2">
      <c r="B1455" s="1057"/>
    </row>
    <row r="1456" spans="2:2">
      <c r="B1456" s="1055" t="s">
        <v>2391</v>
      </c>
    </row>
    <row r="1457" spans="2:2">
      <c r="B1457" s="1057"/>
    </row>
    <row r="1458" spans="2:2">
      <c r="B1458" s="1055" t="s">
        <v>2392</v>
      </c>
    </row>
    <row r="1459" spans="2:2">
      <c r="B1459" s="1057"/>
    </row>
    <row r="1460" spans="2:2">
      <c r="B1460" s="1055" t="s">
        <v>2393</v>
      </c>
    </row>
    <row r="1461" spans="2:2">
      <c r="B1461" s="1057"/>
    </row>
    <row r="1462" spans="2:2">
      <c r="B1462" s="1055" t="s">
        <v>2394</v>
      </c>
    </row>
    <row r="1463" spans="2:2">
      <c r="B1463" s="1057"/>
    </row>
    <row r="1464" spans="2:2">
      <c r="B1464" s="1055" t="s">
        <v>1941</v>
      </c>
    </row>
    <row r="1465" spans="2:2">
      <c r="B1465" s="1057"/>
    </row>
    <row r="1466" spans="2:2">
      <c r="B1466" s="1055" t="s">
        <v>2395</v>
      </c>
    </row>
    <row r="1467" spans="2:2">
      <c r="B1467" s="1057"/>
    </row>
    <row r="1468" spans="2:2">
      <c r="B1468" s="1055" t="s">
        <v>2291</v>
      </c>
    </row>
    <row r="1469" spans="2:2">
      <c r="B1469" s="1057"/>
    </row>
    <row r="1470" spans="2:2">
      <c r="B1470" s="1055" t="s">
        <v>2396</v>
      </c>
    </row>
    <row r="1471" spans="2:2">
      <c r="B1471" s="1057"/>
    </row>
    <row r="1472" spans="2:2">
      <c r="B1472" s="1055" t="s">
        <v>2397</v>
      </c>
    </row>
    <row r="1473" spans="2:2">
      <c r="B1473" s="1057"/>
    </row>
    <row r="1474" spans="2:2">
      <c r="B1474" s="1055" t="s">
        <v>2398</v>
      </c>
    </row>
    <row r="1475" spans="2:2">
      <c r="B1475" s="1057"/>
    </row>
    <row r="1476" spans="2:2">
      <c r="B1476" s="1055" t="s">
        <v>2399</v>
      </c>
    </row>
    <row r="1477" spans="2:2">
      <c r="B1477" s="1057"/>
    </row>
    <row r="1478" spans="2:2">
      <c r="B1478" s="1055" t="s">
        <v>2400</v>
      </c>
    </row>
    <row r="1479" spans="2:2">
      <c r="B1479" s="1057"/>
    </row>
    <row r="1480" spans="2:2">
      <c r="B1480" s="1055" t="s">
        <v>2401</v>
      </c>
    </row>
    <row r="1481" spans="2:2">
      <c r="B1481" s="1057"/>
    </row>
    <row r="1482" spans="2:2">
      <c r="B1482" s="1055" t="s">
        <v>2402</v>
      </c>
    </row>
    <row r="1483" spans="2:2">
      <c r="B1483" s="1057"/>
    </row>
    <row r="1484" spans="2:2">
      <c r="B1484" s="1055" t="s">
        <v>2403</v>
      </c>
    </row>
    <row r="1485" spans="2:2">
      <c r="B1485" s="1057"/>
    </row>
    <row r="1486" spans="2:2">
      <c r="B1486" s="1055" t="s">
        <v>2404</v>
      </c>
    </row>
    <row r="1487" spans="2:2">
      <c r="B1487" s="1057"/>
    </row>
    <row r="1488" spans="2:2">
      <c r="B1488" s="1055" t="s">
        <v>2405</v>
      </c>
    </row>
    <row r="1489" spans="2:2">
      <c r="B1489" s="1057"/>
    </row>
    <row r="1490" spans="2:2">
      <c r="B1490" s="1055" t="s">
        <v>2406</v>
      </c>
    </row>
    <row r="1491" spans="2:2">
      <c r="B1491" s="1057"/>
    </row>
    <row r="1492" spans="2:2">
      <c r="B1492" s="1055" t="s">
        <v>2407</v>
      </c>
    </row>
    <row r="1493" spans="2:2">
      <c r="B1493" s="1057"/>
    </row>
    <row r="1494" spans="2:2">
      <c r="B1494" s="1055" t="s">
        <v>2408</v>
      </c>
    </row>
    <row r="1495" spans="2:2">
      <c r="B1495" s="1057"/>
    </row>
    <row r="1496" spans="2:2">
      <c r="B1496" s="1055" t="s">
        <v>2409</v>
      </c>
    </row>
    <row r="1497" spans="2:2">
      <c r="B1497" s="1057"/>
    </row>
    <row r="1498" spans="2:2">
      <c r="B1498" s="1055" t="s">
        <v>1894</v>
      </c>
    </row>
    <row r="1499" spans="2:2">
      <c r="B1499" s="1057"/>
    </row>
    <row r="1500" spans="2:2">
      <c r="B1500" s="1055" t="s">
        <v>1866</v>
      </c>
    </row>
    <row r="1501" spans="2:2">
      <c r="B1501" s="1057"/>
    </row>
    <row r="1502" spans="2:2">
      <c r="B1502" s="1055" t="s">
        <v>2154</v>
      </c>
    </row>
    <row r="1503" spans="2:2">
      <c r="B1503" s="1057"/>
    </row>
    <row r="1504" spans="2:2">
      <c r="B1504" s="1055" t="s">
        <v>2410</v>
      </c>
    </row>
    <row r="1505" spans="2:2">
      <c r="B1505" s="1057"/>
    </row>
    <row r="1506" spans="2:2">
      <c r="B1506" s="1055" t="s">
        <v>2411</v>
      </c>
    </row>
    <row r="1507" spans="2:2">
      <c r="B1507" s="1057"/>
    </row>
    <row r="1508" spans="2:2">
      <c r="B1508" s="1055" t="s">
        <v>2412</v>
      </c>
    </row>
    <row r="1509" spans="2:2">
      <c r="B1509" s="1057"/>
    </row>
    <row r="1510" spans="2:2">
      <c r="B1510" s="1055" t="s">
        <v>2413</v>
      </c>
    </row>
    <row r="1511" spans="2:2">
      <c r="B1511" s="1057"/>
    </row>
    <row r="1512" spans="2:2">
      <c r="B1512" s="1055" t="s">
        <v>1943</v>
      </c>
    </row>
    <row r="1513" spans="2:2">
      <c r="B1513" s="1057"/>
    </row>
    <row r="1514" spans="2:2">
      <c r="B1514" s="1055" t="s">
        <v>1944</v>
      </c>
    </row>
    <row r="1515" spans="2:2">
      <c r="B1515" s="1057"/>
    </row>
    <row r="1516" spans="2:2">
      <c r="B1516" s="1055" t="s">
        <v>2414</v>
      </c>
    </row>
    <row r="1517" spans="2:2">
      <c r="B1517" s="1057"/>
    </row>
    <row r="1518" spans="2:2">
      <c r="B1518" s="1055" t="s">
        <v>2415</v>
      </c>
    </row>
    <row r="1519" spans="2:2">
      <c r="B1519" s="1057"/>
    </row>
    <row r="1520" spans="2:2">
      <c r="B1520" s="1055" t="s">
        <v>2416</v>
      </c>
    </row>
    <row r="1521" spans="2:2">
      <c r="B1521" s="1057"/>
    </row>
    <row r="1522" spans="2:2">
      <c r="B1522" s="1055" t="s">
        <v>2417</v>
      </c>
    </row>
    <row r="1523" spans="2:2">
      <c r="B1523" s="1057"/>
    </row>
    <row r="1524" spans="2:2">
      <c r="B1524" s="1055" t="s">
        <v>2418</v>
      </c>
    </row>
    <row r="1525" spans="2:2">
      <c r="B1525" s="1057"/>
    </row>
    <row r="1526" spans="2:2">
      <c r="B1526" s="1055" t="s">
        <v>2419</v>
      </c>
    </row>
    <row r="1527" spans="2:2">
      <c r="B1527" s="1057"/>
    </row>
    <row r="1528" spans="2:2">
      <c r="B1528" s="1055" t="s">
        <v>2420</v>
      </c>
    </row>
    <row r="1529" spans="2:2">
      <c r="B1529" s="1057"/>
    </row>
    <row r="1530" spans="2:2">
      <c r="B1530" s="1055" t="s">
        <v>2421</v>
      </c>
    </row>
    <row r="1531" spans="2:2">
      <c r="B1531" s="1057"/>
    </row>
    <row r="1532" spans="2:2">
      <c r="B1532" s="1055" t="s">
        <v>2422</v>
      </c>
    </row>
    <row r="1533" spans="2:2">
      <c r="B1533" s="1057"/>
    </row>
    <row r="1534" spans="2:2">
      <c r="B1534" s="1055" t="s">
        <v>2423</v>
      </c>
    </row>
    <row r="1535" spans="2:2">
      <c r="B1535" s="1057"/>
    </row>
    <row r="1536" spans="2:2">
      <c r="B1536" s="1055" t="s">
        <v>2424</v>
      </c>
    </row>
    <row r="1537" spans="2:2">
      <c r="B1537" s="1057"/>
    </row>
    <row r="1538" spans="2:2">
      <c r="B1538" s="1055" t="s">
        <v>2425</v>
      </c>
    </row>
    <row r="1539" spans="2:2">
      <c r="B1539" s="1057"/>
    </row>
    <row r="1540" spans="2:2">
      <c r="B1540" s="1055" t="s">
        <v>2422</v>
      </c>
    </row>
    <row r="1541" spans="2:2">
      <c r="B1541" s="1057"/>
    </row>
    <row r="1542" spans="2:2">
      <c r="B1542" s="1055" t="s">
        <v>2426</v>
      </c>
    </row>
    <row r="1543" spans="2:2">
      <c r="B1543" s="1057"/>
    </row>
    <row r="1544" spans="2:2">
      <c r="B1544" s="1055" t="s">
        <v>2427</v>
      </c>
    </row>
    <row r="1545" spans="2:2">
      <c r="B1545" s="1057"/>
    </row>
    <row r="1546" spans="2:2">
      <c r="B1546" s="1055" t="s">
        <v>2428</v>
      </c>
    </row>
    <row r="1547" spans="2:2">
      <c r="B1547" s="1057"/>
    </row>
    <row r="1548" spans="2:2">
      <c r="B1548" s="1055" t="s">
        <v>2428</v>
      </c>
    </row>
    <row r="1549" spans="2:2">
      <c r="B1549" s="1057"/>
    </row>
    <row r="1550" spans="2:2">
      <c r="B1550" s="1055" t="s">
        <v>2031</v>
      </c>
    </row>
    <row r="1551" spans="2:2">
      <c r="B1551" s="1057"/>
    </row>
    <row r="1552" spans="2:2">
      <c r="B1552" s="1055" t="s">
        <v>2429</v>
      </c>
    </row>
    <row r="1553" spans="2:2">
      <c r="B1553" s="1057"/>
    </row>
    <row r="1554" spans="2:2">
      <c r="B1554" s="1055" t="s">
        <v>2430</v>
      </c>
    </row>
    <row r="1555" spans="2:2">
      <c r="B1555" s="1057"/>
    </row>
    <row r="1556" spans="2:2">
      <c r="B1556" s="1055" t="s">
        <v>2431</v>
      </c>
    </row>
    <row r="1557" spans="2:2">
      <c r="B1557" s="1057"/>
    </row>
    <row r="1558" spans="2:2">
      <c r="B1558" s="1055" t="s">
        <v>2432</v>
      </c>
    </row>
    <row r="1559" spans="2:2">
      <c r="B1559" s="1057"/>
    </row>
    <row r="1560" spans="2:2">
      <c r="B1560" s="1055" t="s">
        <v>2433</v>
      </c>
    </row>
    <row r="1561" spans="2:2">
      <c r="B1561" s="1057"/>
    </row>
    <row r="1562" spans="2:2">
      <c r="B1562" s="1055" t="s">
        <v>2434</v>
      </c>
    </row>
    <row r="1563" spans="2:2">
      <c r="B1563" s="1057"/>
    </row>
    <row r="1564" spans="2:2">
      <c r="B1564" s="1055" t="s">
        <v>2435</v>
      </c>
    </row>
    <row r="1565" spans="2:2">
      <c r="B1565" s="1057"/>
    </row>
    <row r="1566" spans="2:2">
      <c r="B1566" s="1055" t="s">
        <v>1967</v>
      </c>
    </row>
    <row r="1567" spans="2:2">
      <c r="B1567" s="1057"/>
    </row>
    <row r="1568" spans="2:2">
      <c r="B1568" s="1055" t="s">
        <v>1937</v>
      </c>
    </row>
    <row r="1569" spans="2:2">
      <c r="B1569" s="1057"/>
    </row>
    <row r="1570" spans="2:2">
      <c r="B1570" s="1055" t="s">
        <v>2436</v>
      </c>
    </row>
    <row r="1571" spans="2:2">
      <c r="B1571" s="1057"/>
    </row>
    <row r="1572" spans="2:2">
      <c r="B1572" s="1055" t="s">
        <v>2437</v>
      </c>
    </row>
    <row r="1573" spans="2:2">
      <c r="B1573" s="1057"/>
    </row>
    <row r="1574" spans="2:2">
      <c r="B1574" s="1055" t="s">
        <v>2095</v>
      </c>
    </row>
    <row r="1575" spans="2:2">
      <c r="B1575" s="1057"/>
    </row>
    <row r="1576" spans="2:2">
      <c r="B1576" s="1055" t="s">
        <v>2089</v>
      </c>
    </row>
    <row r="1577" spans="2:2">
      <c r="B1577" s="1057"/>
    </row>
    <row r="1578" spans="2:2">
      <c r="B1578" s="1055" t="s">
        <v>2438</v>
      </c>
    </row>
    <row r="1579" spans="2:2">
      <c r="B1579" s="1057"/>
    </row>
    <row r="1580" spans="2:2">
      <c r="B1580" s="1055" t="s">
        <v>2165</v>
      </c>
    </row>
    <row r="1581" spans="2:2">
      <c r="B1581" s="1057"/>
    </row>
    <row r="1582" spans="2:2">
      <c r="B1582" s="1055" t="s">
        <v>2439</v>
      </c>
    </row>
    <row r="1583" spans="2:2">
      <c r="B1583" s="1057"/>
    </row>
    <row r="1584" spans="2:2">
      <c r="B1584" s="1055" t="s">
        <v>2286</v>
      </c>
    </row>
    <row r="1585" spans="2:2">
      <c r="B1585" s="1057"/>
    </row>
    <row r="1586" spans="2:2">
      <c r="B1586" s="1055" t="s">
        <v>2440</v>
      </c>
    </row>
    <row r="1587" spans="2:2">
      <c r="B1587" s="1057"/>
    </row>
    <row r="1588" spans="2:2">
      <c r="B1588" s="1055" t="s">
        <v>2441</v>
      </c>
    </row>
    <row r="1589" spans="2:2">
      <c r="B1589" s="1057"/>
    </row>
    <row r="1590" spans="2:2">
      <c r="B1590" s="1055" t="s">
        <v>2094</v>
      </c>
    </row>
    <row r="1591" spans="2:2">
      <c r="B1591" s="1057"/>
    </row>
    <row r="1592" spans="2:2">
      <c r="B1592" s="1055" t="s">
        <v>2163</v>
      </c>
    </row>
    <row r="1593" spans="2:2">
      <c r="B1593" s="1057"/>
    </row>
    <row r="1594" spans="2:2">
      <c r="B1594" s="1055" t="s">
        <v>2014</v>
      </c>
    </row>
    <row r="1595" spans="2:2">
      <c r="B1595" s="1057"/>
    </row>
    <row r="1596" spans="2:2">
      <c r="B1596" s="1055" t="s">
        <v>2442</v>
      </c>
    </row>
    <row r="1597" spans="2:2">
      <c r="B1597" s="1057"/>
    </row>
    <row r="1598" spans="2:2">
      <c r="B1598" s="1055" t="s">
        <v>2443</v>
      </c>
    </row>
    <row r="1599" spans="2:2">
      <c r="B1599" s="1057"/>
    </row>
    <row r="1600" spans="2:2">
      <c r="B1600" s="1055" t="s">
        <v>2444</v>
      </c>
    </row>
    <row r="1601" spans="2:2">
      <c r="B1601" s="1057"/>
    </row>
    <row r="1602" spans="2:2">
      <c r="B1602" s="1055" t="s">
        <v>2445</v>
      </c>
    </row>
    <row r="1603" spans="2:2">
      <c r="B1603" s="1057"/>
    </row>
    <row r="1604" spans="2:2">
      <c r="B1604" s="1055" t="s">
        <v>2446</v>
      </c>
    </row>
    <row r="1605" spans="2:2">
      <c r="B1605" s="1057"/>
    </row>
    <row r="1606" spans="2:2">
      <c r="B1606" s="1055" t="s">
        <v>2447</v>
      </c>
    </row>
    <row r="1607" spans="2:2">
      <c r="B1607" s="1057"/>
    </row>
    <row r="1608" spans="2:2">
      <c r="B1608" s="1055" t="s">
        <v>2448</v>
      </c>
    </row>
    <row r="1609" spans="2:2">
      <c r="B1609" s="1057"/>
    </row>
    <row r="1610" spans="2:2">
      <c r="B1610" s="1055" t="s">
        <v>2449</v>
      </c>
    </row>
    <row r="1611" spans="2:2">
      <c r="B1611" s="1057"/>
    </row>
    <row r="1612" spans="2:2">
      <c r="B1612" s="1055" t="s">
        <v>2450</v>
      </c>
    </row>
    <row r="1613" spans="2:2">
      <c r="B1613" s="1057"/>
    </row>
    <row r="1614" spans="2:2">
      <c r="B1614" s="1055" t="s">
        <v>2451</v>
      </c>
    </row>
    <row r="1615" spans="2:2">
      <c r="B1615" s="1057"/>
    </row>
    <row r="1616" spans="2:2">
      <c r="B1616" s="1055" t="s">
        <v>2452</v>
      </c>
    </row>
    <row r="1617" spans="2:2">
      <c r="B1617" s="1057"/>
    </row>
    <row r="1618" spans="2:2">
      <c r="B1618" s="1055" t="s">
        <v>2453</v>
      </c>
    </row>
    <row r="1619" spans="2:2">
      <c r="B1619" s="1057"/>
    </row>
    <row r="1620" spans="2:2">
      <c r="B1620" s="1055" t="s">
        <v>2454</v>
      </c>
    </row>
    <row r="1621" spans="2:2">
      <c r="B1621" s="1057"/>
    </row>
    <row r="1622" spans="2:2">
      <c r="B1622" s="1055" t="s">
        <v>2100</v>
      </c>
    </row>
    <row r="1623" spans="2:2">
      <c r="B1623" s="1057"/>
    </row>
    <row r="1624" spans="2:2">
      <c r="B1624" s="1055" t="s">
        <v>2455</v>
      </c>
    </row>
    <row r="1625" spans="2:2">
      <c r="B1625" s="1057"/>
    </row>
    <row r="1626" spans="2:2">
      <c r="B1626" s="1055" t="s">
        <v>2456</v>
      </c>
    </row>
    <row r="1627" spans="2:2">
      <c r="B1627" s="1057"/>
    </row>
    <row r="1628" spans="2:2">
      <c r="B1628" s="1055" t="s">
        <v>2457</v>
      </c>
    </row>
    <row r="1629" spans="2:2">
      <c r="B1629" s="1057"/>
    </row>
    <row r="1630" spans="2:2">
      <c r="B1630" s="1055" t="s">
        <v>2458</v>
      </c>
    </row>
    <row r="1631" spans="2:2">
      <c r="B1631" s="1057"/>
    </row>
    <row r="1632" spans="2:2">
      <c r="B1632" s="1055" t="s">
        <v>2459</v>
      </c>
    </row>
    <row r="1633" spans="2:2">
      <c r="B1633" s="1057"/>
    </row>
    <row r="1634" spans="2:2">
      <c r="B1634" s="1055" t="s">
        <v>2460</v>
      </c>
    </row>
    <row r="1635" spans="2:2">
      <c r="B1635" s="1057"/>
    </row>
    <row r="1636" spans="2:2">
      <c r="B1636" s="1055" t="s">
        <v>2461</v>
      </c>
    </row>
    <row r="1637" spans="2:2">
      <c r="B1637" s="1057"/>
    </row>
    <row r="1638" spans="2:2">
      <c r="B1638" s="1055" t="s">
        <v>2099</v>
      </c>
    </row>
    <row r="1639" spans="2:2">
      <c r="B1639" s="1057"/>
    </row>
    <row r="1640" spans="2:2">
      <c r="B1640" s="1055" t="s">
        <v>2462</v>
      </c>
    </row>
    <row r="1641" spans="2:2">
      <c r="B1641" s="1057"/>
    </row>
    <row r="1642" spans="2:2">
      <c r="B1642" s="1055" t="s">
        <v>1855</v>
      </c>
    </row>
    <row r="1643" spans="2:2">
      <c r="B1643" s="1057"/>
    </row>
    <row r="1644" spans="2:2">
      <c r="B1644" s="1055" t="s">
        <v>2463</v>
      </c>
    </row>
    <row r="1645" spans="2:2">
      <c r="B1645" s="1057"/>
    </row>
    <row r="1646" spans="2:2">
      <c r="B1646" s="1055" t="s">
        <v>2464</v>
      </c>
    </row>
    <row r="1647" spans="2:2">
      <c r="B1647" s="1057"/>
    </row>
    <row r="1648" spans="2:2">
      <c r="B1648" s="1055" t="s">
        <v>2157</v>
      </c>
    </row>
    <row r="1649" spans="2:2">
      <c r="B1649" s="1057"/>
    </row>
    <row r="1650" spans="2:2">
      <c r="B1650" s="1055" t="s">
        <v>2465</v>
      </c>
    </row>
    <row r="1651" spans="2:2">
      <c r="B1651" s="1057"/>
    </row>
    <row r="1652" spans="2:2">
      <c r="B1652" s="1055" t="s">
        <v>2225</v>
      </c>
    </row>
    <row r="1653" spans="2:2">
      <c r="B1653" s="1057"/>
    </row>
    <row r="1654" spans="2:2">
      <c r="B1654" s="1055" t="s">
        <v>2466</v>
      </c>
    </row>
    <row r="1655" spans="2:2">
      <c r="B1655" s="1057"/>
    </row>
    <row r="1656" spans="2:2">
      <c r="B1656" s="1055" t="s">
        <v>1987</v>
      </c>
    </row>
    <row r="1657" spans="2:2">
      <c r="B1657" s="1057"/>
    </row>
    <row r="1658" spans="2:2">
      <c r="B1658" s="1055" t="s">
        <v>2467</v>
      </c>
    </row>
    <row r="1659" spans="2:2">
      <c r="B1659" s="1057"/>
    </row>
    <row r="1660" spans="2:2">
      <c r="B1660" s="1055" t="s">
        <v>2468</v>
      </c>
    </row>
    <row r="1661" spans="2:2">
      <c r="B1661" s="1057"/>
    </row>
    <row r="1662" spans="2:2">
      <c r="B1662" s="1055" t="s">
        <v>2469</v>
      </c>
    </row>
    <row r="1663" spans="2:2">
      <c r="B1663" s="1057"/>
    </row>
    <row r="1664" spans="2:2">
      <c r="B1664" s="1055" t="s">
        <v>2470</v>
      </c>
    </row>
    <row r="1665" spans="2:2">
      <c r="B1665" s="1057"/>
    </row>
    <row r="1666" spans="2:2">
      <c r="B1666" s="1055" t="s">
        <v>1873</v>
      </c>
    </row>
    <row r="1667" spans="2:2">
      <c r="B1667" s="1057"/>
    </row>
    <row r="1668" spans="2:2">
      <c r="B1668" s="1055" t="s">
        <v>2471</v>
      </c>
    </row>
    <row r="1669" spans="2:2">
      <c r="B1669" s="1057"/>
    </row>
    <row r="1670" spans="2:2">
      <c r="B1670" s="1055" t="s">
        <v>2472</v>
      </c>
    </row>
    <row r="1671" spans="2:2">
      <c r="B1671" s="1057"/>
    </row>
    <row r="1672" spans="2:2">
      <c r="B1672" s="1055" t="s">
        <v>2101</v>
      </c>
    </row>
    <row r="1673" spans="2:2">
      <c r="B1673" s="1057"/>
    </row>
    <row r="1674" spans="2:2">
      <c r="B1674" s="1055" t="s">
        <v>2473</v>
      </c>
    </row>
    <row r="1675" spans="2:2">
      <c r="B1675" s="1057"/>
    </row>
    <row r="1676" spans="2:2">
      <c r="B1676" s="1055" t="s">
        <v>2474</v>
      </c>
    </row>
    <row r="1677" spans="2:2">
      <c r="B1677" s="1057"/>
    </row>
    <row r="1678" spans="2:2">
      <c r="B1678" s="1055" t="s">
        <v>2475</v>
      </c>
    </row>
    <row r="1679" spans="2:2">
      <c r="B1679" s="1057"/>
    </row>
    <row r="1680" spans="2:2">
      <c r="B1680" s="1055" t="s">
        <v>2476</v>
      </c>
    </row>
    <row r="1681" spans="2:2">
      <c r="B1681" s="1057"/>
    </row>
    <row r="1682" spans="2:2">
      <c r="B1682" s="1055" t="s">
        <v>2477</v>
      </c>
    </row>
    <row r="1683" spans="2:2">
      <c r="B1683" s="1057"/>
    </row>
    <row r="1684" spans="2:2">
      <c r="B1684" s="1055" t="s">
        <v>2478</v>
      </c>
    </row>
    <row r="1685" spans="2:2">
      <c r="B1685" s="1057"/>
    </row>
    <row r="1686" spans="2:2">
      <c r="B1686" s="1055" t="s">
        <v>2479</v>
      </c>
    </row>
    <row r="1687" spans="2:2">
      <c r="B1687" s="1057"/>
    </row>
    <row r="1688" spans="2:2">
      <c r="B1688" s="1055" t="s">
        <v>1900</v>
      </c>
    </row>
    <row r="1689" spans="2:2">
      <c r="B1689" s="1057"/>
    </row>
    <row r="1690" spans="2:2">
      <c r="B1690" s="1055" t="s">
        <v>2108</v>
      </c>
    </row>
    <row r="1691" spans="2:2">
      <c r="B1691" s="1057"/>
    </row>
    <row r="1692" spans="2:2">
      <c r="B1692" s="1055" t="s">
        <v>2480</v>
      </c>
    </row>
    <row r="1693" spans="2:2">
      <c r="B1693" s="1057"/>
    </row>
    <row r="1694" spans="2:2">
      <c r="B1694" s="1055" t="s">
        <v>1930</v>
      </c>
    </row>
    <row r="1695" spans="2:2">
      <c r="B1695" s="1057"/>
    </row>
    <row r="1696" spans="2:2">
      <c r="B1696" s="1055" t="s">
        <v>2481</v>
      </c>
    </row>
    <row r="1697" spans="2:2">
      <c r="B1697" s="1057"/>
    </row>
    <row r="1698" spans="2:2">
      <c r="B1698" s="1055" t="s">
        <v>2482</v>
      </c>
    </row>
    <row r="1699" spans="2:2">
      <c r="B1699" s="1057"/>
    </row>
    <row r="1700" spans="2:2">
      <c r="B1700" s="1055" t="s">
        <v>2003</v>
      </c>
    </row>
    <row r="1701" spans="2:2">
      <c r="B1701" s="1057"/>
    </row>
    <row r="1702" spans="2:2">
      <c r="B1702" s="1055" t="s">
        <v>2483</v>
      </c>
    </row>
    <row r="1703" spans="2:2">
      <c r="B1703" s="1057"/>
    </row>
    <row r="1704" spans="2:2">
      <c r="B1704" s="1055" t="s">
        <v>2484</v>
      </c>
    </row>
    <row r="1705" spans="2:2">
      <c r="B1705" s="1057"/>
    </row>
    <row r="1706" spans="2:2">
      <c r="B1706" s="1055" t="s">
        <v>2136</v>
      </c>
    </row>
    <row r="1707" spans="2:2">
      <c r="B1707" s="1057"/>
    </row>
    <row r="1708" spans="2:2">
      <c r="B1708" s="1055" t="s">
        <v>2107</v>
      </c>
    </row>
    <row r="1709" spans="2:2">
      <c r="B1709" s="1057"/>
    </row>
    <row r="1710" spans="2:2">
      <c r="B1710" s="1055" t="s">
        <v>1992</v>
      </c>
    </row>
    <row r="1711" spans="2:2">
      <c r="B1711" s="1057"/>
    </row>
    <row r="1712" spans="2:2">
      <c r="B1712" s="1055" t="s">
        <v>1881</v>
      </c>
    </row>
    <row r="1713" spans="2:2">
      <c r="B1713" s="1057"/>
    </row>
    <row r="1714" spans="2:2">
      <c r="B1714" s="1055" t="s">
        <v>2485</v>
      </c>
    </row>
    <row r="1715" spans="2:2">
      <c r="B1715" s="1057"/>
    </row>
    <row r="1716" spans="2:2">
      <c r="B1716" s="1055" t="s">
        <v>2486</v>
      </c>
    </row>
    <row r="1717" spans="2:2">
      <c r="B1717" s="1057"/>
    </row>
    <row r="1718" spans="2:2">
      <c r="B1718" s="1055" t="s">
        <v>2487</v>
      </c>
    </row>
    <row r="1719" spans="2:2">
      <c r="B1719" s="1057"/>
    </row>
    <row r="1720" spans="2:2">
      <c r="B1720" s="1055" t="s">
        <v>2488</v>
      </c>
    </row>
    <row r="1721" spans="2:2">
      <c r="B1721" s="1057"/>
    </row>
    <row r="1722" spans="2:2">
      <c r="B1722" s="1055" t="s">
        <v>2489</v>
      </c>
    </row>
    <row r="1723" spans="2:2">
      <c r="B1723" s="1057"/>
    </row>
    <row r="1724" spans="2:2">
      <c r="B1724" s="1055" t="s">
        <v>2490</v>
      </c>
    </row>
    <row r="1725" spans="2:2">
      <c r="B1725" s="1057"/>
    </row>
    <row r="1726" spans="2:2">
      <c r="B1726" s="1055" t="s">
        <v>2491</v>
      </c>
    </row>
    <row r="1727" spans="2:2">
      <c r="B1727" s="1057"/>
    </row>
    <row r="1728" spans="2:2">
      <c r="B1728" s="1055" t="s">
        <v>2492</v>
      </c>
    </row>
    <row r="1729" spans="2:2">
      <c r="B1729" s="1057"/>
    </row>
    <row r="1730" spans="2:2">
      <c r="B1730" s="1055" t="s">
        <v>1844</v>
      </c>
    </row>
    <row r="1731" spans="2:2">
      <c r="B1731" s="1057"/>
    </row>
    <row r="1732" spans="2:2">
      <c r="B1732" s="1055" t="s">
        <v>2493</v>
      </c>
    </row>
    <row r="1733" spans="2:2">
      <c r="B1733" s="1057"/>
    </row>
    <row r="1734" spans="2:2">
      <c r="B1734" s="1055" t="s">
        <v>2494</v>
      </c>
    </row>
    <row r="1735" spans="2:2">
      <c r="B1735" s="1057"/>
    </row>
    <row r="1736" spans="2:2">
      <c r="B1736" s="1055" t="s">
        <v>2495</v>
      </c>
    </row>
    <row r="1737" spans="2:2">
      <c r="B1737" s="1057"/>
    </row>
    <row r="1738" spans="2:2">
      <c r="B1738" s="1055" t="s">
        <v>2158</v>
      </c>
    </row>
    <row r="1739" spans="2:2">
      <c r="B1739" s="1057"/>
    </row>
    <row r="1740" spans="2:2">
      <c r="B1740" s="1055" t="s">
        <v>2496</v>
      </c>
    </row>
    <row r="1741" spans="2:2">
      <c r="B1741" s="1057"/>
    </row>
    <row r="1742" spans="2:2">
      <c r="B1742" s="1055" t="s">
        <v>2177</v>
      </c>
    </row>
    <row r="1743" spans="2:2">
      <c r="B1743" s="1057"/>
    </row>
    <row r="1744" spans="2:2">
      <c r="B1744" s="1055" t="s">
        <v>2497</v>
      </c>
    </row>
    <row r="1745" spans="2:2">
      <c r="B1745" s="1057"/>
    </row>
    <row r="1746" spans="2:2">
      <c r="B1746" s="1055" t="s">
        <v>2498</v>
      </c>
    </row>
    <row r="1747" spans="2:2">
      <c r="B1747" s="1057"/>
    </row>
    <row r="1748" spans="2:2">
      <c r="B1748" s="1055" t="s">
        <v>2188</v>
      </c>
    </row>
    <row r="1749" spans="2:2">
      <c r="B1749" s="1057"/>
    </row>
    <row r="1750" spans="2:2">
      <c r="B1750" s="1055" t="s">
        <v>2499</v>
      </c>
    </row>
    <row r="1751" spans="2:2">
      <c r="B1751" s="1057"/>
    </row>
    <row r="1752" spans="2:2">
      <c r="B1752" s="1055" t="s">
        <v>2500</v>
      </c>
    </row>
    <row r="1753" spans="2:2">
      <c r="B1753" s="1057"/>
    </row>
    <row r="1754" spans="2:2">
      <c r="B1754" s="1055" t="s">
        <v>2501</v>
      </c>
    </row>
    <row r="1755" spans="2:2">
      <c r="B1755" s="1057"/>
    </row>
    <row r="1756" spans="2:2">
      <c r="B1756" s="1055" t="s">
        <v>2502</v>
      </c>
    </row>
    <row r="1757" spans="2:2">
      <c r="B1757" s="1057"/>
    </row>
    <row r="1758" spans="2:2">
      <c r="B1758" s="1055" t="s">
        <v>2503</v>
      </c>
    </row>
    <row r="1759" spans="2:2">
      <c r="B1759" s="1057"/>
    </row>
    <row r="1760" spans="2:2">
      <c r="B1760" s="1055" t="s">
        <v>2504</v>
      </c>
    </row>
    <row r="1761" spans="2:2">
      <c r="B1761" s="1057"/>
    </row>
    <row r="1762" spans="2:2">
      <c r="B1762" s="1055" t="s">
        <v>2505</v>
      </c>
    </row>
    <row r="1763" spans="2:2">
      <c r="B1763" s="1057"/>
    </row>
    <row r="1764" spans="2:2">
      <c r="B1764" s="1055" t="s">
        <v>2506</v>
      </c>
    </row>
    <row r="1765" spans="2:2">
      <c r="B1765" s="1057"/>
    </row>
    <row r="1766" spans="2:2">
      <c r="B1766" s="1055" t="s">
        <v>1936</v>
      </c>
    </row>
    <row r="1767" spans="2:2">
      <c r="B1767" s="1057"/>
    </row>
    <row r="1768" spans="2:2">
      <c r="B1768" s="1055" t="s">
        <v>2507</v>
      </c>
    </row>
    <row r="1769" spans="2:2">
      <c r="B1769" s="1057"/>
    </row>
    <row r="1770" spans="2:2">
      <c r="B1770" s="1055" t="s">
        <v>2508</v>
      </c>
    </row>
    <row r="1771" spans="2:2">
      <c r="B1771" s="1057"/>
    </row>
    <row r="1772" spans="2:2">
      <c r="B1772" s="1055" t="s">
        <v>2509</v>
      </c>
    </row>
    <row r="1773" spans="2:2">
      <c r="B1773" s="1057"/>
    </row>
    <row r="1774" spans="2:2">
      <c r="B1774" s="1055" t="s">
        <v>2510</v>
      </c>
    </row>
    <row r="1775" spans="2:2">
      <c r="B1775" s="1057"/>
    </row>
    <row r="1776" spans="2:2">
      <c r="B1776" s="1055" t="s">
        <v>2119</v>
      </c>
    </row>
    <row r="1777" spans="2:2">
      <c r="B1777" s="1057"/>
    </row>
    <row r="1778" spans="2:2">
      <c r="B1778" s="1055" t="s">
        <v>2511</v>
      </c>
    </row>
    <row r="1779" spans="2:2">
      <c r="B1779" s="1057"/>
    </row>
    <row r="1780" spans="2:2">
      <c r="B1780" s="1055" t="s">
        <v>1940</v>
      </c>
    </row>
    <row r="1781" spans="2:2">
      <c r="B1781" s="1057"/>
    </row>
    <row r="1782" spans="2:2">
      <c r="B1782" s="1055" t="s">
        <v>2512</v>
      </c>
    </row>
    <row r="1783" spans="2:2">
      <c r="B1783" s="1057"/>
    </row>
    <row r="1784" spans="2:2">
      <c r="B1784" s="1055" t="s">
        <v>2513</v>
      </c>
    </row>
    <row r="1785" spans="2:2">
      <c r="B1785" s="1057"/>
    </row>
    <row r="1786" spans="2:2">
      <c r="B1786" s="1055" t="s">
        <v>2514</v>
      </c>
    </row>
    <row r="1787" spans="2:2">
      <c r="B1787" s="1057"/>
    </row>
    <row r="1788" spans="2:2">
      <c r="B1788" s="1055" t="s">
        <v>2515</v>
      </c>
    </row>
    <row r="1789" spans="2:2">
      <c r="B1789" s="1057"/>
    </row>
    <row r="1790" spans="2:2">
      <c r="B1790" s="1055" t="s">
        <v>2516</v>
      </c>
    </row>
    <row r="1791" spans="2:2">
      <c r="B1791" s="1057"/>
    </row>
    <row r="1792" spans="2:2">
      <c r="B1792" s="1055" t="s">
        <v>2517</v>
      </c>
    </row>
    <row r="1793" spans="2:2">
      <c r="B1793" s="1057"/>
    </row>
    <row r="1794" spans="2:2">
      <c r="B1794" s="1055" t="s">
        <v>2518</v>
      </c>
    </row>
    <row r="1795" spans="2:2">
      <c r="B1795" s="1057"/>
    </row>
    <row r="1796" spans="2:2">
      <c r="B1796" s="1055" t="s">
        <v>2519</v>
      </c>
    </row>
    <row r="1797" spans="2:2">
      <c r="B1797" s="1057"/>
    </row>
    <row r="1798" spans="2:2">
      <c r="B1798" s="1055" t="s">
        <v>2520</v>
      </c>
    </row>
    <row r="1799" spans="2:2">
      <c r="B1799" s="1057"/>
    </row>
    <row r="1800" spans="2:2">
      <c r="B1800" s="1055" t="s">
        <v>2180</v>
      </c>
    </row>
    <row r="1801" spans="2:2">
      <c r="B1801" s="1057"/>
    </row>
    <row r="1802" spans="2:2">
      <c r="B1802" s="1055" t="s">
        <v>2149</v>
      </c>
    </row>
    <row r="1803" spans="2:2">
      <c r="B1803" s="1057"/>
    </row>
    <row r="1804" spans="2:2">
      <c r="B1804" s="1055" t="s">
        <v>2521</v>
      </c>
    </row>
    <row r="1805" spans="2:2">
      <c r="B1805" s="1057"/>
    </row>
    <row r="1806" spans="2:2">
      <c r="B1806" s="1055" t="s">
        <v>2111</v>
      </c>
    </row>
    <row r="1807" spans="2:2">
      <c r="B1807" s="1057"/>
    </row>
    <row r="1808" spans="2:2">
      <c r="B1808" s="1055" t="s">
        <v>2522</v>
      </c>
    </row>
    <row r="1809" spans="2:2">
      <c r="B1809" s="1057"/>
    </row>
    <row r="1810" spans="2:2">
      <c r="B1810" s="1055" t="s">
        <v>2523</v>
      </c>
    </row>
    <row r="1811" spans="2:2">
      <c r="B1811" s="1057"/>
    </row>
    <row r="1812" spans="2:2">
      <c r="B1812" s="1055" t="s">
        <v>2039</v>
      </c>
    </row>
    <row r="1813" spans="2:2">
      <c r="B1813" s="1057"/>
    </row>
    <row r="1814" spans="2:2">
      <c r="B1814" s="1055" t="s">
        <v>2524</v>
      </c>
    </row>
    <row r="1815" spans="2:2">
      <c r="B1815" s="1057"/>
    </row>
    <row r="1816" spans="2:2">
      <c r="B1816" s="1055" t="s">
        <v>2148</v>
      </c>
    </row>
    <row r="1817" spans="2:2">
      <c r="B1817" s="1057"/>
    </row>
    <row r="1818" spans="2:2">
      <c r="B1818" s="1055" t="s">
        <v>2131</v>
      </c>
    </row>
    <row r="1819" spans="2:2">
      <c r="B1819" s="1057"/>
    </row>
    <row r="1820" spans="2:2">
      <c r="B1820" s="1055" t="s">
        <v>2118</v>
      </c>
    </row>
    <row r="1821" spans="2:2">
      <c r="B1821" s="1057"/>
    </row>
    <row r="1822" spans="2:2">
      <c r="B1822" s="1055" t="s">
        <v>2127</v>
      </c>
    </row>
    <row r="1823" spans="2:2">
      <c r="B1823" s="1057"/>
    </row>
    <row r="1824" spans="2:2">
      <c r="B1824" s="1055" t="s">
        <v>2525</v>
      </c>
    </row>
    <row r="1825" spans="2:2">
      <c r="B1825" s="1057"/>
    </row>
    <row r="1826" spans="2:2">
      <c r="B1826" s="1055" t="s">
        <v>1898</v>
      </c>
    </row>
    <row r="1827" spans="2:2">
      <c r="B1827" s="1057"/>
    </row>
    <row r="1828" spans="2:2">
      <c r="B1828" s="1055" t="s">
        <v>1854</v>
      </c>
    </row>
    <row r="1829" spans="2:2">
      <c r="B1829" s="1057"/>
    </row>
    <row r="1830" spans="2:2">
      <c r="B1830" s="1055" t="s">
        <v>2526</v>
      </c>
    </row>
    <row r="1831" spans="2:2">
      <c r="B1831" s="1057"/>
    </row>
    <row r="1832" spans="2:2">
      <c r="B1832" s="1055" t="s">
        <v>2527</v>
      </c>
    </row>
    <row r="1833" spans="2:2">
      <c r="B1833" s="1057"/>
    </row>
    <row r="1834" spans="2:2">
      <c r="B1834" s="1055" t="s">
        <v>2528</v>
      </c>
    </row>
    <row r="1835" spans="2:2">
      <c r="B1835" s="1057"/>
    </row>
    <row r="1836" spans="2:2">
      <c r="B1836" s="1055" t="s">
        <v>2529</v>
      </c>
    </row>
    <row r="1837" spans="2:2">
      <c r="B1837" s="1057"/>
    </row>
    <row r="1838" spans="2:2">
      <c r="B1838" s="1055" t="s">
        <v>2530</v>
      </c>
    </row>
    <row r="1839" spans="2:2">
      <c r="B1839" s="1057"/>
    </row>
    <row r="1840" spans="2:2">
      <c r="B1840" s="1055" t="s">
        <v>2531</v>
      </c>
    </row>
    <row r="1841" spans="2:2">
      <c r="B1841" s="1057"/>
    </row>
    <row r="1842" spans="2:2">
      <c r="B1842" s="1055" t="s">
        <v>2532</v>
      </c>
    </row>
    <row r="1843" spans="2:2">
      <c r="B1843" s="1057"/>
    </row>
    <row r="1844" spans="2:2">
      <c r="B1844" s="1055" t="s">
        <v>2533</v>
      </c>
    </row>
    <row r="1845" spans="2:2">
      <c r="B1845" s="1057"/>
    </row>
    <row r="1846" spans="2:2">
      <c r="B1846" s="1055" t="s">
        <v>2534</v>
      </c>
    </row>
    <row r="1847" spans="2:2">
      <c r="B1847" s="1057"/>
    </row>
    <row r="1848" spans="2:2">
      <c r="B1848" s="1055" t="s">
        <v>2535</v>
      </c>
    </row>
    <row r="1849" spans="2:2">
      <c r="B1849" s="1057"/>
    </row>
    <row r="1850" spans="2:2">
      <c r="B1850" s="1055" t="s">
        <v>2536</v>
      </c>
    </row>
    <row r="1851" spans="2:2">
      <c r="B1851" s="1057"/>
    </row>
    <row r="1852" spans="2:2">
      <c r="B1852" s="1055" t="s">
        <v>2537</v>
      </c>
    </row>
    <row r="1853" spans="2:2">
      <c r="B1853" s="1057"/>
    </row>
    <row r="1854" spans="2:2">
      <c r="B1854" s="1055" t="s">
        <v>2538</v>
      </c>
    </row>
    <row r="1855" spans="2:2">
      <c r="B1855" s="1057"/>
    </row>
    <row r="1856" spans="2:2">
      <c r="B1856" s="1055" t="s">
        <v>2539</v>
      </c>
    </row>
    <row r="1857" spans="2:2">
      <c r="B1857" s="1057"/>
    </row>
    <row r="1858" spans="2:2">
      <c r="B1858" s="1055" t="s">
        <v>2540</v>
      </c>
    </row>
    <row r="1859" spans="2:2">
      <c r="B1859" s="1057"/>
    </row>
    <row r="1860" spans="2:2">
      <c r="B1860" s="1055" t="s">
        <v>2541</v>
      </c>
    </row>
    <row r="1861" spans="2:2">
      <c r="B1861" s="1057"/>
    </row>
    <row r="1862" spans="2:2">
      <c r="B1862" s="1055" t="s">
        <v>2542</v>
      </c>
    </row>
    <row r="1863" spans="2:2">
      <c r="B1863" s="1057"/>
    </row>
    <row r="1864" spans="2:2">
      <c r="B1864" s="1055" t="s">
        <v>2543</v>
      </c>
    </row>
    <row r="1865" spans="2:2">
      <c r="B1865" s="1057"/>
    </row>
    <row r="1866" spans="2:2">
      <c r="B1866" s="1055" t="s">
        <v>2544</v>
      </c>
    </row>
    <row r="1867" spans="2:2">
      <c r="B1867" s="1057"/>
    </row>
    <row r="1868" spans="2:2">
      <c r="B1868" s="1055" t="s">
        <v>2137</v>
      </c>
    </row>
    <row r="1869" spans="2:2">
      <c r="B1869" s="1057"/>
    </row>
    <row r="1870" spans="2:2">
      <c r="B1870" s="1055" t="s">
        <v>2130</v>
      </c>
    </row>
    <row r="1871" spans="2:2">
      <c r="B1871" s="1057"/>
    </row>
    <row r="1872" spans="2:2">
      <c r="B1872" s="1055" t="s">
        <v>2129</v>
      </c>
    </row>
    <row r="1873" spans="2:2">
      <c r="B1873" s="1057"/>
    </row>
    <row r="1874" spans="2:2">
      <c r="B1874" s="1055" t="s">
        <v>2545</v>
      </c>
    </row>
    <row r="1875" spans="2:2">
      <c r="B1875" s="1057"/>
    </row>
    <row r="1876" spans="2:2">
      <c r="B1876" s="1055" t="s">
        <v>2546</v>
      </c>
    </row>
    <row r="1877" spans="2:2">
      <c r="B1877" s="1057"/>
    </row>
    <row r="1878" spans="2:2">
      <c r="B1878" s="1055" t="s">
        <v>2216</v>
      </c>
    </row>
    <row r="1879" spans="2:2">
      <c r="B1879" s="1057"/>
    </row>
    <row r="1880" spans="2:2">
      <c r="B1880" s="1055" t="s">
        <v>2547</v>
      </c>
    </row>
    <row r="1881" spans="2:2">
      <c r="B1881" s="1057"/>
    </row>
    <row r="1882" spans="2:2">
      <c r="B1882" s="1055" t="s">
        <v>2548</v>
      </c>
    </row>
    <row r="1883" spans="2:2">
      <c r="B1883" s="1057"/>
    </row>
    <row r="1884" spans="2:2">
      <c r="B1884" s="1055" t="s">
        <v>2549</v>
      </c>
    </row>
    <row r="1885" spans="2:2">
      <c r="B1885" s="1057"/>
    </row>
    <row r="1886" spans="2:2">
      <c r="B1886" s="1055" t="s">
        <v>1954</v>
      </c>
    </row>
    <row r="1887" spans="2:2">
      <c r="B1887" s="1057"/>
    </row>
    <row r="1888" spans="2:2">
      <c r="B1888" s="1055" t="s">
        <v>2550</v>
      </c>
    </row>
    <row r="1889" spans="2:2">
      <c r="B1889" s="1057"/>
    </row>
    <row r="1890" spans="2:2">
      <c r="B1890" s="1055" t="s">
        <v>2551</v>
      </c>
    </row>
    <row r="1891" spans="2:2">
      <c r="B1891" s="1057"/>
    </row>
    <row r="1892" spans="2:2">
      <c r="B1892" s="1055" t="s">
        <v>2552</v>
      </c>
    </row>
    <row r="1893" spans="2:2">
      <c r="B1893" s="1057"/>
    </row>
    <row r="1894" spans="2:2">
      <c r="B1894" s="1055" t="s">
        <v>2553</v>
      </c>
    </row>
    <row r="1895" spans="2:2">
      <c r="B1895" s="1057"/>
    </row>
    <row r="1896" spans="2:2">
      <c r="B1896" s="1055" t="s">
        <v>1933</v>
      </c>
    </row>
    <row r="1897" spans="2:2">
      <c r="B1897" s="1057"/>
    </row>
    <row r="1898" spans="2:2">
      <c r="B1898" s="1055" t="s">
        <v>1892</v>
      </c>
    </row>
    <row r="1899" spans="2:2">
      <c r="B1899" s="1057"/>
    </row>
    <row r="1900" spans="2:2">
      <c r="B1900" s="1055" t="s">
        <v>2554</v>
      </c>
    </row>
    <row r="1901" spans="2:2">
      <c r="B1901" s="1057"/>
    </row>
    <row r="1902" spans="2:2">
      <c r="B1902" s="1055" t="s">
        <v>2555</v>
      </c>
    </row>
    <row r="1903" spans="2:2">
      <c r="B1903" s="1057"/>
    </row>
    <row r="1904" spans="2:2">
      <c r="B1904" s="1055" t="s">
        <v>2556</v>
      </c>
    </row>
    <row r="1905" spans="2:2">
      <c r="B1905" s="1057"/>
    </row>
    <row r="1906" spans="2:2">
      <c r="B1906" s="1055" t="s">
        <v>2164</v>
      </c>
    </row>
    <row r="1907" spans="2:2">
      <c r="B1907" s="1057"/>
    </row>
    <row r="1908" spans="2:2">
      <c r="B1908" s="1055" t="s">
        <v>2557</v>
      </c>
    </row>
    <row r="1909" spans="2:2">
      <c r="B1909" s="1057"/>
    </row>
    <row r="1910" spans="2:2">
      <c r="B1910" s="1055" t="s">
        <v>2558</v>
      </c>
    </row>
    <row r="1911" spans="2:2">
      <c r="B1911" s="1057"/>
    </row>
    <row r="1912" spans="2:2">
      <c r="B1912" s="1055" t="s">
        <v>2559</v>
      </c>
    </row>
    <row r="1913" spans="2:2">
      <c r="B1913" s="1057"/>
    </row>
    <row r="1914" spans="2:2">
      <c r="B1914" s="1055" t="s">
        <v>2560</v>
      </c>
    </row>
    <row r="1915" spans="2:2">
      <c r="B1915" s="1057"/>
    </row>
    <row r="1916" spans="2:2">
      <c r="B1916" s="1055" t="s">
        <v>2561</v>
      </c>
    </row>
    <row r="1917" spans="2:2">
      <c r="B1917" s="1057"/>
    </row>
    <row r="1918" spans="2:2">
      <c r="B1918" s="1055" t="s">
        <v>2307</v>
      </c>
    </row>
    <row r="1919" spans="2:2">
      <c r="B1919" s="1057"/>
    </row>
    <row r="1920" spans="2:2">
      <c r="B1920" s="1055" t="s">
        <v>2562</v>
      </c>
    </row>
    <row r="1921" spans="2:2">
      <c r="B1921" s="1057"/>
    </row>
    <row r="1922" spans="2:2">
      <c r="B1922" s="1055" t="s">
        <v>2563</v>
      </c>
    </row>
    <row r="1923" spans="2:2">
      <c r="B1923" s="1057"/>
    </row>
    <row r="1924" spans="2:2">
      <c r="B1924" s="1055" t="s">
        <v>2564</v>
      </c>
    </row>
    <row r="1925" spans="2:2">
      <c r="B1925" s="1057"/>
    </row>
    <row r="1926" spans="2:2">
      <c r="B1926" s="1055" t="s">
        <v>2565</v>
      </c>
    </row>
    <row r="1927" spans="2:2">
      <c r="B1927" s="1057"/>
    </row>
    <row r="1928" spans="2:2">
      <c r="B1928" s="1055" t="s">
        <v>2566</v>
      </c>
    </row>
    <row r="1929" spans="2:2">
      <c r="B1929" s="1057"/>
    </row>
    <row r="1930" spans="2:2">
      <c r="B1930" s="1055" t="s">
        <v>2567</v>
      </c>
    </row>
    <row r="1931" spans="2:2">
      <c r="B1931" s="1057"/>
    </row>
    <row r="1932" spans="2:2">
      <c r="B1932" s="1055" t="s">
        <v>2568</v>
      </c>
    </row>
    <row r="1933" spans="2:2">
      <c r="B1933" s="1057"/>
    </row>
    <row r="1934" spans="2:2">
      <c r="B1934" s="1055" t="s">
        <v>2569</v>
      </c>
    </row>
    <row r="1935" spans="2:2">
      <c r="B1935" s="1057"/>
    </row>
    <row r="1936" spans="2:2">
      <c r="B1936" s="1055" t="s">
        <v>2277</v>
      </c>
    </row>
    <row r="1937" spans="2:2">
      <c r="B1937" s="1057"/>
    </row>
    <row r="1938" spans="2:2">
      <c r="B1938" s="1055" t="s">
        <v>1979</v>
      </c>
    </row>
    <row r="1939" spans="2:2">
      <c r="B1939" s="1057"/>
    </row>
    <row r="1940" spans="2:2">
      <c r="B1940" s="1055" t="s">
        <v>1979</v>
      </c>
    </row>
    <row r="1941" spans="2:2">
      <c r="B1941" s="1057"/>
    </row>
    <row r="1942" spans="2:2">
      <c r="B1942" s="1055" t="s">
        <v>2570</v>
      </c>
    </row>
    <row r="1943" spans="2:2">
      <c r="B1943" s="1057"/>
    </row>
    <row r="1944" spans="2:2">
      <c r="B1944" s="1055" t="s">
        <v>2571</v>
      </c>
    </row>
    <row r="1945" spans="2:2">
      <c r="B1945" s="1057"/>
    </row>
    <row r="1946" spans="2:2">
      <c r="B1946" s="1055" t="s">
        <v>2572</v>
      </c>
    </row>
    <row r="1947" spans="2:2">
      <c r="B1947" s="1057"/>
    </row>
    <row r="1948" spans="2:2">
      <c r="B1948" s="1055" t="s">
        <v>2573</v>
      </c>
    </row>
    <row r="1949" spans="2:2">
      <c r="B1949" s="1057"/>
    </row>
    <row r="1950" spans="2:2">
      <c r="B1950" s="1055" t="s">
        <v>2285</v>
      </c>
    </row>
    <row r="1951" spans="2:2">
      <c r="B1951" s="1057"/>
    </row>
    <row r="1952" spans="2:2">
      <c r="B1952" s="1055" t="s">
        <v>2574</v>
      </c>
    </row>
    <row r="1953" spans="2:2">
      <c r="B1953" s="1057"/>
    </row>
    <row r="1954" spans="2:2">
      <c r="B1954" s="1055" t="s">
        <v>2575</v>
      </c>
    </row>
    <row r="1955" spans="2:2">
      <c r="B1955" s="1057"/>
    </row>
    <row r="1956" spans="2:2">
      <c r="B1956" s="1055" t="s">
        <v>2576</v>
      </c>
    </row>
    <row r="1957" spans="2:2">
      <c r="B1957" s="1057"/>
    </row>
    <row r="1958" spans="2:2">
      <c r="B1958" s="1055" t="s">
        <v>2577</v>
      </c>
    </row>
    <row r="1959" spans="2:2">
      <c r="B1959" s="1057"/>
    </row>
    <row r="1960" spans="2:2">
      <c r="B1960" s="1055" t="s">
        <v>2578</v>
      </c>
    </row>
    <row r="1961" spans="2:2">
      <c r="B1961" s="1057"/>
    </row>
    <row r="1962" spans="2:2">
      <c r="B1962" s="1055" t="s">
        <v>2579</v>
      </c>
    </row>
    <row r="1963" spans="2:2">
      <c r="B1963" s="1057"/>
    </row>
    <row r="1964" spans="2:2">
      <c r="B1964" s="1055" t="s">
        <v>2580</v>
      </c>
    </row>
    <row r="1965" spans="2:2">
      <c r="B1965" s="1057"/>
    </row>
    <row r="1966" spans="2:2">
      <c r="B1966" s="1055" t="s">
        <v>2263</v>
      </c>
    </row>
    <row r="1967" spans="2:2">
      <c r="B1967" s="1057"/>
    </row>
    <row r="1968" spans="2:2">
      <c r="B1968" s="1055" t="s">
        <v>2581</v>
      </c>
    </row>
    <row r="1969" spans="2:2">
      <c r="B1969" s="1057"/>
    </row>
    <row r="1970" spans="2:2">
      <c r="B1970" s="1055" t="s">
        <v>2288</v>
      </c>
    </row>
    <row r="1971" spans="2:2">
      <c r="B1971" s="1057"/>
    </row>
    <row r="1972" spans="2:2">
      <c r="B1972" s="1055" t="s">
        <v>1976</v>
      </c>
    </row>
    <row r="1973" spans="2:2">
      <c r="B1973" s="1057"/>
    </row>
    <row r="1974" spans="2:2">
      <c r="B1974" s="1055" t="s">
        <v>2582</v>
      </c>
    </row>
    <row r="1975" spans="2:2">
      <c r="B1975" s="1057"/>
    </row>
    <row r="1976" spans="2:2">
      <c r="B1976" s="1055" t="s">
        <v>2284</v>
      </c>
    </row>
    <row r="1977" spans="2:2">
      <c r="B1977" s="1057"/>
    </row>
    <row r="1978" spans="2:2">
      <c r="B1978" s="1055" t="s">
        <v>1978</v>
      </c>
    </row>
    <row r="1979" spans="2:2">
      <c r="B1979" s="1057"/>
    </row>
    <row r="1980" spans="2:2">
      <c r="B1980" s="1055" t="s">
        <v>2583</v>
      </c>
    </row>
    <row r="1981" spans="2:2">
      <c r="B1981" s="1057"/>
    </row>
    <row r="1982" spans="2:2">
      <c r="B1982" s="1055" t="s">
        <v>2289</v>
      </c>
    </row>
    <row r="1983" spans="2:2">
      <c r="B1983" s="1057"/>
    </row>
    <row r="1984" spans="2:2">
      <c r="B1984" s="1055" t="s">
        <v>1985</v>
      </c>
    </row>
    <row r="1985" spans="2:2">
      <c r="B1985" s="1057"/>
    </row>
    <row r="1986" spans="2:2">
      <c r="B1986" s="1055" t="s">
        <v>2584</v>
      </c>
    </row>
    <row r="1987" spans="2:2">
      <c r="B1987" s="1057"/>
    </row>
    <row r="1988" spans="2:2">
      <c r="B1988" s="1055" t="s">
        <v>2585</v>
      </c>
    </row>
    <row r="1989" spans="2:2">
      <c r="B1989" s="1057"/>
    </row>
    <row r="1990" spans="2:2">
      <c r="B1990" s="1055" t="s">
        <v>2586</v>
      </c>
    </row>
    <row r="1991" spans="2:2">
      <c r="B1991" s="1057"/>
    </row>
    <row r="1992" spans="2:2">
      <c r="B1992" s="1055" t="s">
        <v>1998</v>
      </c>
    </row>
    <row r="1993" spans="2:2">
      <c r="B1993" s="1057"/>
    </row>
    <row r="1994" spans="2:2">
      <c r="B1994" s="1055" t="s">
        <v>2587</v>
      </c>
    </row>
    <row r="1995" spans="2:2">
      <c r="B1995" s="1057"/>
    </row>
    <row r="1996" spans="2:2">
      <c r="B1996" s="1055" t="s">
        <v>1993</v>
      </c>
    </row>
    <row r="1997" spans="2:2">
      <c r="B1997" s="1057"/>
    </row>
    <row r="1998" spans="2:2">
      <c r="B1998" s="1055" t="s">
        <v>2588</v>
      </c>
    </row>
    <row r="1999" spans="2:2">
      <c r="B1999" s="1057"/>
    </row>
    <row r="2000" spans="2:2">
      <c r="B2000" s="1055" t="s">
        <v>2004</v>
      </c>
    </row>
    <row r="2001" spans="2:2">
      <c r="B2001" s="1057"/>
    </row>
    <row r="2002" spans="2:2">
      <c r="B2002" s="1055" t="s">
        <v>2589</v>
      </c>
    </row>
    <row r="2003" spans="2:2">
      <c r="B2003" s="1057"/>
    </row>
    <row r="2004" spans="2:2">
      <c r="B2004" s="1055" t="s">
        <v>2301</v>
      </c>
    </row>
    <row r="2005" spans="2:2">
      <c r="B2005" s="1057"/>
    </row>
    <row r="2006" spans="2:2">
      <c r="B2006" s="1055" t="s">
        <v>1991</v>
      </c>
    </row>
    <row r="2007" spans="2:2">
      <c r="B2007" s="1057"/>
    </row>
    <row r="2008" spans="2:2">
      <c r="B2008" s="1055" t="s">
        <v>1984</v>
      </c>
    </row>
    <row r="2009" spans="2:2">
      <c r="B2009" s="1057"/>
    </row>
    <row r="2010" spans="2:2">
      <c r="B2010" s="1055" t="s">
        <v>2590</v>
      </c>
    </row>
    <row r="2011" spans="2:2">
      <c r="B2011" s="1057"/>
    </row>
    <row r="2012" spans="2:2">
      <c r="B2012" s="1055" t="s">
        <v>2591</v>
      </c>
    </row>
    <row r="2013" spans="2:2">
      <c r="B2013" s="1057"/>
    </row>
    <row r="2014" spans="2:2">
      <c r="B2014" s="1055" t="s">
        <v>2592</v>
      </c>
    </row>
    <row r="2015" spans="2:2">
      <c r="B2015" s="1057"/>
    </row>
    <row r="2016" spans="2:2">
      <c r="B2016" s="1055" t="s">
        <v>2593</v>
      </c>
    </row>
    <row r="2017" spans="2:2">
      <c r="B2017" s="1057"/>
    </row>
    <row r="2018" spans="2:2">
      <c r="B2018" s="1055" t="s">
        <v>1994</v>
      </c>
    </row>
    <row r="2019" spans="2:2">
      <c r="B2019" s="1057"/>
    </row>
    <row r="2020" spans="2:2">
      <c r="B2020" s="1055" t="s">
        <v>1995</v>
      </c>
    </row>
    <row r="2021" spans="2:2">
      <c r="B2021" s="1057"/>
    </row>
    <row r="2022" spans="2:2">
      <c r="B2022" s="1055" t="s">
        <v>2594</v>
      </c>
    </row>
    <row r="2023" spans="2:2">
      <c r="B2023" s="1057"/>
    </row>
    <row r="2024" spans="2:2">
      <c r="B2024" s="1055" t="s">
        <v>2595</v>
      </c>
    </row>
    <row r="2025" spans="2:2">
      <c r="B2025" s="1057"/>
    </row>
    <row r="2026" spans="2:2">
      <c r="B2026" s="1055" t="s">
        <v>2596</v>
      </c>
    </row>
    <row r="2027" spans="2:2">
      <c r="B2027" s="1057"/>
    </row>
    <row r="2028" spans="2:2">
      <c r="B2028" s="1055" t="s">
        <v>2597</v>
      </c>
    </row>
    <row r="2029" spans="2:2">
      <c r="B2029" s="1057"/>
    </row>
    <row r="2030" spans="2:2">
      <c r="B2030" s="1055" t="s">
        <v>2007</v>
      </c>
    </row>
    <row r="2031" spans="2:2">
      <c r="B2031" s="1057"/>
    </row>
    <row r="2032" spans="2:2">
      <c r="B2032" s="1055" t="s">
        <v>2008</v>
      </c>
    </row>
    <row r="2033" spans="2:2">
      <c r="B2033" s="1057"/>
    </row>
    <row r="2034" spans="2:2">
      <c r="B2034" s="1055" t="s">
        <v>1996</v>
      </c>
    </row>
    <row r="2035" spans="2:2">
      <c r="B2035" s="1057"/>
    </row>
    <row r="2036" spans="2:2">
      <c r="B2036" s="1055" t="s">
        <v>2598</v>
      </c>
    </row>
    <row r="2037" spans="2:2">
      <c r="B2037" s="1057"/>
    </row>
    <row r="2038" spans="2:2">
      <c r="B2038" s="1055" t="s">
        <v>2244</v>
      </c>
    </row>
    <row r="2039" spans="2:2">
      <c r="B2039" s="1057"/>
    </row>
    <row r="2040" spans="2:2">
      <c r="B2040" s="1055" t="s">
        <v>2599</v>
      </c>
    </row>
    <row r="2041" spans="2:2">
      <c r="B2041" s="1057"/>
    </row>
    <row r="2042" spans="2:2">
      <c r="B2042" s="1055" t="s">
        <v>2600</v>
      </c>
    </row>
    <row r="2043" spans="2:2">
      <c r="B2043" s="1057"/>
    </row>
    <row r="2044" spans="2:2">
      <c r="B2044" s="1055" t="s">
        <v>2601</v>
      </c>
    </row>
    <row r="2045" spans="2:2">
      <c r="B2045" s="1057"/>
    </row>
    <row r="2046" spans="2:2">
      <c r="B2046" s="1055" t="s">
        <v>2602</v>
      </c>
    </row>
    <row r="2047" spans="2:2">
      <c r="B2047" s="1057"/>
    </row>
    <row r="2048" spans="2:2">
      <c r="B2048" s="1055" t="s">
        <v>2197</v>
      </c>
    </row>
    <row r="2049" spans="2:2">
      <c r="B2049" s="1057"/>
    </row>
    <row r="2050" spans="2:2">
      <c r="B2050" s="1055" t="s">
        <v>2603</v>
      </c>
    </row>
    <row r="2051" spans="2:2">
      <c r="B2051" s="1057"/>
    </row>
    <row r="2052" spans="2:2">
      <c r="B2052" s="1055" t="s">
        <v>2604</v>
      </c>
    </row>
    <row r="2053" spans="2:2">
      <c r="B2053" s="1057"/>
    </row>
    <row r="2054" spans="2:2">
      <c r="B2054" s="1055" t="s">
        <v>2605</v>
      </c>
    </row>
    <row r="2055" spans="2:2">
      <c r="B2055" s="1057"/>
    </row>
    <row r="2056" spans="2:2">
      <c r="B2056" s="1055" t="s">
        <v>2606</v>
      </c>
    </row>
    <row r="2057" spans="2:2">
      <c r="B2057" s="1057"/>
    </row>
    <row r="2058" spans="2:2">
      <c r="B2058" s="1055" t="s">
        <v>2607</v>
      </c>
    </row>
    <row r="2059" spans="2:2">
      <c r="B2059" s="1057"/>
    </row>
    <row r="2060" spans="2:2">
      <c r="B2060" s="1055" t="s">
        <v>1928</v>
      </c>
    </row>
    <row r="2061" spans="2:2">
      <c r="B2061" s="1057"/>
    </row>
    <row r="2062" spans="2:2">
      <c r="B2062" s="1055" t="s">
        <v>2608</v>
      </c>
    </row>
    <row r="2063" spans="2:2">
      <c r="B2063" s="1057"/>
    </row>
    <row r="2064" spans="2:2">
      <c r="B2064" s="1055" t="s">
        <v>2609</v>
      </c>
    </row>
    <row r="2065" spans="2:2">
      <c r="B2065" s="1057"/>
    </row>
    <row r="2066" spans="2:2">
      <c r="B2066" s="1055" t="s">
        <v>1932</v>
      </c>
    </row>
    <row r="2067" spans="2:2">
      <c r="B2067" s="1057"/>
    </row>
    <row r="2068" spans="2:2">
      <c r="B2068" s="1055" t="s">
        <v>2256</v>
      </c>
    </row>
    <row r="2069" spans="2:2">
      <c r="B2069" s="1057"/>
    </row>
    <row r="2070" spans="2:2">
      <c r="B2070" s="1055" t="s">
        <v>2610</v>
      </c>
    </row>
    <row r="2071" spans="2:2">
      <c r="B2071" s="1057"/>
    </row>
    <row r="2072" spans="2:2">
      <c r="B2072" s="1055" t="s">
        <v>2233</v>
      </c>
    </row>
    <row r="2073" spans="2:2">
      <c r="B2073" s="1057"/>
    </row>
    <row r="2074" spans="2:2">
      <c r="B2074" s="1055" t="s">
        <v>1964</v>
      </c>
    </row>
    <row r="2075" spans="2:2">
      <c r="B2075" s="1057"/>
    </row>
    <row r="2076" spans="2:2">
      <c r="B2076" s="1055" t="s">
        <v>2611</v>
      </c>
    </row>
    <row r="2077" spans="2:2">
      <c r="B2077" s="1057"/>
    </row>
    <row r="2078" spans="2:2">
      <c r="B2078" s="1055" t="s">
        <v>2006</v>
      </c>
    </row>
    <row r="2079" spans="2:2">
      <c r="B2079" s="1057"/>
    </row>
    <row r="2080" spans="2:2">
      <c r="B2080" s="1055" t="s">
        <v>2612</v>
      </c>
    </row>
    <row r="2081" spans="2:2">
      <c r="B2081" s="1057"/>
    </row>
    <row r="2082" spans="2:2">
      <c r="B2082" s="1055" t="s">
        <v>2613</v>
      </c>
    </row>
    <row r="2083" spans="2:2">
      <c r="B2083" s="1057"/>
    </row>
    <row r="2084" spans="2:2">
      <c r="B2084" s="1055" t="s">
        <v>1906</v>
      </c>
    </row>
    <row r="2085" spans="2:2">
      <c r="B2085" s="1057"/>
    </row>
    <row r="2086" spans="2:2">
      <c r="B2086" s="1055" t="s">
        <v>2264</v>
      </c>
    </row>
    <row r="2087" spans="2:2">
      <c r="B2087" s="1057"/>
    </row>
    <row r="2088" spans="2:2">
      <c r="B2088" s="1055" t="s">
        <v>1899</v>
      </c>
    </row>
    <row r="2089" spans="2:2">
      <c r="B2089" s="1057"/>
    </row>
    <row r="2090" spans="2:2">
      <c r="B2090" s="1055" t="s">
        <v>1860</v>
      </c>
    </row>
    <row r="2091" spans="2:2">
      <c r="B2091" s="1057"/>
    </row>
    <row r="2092" spans="2:2">
      <c r="B2092" s="1055" t="s">
        <v>2614</v>
      </c>
    </row>
    <row r="2093" spans="2:2">
      <c r="B2093" s="1057"/>
    </row>
    <row r="2094" spans="2:2">
      <c r="B2094" s="1055" t="s">
        <v>1922</v>
      </c>
    </row>
    <row r="2095" spans="2:2">
      <c r="B2095" s="1057"/>
    </row>
    <row r="2096" spans="2:2">
      <c r="B2096" s="1055" t="s">
        <v>2615</v>
      </c>
    </row>
    <row r="2097" spans="2:2">
      <c r="B2097" s="1057"/>
    </row>
    <row r="2098" spans="2:2">
      <c r="B2098" s="1055" t="s">
        <v>2616</v>
      </c>
    </row>
    <row r="2099" spans="2:2">
      <c r="B2099" s="1057"/>
    </row>
    <row r="2100" spans="2:2">
      <c r="B2100" s="1055" t="s">
        <v>2617</v>
      </c>
    </row>
    <row r="2101" spans="2:2">
      <c r="B2101" s="1057"/>
    </row>
    <row r="2102" spans="2:2">
      <c r="B2102" s="1055" t="s">
        <v>2618</v>
      </c>
    </row>
    <row r="2103" spans="2:2">
      <c r="B2103" s="1057"/>
    </row>
    <row r="2104" spans="2:2">
      <c r="B2104" s="1055" t="s">
        <v>2259</v>
      </c>
    </row>
    <row r="2105" spans="2:2">
      <c r="B2105" s="1057"/>
    </row>
    <row r="2106" spans="2:2">
      <c r="B2106" s="1055" t="s">
        <v>2619</v>
      </c>
    </row>
    <row r="2107" spans="2:2">
      <c r="B2107" s="1057"/>
    </row>
    <row r="2108" spans="2:2">
      <c r="B2108" s="1055" t="s">
        <v>2620</v>
      </c>
    </row>
    <row r="2109" spans="2:2">
      <c r="B2109" s="1057"/>
    </row>
    <row r="2110" spans="2:2">
      <c r="B2110" s="1055" t="s">
        <v>2247</v>
      </c>
    </row>
    <row r="2111" spans="2:2">
      <c r="B2111" s="1057"/>
    </row>
    <row r="2112" spans="2:2">
      <c r="B2112" s="1055" t="s">
        <v>2621</v>
      </c>
    </row>
    <row r="2113" spans="2:2">
      <c r="B2113" s="1057"/>
    </row>
    <row r="2114" spans="2:2">
      <c r="B2114" s="1055" t="s">
        <v>1956</v>
      </c>
    </row>
    <row r="2115" spans="2:2">
      <c r="B2115" s="1057"/>
    </row>
    <row r="2116" spans="2:2">
      <c r="B2116" s="1055" t="s">
        <v>2622</v>
      </c>
    </row>
    <row r="2117" spans="2:2">
      <c r="B2117" s="1057"/>
    </row>
    <row r="2118" spans="2:2">
      <c r="B2118" s="1055" t="s">
        <v>2623</v>
      </c>
    </row>
    <row r="2119" spans="2:2">
      <c r="B2119" s="1057"/>
    </row>
    <row r="2120" spans="2:2">
      <c r="B2120" s="1055" t="s">
        <v>1945</v>
      </c>
    </row>
    <row r="2121" spans="2:2">
      <c r="B2121" s="1057"/>
    </row>
    <row r="2122" spans="2:2">
      <c r="B2122" s="1055" t="s">
        <v>2228</v>
      </c>
    </row>
    <row r="2123" spans="2:2">
      <c r="B2123" s="1057"/>
    </row>
    <row r="2124" spans="2:2">
      <c r="B2124" s="1055" t="s">
        <v>2624</v>
      </c>
    </row>
    <row r="2125" spans="2:2">
      <c r="B2125" s="1057"/>
    </row>
    <row r="2126" spans="2:2">
      <c r="B2126" s="1055" t="s">
        <v>2625</v>
      </c>
    </row>
    <row r="2127" spans="2:2">
      <c r="B2127" s="1057"/>
    </row>
    <row r="2128" spans="2:2">
      <c r="B2128" s="1055" t="s">
        <v>1974</v>
      </c>
    </row>
    <row r="2129" spans="2:2">
      <c r="B2129" s="1057"/>
    </row>
    <row r="2130" spans="2:2">
      <c r="B2130" s="1055" t="s">
        <v>2626</v>
      </c>
    </row>
    <row r="2131" spans="2:2">
      <c r="B2131" s="1057"/>
    </row>
    <row r="2132" spans="2:2">
      <c r="B2132" s="1055" t="s">
        <v>2267</v>
      </c>
    </row>
    <row r="2133" spans="2:2">
      <c r="B2133" s="1057"/>
    </row>
    <row r="2134" spans="2:2">
      <c r="B2134" s="1055" t="s">
        <v>1947</v>
      </c>
    </row>
    <row r="2135" spans="2:2">
      <c r="B2135" s="1057"/>
    </row>
    <row r="2136" spans="2:2">
      <c r="B2136" s="1055" t="s">
        <v>2627</v>
      </c>
    </row>
    <row r="2137" spans="2:2">
      <c r="B2137" s="1057"/>
    </row>
    <row r="2138" spans="2:2">
      <c r="B2138" s="1055" t="s">
        <v>2628</v>
      </c>
    </row>
    <row r="2139" spans="2:2">
      <c r="B2139" s="1057"/>
    </row>
    <row r="2140" spans="2:2">
      <c r="B2140" s="1055" t="s">
        <v>2283</v>
      </c>
    </row>
    <row r="2141" spans="2:2">
      <c r="B2141" s="1057"/>
    </row>
    <row r="2142" spans="2:2">
      <c r="B2142" s="1055" t="s">
        <v>2629</v>
      </c>
    </row>
    <row r="2143" spans="2:2">
      <c r="B2143" s="1057"/>
    </row>
    <row r="2144" spans="2:2">
      <c r="B2144" s="1055" t="s">
        <v>2630</v>
      </c>
    </row>
    <row r="2145" spans="2:2">
      <c r="B2145" s="1057"/>
    </row>
    <row r="2146" spans="2:2">
      <c r="B2146" s="1055" t="s">
        <v>2631</v>
      </c>
    </row>
    <row r="2147" spans="2:2">
      <c r="B2147" s="1057"/>
    </row>
    <row r="2148" spans="2:2">
      <c r="B2148" s="1055" t="s">
        <v>1890</v>
      </c>
    </row>
    <row r="2149" spans="2:2">
      <c r="B2149" s="1057"/>
    </row>
    <row r="2150" spans="2:2">
      <c r="B2150" s="1055" t="s">
        <v>2005</v>
      </c>
    </row>
    <row r="2151" spans="2:2">
      <c r="B2151" s="1057"/>
    </row>
    <row r="2152" spans="2:2">
      <c r="B2152" s="1055" t="s">
        <v>2632</v>
      </c>
    </row>
    <row r="2153" spans="2:2">
      <c r="B2153" s="1057"/>
    </row>
    <row r="2154" spans="2:2">
      <c r="B2154" s="1055" t="s">
        <v>1973</v>
      </c>
    </row>
    <row r="2155" spans="2:2">
      <c r="B2155" s="1057"/>
    </row>
    <row r="2156" spans="2:2">
      <c r="B2156" s="1055" t="s">
        <v>2633</v>
      </c>
    </row>
    <row r="2157" spans="2:2">
      <c r="B2157" s="1057"/>
    </row>
    <row r="2158" spans="2:2">
      <c r="B2158" s="1055" t="s">
        <v>2634</v>
      </c>
    </row>
    <row r="2159" spans="2:2">
      <c r="B2159" s="1057"/>
    </row>
    <row r="2160" spans="2:2">
      <c r="B2160" s="1055" t="s">
        <v>2103</v>
      </c>
    </row>
    <row r="2161" spans="2:2">
      <c r="B2161" s="1057"/>
    </row>
    <row r="2162" spans="2:2">
      <c r="B2162" s="1055" t="s">
        <v>2245</v>
      </c>
    </row>
    <row r="2163" spans="2:2">
      <c r="B2163" s="1057"/>
    </row>
    <row r="2164" spans="2:2">
      <c r="B2164" s="1055" t="s">
        <v>2635</v>
      </c>
    </row>
    <row r="2165" spans="2:2">
      <c r="B2165" s="1057"/>
    </row>
    <row r="2166" spans="2:2">
      <c r="B2166" s="1055" t="s">
        <v>2636</v>
      </c>
    </row>
    <row r="2167" spans="2:2">
      <c r="B2167" s="1057"/>
    </row>
    <row r="2168" spans="2:2">
      <c r="B2168" s="1055" t="s">
        <v>2637</v>
      </c>
    </row>
    <row r="2169" spans="2:2">
      <c r="B2169" s="1057"/>
    </row>
    <row r="2170" spans="2:2">
      <c r="B2170" s="1055" t="s">
        <v>2047</v>
      </c>
    </row>
    <row r="2171" spans="2:2">
      <c r="B2171" s="1057"/>
    </row>
    <row r="2172" spans="2:2">
      <c r="B2172" s="1055" t="s">
        <v>2638</v>
      </c>
    </row>
    <row r="2173" spans="2:2">
      <c r="B2173" s="1057"/>
    </row>
    <row r="2174" spans="2:2">
      <c r="B2174" s="1055" t="s">
        <v>1962</v>
      </c>
    </row>
    <row r="2175" spans="2:2">
      <c r="B2175" s="1057"/>
    </row>
    <row r="2176" spans="2:2">
      <c r="B2176" s="1055" t="s">
        <v>1963</v>
      </c>
    </row>
    <row r="2177" spans="2:2">
      <c r="B2177" s="1057"/>
    </row>
    <row r="2178" spans="2:2">
      <c r="B2178" s="1055" t="s">
        <v>2639</v>
      </c>
    </row>
    <row r="2179" spans="2:2">
      <c r="B2179" s="1057"/>
    </row>
    <row r="2180" spans="2:2">
      <c r="B2180" s="1055" t="s">
        <v>2640</v>
      </c>
    </row>
    <row r="2181" spans="2:2">
      <c r="B2181" s="1057"/>
    </row>
    <row r="2182" spans="2:2">
      <c r="B2182" s="1055" t="s">
        <v>2641</v>
      </c>
    </row>
    <row r="2183" spans="2:2">
      <c r="B2183" s="1057"/>
    </row>
    <row r="2184" spans="2:2">
      <c r="B2184" s="1055" t="s">
        <v>2642</v>
      </c>
    </row>
    <row r="2185" spans="2:2">
      <c r="B2185" s="1057"/>
    </row>
    <row r="2186" spans="2:2">
      <c r="B2186" s="1055" t="s">
        <v>2643</v>
      </c>
    </row>
    <row r="2187" spans="2:2">
      <c r="B2187" s="1057"/>
    </row>
    <row r="2188" spans="2:2">
      <c r="B2188" s="1055" t="s">
        <v>2644</v>
      </c>
    </row>
    <row r="2189" spans="2:2">
      <c r="B2189" s="1057"/>
    </row>
    <row r="2190" spans="2:2">
      <c r="B2190" s="1055" t="s">
        <v>2645</v>
      </c>
    </row>
    <row r="2191" spans="2:2">
      <c r="B2191" s="1057"/>
    </row>
    <row r="2192" spans="2:2">
      <c r="B2192" s="1055" t="s">
        <v>2646</v>
      </c>
    </row>
    <row r="2193" spans="2:2">
      <c r="B2193" s="1057"/>
    </row>
    <row r="2194" spans="2:2">
      <c r="B2194" s="1055" t="s">
        <v>2647</v>
      </c>
    </row>
    <row r="2195" spans="2:2">
      <c r="B2195" s="1057"/>
    </row>
    <row r="2196" spans="2:2">
      <c r="B2196" s="1055" t="s">
        <v>2648</v>
      </c>
    </row>
    <row r="2197" spans="2:2">
      <c r="B2197" s="1057"/>
    </row>
    <row r="2198" spans="2:2">
      <c r="B2198" s="1055" t="s">
        <v>2649</v>
      </c>
    </row>
    <row r="2199" spans="2:2">
      <c r="B2199" s="1057"/>
    </row>
    <row r="2200" spans="2:2">
      <c r="B2200" s="1055" t="s">
        <v>2268</v>
      </c>
    </row>
    <row r="2201" spans="2:2">
      <c r="B2201" s="1057"/>
    </row>
    <row r="2202" spans="2:2">
      <c r="B2202" s="1055" t="s">
        <v>2650</v>
      </c>
    </row>
    <row r="2203" spans="2:2">
      <c r="B2203" s="1057"/>
    </row>
    <row r="2204" spans="2:2">
      <c r="B2204" s="1055" t="s">
        <v>2302</v>
      </c>
    </row>
    <row r="2205" spans="2:2">
      <c r="B2205" s="1057"/>
    </row>
    <row r="2206" spans="2:2">
      <c r="B2206" s="1055" t="s">
        <v>2651</v>
      </c>
    </row>
    <row r="2207" spans="2:2">
      <c r="B2207" s="1057"/>
    </row>
    <row r="2208" spans="2:2">
      <c r="B2208" s="1055" t="s">
        <v>2652</v>
      </c>
    </row>
    <row r="2209" spans="2:2">
      <c r="B2209" s="1057"/>
    </row>
    <row r="2210" spans="2:2">
      <c r="B2210" s="1055" t="s">
        <v>2653</v>
      </c>
    </row>
    <row r="2211" spans="2:2">
      <c r="B2211" s="1057"/>
    </row>
    <row r="2212" spans="2:2">
      <c r="B2212" s="1055" t="s">
        <v>2654</v>
      </c>
    </row>
    <row r="2213" spans="2:2">
      <c r="B2213" s="1057"/>
    </row>
    <row r="2214" spans="2:2">
      <c r="B2214" s="1055" t="s">
        <v>2655</v>
      </c>
    </row>
    <row r="2215" spans="2:2">
      <c r="B2215" s="1057"/>
    </row>
    <row r="2216" spans="2:2">
      <c r="B2216" s="1055" t="s">
        <v>2656</v>
      </c>
    </row>
    <row r="2217" spans="2:2">
      <c r="B2217" s="1057"/>
    </row>
    <row r="2218" spans="2:2">
      <c r="B2218" s="1055" t="s">
        <v>2657</v>
      </c>
    </row>
    <row r="2219" spans="2:2">
      <c r="B2219" s="1057"/>
    </row>
    <row r="2220" spans="2:2">
      <c r="B2220" s="1055" t="s">
        <v>2658</v>
      </c>
    </row>
    <row r="2221" spans="2:2">
      <c r="B2221" s="1057"/>
    </row>
    <row r="2222" spans="2:2">
      <c r="B2222" s="1055" t="s">
        <v>2659</v>
      </c>
    </row>
    <row r="2223" spans="2:2">
      <c r="B2223" s="1057"/>
    </row>
    <row r="2224" spans="2:2">
      <c r="B2224" s="1055" t="s">
        <v>2660</v>
      </c>
    </row>
    <row r="2225" spans="2:2">
      <c r="B2225" s="1057"/>
    </row>
    <row r="2226" spans="2:2">
      <c r="B2226" s="1055" t="s">
        <v>2661</v>
      </c>
    </row>
    <row r="2227" spans="2:2">
      <c r="B2227" s="1057"/>
    </row>
    <row r="2228" spans="2:2">
      <c r="B2228" s="1055" t="s">
        <v>2662</v>
      </c>
    </row>
    <row r="2229" spans="2:2">
      <c r="B2229" s="1057"/>
    </row>
    <row r="2230" spans="2:2">
      <c r="B2230" s="1055" t="s">
        <v>2663</v>
      </c>
    </row>
    <row r="2231" spans="2:2">
      <c r="B2231" s="1057"/>
    </row>
    <row r="2232" spans="2:2">
      <c r="B2232" s="1055" t="s">
        <v>2664</v>
      </c>
    </row>
    <row r="2233" spans="2:2">
      <c r="B2233" s="1057"/>
    </row>
    <row r="2234" spans="2:2">
      <c r="B2234" s="1055" t="s">
        <v>2665</v>
      </c>
    </row>
    <row r="2235" spans="2:2">
      <c r="B2235" s="1057"/>
    </row>
    <row r="2236" spans="2:2">
      <c r="B2236" s="1055" t="s">
        <v>2030</v>
      </c>
    </row>
    <row r="2237" spans="2:2">
      <c r="B2237" s="1057"/>
    </row>
    <row r="2238" spans="2:2">
      <c r="B2238" s="1055" t="s">
        <v>2666</v>
      </c>
    </row>
    <row r="2239" spans="2:2">
      <c r="B2239" s="1057"/>
    </row>
    <row r="2240" spans="2:2">
      <c r="B2240" s="1055" t="s">
        <v>2667</v>
      </c>
    </row>
    <row r="2241" spans="2:2">
      <c r="B2241" s="1057"/>
    </row>
    <row r="2242" spans="2:2">
      <c r="B2242" s="1055" t="s">
        <v>2668</v>
      </c>
    </row>
    <row r="2243" spans="2:2">
      <c r="B2243" s="1057"/>
    </row>
    <row r="2244" spans="2:2">
      <c r="B2244" s="1055" t="s">
        <v>2669</v>
      </c>
    </row>
    <row r="2245" spans="2:2">
      <c r="B2245" s="1057"/>
    </row>
    <row r="2246" spans="2:2">
      <c r="B2246" s="1055" t="s">
        <v>2670</v>
      </c>
    </row>
    <row r="2247" spans="2:2">
      <c r="B2247" s="1057"/>
    </row>
    <row r="2248" spans="2:2">
      <c r="B2248" s="1055" t="s">
        <v>2671</v>
      </c>
    </row>
    <row r="2249" spans="2:2">
      <c r="B2249" s="1057"/>
    </row>
    <row r="2250" spans="2:2">
      <c r="B2250" s="1055" t="s">
        <v>2152</v>
      </c>
    </row>
    <row r="2251" spans="2:2">
      <c r="B2251" s="1057"/>
    </row>
    <row r="2252" spans="2:2">
      <c r="B2252" s="1055" t="s">
        <v>2672</v>
      </c>
    </row>
    <row r="2253" spans="2:2">
      <c r="B2253" s="1057"/>
    </row>
    <row r="2254" spans="2:2">
      <c r="B2254" s="1055" t="s">
        <v>2673</v>
      </c>
    </row>
    <row r="2255" spans="2:2">
      <c r="B2255" s="1057"/>
    </row>
    <row r="2256" spans="2:2">
      <c r="B2256" s="1055" t="s">
        <v>2674</v>
      </c>
    </row>
    <row r="2257" spans="2:2">
      <c r="B2257" s="1057"/>
    </row>
    <row r="2258" spans="2:2">
      <c r="B2258" s="1055" t="s">
        <v>2675</v>
      </c>
    </row>
    <row r="2259" spans="2:2">
      <c r="B2259" s="1057"/>
    </row>
    <row r="2260" spans="2:2">
      <c r="B2260" s="1055" t="s">
        <v>2676</v>
      </c>
    </row>
    <row r="2261" spans="2:2">
      <c r="B2261" s="1057"/>
    </row>
    <row r="2262" spans="2:2">
      <c r="B2262" s="1055" t="s">
        <v>2677</v>
      </c>
    </row>
    <row r="2263" spans="2:2">
      <c r="B2263" s="1057"/>
    </row>
    <row r="2264" spans="2:2">
      <c r="B2264" s="1055" t="s">
        <v>2678</v>
      </c>
    </row>
    <row r="2265" spans="2:2">
      <c r="B2265" s="1057"/>
    </row>
    <row r="2266" spans="2:2">
      <c r="B2266" s="1055" t="s">
        <v>2679</v>
      </c>
    </row>
    <row r="2267" spans="2:2">
      <c r="B2267" s="1057"/>
    </row>
    <row r="2268" spans="2:2">
      <c r="B2268" s="1055" t="s">
        <v>2680</v>
      </c>
    </row>
    <row r="2269" spans="2:2">
      <c r="B2269" s="1057"/>
    </row>
    <row r="2270" spans="2:2">
      <c r="B2270" s="1055" t="s">
        <v>2681</v>
      </c>
    </row>
    <row r="2271" spans="2:2">
      <c r="B2271" s="1057"/>
    </row>
    <row r="2272" spans="2:2">
      <c r="B2272" s="1055" t="s">
        <v>2682</v>
      </c>
    </row>
    <row r="2273" spans="2:2">
      <c r="B2273" s="1057"/>
    </row>
    <row r="2274" spans="2:2">
      <c r="B2274" s="1055" t="s">
        <v>2683</v>
      </c>
    </row>
    <row r="2275" spans="2:2">
      <c r="B2275" s="1057"/>
    </row>
    <row r="2276" spans="2:2">
      <c r="B2276" s="1055" t="s">
        <v>2684</v>
      </c>
    </row>
    <row r="2277" spans="2:2">
      <c r="B2277" s="1057"/>
    </row>
    <row r="2278" spans="2:2">
      <c r="B2278" s="1055" t="s">
        <v>2685</v>
      </c>
    </row>
    <row r="2279" spans="2:2">
      <c r="B2279" s="1057"/>
    </row>
    <row r="2280" spans="2:2">
      <c r="B2280" s="1055" t="s">
        <v>2686</v>
      </c>
    </row>
    <row r="2281" spans="2:2">
      <c r="B2281" s="1057"/>
    </row>
    <row r="2282" spans="2:2">
      <c r="B2282" s="1055" t="s">
        <v>2687</v>
      </c>
    </row>
    <row r="2283" spans="2:2">
      <c r="B2283" s="1057"/>
    </row>
    <row r="2284" spans="2:2">
      <c r="B2284" s="1055" t="s">
        <v>2688</v>
      </c>
    </row>
    <row r="2285" spans="2:2">
      <c r="B2285" s="1057"/>
    </row>
    <row r="2286" spans="2:2">
      <c r="B2286" s="1055" t="s">
        <v>2689</v>
      </c>
    </row>
    <row r="2287" spans="2:2">
      <c r="B2287" s="1057"/>
    </row>
    <row r="2288" spans="2:2">
      <c r="B2288" s="1055" t="s">
        <v>2690</v>
      </c>
    </row>
    <row r="2289" spans="2:2">
      <c r="B2289" s="1057"/>
    </row>
    <row r="2290" spans="2:2">
      <c r="B2290" s="1055" t="s">
        <v>2265</v>
      </c>
    </row>
    <row r="2291" spans="2:2">
      <c r="B2291" s="1057"/>
    </row>
    <row r="2292" spans="2:2">
      <c r="B2292" s="1055" t="s">
        <v>2691</v>
      </c>
    </row>
    <row r="2293" spans="2:2">
      <c r="B2293" s="1057"/>
    </row>
    <row r="2294" spans="2:2">
      <c r="B2294" s="1055" t="s">
        <v>2692</v>
      </c>
    </row>
    <row r="2295" spans="2:2">
      <c r="B2295" s="1057"/>
    </row>
    <row r="2296" spans="2:2">
      <c r="B2296" s="1055" t="s">
        <v>2147</v>
      </c>
    </row>
    <row r="2297" spans="2:2">
      <c r="B2297" s="1057"/>
    </row>
    <row r="2298" spans="2:2">
      <c r="B2298" s="1055" t="s">
        <v>2693</v>
      </c>
    </row>
    <row r="2299" spans="2:2">
      <c r="B2299" s="1057"/>
    </row>
    <row r="2300" spans="2:2">
      <c r="B2300" s="1055" t="s">
        <v>2694</v>
      </c>
    </row>
    <row r="2301" spans="2:2">
      <c r="B2301" s="1057"/>
    </row>
    <row r="2302" spans="2:2">
      <c r="B2302" s="1055" t="s">
        <v>2695</v>
      </c>
    </row>
    <row r="2303" spans="2:2">
      <c r="B2303" s="1057"/>
    </row>
    <row r="2304" spans="2:2">
      <c r="B2304" s="1055" t="s">
        <v>2696</v>
      </c>
    </row>
    <row r="2305" spans="2:2">
      <c r="B2305" s="1057"/>
    </row>
    <row r="2306" spans="2:2">
      <c r="B2306" s="1055" t="s">
        <v>2697</v>
      </c>
    </row>
    <row r="2307" spans="2:2">
      <c r="B2307" s="1057"/>
    </row>
    <row r="2308" spans="2:2">
      <c r="B2308" s="1055" t="s">
        <v>2698</v>
      </c>
    </row>
    <row r="2309" spans="2:2">
      <c r="B2309" s="1057"/>
    </row>
    <row r="2310" spans="2:2">
      <c r="B2310" s="1055" t="s">
        <v>2699</v>
      </c>
    </row>
    <row r="2311" spans="2:2">
      <c r="B2311" s="1057"/>
    </row>
    <row r="2312" spans="2:2">
      <c r="B2312" s="1055" t="s">
        <v>2700</v>
      </c>
    </row>
    <row r="2313" spans="2:2">
      <c r="B2313" s="1057"/>
    </row>
    <row r="2314" spans="2:2">
      <c r="B2314" s="1055" t="s">
        <v>2194</v>
      </c>
    </row>
    <row r="2315" spans="2:2">
      <c r="B2315" s="1057"/>
    </row>
    <row r="2316" spans="2:2">
      <c r="B2316" s="1055" t="s">
        <v>2701</v>
      </c>
    </row>
    <row r="2317" spans="2:2">
      <c r="B2317" s="1057"/>
    </row>
    <row r="2318" spans="2:2">
      <c r="B2318" s="1055" t="s">
        <v>2702</v>
      </c>
    </row>
    <row r="2319" spans="2:2">
      <c r="B2319" s="1057"/>
    </row>
    <row r="2320" spans="2:2">
      <c r="B2320" s="1055" t="s">
        <v>2703</v>
      </c>
    </row>
    <row r="2321" spans="2:2">
      <c r="B2321" s="1057"/>
    </row>
    <row r="2322" spans="2:2">
      <c r="B2322" s="1055" t="s">
        <v>2704</v>
      </c>
    </row>
    <row r="2323" spans="2:2">
      <c r="B2323" s="1057"/>
    </row>
    <row r="2324" spans="2:2">
      <c r="B2324" s="1055" t="s">
        <v>2705</v>
      </c>
    </row>
    <row r="2325" spans="2:2">
      <c r="B2325" s="1057"/>
    </row>
    <row r="2326" spans="2:2">
      <c r="B2326" s="1055" t="s">
        <v>2706</v>
      </c>
    </row>
    <row r="2327" spans="2:2">
      <c r="B2327" s="1057"/>
    </row>
    <row r="2328" spans="2:2">
      <c r="B2328" s="1055" t="s">
        <v>2707</v>
      </c>
    </row>
    <row r="2329" spans="2:2">
      <c r="B2329" s="1057"/>
    </row>
    <row r="2330" spans="2:2">
      <c r="B2330" s="1055" t="s">
        <v>2708</v>
      </c>
    </row>
    <row r="2331" spans="2:2">
      <c r="B2331" s="1057"/>
    </row>
    <row r="2332" spans="2:2">
      <c r="B2332" s="1055" t="s">
        <v>2709</v>
      </c>
    </row>
    <row r="2333" spans="2:2">
      <c r="B2333" s="1057"/>
    </row>
    <row r="2334" spans="2:2">
      <c r="B2334" s="1055" t="s">
        <v>2710</v>
      </c>
    </row>
    <row r="2335" spans="2:2">
      <c r="B2335" s="1057"/>
    </row>
    <row r="2336" spans="2:2">
      <c r="B2336" s="1055" t="s">
        <v>2711</v>
      </c>
    </row>
    <row r="2337" spans="2:2">
      <c r="B2337" s="1057"/>
    </row>
    <row r="2338" spans="2:2">
      <c r="B2338" s="1055" t="s">
        <v>2712</v>
      </c>
    </row>
    <row r="2339" spans="2:2">
      <c r="B2339" s="1057"/>
    </row>
    <row r="2340" spans="2:2">
      <c r="B2340" s="1055" t="s">
        <v>2713</v>
      </c>
    </row>
    <row r="2341" spans="2:2">
      <c r="B2341" s="1057"/>
    </row>
    <row r="2342" spans="2:2">
      <c r="B2342" s="1055" t="s">
        <v>2714</v>
      </c>
    </row>
    <row r="2343" spans="2:2">
      <c r="B2343" s="1057"/>
    </row>
    <row r="2344" spans="2:2">
      <c r="B2344" s="1055" t="s">
        <v>2715</v>
      </c>
    </row>
    <row r="2345" spans="2:2">
      <c r="B2345" s="1057"/>
    </row>
    <row r="2346" spans="2:2">
      <c r="B2346" s="1055" t="s">
        <v>2716</v>
      </c>
    </row>
    <row r="2347" spans="2:2">
      <c r="B2347" s="1057"/>
    </row>
    <row r="2348" spans="2:2">
      <c r="B2348" s="1055" t="s">
        <v>2717</v>
      </c>
    </row>
    <row r="2349" spans="2:2">
      <c r="B2349" s="1057"/>
    </row>
    <row r="2350" spans="2:2">
      <c r="B2350" s="1055" t="s">
        <v>2718</v>
      </c>
    </row>
    <row r="2351" spans="2:2">
      <c r="B2351" s="1057"/>
    </row>
    <row r="2352" spans="2:2">
      <c r="B2352" s="1055" t="s">
        <v>2719</v>
      </c>
    </row>
    <row r="2353" spans="2:2">
      <c r="B2353" s="1057"/>
    </row>
    <row r="2354" spans="2:2">
      <c r="B2354" s="1055" t="s">
        <v>2189</v>
      </c>
    </row>
    <row r="2355" spans="2:2">
      <c r="B2355" s="1057"/>
    </row>
    <row r="2356" spans="2:2">
      <c r="B2356" s="1055" t="s">
        <v>2720</v>
      </c>
    </row>
    <row r="2357" spans="2:2">
      <c r="B2357" s="1057"/>
    </row>
    <row r="2358" spans="2:2">
      <c r="B2358" s="1055" t="s">
        <v>2721</v>
      </c>
    </row>
    <row r="2359" spans="2:2">
      <c r="B2359" s="1057"/>
    </row>
    <row r="2360" spans="2:2">
      <c r="B2360" s="1055" t="s">
        <v>2722</v>
      </c>
    </row>
    <row r="2361" spans="2:2">
      <c r="B2361" s="1057"/>
    </row>
    <row r="2362" spans="2:2">
      <c r="B2362" s="1055" t="s">
        <v>2723</v>
      </c>
    </row>
    <row r="2363" spans="2:2">
      <c r="B2363" s="1057"/>
    </row>
    <row r="2364" spans="2:2">
      <c r="B2364" s="1055" t="s">
        <v>2724</v>
      </c>
    </row>
    <row r="2365" spans="2:2">
      <c r="B2365" s="1057"/>
    </row>
    <row r="2366" spans="2:2">
      <c r="B2366" s="1055" t="s">
        <v>2725</v>
      </c>
    </row>
    <row r="2367" spans="2:2">
      <c r="B2367" s="1057"/>
    </row>
    <row r="2368" spans="2:2">
      <c r="B2368" s="1055" t="s">
        <v>2726</v>
      </c>
    </row>
    <row r="2369" spans="2:2">
      <c r="B2369" s="1057"/>
    </row>
    <row r="2370" spans="2:2">
      <c r="B2370" s="1055" t="s">
        <v>2727</v>
      </c>
    </row>
    <row r="2371" spans="2:2">
      <c r="B2371" s="1057"/>
    </row>
    <row r="2372" spans="2:2">
      <c r="B2372" s="1055" t="s">
        <v>2728</v>
      </c>
    </row>
    <row r="2373" spans="2:2">
      <c r="B2373" s="1057"/>
    </row>
    <row r="2374" spans="2:2">
      <c r="B2374" s="1055" t="s">
        <v>2729</v>
      </c>
    </row>
    <row r="2375" spans="2:2">
      <c r="B2375" s="1057"/>
    </row>
    <row r="2376" spans="2:2">
      <c r="B2376" s="1055" t="s">
        <v>2730</v>
      </c>
    </row>
    <row r="2377" spans="2:2">
      <c r="B2377" s="1057"/>
    </row>
    <row r="2378" spans="2:2">
      <c r="B2378" s="1055" t="s">
        <v>1893</v>
      </c>
    </row>
    <row r="2379" spans="2:2">
      <c r="B2379" s="1057"/>
    </row>
    <row r="2380" spans="2:2">
      <c r="B2380" s="1055" t="s">
        <v>2731</v>
      </c>
    </row>
    <row r="2381" spans="2:2">
      <c r="B2381" s="1057"/>
    </row>
    <row r="2382" spans="2:2">
      <c r="B2382" s="1055" t="s">
        <v>2732</v>
      </c>
    </row>
    <row r="2383" spans="2:2">
      <c r="B2383" s="1057"/>
    </row>
    <row r="2384" spans="2:2">
      <c r="B2384" s="1055" t="s">
        <v>2733</v>
      </c>
    </row>
    <row r="2385" spans="2:2">
      <c r="B2385" s="1057"/>
    </row>
    <row r="2386" spans="2:2">
      <c r="B2386" s="1055" t="s">
        <v>2734</v>
      </c>
    </row>
    <row r="2387" spans="2:2">
      <c r="B2387" s="1057"/>
    </row>
    <row r="2388" spans="2:2">
      <c r="B2388" s="1055" t="s">
        <v>2735</v>
      </c>
    </row>
    <row r="2389" spans="2:2">
      <c r="B2389" s="1057"/>
    </row>
    <row r="2390" spans="2:2">
      <c r="B2390" s="1055" t="s">
        <v>2736</v>
      </c>
    </row>
    <row r="2391" spans="2:2">
      <c r="B2391" s="1057"/>
    </row>
    <row r="2392" spans="2:2">
      <c r="B2392" s="1055" t="s">
        <v>2737</v>
      </c>
    </row>
    <row r="2393" spans="2:2">
      <c r="B2393" s="1057"/>
    </row>
    <row r="2394" spans="2:2">
      <c r="B2394" s="1055" t="s">
        <v>2738</v>
      </c>
    </row>
    <row r="2395" spans="2:2">
      <c r="B2395" s="1057"/>
    </row>
    <row r="2396" spans="2:2">
      <c r="B2396" s="1055" t="s">
        <v>2739</v>
      </c>
    </row>
    <row r="2397" spans="2:2">
      <c r="B2397" s="1057"/>
    </row>
    <row r="2398" spans="2:2">
      <c r="B2398" s="1055" t="s">
        <v>2740</v>
      </c>
    </row>
    <row r="2399" spans="2:2">
      <c r="B2399" s="1057"/>
    </row>
    <row r="2400" spans="2:2">
      <c r="B2400" s="1055" t="s">
        <v>2741</v>
      </c>
    </row>
    <row r="2401" spans="2:2">
      <c r="B2401" s="1057"/>
    </row>
    <row r="2402" spans="2:2">
      <c r="B2402" s="1055" t="s">
        <v>2742</v>
      </c>
    </row>
    <row r="2403" spans="2:2">
      <c r="B2403" s="1057"/>
    </row>
    <row r="2404" spans="2:2">
      <c r="B2404" s="1055" t="s">
        <v>2743</v>
      </c>
    </row>
    <row r="2405" spans="2:2">
      <c r="B2405" s="1057"/>
    </row>
    <row r="2406" spans="2:2">
      <c r="B2406" s="1055" t="s">
        <v>2744</v>
      </c>
    </row>
    <row r="2407" spans="2:2">
      <c r="B2407" s="1057"/>
    </row>
    <row r="2408" spans="2:2">
      <c r="B2408" s="1055" t="s">
        <v>2745</v>
      </c>
    </row>
    <row r="2409" spans="2:2">
      <c r="B2409" s="1057"/>
    </row>
    <row r="2410" spans="2:2">
      <c r="B2410" s="1055" t="s">
        <v>2746</v>
      </c>
    </row>
    <row r="2411" spans="2:2">
      <c r="B2411" s="1057"/>
    </row>
    <row r="2412" spans="2:2">
      <c r="B2412" s="1055" t="s">
        <v>2747</v>
      </c>
    </row>
    <row r="2413" spans="2:2">
      <c r="B2413" s="1057"/>
    </row>
    <row r="2414" spans="2:2">
      <c r="B2414" s="1055" t="s">
        <v>2748</v>
      </c>
    </row>
    <row r="2415" spans="2:2">
      <c r="B2415" s="1057"/>
    </row>
    <row r="2416" spans="2:2">
      <c r="B2416" s="1055" t="s">
        <v>2749</v>
      </c>
    </row>
    <row r="2417" spans="2:2">
      <c r="B2417" s="1057"/>
    </row>
    <row r="2418" spans="2:2">
      <c r="B2418" s="1055" t="s">
        <v>2750</v>
      </c>
    </row>
    <row r="2419" spans="2:2">
      <c r="B2419" s="1057"/>
    </row>
    <row r="2420" spans="2:2">
      <c r="B2420" s="1055" t="s">
        <v>2751</v>
      </c>
    </row>
    <row r="2421" spans="2:2">
      <c r="B2421" s="1057"/>
    </row>
    <row r="2422" spans="2:2">
      <c r="B2422" s="1055" t="s">
        <v>2752</v>
      </c>
    </row>
    <row r="2423" spans="2:2">
      <c r="B2423" s="1057"/>
    </row>
    <row r="2424" spans="2:2">
      <c r="B2424" s="1055" t="s">
        <v>2753</v>
      </c>
    </row>
    <row r="2425" spans="2:2">
      <c r="B2425" s="1057"/>
    </row>
    <row r="2426" spans="2:2">
      <c r="B2426" s="1055" t="s">
        <v>2754</v>
      </c>
    </row>
    <row r="2427" spans="2:2">
      <c r="B2427" s="1057"/>
    </row>
    <row r="2428" spans="2:2">
      <c r="B2428" s="1055" t="s">
        <v>2235</v>
      </c>
    </row>
    <row r="2429" spans="2:2">
      <c r="B2429" s="1057"/>
    </row>
    <row r="2430" spans="2:2">
      <c r="B2430" s="1055" t="s">
        <v>2755</v>
      </c>
    </row>
    <row r="2431" spans="2:2">
      <c r="B2431" s="1057"/>
    </row>
    <row r="2432" spans="2:2">
      <c r="B2432" s="1055" t="s">
        <v>2756</v>
      </c>
    </row>
    <row r="2433" spans="2:2">
      <c r="B2433" s="1057"/>
    </row>
    <row r="2434" spans="2:2">
      <c r="B2434" s="1055" t="s">
        <v>2757</v>
      </c>
    </row>
    <row r="2435" spans="2:2">
      <c r="B2435" s="1057"/>
    </row>
    <row r="2436" spans="2:2">
      <c r="B2436" s="1055" t="s">
        <v>2758</v>
      </c>
    </row>
    <row r="2437" spans="2:2">
      <c r="B2437" s="1057"/>
    </row>
    <row r="2438" spans="2:2">
      <c r="B2438" s="1055" t="s">
        <v>2759</v>
      </c>
    </row>
    <row r="2439" spans="2:2">
      <c r="B2439" s="1057"/>
    </row>
    <row r="2440" spans="2:2">
      <c r="B2440" s="1055" t="s">
        <v>2760</v>
      </c>
    </row>
    <row r="2441" spans="2:2">
      <c r="B2441" s="1057"/>
    </row>
    <row r="2442" spans="2:2">
      <c r="B2442" s="1055" t="s">
        <v>2761</v>
      </c>
    </row>
    <row r="2443" spans="2:2">
      <c r="B2443" s="1057"/>
    </row>
    <row r="2444" spans="2:2">
      <c r="B2444" s="1055" t="s">
        <v>2762</v>
      </c>
    </row>
    <row r="2445" spans="2:2">
      <c r="B2445" s="1057"/>
    </row>
    <row r="2446" spans="2:2">
      <c r="B2446" s="1055" t="s">
        <v>2763</v>
      </c>
    </row>
    <row r="2447" spans="2:2">
      <c r="B2447" s="1057"/>
    </row>
    <row r="2448" spans="2:2">
      <c r="B2448" s="1055" t="s">
        <v>2764</v>
      </c>
    </row>
    <row r="2449" spans="2:2">
      <c r="B2449" s="1057"/>
    </row>
    <row r="2450" spans="2:2">
      <c r="B2450" s="1055" t="s">
        <v>2167</v>
      </c>
    </row>
    <row r="2451" spans="2:2">
      <c r="B2451" s="1057"/>
    </row>
    <row r="2452" spans="2:2">
      <c r="B2452" s="1055" t="s">
        <v>2765</v>
      </c>
    </row>
    <row r="2453" spans="2:2">
      <c r="B2453" s="1057"/>
    </row>
    <row r="2454" spans="2:2">
      <c r="B2454" s="1055" t="s">
        <v>2766</v>
      </c>
    </row>
    <row r="2455" spans="2:2">
      <c r="B2455" s="1057"/>
    </row>
    <row r="2456" spans="2:2">
      <c r="B2456" s="1055" t="s">
        <v>2169</v>
      </c>
    </row>
    <row r="2457" spans="2:2">
      <c r="B2457" s="1057"/>
    </row>
    <row r="2458" spans="2:2">
      <c r="B2458" s="1055" t="s">
        <v>2767</v>
      </c>
    </row>
    <row r="2459" spans="2:2">
      <c r="B2459" s="1057"/>
    </row>
    <row r="2460" spans="2:2">
      <c r="B2460" s="1055" t="s">
        <v>2768</v>
      </c>
    </row>
    <row r="2461" spans="2:2">
      <c r="B2461" s="1057"/>
    </row>
    <row r="2462" spans="2:2">
      <c r="B2462" s="1055" t="s">
        <v>2769</v>
      </c>
    </row>
    <row r="2463" spans="2:2">
      <c r="B2463" s="1057"/>
    </row>
    <row r="2464" spans="2:2">
      <c r="B2464" s="1055" t="s">
        <v>2770</v>
      </c>
    </row>
    <row r="2465" spans="2:2">
      <c r="B2465" s="1057"/>
    </row>
    <row r="2466" spans="2:2">
      <c r="B2466" s="1055" t="s">
        <v>2771</v>
      </c>
    </row>
    <row r="2467" spans="2:2">
      <c r="B2467" s="1057"/>
    </row>
    <row r="2468" spans="2:2">
      <c r="B2468" s="1055" t="s">
        <v>2772</v>
      </c>
    </row>
    <row r="2469" spans="2:2">
      <c r="B2469" s="1057"/>
    </row>
    <row r="2470" spans="2:2">
      <c r="B2470" s="1055" t="s">
        <v>2773</v>
      </c>
    </row>
    <row r="2471" spans="2:2">
      <c r="B2471" s="1057"/>
    </row>
    <row r="2472" spans="2:2">
      <c r="B2472" s="1055" t="s">
        <v>2774</v>
      </c>
    </row>
    <row r="2473" spans="2:2">
      <c r="B2473" s="1057"/>
    </row>
    <row r="2474" spans="2:2">
      <c r="B2474" s="1055" t="s">
        <v>2775</v>
      </c>
    </row>
    <row r="2475" spans="2:2">
      <c r="B2475" s="1057"/>
    </row>
    <row r="2476" spans="2:2">
      <c r="B2476" s="1055" t="s">
        <v>2776</v>
      </c>
    </row>
    <row r="2477" spans="2:2">
      <c r="B2477" s="1057"/>
    </row>
    <row r="2478" spans="2:2">
      <c r="B2478" s="1055" t="s">
        <v>2777</v>
      </c>
    </row>
    <row r="2479" spans="2:2">
      <c r="B2479" s="1057"/>
    </row>
    <row r="2480" spans="2:2">
      <c r="B2480" s="1055" t="s">
        <v>2778</v>
      </c>
    </row>
    <row r="2481" spans="2:2">
      <c r="B2481" s="1057"/>
    </row>
    <row r="2482" spans="2:2">
      <c r="B2482" s="1055" t="s">
        <v>2779</v>
      </c>
    </row>
    <row r="2483" spans="2:2">
      <c r="B2483" s="1057"/>
    </row>
    <row r="2484" spans="2:2">
      <c r="B2484" s="1055" t="s">
        <v>2780</v>
      </c>
    </row>
    <row r="2485" spans="2:2">
      <c r="B2485" s="1057"/>
    </row>
    <row r="2486" spans="2:2">
      <c r="B2486" s="1055" t="s">
        <v>2781</v>
      </c>
    </row>
    <row r="2487" spans="2:2">
      <c r="B2487" s="1057"/>
    </row>
    <row r="2488" spans="2:2">
      <c r="B2488" s="1055" t="s">
        <v>2782</v>
      </c>
    </row>
    <row r="2489" spans="2:2">
      <c r="B2489" s="1057"/>
    </row>
    <row r="2490" spans="2:2">
      <c r="B2490" s="1055" t="s">
        <v>2783</v>
      </c>
    </row>
    <row r="2491" spans="2:2">
      <c r="B2491" s="1057"/>
    </row>
    <row r="2492" spans="2:2">
      <c r="B2492" s="1055" t="s">
        <v>2784</v>
      </c>
    </row>
    <row r="2493" spans="2:2">
      <c r="B2493" s="1057"/>
    </row>
    <row r="2494" spans="2:2">
      <c r="B2494" s="1055" t="s">
        <v>2785</v>
      </c>
    </row>
    <row r="2495" spans="2:2">
      <c r="B2495" s="1057"/>
    </row>
    <row r="2496" spans="2:2">
      <c r="B2496" s="1055" t="s">
        <v>2786</v>
      </c>
    </row>
    <row r="2497" spans="2:2">
      <c r="B2497" s="1057"/>
    </row>
    <row r="2498" spans="2:2">
      <c r="B2498" s="1055" t="s">
        <v>2787</v>
      </c>
    </row>
    <row r="2499" spans="2:2">
      <c r="B2499" s="1057"/>
    </row>
    <row r="2500" spans="2:2">
      <c r="B2500" s="1055" t="s">
        <v>2788</v>
      </c>
    </row>
    <row r="2501" spans="2:2">
      <c r="B2501" s="1057"/>
    </row>
    <row r="2502" spans="2:2">
      <c r="B2502" s="1055" t="s">
        <v>2789</v>
      </c>
    </row>
    <row r="2503" spans="2:2">
      <c r="B2503" s="1057"/>
    </row>
    <row r="2504" spans="2:2">
      <c r="B2504" s="1055" t="s">
        <v>2790</v>
      </c>
    </row>
    <row r="2505" spans="2:2">
      <c r="B2505" s="1057"/>
    </row>
    <row r="2506" spans="2:2">
      <c r="B2506" s="1055" t="s">
        <v>2791</v>
      </c>
    </row>
    <row r="2507" spans="2:2">
      <c r="B2507" s="1057"/>
    </row>
    <row r="2508" spans="2:2">
      <c r="B2508" s="1055" t="s">
        <v>2792</v>
      </c>
    </row>
    <row r="2509" spans="2:2">
      <c r="B2509" s="1057"/>
    </row>
    <row r="2510" spans="2:2">
      <c r="B2510" s="1055" t="s">
        <v>2793</v>
      </c>
    </row>
    <row r="2511" spans="2:2">
      <c r="B2511" s="1057"/>
    </row>
    <row r="2512" spans="2:2">
      <c r="B2512" s="1055" t="s">
        <v>2794</v>
      </c>
    </row>
    <row r="2513" spans="2:2">
      <c r="B2513" s="1057"/>
    </row>
    <row r="2514" spans="2:2">
      <c r="B2514" s="1055" t="s">
        <v>2795</v>
      </c>
    </row>
    <row r="2515" spans="2:2">
      <c r="B2515" s="1057"/>
    </row>
    <row r="2516" spans="2:2">
      <c r="B2516" s="1055" t="s">
        <v>2796</v>
      </c>
    </row>
    <row r="2517" spans="2:2">
      <c r="B2517" s="1057"/>
    </row>
    <row r="2518" spans="2:2">
      <c r="B2518" s="1055" t="s">
        <v>2797</v>
      </c>
    </row>
    <row r="2519" spans="2:2">
      <c r="B2519" s="1057"/>
    </row>
    <row r="2520" spans="2:2">
      <c r="B2520" s="1055" t="s">
        <v>2798</v>
      </c>
    </row>
    <row r="2521" spans="2:2">
      <c r="B2521" s="1057"/>
    </row>
    <row r="2522" spans="2:2">
      <c r="B2522" s="1055" t="s">
        <v>2799</v>
      </c>
    </row>
    <row r="2523" spans="2:2">
      <c r="B2523" s="1057"/>
    </row>
    <row r="2524" spans="2:2">
      <c r="B2524" s="1055" t="s">
        <v>2800</v>
      </c>
    </row>
    <row r="2525" spans="2:2">
      <c r="B2525" s="1057"/>
    </row>
    <row r="2526" spans="2:2">
      <c r="B2526" s="1055" t="s">
        <v>2801</v>
      </c>
    </row>
    <row r="2527" spans="2:2">
      <c r="B2527" s="1057"/>
    </row>
    <row r="2528" spans="2:2">
      <c r="B2528" s="1055" t="s">
        <v>2802</v>
      </c>
    </row>
    <row r="2529" spans="2:2">
      <c r="B2529" s="1057"/>
    </row>
    <row r="2530" spans="2:2">
      <c r="B2530" s="1055" t="s">
        <v>2803</v>
      </c>
    </row>
    <row r="2531" spans="2:2">
      <c r="B2531" s="1057"/>
    </row>
    <row r="2532" spans="2:2">
      <c r="B2532" s="1055" t="s">
        <v>2804</v>
      </c>
    </row>
    <row r="2533" spans="2:2">
      <c r="B2533" s="1057"/>
    </row>
    <row r="2534" spans="2:2">
      <c r="B2534" s="1055" t="s">
        <v>2805</v>
      </c>
    </row>
    <row r="2535" spans="2:2">
      <c r="B2535" s="1057"/>
    </row>
    <row r="2536" spans="2:2">
      <c r="B2536" s="1055" t="s">
        <v>2806</v>
      </c>
    </row>
    <row r="2537" spans="2:2">
      <c r="B2537" s="1057"/>
    </row>
    <row r="2538" spans="2:2">
      <c r="B2538" s="1055" t="s">
        <v>2807</v>
      </c>
    </row>
    <row r="2539" spans="2:2">
      <c r="B2539" s="1057"/>
    </row>
    <row r="2540" spans="2:2">
      <c r="B2540" s="1055" t="s">
        <v>2808</v>
      </c>
    </row>
    <row r="2541" spans="2:2">
      <c r="B2541" s="1057"/>
    </row>
    <row r="2542" spans="2:2">
      <c r="B2542" s="1055" t="s">
        <v>2809</v>
      </c>
    </row>
    <row r="2543" spans="2:2">
      <c r="B2543" s="1057"/>
    </row>
    <row r="2544" spans="2:2">
      <c r="B2544" s="1055" t="s">
        <v>1846</v>
      </c>
    </row>
    <row r="2545" spans="2:2">
      <c r="B2545" s="1057"/>
    </row>
    <row r="2546" spans="2:2">
      <c r="B2546" s="1055" t="s">
        <v>2810</v>
      </c>
    </row>
    <row r="2547" spans="2:2">
      <c r="B2547" s="1057"/>
    </row>
    <row r="2548" spans="2:2">
      <c r="B2548" s="1055" t="s">
        <v>2811</v>
      </c>
    </row>
    <row r="2549" spans="2:2">
      <c r="B2549" s="1057"/>
    </row>
    <row r="2550" spans="2:2">
      <c r="B2550" s="1055" t="s">
        <v>2812</v>
      </c>
    </row>
    <row r="2551" spans="2:2">
      <c r="B2551" s="1057"/>
    </row>
    <row r="2552" spans="2:2">
      <c r="B2552" s="1055" t="s">
        <v>2813</v>
      </c>
    </row>
    <row r="2553" spans="2:2">
      <c r="B2553" s="1057"/>
    </row>
    <row r="2554" spans="2:2">
      <c r="B2554" s="1055" t="s">
        <v>2814</v>
      </c>
    </row>
    <row r="2555" spans="2:2">
      <c r="B2555" s="1057"/>
    </row>
    <row r="2556" spans="2:2">
      <c r="B2556" s="1055" t="s">
        <v>2815</v>
      </c>
    </row>
    <row r="2557" spans="2:2">
      <c r="B2557" s="1057"/>
    </row>
    <row r="2558" spans="2:2">
      <c r="B2558" s="1055" t="s">
        <v>2816</v>
      </c>
    </row>
    <row r="2559" spans="2:2">
      <c r="B2559" s="1057"/>
    </row>
    <row r="2560" spans="2:2">
      <c r="B2560" s="1055" t="s">
        <v>2817</v>
      </c>
    </row>
    <row r="2561" spans="2:2">
      <c r="B2561" s="1057"/>
    </row>
    <row r="2562" spans="2:2">
      <c r="B2562" s="1055" t="s">
        <v>2818</v>
      </c>
    </row>
    <row r="2563" spans="2:2">
      <c r="B2563" s="1057"/>
    </row>
    <row r="2564" spans="2:2">
      <c r="B2564" s="1055" t="s">
        <v>2819</v>
      </c>
    </row>
    <row r="2565" spans="2:2">
      <c r="B2565" s="1057"/>
    </row>
    <row r="2566" spans="2:2">
      <c r="B2566" s="1055" t="s">
        <v>2820</v>
      </c>
    </row>
    <row r="2567" spans="2:2">
      <c r="B2567" s="1057"/>
    </row>
    <row r="2568" spans="2:2">
      <c r="B2568" s="1055" t="s">
        <v>2821</v>
      </c>
    </row>
    <row r="2569" spans="2:2">
      <c r="B2569" s="1057"/>
    </row>
    <row r="2570" spans="2:2">
      <c r="B2570" s="1055" t="s">
        <v>2822</v>
      </c>
    </row>
    <row r="2571" spans="2:2">
      <c r="B2571" s="1057"/>
    </row>
    <row r="2572" spans="2:2">
      <c r="B2572" s="1055" t="s">
        <v>2823</v>
      </c>
    </row>
    <row r="2573" spans="2:2">
      <c r="B2573" s="1057"/>
    </row>
    <row r="2574" spans="2:2">
      <c r="B2574" s="1055" t="s">
        <v>2308</v>
      </c>
    </row>
    <row r="2575" spans="2:2">
      <c r="B2575" s="1057"/>
    </row>
    <row r="2576" spans="2:2">
      <c r="B2576" s="1055" t="s">
        <v>2824</v>
      </c>
    </row>
    <row r="2577" spans="2:2">
      <c r="B2577" s="1057"/>
    </row>
    <row r="2578" spans="2:2">
      <c r="B2578" s="1055" t="s">
        <v>2825</v>
      </c>
    </row>
    <row r="2579" spans="2:2">
      <c r="B2579" s="1057"/>
    </row>
    <row r="2580" spans="2:2">
      <c r="B2580" s="1055" t="s">
        <v>2826</v>
      </c>
    </row>
    <row r="2581" spans="2:2">
      <c r="B2581" s="1057"/>
    </row>
    <row r="2582" spans="2:2">
      <c r="B2582" s="1055" t="s">
        <v>2610</v>
      </c>
    </row>
    <row r="2583" spans="2:2">
      <c r="B2583" s="1057"/>
    </row>
    <row r="2584" spans="2:2">
      <c r="B2584" s="1055" t="s">
        <v>2827</v>
      </c>
    </row>
    <row r="2585" spans="2:2">
      <c r="B2585" s="1057"/>
    </row>
    <row r="2586" spans="2:2">
      <c r="B2586" s="1055" t="s">
        <v>2828</v>
      </c>
    </row>
    <row r="2587" spans="2:2">
      <c r="B2587" s="1057"/>
    </row>
    <row r="2588" spans="2:2">
      <c r="B2588" s="1055" t="s">
        <v>2829</v>
      </c>
    </row>
    <row r="2589" spans="2:2">
      <c r="B2589" s="1057"/>
    </row>
    <row r="2590" spans="2:2">
      <c r="B2590" s="1055" t="s">
        <v>2830</v>
      </c>
    </row>
    <row r="2591" spans="2:2">
      <c r="B2591" s="1057"/>
    </row>
    <row r="2592" spans="2:2">
      <c r="B2592" s="1055" t="s">
        <v>2831</v>
      </c>
    </row>
    <row r="2593" spans="2:2">
      <c r="B2593" s="1057"/>
    </row>
    <row r="2594" spans="2:2">
      <c r="B2594" s="1055" t="s">
        <v>2832</v>
      </c>
    </row>
    <row r="2595" spans="2:2">
      <c r="B2595" s="1057"/>
    </row>
    <row r="2596" spans="2:2">
      <c r="B2596" s="1055" t="s">
        <v>2833</v>
      </c>
    </row>
    <row r="2597" spans="2:2">
      <c r="B2597" s="1057"/>
    </row>
    <row r="2598" spans="2:2">
      <c r="B2598" s="1055" t="s">
        <v>2834</v>
      </c>
    </row>
    <row r="2599" spans="2:2">
      <c r="B2599" s="1057"/>
    </row>
    <row r="2600" spans="2:2">
      <c r="B2600" s="1055" t="s">
        <v>2835</v>
      </c>
    </row>
    <row r="2601" spans="2:2">
      <c r="B2601" s="1057"/>
    </row>
    <row r="2602" spans="2:2">
      <c r="B2602" s="1055" t="s">
        <v>2836</v>
      </c>
    </row>
    <row r="2603" spans="2:2">
      <c r="B2603" s="1057"/>
    </row>
    <row r="2604" spans="2:2">
      <c r="B2604" s="1055" t="s">
        <v>2837</v>
      </c>
    </row>
    <row r="2605" spans="2:2">
      <c r="B2605" s="1057"/>
    </row>
    <row r="2606" spans="2:2">
      <c r="B2606" s="1055" t="s">
        <v>2838</v>
      </c>
    </row>
    <row r="2607" spans="2:2">
      <c r="B2607" s="1057"/>
    </row>
    <row r="2608" spans="2:2">
      <c r="B2608" s="1055" t="s">
        <v>2839</v>
      </c>
    </row>
    <row r="2609" spans="2:2">
      <c r="B2609" s="1057"/>
    </row>
    <row r="2610" spans="2:2">
      <c r="B2610" s="1055" t="s">
        <v>2840</v>
      </c>
    </row>
    <row r="2611" spans="2:2">
      <c r="B2611" s="1057"/>
    </row>
    <row r="2612" spans="2:2">
      <c r="B2612" s="1055" t="s">
        <v>2841</v>
      </c>
    </row>
    <row r="2613" spans="2:2">
      <c r="B2613" s="1057"/>
    </row>
    <row r="2614" spans="2:2">
      <c r="B2614" s="1055" t="s">
        <v>2842</v>
      </c>
    </row>
    <row r="2615" spans="2:2">
      <c r="B2615" s="1057"/>
    </row>
    <row r="2616" spans="2:2">
      <c r="B2616" s="1055" t="s">
        <v>2843</v>
      </c>
    </row>
    <row r="2617" spans="2:2">
      <c r="B2617" s="1057"/>
    </row>
    <row r="2618" spans="2:2">
      <c r="B2618" s="1055" t="s">
        <v>2844</v>
      </c>
    </row>
    <row r="2619" spans="2:2">
      <c r="B2619" s="1057"/>
    </row>
    <row r="2620" spans="2:2">
      <c r="B2620" s="1055" t="s">
        <v>2845</v>
      </c>
    </row>
    <row r="2621" spans="2:2">
      <c r="B2621" s="1057"/>
    </row>
    <row r="2622" spans="2:2">
      <c r="B2622" s="1055" t="s">
        <v>2845</v>
      </c>
    </row>
    <row r="2623" spans="2:2">
      <c r="B2623" s="1057"/>
    </row>
    <row r="2624" spans="2:2">
      <c r="B2624" s="1055" t="s">
        <v>2846</v>
      </c>
    </row>
    <row r="2625" spans="2:2">
      <c r="B2625" s="1057"/>
    </row>
    <row r="2626" spans="2:2">
      <c r="B2626" s="1055" t="s">
        <v>2847</v>
      </c>
    </row>
    <row r="2627" spans="2:2">
      <c r="B2627" s="1057"/>
    </row>
    <row r="2628" spans="2:2">
      <c r="B2628" s="1055" t="s">
        <v>2848</v>
      </c>
    </row>
    <row r="2629" spans="2:2">
      <c r="B2629" s="1057"/>
    </row>
    <row r="2630" spans="2:2">
      <c r="B2630" s="1055" t="s">
        <v>2849</v>
      </c>
    </row>
    <row r="2631" spans="2:2">
      <c r="B2631" s="1057"/>
    </row>
    <row r="2632" spans="2:2">
      <c r="B2632" s="1055" t="s">
        <v>2850</v>
      </c>
    </row>
    <row r="2633" spans="2:2">
      <c r="B2633" s="1057"/>
    </row>
    <row r="2634" spans="2:2">
      <c r="B2634" s="1055" t="s">
        <v>2851</v>
      </c>
    </row>
    <row r="2635" spans="2:2">
      <c r="B2635" s="1057"/>
    </row>
    <row r="2636" spans="2:2">
      <c r="B2636" s="1055" t="s">
        <v>2852</v>
      </c>
    </row>
    <row r="2637" spans="2:2">
      <c r="B2637" s="1057"/>
    </row>
    <row r="2638" spans="2:2">
      <c r="B2638" s="1055" t="s">
        <v>2853</v>
      </c>
    </row>
    <row r="2639" spans="2:2">
      <c r="B2639" s="1057"/>
    </row>
    <row r="2640" spans="2:2">
      <c r="B2640" s="1055" t="s">
        <v>2854</v>
      </c>
    </row>
    <row r="2641" spans="2:2">
      <c r="B2641" s="1057"/>
    </row>
    <row r="2642" spans="2:2">
      <c r="B2642" s="1055" t="s">
        <v>2855</v>
      </c>
    </row>
    <row r="2643" spans="2:2">
      <c r="B2643" s="1057"/>
    </row>
    <row r="2644" spans="2:2">
      <c r="B2644" s="1055" t="s">
        <v>2856</v>
      </c>
    </row>
    <row r="2645" spans="2:2">
      <c r="B2645" s="1057"/>
    </row>
    <row r="2646" spans="2:2">
      <c r="B2646" s="1055" t="s">
        <v>2857</v>
      </c>
    </row>
    <row r="2647" spans="2:2">
      <c r="B2647" s="1057"/>
    </row>
    <row r="2648" spans="2:2">
      <c r="B2648" s="1055" t="s">
        <v>2858</v>
      </c>
    </row>
    <row r="2649" spans="2:2">
      <c r="B2649" s="1057"/>
    </row>
    <row r="2650" spans="2:2">
      <c r="B2650" s="1055" t="s">
        <v>2859</v>
      </c>
    </row>
    <row r="2651" spans="2:2">
      <c r="B2651" s="1057"/>
    </row>
    <row r="2652" spans="2:2">
      <c r="B2652" s="1055" t="s">
        <v>2860</v>
      </c>
    </row>
    <row r="2653" spans="2:2">
      <c r="B2653" s="1057"/>
    </row>
    <row r="2654" spans="2:2">
      <c r="B2654" s="1055" t="s">
        <v>2861</v>
      </c>
    </row>
    <row r="2655" spans="2:2">
      <c r="B2655" s="1057"/>
    </row>
    <row r="2656" spans="2:2">
      <c r="B2656" s="1055" t="s">
        <v>2862</v>
      </c>
    </row>
    <row r="2657" spans="2:2">
      <c r="B2657" s="1057"/>
    </row>
    <row r="2658" spans="2:2">
      <c r="B2658" s="1055" t="s">
        <v>2863</v>
      </c>
    </row>
    <row r="2659" spans="2:2">
      <c r="B2659" s="1057"/>
    </row>
    <row r="2660" spans="2:2">
      <c r="B2660" s="1055" t="s">
        <v>2864</v>
      </c>
    </row>
    <row r="2661" spans="2:2">
      <c r="B2661" s="1057"/>
    </row>
    <row r="2662" spans="2:2">
      <c r="B2662" s="1055" t="s">
        <v>2865</v>
      </c>
    </row>
    <row r="2663" spans="2:2">
      <c r="B2663" s="1057"/>
    </row>
    <row r="2664" spans="2:2">
      <c r="B2664" s="1055" t="s">
        <v>2866</v>
      </c>
    </row>
    <row r="2665" spans="2:2">
      <c r="B2665" s="1057"/>
    </row>
    <row r="2666" spans="2:2">
      <c r="B2666" s="1055" t="s">
        <v>2867</v>
      </c>
    </row>
    <row r="2667" spans="2:2">
      <c r="B2667" s="1057"/>
    </row>
    <row r="2668" spans="2:2">
      <c r="B2668" s="1055" t="s">
        <v>2868</v>
      </c>
    </row>
    <row r="2669" spans="2:2">
      <c r="B2669" s="1057"/>
    </row>
    <row r="2670" spans="2:2">
      <c r="B2670" s="1055" t="s">
        <v>2869</v>
      </c>
    </row>
    <row r="2671" spans="2:2">
      <c r="B2671" s="1057"/>
    </row>
    <row r="2672" spans="2:2">
      <c r="B2672" s="1055" t="s">
        <v>2870</v>
      </c>
    </row>
    <row r="2673" spans="2:2">
      <c r="B2673" s="1057"/>
    </row>
    <row r="2674" spans="2:2">
      <c r="B2674" s="1055" t="s">
        <v>2871</v>
      </c>
    </row>
    <row r="2675" spans="2:2">
      <c r="B2675" s="1057"/>
    </row>
    <row r="2676" spans="2:2">
      <c r="B2676" s="1055" t="s">
        <v>2872</v>
      </c>
    </row>
    <row r="2677" spans="2:2">
      <c r="B2677" s="1057"/>
    </row>
    <row r="2678" spans="2:2">
      <c r="B2678" s="1055" t="s">
        <v>2873</v>
      </c>
    </row>
    <row r="2679" spans="2:2">
      <c r="B2679" s="1057"/>
    </row>
    <row r="2680" spans="2:2">
      <c r="B2680" s="1055" t="s">
        <v>2874</v>
      </c>
    </row>
    <row r="2681" spans="2:2">
      <c r="B2681" s="1057"/>
    </row>
    <row r="2682" spans="2:2">
      <c r="B2682" s="1055" t="s">
        <v>2875</v>
      </c>
    </row>
    <row r="2683" spans="2:2">
      <c r="B2683" s="1057"/>
    </row>
    <row r="2684" spans="2:2">
      <c r="B2684" s="1055" t="s">
        <v>2876</v>
      </c>
    </row>
    <row r="2685" spans="2:2">
      <c r="B2685" s="1057"/>
    </row>
    <row r="2686" spans="2:2">
      <c r="B2686" s="1055" t="s">
        <v>2877</v>
      </c>
    </row>
    <row r="2687" spans="2:2">
      <c r="B2687" s="1057"/>
    </row>
    <row r="2688" spans="2:2">
      <c r="B2688" s="1055" t="s">
        <v>2878</v>
      </c>
    </row>
    <row r="2689" spans="2:2">
      <c r="B2689" s="1057"/>
    </row>
    <row r="2690" spans="2:2">
      <c r="B2690" s="1055" t="s">
        <v>2879</v>
      </c>
    </row>
    <row r="2691" spans="2:2">
      <c r="B2691" s="1057"/>
    </row>
    <row r="2692" spans="2:2">
      <c r="B2692" s="1055" t="s">
        <v>2880</v>
      </c>
    </row>
    <row r="2693" spans="2:2">
      <c r="B2693" s="1057"/>
    </row>
    <row r="2694" spans="2:2">
      <c r="B2694" s="1055" t="s">
        <v>2881</v>
      </c>
    </row>
    <row r="2695" spans="2:2">
      <c r="B2695" s="1057"/>
    </row>
    <row r="2696" spans="2:2">
      <c r="B2696" s="1055" t="s">
        <v>2882</v>
      </c>
    </row>
    <row r="2697" spans="2:2">
      <c r="B2697" s="1057"/>
    </row>
    <row r="2698" spans="2:2">
      <c r="B2698" s="1055" t="s">
        <v>2883</v>
      </c>
    </row>
    <row r="2699" spans="2:2">
      <c r="B2699" s="1057"/>
    </row>
    <row r="2700" spans="2:2">
      <c r="B2700" s="1055" t="s">
        <v>2884</v>
      </c>
    </row>
    <row r="2701" spans="2:2">
      <c r="B2701" s="1057"/>
    </row>
    <row r="2702" spans="2:2">
      <c r="B2702" s="1055" t="s">
        <v>2885</v>
      </c>
    </row>
    <row r="2703" spans="2:2">
      <c r="B2703" s="1057"/>
    </row>
    <row r="2704" spans="2:2">
      <c r="B2704" s="1055" t="s">
        <v>2886</v>
      </c>
    </row>
    <row r="2705" spans="2:2">
      <c r="B2705" s="1057"/>
    </row>
    <row r="2706" spans="2:2">
      <c r="B2706" s="1055" t="s">
        <v>2887</v>
      </c>
    </row>
    <row r="2707" spans="2:2">
      <c r="B2707" s="1057"/>
    </row>
    <row r="2708" spans="2:2">
      <c r="B2708" s="1055" t="s">
        <v>2888</v>
      </c>
    </row>
    <row r="2709" spans="2:2">
      <c r="B2709" s="1057"/>
    </row>
    <row r="2710" spans="2:2">
      <c r="B2710" s="1055" t="s">
        <v>2889</v>
      </c>
    </row>
    <row r="2711" spans="2:2">
      <c r="B2711" s="1057"/>
    </row>
    <row r="2712" spans="2:2">
      <c r="B2712" s="1055" t="s">
        <v>2890</v>
      </c>
    </row>
    <row r="2713" spans="2:2">
      <c r="B2713" s="1057"/>
    </row>
    <row r="2714" spans="2:2">
      <c r="B2714" s="1055" t="s">
        <v>2891</v>
      </c>
    </row>
    <row r="2715" spans="2:2">
      <c r="B2715" s="1057"/>
    </row>
    <row r="2716" spans="2:2">
      <c r="B2716" s="1055" t="s">
        <v>2892</v>
      </c>
    </row>
    <row r="2717" spans="2:2">
      <c r="B2717" s="1057"/>
    </row>
    <row r="2718" spans="2:2">
      <c r="B2718" s="1055" t="s">
        <v>2893</v>
      </c>
    </row>
    <row r="2719" spans="2:2">
      <c r="B2719" s="1057"/>
    </row>
    <row r="2720" spans="2:2">
      <c r="B2720" s="1055" t="s">
        <v>2894</v>
      </c>
    </row>
    <row r="2721" spans="2:2">
      <c r="B2721" s="1057"/>
    </row>
    <row r="2722" spans="2:2">
      <c r="B2722" s="1055" t="s">
        <v>2895</v>
      </c>
    </row>
    <row r="2723" spans="2:2">
      <c r="B2723" s="1057"/>
    </row>
    <row r="2724" spans="2:2">
      <c r="B2724" s="1055" t="s">
        <v>2896</v>
      </c>
    </row>
    <row r="2725" spans="2:2">
      <c r="B2725" s="1057"/>
    </row>
    <row r="2726" spans="2:2">
      <c r="B2726" s="1055" t="s">
        <v>2897</v>
      </c>
    </row>
    <row r="2727" spans="2:2">
      <c r="B2727" s="1057"/>
    </row>
    <row r="2728" spans="2:2">
      <c r="B2728" s="1055" t="s">
        <v>2898</v>
      </c>
    </row>
    <row r="2729" spans="2:2">
      <c r="B2729" s="1057"/>
    </row>
    <row r="2730" spans="2:2">
      <c r="B2730" s="1055" t="s">
        <v>2899</v>
      </c>
    </row>
    <row r="2731" spans="2:2">
      <c r="B2731" s="1057"/>
    </row>
    <row r="2732" spans="2:2">
      <c r="B2732" s="1055" t="s">
        <v>2900</v>
      </c>
    </row>
    <row r="2733" spans="2:2">
      <c r="B2733" s="1057"/>
    </row>
    <row r="2734" spans="2:2">
      <c r="B2734" s="1055" t="s">
        <v>2901</v>
      </c>
    </row>
    <row r="2735" spans="2:2">
      <c r="B2735" s="1057"/>
    </row>
    <row r="2736" spans="2:2">
      <c r="B2736" s="1055" t="s">
        <v>2902</v>
      </c>
    </row>
    <row r="2737" spans="2:2">
      <c r="B2737" s="1057"/>
    </row>
    <row r="2738" spans="2:2">
      <c r="B2738" s="1055" t="s">
        <v>2903</v>
      </c>
    </row>
    <row r="2739" spans="2:2">
      <c r="B2739" s="1057"/>
    </row>
    <row r="2740" spans="2:2">
      <c r="B2740" s="1055" t="s">
        <v>2904</v>
      </c>
    </row>
    <row r="2741" spans="2:2">
      <c r="B2741" s="1057"/>
    </row>
    <row r="2742" spans="2:2">
      <c r="B2742" s="1055" t="s">
        <v>2905</v>
      </c>
    </row>
    <row r="2743" spans="2:2">
      <c r="B2743" s="1057"/>
    </row>
    <row r="2744" spans="2:2">
      <c r="B2744" s="1055" t="s">
        <v>2906</v>
      </c>
    </row>
    <row r="2745" spans="2:2">
      <c r="B2745" s="1057"/>
    </row>
    <row r="2746" spans="2:2">
      <c r="B2746" s="1055" t="s">
        <v>2907</v>
      </c>
    </row>
    <row r="2747" spans="2:2">
      <c r="B2747" s="1057"/>
    </row>
    <row r="2748" spans="2:2">
      <c r="B2748" s="1055" t="s">
        <v>2908</v>
      </c>
    </row>
    <row r="2749" spans="2:2">
      <c r="B2749" s="1057"/>
    </row>
    <row r="2750" spans="2:2">
      <c r="B2750" s="1055" t="s">
        <v>2909</v>
      </c>
    </row>
    <row r="2751" spans="2:2">
      <c r="B2751" s="1057"/>
    </row>
    <row r="2752" spans="2:2">
      <c r="B2752" s="1055" t="s">
        <v>2910</v>
      </c>
    </row>
    <row r="2753" spans="2:2">
      <c r="B2753" s="1057"/>
    </row>
    <row r="2754" spans="2:2">
      <c r="B2754" s="1055" t="s">
        <v>2911</v>
      </c>
    </row>
    <row r="2755" spans="2:2">
      <c r="B2755" s="1057"/>
    </row>
    <row r="2756" spans="2:2">
      <c r="B2756" s="1055" t="s">
        <v>2912</v>
      </c>
    </row>
    <row r="2757" spans="2:2">
      <c r="B2757" s="1057"/>
    </row>
    <row r="2758" spans="2:2">
      <c r="B2758" s="1055" t="s">
        <v>2913</v>
      </c>
    </row>
    <row r="2759" spans="2:2">
      <c r="B2759" s="1057"/>
    </row>
    <row r="2760" spans="2:2">
      <c r="B2760" s="1055" t="s">
        <v>2914</v>
      </c>
    </row>
    <row r="2761" spans="2:2">
      <c r="B2761" s="1057"/>
    </row>
    <row r="2762" spans="2:2">
      <c r="B2762" s="1055" t="s">
        <v>2915</v>
      </c>
    </row>
    <row r="2763" spans="2:2">
      <c r="B2763" s="1057"/>
    </row>
    <row r="2764" spans="2:2">
      <c r="B2764" s="1055" t="s">
        <v>2916</v>
      </c>
    </row>
    <row r="2765" spans="2:2">
      <c r="B2765" s="1057"/>
    </row>
    <row r="2766" spans="2:2">
      <c r="B2766" s="1055" t="s">
        <v>2917</v>
      </c>
    </row>
    <row r="2767" spans="2:2">
      <c r="B2767" s="1057"/>
    </row>
    <row r="2768" spans="2:2">
      <c r="B2768" s="1055" t="s">
        <v>2918</v>
      </c>
    </row>
    <row r="2769" spans="2:2">
      <c r="B2769" s="1057"/>
    </row>
    <row r="2770" spans="2:2">
      <c r="B2770" s="1055" t="s">
        <v>2919</v>
      </c>
    </row>
    <row r="2771" spans="2:2">
      <c r="B2771" s="1057"/>
    </row>
    <row r="2772" spans="2:2">
      <c r="B2772" s="1055" t="s">
        <v>2920</v>
      </c>
    </row>
    <row r="2773" spans="2:2">
      <c r="B2773" s="1057"/>
    </row>
    <row r="2774" spans="2:2">
      <c r="B2774" s="1055" t="s">
        <v>2921</v>
      </c>
    </row>
    <row r="2775" spans="2:2">
      <c r="B2775" s="1057"/>
    </row>
    <row r="2776" spans="2:2">
      <c r="B2776" s="1055" t="s">
        <v>2922</v>
      </c>
    </row>
    <row r="2777" spans="2:2">
      <c r="B2777" s="1057"/>
    </row>
    <row r="2778" spans="2:2">
      <c r="B2778" s="1055" t="s">
        <v>2923</v>
      </c>
    </row>
    <row r="2779" spans="2:2">
      <c r="B2779" s="1057"/>
    </row>
    <row r="2780" spans="2:2">
      <c r="B2780" s="1055" t="s">
        <v>2924</v>
      </c>
    </row>
    <row r="2781" spans="2:2">
      <c r="B2781" s="1057"/>
    </row>
    <row r="2782" spans="2:2">
      <c r="B2782" s="1055" t="s">
        <v>2925</v>
      </c>
    </row>
    <row r="2783" spans="2:2">
      <c r="B2783" s="1057"/>
    </row>
    <row r="2784" spans="2:2">
      <c r="B2784" s="1055" t="s">
        <v>2926</v>
      </c>
    </row>
    <row r="2785" spans="2:2">
      <c r="B2785" s="1057"/>
    </row>
    <row r="2786" spans="2:2">
      <c r="B2786" s="1055" t="s">
        <v>2927</v>
      </c>
    </row>
    <row r="2787" spans="2:2">
      <c r="B2787" s="1057"/>
    </row>
    <row r="2788" spans="2:2">
      <c r="B2788" s="1055" t="s">
        <v>2928</v>
      </c>
    </row>
    <row r="2789" spans="2:2">
      <c r="B2789" s="1057"/>
    </row>
    <row r="2790" spans="2:2">
      <c r="B2790" s="1055" t="s">
        <v>2929</v>
      </c>
    </row>
    <row r="2791" spans="2:2">
      <c r="B2791" s="1057"/>
    </row>
    <row r="2792" spans="2:2">
      <c r="B2792" s="1055" t="s">
        <v>2930</v>
      </c>
    </row>
    <row r="2793" spans="2:2">
      <c r="B2793" s="1057"/>
    </row>
    <row r="2794" spans="2:2">
      <c r="B2794" s="1055" t="s">
        <v>2931</v>
      </c>
    </row>
    <row r="2795" spans="2:2">
      <c r="B2795" s="1057"/>
    </row>
    <row r="2796" spans="2:2">
      <c r="B2796" s="1055" t="s">
        <v>2932</v>
      </c>
    </row>
    <row r="2797" spans="2:2">
      <c r="B2797" s="1057"/>
    </row>
    <row r="2798" spans="2:2">
      <c r="B2798" s="1055" t="s">
        <v>2933</v>
      </c>
    </row>
    <row r="2799" spans="2:2">
      <c r="B2799" s="1057"/>
    </row>
    <row r="2800" spans="2:2">
      <c r="B2800" s="1055" t="s">
        <v>2934</v>
      </c>
    </row>
    <row r="2801" spans="2:2">
      <c r="B2801" s="1057"/>
    </row>
    <row r="2802" spans="2:2">
      <c r="B2802" s="1055" t="s">
        <v>2935</v>
      </c>
    </row>
    <row r="2803" spans="2:2">
      <c r="B2803" s="1057"/>
    </row>
    <row r="2804" spans="2:2">
      <c r="B2804" s="1055" t="s">
        <v>2936</v>
      </c>
    </row>
    <row r="2805" spans="2:2">
      <c r="B2805" s="1057"/>
    </row>
    <row r="2806" spans="2:2">
      <c r="B2806" s="1055" t="s">
        <v>2937</v>
      </c>
    </row>
    <row r="2807" spans="2:2">
      <c r="B2807" s="1057"/>
    </row>
    <row r="2808" spans="2:2">
      <c r="B2808" s="1055" t="s">
        <v>2938</v>
      </c>
    </row>
    <row r="2809" spans="2:2">
      <c r="B2809" s="1057"/>
    </row>
    <row r="2810" spans="2:2">
      <c r="B2810" s="1055" t="s">
        <v>2939</v>
      </c>
    </row>
    <row r="2811" spans="2:2">
      <c r="B2811" s="1057"/>
    </row>
    <row r="2812" spans="2:2">
      <c r="B2812" s="1055" t="s">
        <v>2940</v>
      </c>
    </row>
    <row r="2813" spans="2:2">
      <c r="B2813" s="1057"/>
    </row>
    <row r="2814" spans="2:2">
      <c r="B2814" s="1055" t="s">
        <v>2941</v>
      </c>
    </row>
    <row r="2815" spans="2:2">
      <c r="B2815" s="1057"/>
    </row>
    <row r="2816" spans="2:2">
      <c r="B2816" s="1055" t="s">
        <v>2942</v>
      </c>
    </row>
    <row r="2817" spans="2:2">
      <c r="B2817" s="1057"/>
    </row>
    <row r="2818" spans="2:2">
      <c r="B2818" s="1055" t="s">
        <v>2943</v>
      </c>
    </row>
    <row r="2819" spans="2:2">
      <c r="B2819" s="1057"/>
    </row>
    <row r="2820" spans="2:2">
      <c r="B2820" s="1055" t="s">
        <v>2944</v>
      </c>
    </row>
    <row r="2821" spans="2:2">
      <c r="B2821" s="1057"/>
    </row>
    <row r="2822" spans="2:2">
      <c r="B2822" s="1055" t="s">
        <v>2945</v>
      </c>
    </row>
    <row r="2823" spans="2:2">
      <c r="B2823" s="1057"/>
    </row>
    <row r="2824" spans="2:2">
      <c r="B2824" s="1055" t="s">
        <v>2946</v>
      </c>
    </row>
    <row r="2825" spans="2:2">
      <c r="B2825" s="1057"/>
    </row>
    <row r="2826" spans="2:2">
      <c r="B2826" s="1055" t="s">
        <v>2947</v>
      </c>
    </row>
    <row r="2827" spans="2:2">
      <c r="B2827" s="1057"/>
    </row>
    <row r="2828" spans="2:2">
      <c r="B2828" s="1055" t="s">
        <v>2948</v>
      </c>
    </row>
    <row r="2829" spans="2:2">
      <c r="B2829" s="1057"/>
    </row>
    <row r="2830" spans="2:2">
      <c r="B2830" s="1055" t="s">
        <v>2949</v>
      </c>
    </row>
    <row r="2831" spans="2:2">
      <c r="B2831" s="1057"/>
    </row>
    <row r="2832" spans="2:2">
      <c r="B2832" s="1055" t="s">
        <v>2950</v>
      </c>
    </row>
    <row r="2833" spans="2:2">
      <c r="B2833" s="1057"/>
    </row>
    <row r="2834" spans="2:2">
      <c r="B2834" s="1055" t="s">
        <v>2951</v>
      </c>
    </row>
    <row r="2835" spans="2:2">
      <c r="B2835" s="1057"/>
    </row>
    <row r="2836" spans="2:2">
      <c r="B2836" s="1055" t="s">
        <v>2952</v>
      </c>
    </row>
    <row r="2837" spans="2:2">
      <c r="B2837" s="1057"/>
    </row>
    <row r="2838" spans="2:2">
      <c r="B2838" s="1055" t="s">
        <v>2953</v>
      </c>
    </row>
    <row r="2839" spans="2:2">
      <c r="B2839" s="1057"/>
    </row>
    <row r="2840" spans="2:2">
      <c r="B2840" s="1055" t="s">
        <v>2954</v>
      </c>
    </row>
    <row r="2841" spans="2:2">
      <c r="B2841" s="1057"/>
    </row>
    <row r="2842" spans="2:2">
      <c r="B2842" s="1055" t="s">
        <v>2955</v>
      </c>
    </row>
    <row r="2843" spans="2:2">
      <c r="B2843" s="1057"/>
    </row>
    <row r="2844" spans="2:2">
      <c r="B2844" s="1055" t="s">
        <v>2956</v>
      </c>
    </row>
    <row r="2845" spans="2:2">
      <c r="B2845" s="1057"/>
    </row>
    <row r="2846" spans="2:2">
      <c r="B2846" s="1055" t="s">
        <v>2957</v>
      </c>
    </row>
    <row r="2847" spans="2:2">
      <c r="B2847" s="1057"/>
    </row>
    <row r="2848" spans="2:2">
      <c r="B2848" s="1055" t="s">
        <v>2958</v>
      </c>
    </row>
    <row r="2849" spans="2:2">
      <c r="B2849" s="1057"/>
    </row>
    <row r="2850" spans="2:2">
      <c r="B2850" s="1055" t="s">
        <v>2959</v>
      </c>
    </row>
    <row r="2851" spans="2:2">
      <c r="B2851" s="1057"/>
    </row>
    <row r="2852" spans="2:2">
      <c r="B2852" s="1055" t="s">
        <v>2960</v>
      </c>
    </row>
    <row r="2853" spans="2:2">
      <c r="B2853" s="1057"/>
    </row>
    <row r="2854" spans="2:2">
      <c r="B2854" s="1055" t="s">
        <v>2961</v>
      </c>
    </row>
    <row r="2855" spans="2:2">
      <c r="B2855" s="1057"/>
    </row>
    <row r="2856" spans="2:2">
      <c r="B2856" s="1055" t="s">
        <v>2962</v>
      </c>
    </row>
    <row r="2857" spans="2:2">
      <c r="B2857" s="1057"/>
    </row>
    <row r="2858" spans="2:2">
      <c r="B2858" s="1055" t="s">
        <v>2963</v>
      </c>
    </row>
    <row r="2859" spans="2:2">
      <c r="B2859" s="1057"/>
    </row>
    <row r="2860" spans="2:2">
      <c r="B2860" s="1055" t="s">
        <v>2964</v>
      </c>
    </row>
    <row r="2861" spans="2:2">
      <c r="B2861" s="1057"/>
    </row>
    <row r="2862" spans="2:2">
      <c r="B2862" s="1055" t="s">
        <v>2965</v>
      </c>
    </row>
    <row r="2863" spans="2:2">
      <c r="B2863" s="1057"/>
    </row>
    <row r="2864" spans="2:2">
      <c r="B2864" s="1055" t="s">
        <v>2966</v>
      </c>
    </row>
    <row r="2865" spans="2:2">
      <c r="B2865" s="1057"/>
    </row>
    <row r="2866" spans="2:2">
      <c r="B2866" s="1055" t="s">
        <v>2967</v>
      </c>
    </row>
    <row r="2867" spans="2:2">
      <c r="B2867" s="1057"/>
    </row>
    <row r="2868" spans="2:2">
      <c r="B2868" s="1055" t="s">
        <v>2968</v>
      </c>
    </row>
    <row r="2869" spans="2:2">
      <c r="B2869" s="1057"/>
    </row>
    <row r="2870" spans="2:2">
      <c r="B2870" s="1055" t="s">
        <v>2969</v>
      </c>
    </row>
    <row r="2871" spans="2:2">
      <c r="B2871" s="1057"/>
    </row>
    <row r="2872" spans="2:2">
      <c r="B2872" s="1055" t="s">
        <v>2970</v>
      </c>
    </row>
    <row r="2873" spans="2:2">
      <c r="B2873" s="1057"/>
    </row>
    <row r="2874" spans="2:2">
      <c r="B2874" s="1055" t="s">
        <v>2971</v>
      </c>
    </row>
    <row r="2875" spans="2:2">
      <c r="B2875" s="1057"/>
    </row>
    <row r="2876" spans="2:2">
      <c r="B2876" s="1055" t="s">
        <v>2972</v>
      </c>
    </row>
    <row r="2877" spans="2:2">
      <c r="B2877" s="1057"/>
    </row>
    <row r="2878" spans="2:2">
      <c r="B2878" s="1055" t="s">
        <v>2973</v>
      </c>
    </row>
    <row r="2879" spans="2:2">
      <c r="B2879" s="1057"/>
    </row>
    <row r="2880" spans="2:2">
      <c r="B2880" s="1055" t="s">
        <v>2974</v>
      </c>
    </row>
    <row r="2881" spans="2:2">
      <c r="B2881" s="1057"/>
    </row>
    <row r="2882" spans="2:2">
      <c r="B2882" s="1055" t="s">
        <v>2975</v>
      </c>
    </row>
    <row r="2883" spans="2:2">
      <c r="B2883" s="1057"/>
    </row>
    <row r="2884" spans="2:2">
      <c r="B2884" s="1055" t="s">
        <v>2976</v>
      </c>
    </row>
    <row r="2885" spans="2:2">
      <c r="B2885" s="1057"/>
    </row>
    <row r="2886" spans="2:2">
      <c r="B2886" s="1055" t="s">
        <v>2977</v>
      </c>
    </row>
    <row r="2887" spans="2:2">
      <c r="B2887" s="1057"/>
    </row>
    <row r="2888" spans="2:2">
      <c r="B2888" s="1055" t="s">
        <v>2978</v>
      </c>
    </row>
    <row r="2889" spans="2:2">
      <c r="B2889" s="1057"/>
    </row>
    <row r="2890" spans="2:2">
      <c r="B2890" s="1055" t="s">
        <v>2979</v>
      </c>
    </row>
    <row r="2891" spans="2:2">
      <c r="B2891" s="1057"/>
    </row>
    <row r="2892" spans="2:2">
      <c r="B2892" s="1055" t="s">
        <v>2980</v>
      </c>
    </row>
    <row r="2893" spans="2:2">
      <c r="B2893" s="1057"/>
    </row>
    <row r="2894" spans="2:2">
      <c r="B2894" s="1055" t="s">
        <v>2981</v>
      </c>
    </row>
    <row r="2895" spans="2:2">
      <c r="B2895" s="1057"/>
    </row>
    <row r="2896" spans="2:2">
      <c r="B2896" s="1055" t="s">
        <v>2982</v>
      </c>
    </row>
    <row r="2897" spans="2:2">
      <c r="B2897" s="1057"/>
    </row>
    <row r="2898" spans="2:2">
      <c r="B2898" s="1055" t="s">
        <v>2983</v>
      </c>
    </row>
    <row r="2899" spans="2:2">
      <c r="B2899" s="1057"/>
    </row>
    <row r="2900" spans="2:2">
      <c r="B2900" s="1055" t="s">
        <v>2984</v>
      </c>
    </row>
    <row r="2901" spans="2:2">
      <c r="B2901" s="1057"/>
    </row>
    <row r="2902" spans="2:2">
      <c r="B2902" s="1055" t="s">
        <v>2985</v>
      </c>
    </row>
    <row r="2903" spans="2:2">
      <c r="B2903" s="1057"/>
    </row>
    <row r="2904" spans="2:2">
      <c r="B2904" s="1055" t="s">
        <v>2986</v>
      </c>
    </row>
    <row r="2905" spans="2:2">
      <c r="B2905" s="1057"/>
    </row>
    <row r="2906" spans="2:2">
      <c r="B2906" s="1055" t="s">
        <v>2987</v>
      </c>
    </row>
    <row r="2907" spans="2:2">
      <c r="B2907" s="1057"/>
    </row>
    <row r="2908" spans="2:2">
      <c r="B2908" s="1055" t="s">
        <v>2988</v>
      </c>
    </row>
    <row r="2909" spans="2:2">
      <c r="B2909" s="1057"/>
    </row>
    <row r="2910" spans="2:2">
      <c r="B2910" s="1055" t="s">
        <v>2989</v>
      </c>
    </row>
    <row r="2911" spans="2:2">
      <c r="B2911" s="1057"/>
    </row>
    <row r="2912" spans="2:2">
      <c r="B2912" s="1055" t="s">
        <v>2990</v>
      </c>
    </row>
    <row r="2913" spans="2:2">
      <c r="B2913" s="1057"/>
    </row>
    <row r="2914" spans="2:2">
      <c r="B2914" s="1055" t="s">
        <v>2991</v>
      </c>
    </row>
    <row r="2915" spans="2:2">
      <c r="B2915" s="1057"/>
    </row>
    <row r="2916" spans="2:2">
      <c r="B2916" s="1055" t="s">
        <v>2992</v>
      </c>
    </row>
    <row r="2917" spans="2:2">
      <c r="B2917" s="1057"/>
    </row>
    <row r="2918" spans="2:2">
      <c r="B2918" s="1055" t="s">
        <v>2993</v>
      </c>
    </row>
    <row r="2919" spans="2:2">
      <c r="B2919" s="1057"/>
    </row>
    <row r="2920" spans="2:2">
      <c r="B2920" s="1055" t="s">
        <v>2994</v>
      </c>
    </row>
    <row r="2921" spans="2:2">
      <c r="B2921" s="1057"/>
    </row>
    <row r="2922" spans="2:2">
      <c r="B2922" s="1055" t="s">
        <v>2995</v>
      </c>
    </row>
    <row r="2923" spans="2:2">
      <c r="B2923" s="1057"/>
    </row>
    <row r="2924" spans="2:2">
      <c r="B2924" s="1055" t="s">
        <v>2996</v>
      </c>
    </row>
    <row r="2925" spans="2:2">
      <c r="B2925" s="1057"/>
    </row>
    <row r="2926" spans="2:2">
      <c r="B2926" s="1055" t="s">
        <v>2997</v>
      </c>
    </row>
    <row r="2927" spans="2:2">
      <c r="B2927" s="1057"/>
    </row>
    <row r="2928" spans="2:2">
      <c r="B2928" s="1055" t="s">
        <v>2998</v>
      </c>
    </row>
    <row r="2929" spans="2:2">
      <c r="B2929" s="1057"/>
    </row>
    <row r="2930" spans="2:2">
      <c r="B2930" s="1055" t="s">
        <v>2999</v>
      </c>
    </row>
    <row r="2931" spans="2:2">
      <c r="B2931" s="1057"/>
    </row>
    <row r="2932" spans="2:2">
      <c r="B2932" s="1055" t="s">
        <v>3000</v>
      </c>
    </row>
    <row r="2933" spans="2:2">
      <c r="B2933" s="1057"/>
    </row>
    <row r="2934" spans="2:2">
      <c r="B2934" s="1055" t="s">
        <v>3001</v>
      </c>
    </row>
    <row r="2935" spans="2:2">
      <c r="B2935" s="1057"/>
    </row>
    <row r="2936" spans="2:2">
      <c r="B2936" s="1055" t="s">
        <v>3002</v>
      </c>
    </row>
    <row r="2937" spans="2:2">
      <c r="B2937" s="1057"/>
    </row>
    <row r="2938" spans="2:2">
      <c r="B2938" s="1055" t="s">
        <v>3003</v>
      </c>
    </row>
    <row r="2939" spans="2:2">
      <c r="B2939" s="1057"/>
    </row>
    <row r="2940" spans="2:2">
      <c r="B2940" s="1055" t="s">
        <v>3004</v>
      </c>
    </row>
    <row r="2941" spans="2:2">
      <c r="B2941" s="1057"/>
    </row>
    <row r="2942" spans="2:2">
      <c r="B2942" s="1055" t="s">
        <v>3005</v>
      </c>
    </row>
    <row r="2943" spans="2:2">
      <c r="B2943" s="1057"/>
    </row>
    <row r="2944" spans="2:2">
      <c r="B2944" s="1055" t="s">
        <v>3006</v>
      </c>
    </row>
    <row r="2945" spans="2:2">
      <c r="B2945" s="1057"/>
    </row>
    <row r="2946" spans="2:2">
      <c r="B2946" s="1055" t="s">
        <v>3007</v>
      </c>
    </row>
    <row r="2947" spans="2:2">
      <c r="B2947" s="1057"/>
    </row>
    <row r="2948" spans="2:2">
      <c r="B2948" s="1055" t="s">
        <v>3008</v>
      </c>
    </row>
    <row r="2949" spans="2:2">
      <c r="B2949" s="1057"/>
    </row>
    <row r="2950" spans="2:2">
      <c r="B2950" s="1055" t="s">
        <v>3009</v>
      </c>
    </row>
    <row r="2951" spans="2:2">
      <c r="B2951" s="1057"/>
    </row>
    <row r="2952" spans="2:2">
      <c r="B2952" s="1055" t="s">
        <v>3010</v>
      </c>
    </row>
    <row r="2953" spans="2:2">
      <c r="B2953" s="1057"/>
    </row>
    <row r="2954" spans="2:2">
      <c r="B2954" s="1055" t="s">
        <v>3011</v>
      </c>
    </row>
    <row r="2955" spans="2:2">
      <c r="B2955" s="1057"/>
    </row>
    <row r="2956" spans="2:2">
      <c r="B2956" s="1055" t="s">
        <v>3012</v>
      </c>
    </row>
    <row r="2957" spans="2:2">
      <c r="B2957" s="1057"/>
    </row>
    <row r="2958" spans="2:2">
      <c r="B2958" s="1055" t="s">
        <v>3013</v>
      </c>
    </row>
    <row r="2959" spans="2:2">
      <c r="B2959" s="1057"/>
    </row>
    <row r="2960" spans="2:2">
      <c r="B2960" s="1055" t="s">
        <v>3014</v>
      </c>
    </row>
    <row r="2961" spans="2:2">
      <c r="B2961" s="1057"/>
    </row>
    <row r="2962" spans="2:2">
      <c r="B2962" s="1055" t="s">
        <v>3015</v>
      </c>
    </row>
    <row r="2963" spans="2:2">
      <c r="B2963" s="1057"/>
    </row>
    <row r="2964" spans="2:2">
      <c r="B2964" s="1055" t="s">
        <v>3016</v>
      </c>
    </row>
    <row r="2965" spans="2:2">
      <c r="B2965" s="1057"/>
    </row>
    <row r="2966" spans="2:2">
      <c r="B2966" s="1055" t="s">
        <v>3017</v>
      </c>
    </row>
    <row r="2967" spans="2:2">
      <c r="B2967" s="1057"/>
    </row>
    <row r="2968" spans="2:2">
      <c r="B2968" s="1055" t="s">
        <v>3018</v>
      </c>
    </row>
    <row r="2969" spans="2:2">
      <c r="B2969" s="1057"/>
    </row>
    <row r="2970" spans="2:2">
      <c r="B2970" s="1055" t="s">
        <v>3019</v>
      </c>
    </row>
    <row r="2971" spans="2:2">
      <c r="B2971" s="1057"/>
    </row>
    <row r="2972" spans="2:2">
      <c r="B2972" s="1055" t="s">
        <v>3020</v>
      </c>
    </row>
    <row r="2973" spans="2:2">
      <c r="B2973" s="1057"/>
    </row>
    <row r="2974" spans="2:2">
      <c r="B2974" s="1055" t="s">
        <v>3021</v>
      </c>
    </row>
    <row r="2975" spans="2:2">
      <c r="B2975" s="1057"/>
    </row>
    <row r="2976" spans="2:2">
      <c r="B2976" s="1055" t="s">
        <v>3022</v>
      </c>
    </row>
    <row r="2977" spans="2:2">
      <c r="B2977" s="1057"/>
    </row>
    <row r="2978" spans="2:2">
      <c r="B2978" s="1055" t="s">
        <v>3023</v>
      </c>
    </row>
    <row r="2979" spans="2:2">
      <c r="B2979" s="1057"/>
    </row>
    <row r="2980" spans="2:2">
      <c r="B2980" s="1055" t="s">
        <v>3024</v>
      </c>
    </row>
    <row r="2981" spans="2:2">
      <c r="B2981" s="1057"/>
    </row>
    <row r="2982" spans="2:2">
      <c r="B2982" s="1055" t="s">
        <v>3025</v>
      </c>
    </row>
    <row r="2983" spans="2:2">
      <c r="B2983" s="1057"/>
    </row>
    <row r="2984" spans="2:2">
      <c r="B2984" s="1055" t="s">
        <v>3026</v>
      </c>
    </row>
    <row r="2985" spans="2:2">
      <c r="B2985" s="1057"/>
    </row>
    <row r="2986" spans="2:2">
      <c r="B2986" s="1055" t="s">
        <v>3027</v>
      </c>
    </row>
    <row r="2987" spans="2:2">
      <c r="B2987" s="1057"/>
    </row>
    <row r="2988" spans="2:2">
      <c r="B2988" s="1055" t="s">
        <v>3028</v>
      </c>
    </row>
    <row r="2989" spans="2:2">
      <c r="B2989" s="1057"/>
    </row>
    <row r="2990" spans="2:2">
      <c r="B2990" s="1055" t="s">
        <v>3029</v>
      </c>
    </row>
    <row r="2991" spans="2:2">
      <c r="B2991" s="1057"/>
    </row>
    <row r="2992" spans="2:2">
      <c r="B2992" s="1055" t="s">
        <v>3030</v>
      </c>
    </row>
    <row r="2993" spans="2:2">
      <c r="B2993" s="1057"/>
    </row>
    <row r="2994" spans="2:2">
      <c r="B2994" s="1055" t="s">
        <v>3031</v>
      </c>
    </row>
    <row r="2995" spans="2:2">
      <c r="B2995" s="1057"/>
    </row>
    <row r="2996" spans="2:2">
      <c r="B2996" s="1055" t="s">
        <v>3032</v>
      </c>
    </row>
    <row r="2997" spans="2:2">
      <c r="B2997" s="1057"/>
    </row>
    <row r="2998" spans="2:2">
      <c r="B2998" s="1055" t="s">
        <v>3033</v>
      </c>
    </row>
    <row r="2999" spans="2:2">
      <c r="B2999" s="1057"/>
    </row>
    <row r="3000" spans="2:2">
      <c r="B3000" s="1055" t="s">
        <v>3034</v>
      </c>
    </row>
    <row r="3001" spans="2:2">
      <c r="B3001" s="1057"/>
    </row>
    <row r="3002" spans="2:2">
      <c r="B3002" s="1055" t="s">
        <v>3035</v>
      </c>
    </row>
    <row r="3003" spans="2:2">
      <c r="B3003" s="1057"/>
    </row>
    <row r="3004" spans="2:2">
      <c r="B3004" s="1055" t="s">
        <v>3036</v>
      </c>
    </row>
    <row r="3005" spans="2:2">
      <c r="B3005" s="1057"/>
    </row>
    <row r="3006" spans="2:2">
      <c r="B3006" s="1055" t="s">
        <v>3037</v>
      </c>
    </row>
    <row r="3007" spans="2:2">
      <c r="B3007" s="1057"/>
    </row>
    <row r="3008" spans="2:2">
      <c r="B3008" s="1055" t="s">
        <v>3038</v>
      </c>
    </row>
    <row r="3009" spans="2:2">
      <c r="B3009" s="1057"/>
    </row>
    <row r="3010" spans="2:2">
      <c r="B3010" s="1055" t="s">
        <v>3039</v>
      </c>
    </row>
    <row r="3011" spans="2:2">
      <c r="B3011" s="1057"/>
    </row>
    <row r="3012" spans="2:2">
      <c r="B3012" s="1055" t="s">
        <v>3040</v>
      </c>
    </row>
    <row r="3013" spans="2:2">
      <c r="B3013" s="1057"/>
    </row>
    <row r="3014" spans="2:2">
      <c r="B3014" s="1055" t="s">
        <v>3041</v>
      </c>
    </row>
    <row r="3015" spans="2:2">
      <c r="B3015" s="1057"/>
    </row>
    <row r="3016" spans="2:2">
      <c r="B3016" s="1055" t="s">
        <v>3042</v>
      </c>
    </row>
    <row r="3017" spans="2:2">
      <c r="B3017" s="1057"/>
    </row>
    <row r="3018" spans="2:2">
      <c r="B3018" s="1055" t="s">
        <v>3043</v>
      </c>
    </row>
    <row r="3019" spans="2:2">
      <c r="B3019" s="1057"/>
    </row>
    <row r="3020" spans="2:2">
      <c r="B3020" s="1055" t="s">
        <v>3044</v>
      </c>
    </row>
    <row r="3021" spans="2:2">
      <c r="B3021" s="1057"/>
    </row>
    <row r="3022" spans="2:2">
      <c r="B3022" s="1055" t="s">
        <v>3045</v>
      </c>
    </row>
    <row r="3023" spans="2:2">
      <c r="B3023" s="1057"/>
    </row>
    <row r="3024" spans="2:2">
      <c r="B3024" s="1055" t="s">
        <v>3046</v>
      </c>
    </row>
    <row r="3025" spans="2:2">
      <c r="B3025" s="1057"/>
    </row>
    <row r="3026" spans="2:2">
      <c r="B3026" s="1055" t="s">
        <v>3047</v>
      </c>
    </row>
    <row r="3027" spans="2:2">
      <c r="B3027" s="1057"/>
    </row>
    <row r="3028" spans="2:2">
      <c r="B3028" s="1055" t="s">
        <v>3048</v>
      </c>
    </row>
    <row r="3029" spans="2:2">
      <c r="B3029" s="1057"/>
    </row>
    <row r="3030" spans="2:2">
      <c r="B3030" s="1055" t="s">
        <v>3049</v>
      </c>
    </row>
    <row r="3031" spans="2:2">
      <c r="B3031" s="1057"/>
    </row>
    <row r="3032" spans="2:2">
      <c r="B3032" s="1055" t="s">
        <v>3050</v>
      </c>
    </row>
    <row r="3033" spans="2:2">
      <c r="B3033" s="1057"/>
    </row>
    <row r="3034" spans="2:2">
      <c r="B3034" s="1055" t="s">
        <v>3051</v>
      </c>
    </row>
    <row r="3035" spans="2:2">
      <c r="B3035" s="1057"/>
    </row>
    <row r="3036" spans="2:2">
      <c r="B3036" s="1055" t="s">
        <v>3052</v>
      </c>
    </row>
    <row r="3037" spans="2:2">
      <c r="B3037" s="1057"/>
    </row>
    <row r="3038" spans="2:2">
      <c r="B3038" s="1055" t="s">
        <v>3053</v>
      </c>
    </row>
    <row r="3039" spans="2:2">
      <c r="B3039" s="1057"/>
    </row>
    <row r="3040" spans="2:2">
      <c r="B3040" s="1055" t="s">
        <v>3054</v>
      </c>
    </row>
    <row r="3041" spans="2:2">
      <c r="B3041" s="1057"/>
    </row>
    <row r="3042" spans="2:2">
      <c r="B3042" s="1055" t="s">
        <v>3055</v>
      </c>
    </row>
    <row r="3043" spans="2:2">
      <c r="B3043" s="1057"/>
    </row>
    <row r="3044" spans="2:2">
      <c r="B3044" s="1055" t="s">
        <v>3056</v>
      </c>
    </row>
    <row r="3045" spans="2:2">
      <c r="B3045" s="1057"/>
    </row>
    <row r="3046" spans="2:2">
      <c r="B3046" s="1055" t="s">
        <v>3057</v>
      </c>
    </row>
    <row r="3047" spans="2:2">
      <c r="B3047" s="1057"/>
    </row>
    <row r="3048" spans="2:2">
      <c r="B3048" s="1055" t="s">
        <v>3058</v>
      </c>
    </row>
    <row r="3049" spans="2:2">
      <c r="B3049" s="1057"/>
    </row>
    <row r="3050" spans="2:2">
      <c r="B3050" s="1055" t="s">
        <v>3059</v>
      </c>
    </row>
    <row r="3051" spans="2:2">
      <c r="B3051" s="1057"/>
    </row>
    <row r="3052" spans="2:2">
      <c r="B3052" s="1055" t="s">
        <v>3060</v>
      </c>
    </row>
    <row r="3053" spans="2:2">
      <c r="B3053" s="1057"/>
    </row>
    <row r="3054" spans="2:2">
      <c r="B3054" s="1055" t="s">
        <v>3061</v>
      </c>
    </row>
    <row r="3055" spans="2:2">
      <c r="B3055" s="1057"/>
    </row>
    <row r="3056" spans="2:2">
      <c r="B3056" s="1055" t="s">
        <v>3062</v>
      </c>
    </row>
    <row r="3057" spans="2:2">
      <c r="B3057" s="1057"/>
    </row>
    <row r="3058" spans="2:2">
      <c r="B3058" s="1055" t="s">
        <v>3063</v>
      </c>
    </row>
    <row r="3059" spans="2:2">
      <c r="B3059" s="1057"/>
    </row>
    <row r="3060" spans="2:2">
      <c r="B3060" s="1055" t="s">
        <v>3064</v>
      </c>
    </row>
    <row r="3061" spans="2:2">
      <c r="B3061" s="1057"/>
    </row>
    <row r="3062" spans="2:2">
      <c r="B3062" s="1055" t="s">
        <v>3065</v>
      </c>
    </row>
    <row r="3063" spans="2:2">
      <c r="B3063" s="1057"/>
    </row>
    <row r="3064" spans="2:2">
      <c r="B3064" s="1055" t="s">
        <v>3066</v>
      </c>
    </row>
    <row r="3065" spans="2:2">
      <c r="B3065" s="1057"/>
    </row>
    <row r="3066" spans="2:2">
      <c r="B3066" s="1055" t="s">
        <v>3067</v>
      </c>
    </row>
    <row r="3067" spans="2:2">
      <c r="B3067" s="1057"/>
    </row>
    <row r="3068" spans="2:2">
      <c r="B3068" s="1055" t="s">
        <v>3068</v>
      </c>
    </row>
    <row r="3069" spans="2:2">
      <c r="B3069" s="1057"/>
    </row>
    <row r="3070" spans="2:2">
      <c r="B3070" s="1055" t="s">
        <v>3069</v>
      </c>
    </row>
    <row r="3071" spans="2:2">
      <c r="B3071" s="1057"/>
    </row>
    <row r="3072" spans="2:2">
      <c r="B3072" s="1055" t="s">
        <v>3070</v>
      </c>
    </row>
    <row r="3073" spans="2:2">
      <c r="B3073" s="1057"/>
    </row>
    <row r="3074" spans="2:2">
      <c r="B3074" s="1055" t="s">
        <v>3071</v>
      </c>
    </row>
    <row r="3075" spans="2:2">
      <c r="B3075" s="1057"/>
    </row>
    <row r="3076" spans="2:2">
      <c r="B3076" s="1055" t="s">
        <v>3072</v>
      </c>
    </row>
    <row r="3077" spans="2:2">
      <c r="B3077" s="1057"/>
    </row>
    <row r="3078" spans="2:2">
      <c r="B3078" s="1055" t="s">
        <v>3073</v>
      </c>
    </row>
    <row r="3079" spans="2:2">
      <c r="B3079" s="1057"/>
    </row>
    <row r="3080" spans="2:2">
      <c r="B3080" s="1055" t="s">
        <v>3074</v>
      </c>
    </row>
    <row r="3081" spans="2:2">
      <c r="B3081" s="1057"/>
    </row>
    <row r="3082" spans="2:2">
      <c r="B3082" s="1055" t="s">
        <v>3075</v>
      </c>
    </row>
    <row r="3083" spans="2:2">
      <c r="B3083" s="1057"/>
    </row>
    <row r="3084" spans="2:2">
      <c r="B3084" s="1055" t="s">
        <v>3076</v>
      </c>
    </row>
    <row r="3085" spans="2:2">
      <c r="B3085" s="1057"/>
    </row>
    <row r="3086" spans="2:2">
      <c r="B3086" s="1055" t="s">
        <v>3077</v>
      </c>
    </row>
    <row r="3087" spans="2:2">
      <c r="B3087" s="1057"/>
    </row>
    <row r="3088" spans="2:2">
      <c r="B3088" s="1055" t="s">
        <v>3078</v>
      </c>
    </row>
    <row r="3089" spans="2:2">
      <c r="B3089" s="1057"/>
    </row>
    <row r="3090" spans="2:2">
      <c r="B3090" s="1055" t="s">
        <v>3079</v>
      </c>
    </row>
    <row r="3091" spans="2:2">
      <c r="B3091" s="1057"/>
    </row>
    <row r="3092" spans="2:2">
      <c r="B3092" s="1055" t="s">
        <v>3080</v>
      </c>
    </row>
    <row r="3093" spans="2:2">
      <c r="B3093" s="1057"/>
    </row>
    <row r="3094" spans="2:2">
      <c r="B3094" s="1055" t="s">
        <v>3081</v>
      </c>
    </row>
    <row r="3095" spans="2:2">
      <c r="B3095" s="1057"/>
    </row>
    <row r="3096" spans="2:2">
      <c r="B3096" s="1055" t="s">
        <v>3082</v>
      </c>
    </row>
    <row r="3097" spans="2:2">
      <c r="B3097" s="1057"/>
    </row>
    <row r="3098" spans="2:2">
      <c r="B3098" s="1055" t="s">
        <v>3083</v>
      </c>
    </row>
    <row r="3099" spans="2:2">
      <c r="B3099" s="1057"/>
    </row>
    <row r="3100" spans="2:2">
      <c r="B3100" s="1055" t="s">
        <v>3084</v>
      </c>
    </row>
    <row r="3101" spans="2:2">
      <c r="B3101" s="1057"/>
    </row>
    <row r="3102" spans="2:2">
      <c r="B3102" s="1055" t="s">
        <v>3085</v>
      </c>
    </row>
    <row r="3103" spans="2:2">
      <c r="B3103" s="1057"/>
    </row>
    <row r="3104" spans="2:2">
      <c r="B3104" s="1055" t="s">
        <v>3086</v>
      </c>
    </row>
    <row r="3105" spans="2:2">
      <c r="B3105" s="1057"/>
    </row>
    <row r="3106" spans="2:2">
      <c r="B3106" s="1055" t="s">
        <v>3087</v>
      </c>
    </row>
    <row r="3107" spans="2:2">
      <c r="B3107" s="1057"/>
    </row>
    <row r="3108" spans="2:2">
      <c r="B3108" s="1055" t="s">
        <v>3088</v>
      </c>
    </row>
    <row r="3109" spans="2:2">
      <c r="B3109" s="1057"/>
    </row>
    <row r="3110" spans="2:2">
      <c r="B3110" s="1055" t="s">
        <v>3089</v>
      </c>
    </row>
    <row r="3111" spans="2:2">
      <c r="B3111" s="1057"/>
    </row>
    <row r="3112" spans="2:2">
      <c r="B3112" s="1055" t="s">
        <v>3090</v>
      </c>
    </row>
    <row r="3113" spans="2:2">
      <c r="B3113" s="1057"/>
    </row>
    <row r="3114" spans="2:2">
      <c r="B3114" s="1055" t="s">
        <v>3091</v>
      </c>
    </row>
    <row r="3115" spans="2:2">
      <c r="B3115" s="1057"/>
    </row>
    <row r="3116" spans="2:2">
      <c r="B3116" s="1055" t="s">
        <v>3092</v>
      </c>
    </row>
    <row r="3117" spans="2:2">
      <c r="B3117" s="1057"/>
    </row>
    <row r="3118" spans="2:2">
      <c r="B3118" s="1055" t="s">
        <v>3093</v>
      </c>
    </row>
    <row r="3119" spans="2:2">
      <c r="B3119" s="1057"/>
    </row>
    <row r="3120" spans="2:2">
      <c r="B3120" s="1055" t="s">
        <v>3094</v>
      </c>
    </row>
    <row r="3121" spans="2:2">
      <c r="B3121" s="1057"/>
    </row>
    <row r="3122" spans="2:2">
      <c r="B3122" s="1055" t="s">
        <v>3095</v>
      </c>
    </row>
    <row r="3123" spans="2:2">
      <c r="B3123" s="1057"/>
    </row>
    <row r="3124" spans="2:2">
      <c r="B3124" s="1055" t="s">
        <v>3096</v>
      </c>
    </row>
    <row r="3125" spans="2:2">
      <c r="B3125" s="1057"/>
    </row>
    <row r="3126" spans="2:2">
      <c r="B3126" s="1055" t="s">
        <v>3097</v>
      </c>
    </row>
    <row r="3127" spans="2:2">
      <c r="B3127" s="1057"/>
    </row>
    <row r="3128" spans="2:2">
      <c r="B3128" s="1055" t="s">
        <v>3098</v>
      </c>
    </row>
    <row r="3129" spans="2:2">
      <c r="B3129" s="1057"/>
    </row>
    <row r="3130" spans="2:2">
      <c r="B3130" s="1055" t="s">
        <v>3099</v>
      </c>
    </row>
    <row r="3131" spans="2:2">
      <c r="B3131" s="1057"/>
    </row>
    <row r="3132" spans="2:2">
      <c r="B3132" s="1055" t="s">
        <v>3100</v>
      </c>
    </row>
    <row r="3133" spans="2:2">
      <c r="B3133" s="1057"/>
    </row>
    <row r="3134" spans="2:2">
      <c r="B3134" s="1055" t="s">
        <v>3101</v>
      </c>
    </row>
    <row r="3135" spans="2:2">
      <c r="B3135" s="1057"/>
    </row>
    <row r="3136" spans="2:2">
      <c r="B3136" s="1055" t="s">
        <v>3102</v>
      </c>
    </row>
    <row r="3137" spans="2:2">
      <c r="B3137" s="1057"/>
    </row>
    <row r="3138" spans="2:2">
      <c r="B3138" s="1055" t="s">
        <v>3103</v>
      </c>
    </row>
    <row r="3139" spans="2:2">
      <c r="B3139" s="1057"/>
    </row>
    <row r="3140" spans="2:2">
      <c r="B3140" s="1055" t="s">
        <v>3104</v>
      </c>
    </row>
    <row r="3141" spans="2:2">
      <c r="B3141" s="1057"/>
    </row>
    <row r="3142" spans="2:2">
      <c r="B3142" s="1055" t="s">
        <v>3105</v>
      </c>
    </row>
    <row r="3143" spans="2:2">
      <c r="B3143" s="1057"/>
    </row>
    <row r="3144" spans="2:2">
      <c r="B3144" s="1055" t="s">
        <v>3106</v>
      </c>
    </row>
    <row r="3145" spans="2:2">
      <c r="B3145" s="1057"/>
    </row>
    <row r="3146" spans="2:2">
      <c r="B3146" s="1055" t="s">
        <v>3107</v>
      </c>
    </row>
    <row r="3147" spans="2:2">
      <c r="B3147" s="1057"/>
    </row>
    <row r="3148" spans="2:2">
      <c r="B3148" s="1055" t="s">
        <v>3108</v>
      </c>
    </row>
    <row r="3149" spans="2:2">
      <c r="B3149" s="1057"/>
    </row>
    <row r="3150" spans="2:2">
      <c r="B3150" s="1055" t="s">
        <v>3109</v>
      </c>
    </row>
    <row r="3151" spans="2:2">
      <c r="B3151" s="1057"/>
    </row>
    <row r="3152" spans="2:2">
      <c r="B3152" s="1055" t="s">
        <v>3110</v>
      </c>
    </row>
    <row r="3153" spans="2:2">
      <c r="B3153" s="1057"/>
    </row>
    <row r="3154" spans="2:2">
      <c r="B3154" s="1055" t="s">
        <v>3111</v>
      </c>
    </row>
    <row r="3155" spans="2:2">
      <c r="B3155" s="1057"/>
    </row>
    <row r="3156" spans="2:2">
      <c r="B3156" s="1055" t="s">
        <v>3112</v>
      </c>
    </row>
    <row r="3157" spans="2:2">
      <c r="B3157" s="1057"/>
    </row>
    <row r="3158" spans="2:2">
      <c r="B3158" s="1055" t="s">
        <v>3113</v>
      </c>
    </row>
    <row r="3159" spans="2:2">
      <c r="B3159" s="1057"/>
    </row>
    <row r="3160" spans="2:2">
      <c r="B3160" s="1055" t="s">
        <v>3114</v>
      </c>
    </row>
    <row r="3161" spans="2:2">
      <c r="B3161" s="1057"/>
    </row>
    <row r="3162" spans="2:2">
      <c r="B3162" s="1055" t="s">
        <v>3115</v>
      </c>
    </row>
    <row r="3163" spans="2:2">
      <c r="B3163" s="1057"/>
    </row>
    <row r="3164" spans="2:2">
      <c r="B3164" s="1055" t="s">
        <v>3116</v>
      </c>
    </row>
    <row r="3165" spans="2:2">
      <c r="B3165" s="1057"/>
    </row>
    <row r="3166" spans="2:2">
      <c r="B3166" s="1055" t="s">
        <v>3117</v>
      </c>
    </row>
    <row r="3167" spans="2:2">
      <c r="B3167" s="1057"/>
    </row>
    <row r="3168" spans="2:2">
      <c r="B3168" s="1055" t="s">
        <v>3118</v>
      </c>
    </row>
    <row r="3169" spans="2:2">
      <c r="B3169" s="1057"/>
    </row>
    <row r="3170" spans="2:2">
      <c r="B3170" s="1055" t="s">
        <v>3119</v>
      </c>
    </row>
    <row r="3171" spans="2:2">
      <c r="B3171" s="1057"/>
    </row>
    <row r="3172" spans="2:2">
      <c r="B3172" s="1055" t="s">
        <v>3120</v>
      </c>
    </row>
    <row r="3173" spans="2:2">
      <c r="B3173" s="1057"/>
    </row>
    <row r="3174" spans="2:2">
      <c r="B3174" s="1055" t="s">
        <v>3121</v>
      </c>
    </row>
    <row r="3175" spans="2:2">
      <c r="B3175" s="1057"/>
    </row>
    <row r="3176" spans="2:2">
      <c r="B3176" s="1055" t="s">
        <v>3122</v>
      </c>
    </row>
    <row r="3177" spans="2:2">
      <c r="B3177" s="1057"/>
    </row>
    <row r="3178" spans="2:2">
      <c r="B3178" s="1055" t="s">
        <v>3123</v>
      </c>
    </row>
    <row r="3179" spans="2:2">
      <c r="B3179" s="1057"/>
    </row>
    <row r="3180" spans="2:2">
      <c r="B3180" s="1055" t="s">
        <v>3124</v>
      </c>
    </row>
    <row r="3181" spans="2:2">
      <c r="B3181" s="1057"/>
    </row>
    <row r="3182" spans="2:2">
      <c r="B3182" s="1055" t="s">
        <v>3125</v>
      </c>
    </row>
    <row r="3183" spans="2:2">
      <c r="B3183" s="1057"/>
    </row>
    <row r="3184" spans="2:2">
      <c r="B3184" s="1055" t="s">
        <v>3126</v>
      </c>
    </row>
    <row r="3185" spans="2:2">
      <c r="B3185" s="1057"/>
    </row>
    <row r="3186" spans="2:2">
      <c r="B3186" s="1055" t="s">
        <v>3127</v>
      </c>
    </row>
    <row r="3187" spans="2:2">
      <c r="B3187" s="1057"/>
    </row>
    <row r="3188" spans="2:2">
      <c r="B3188" s="1055" t="s">
        <v>3128</v>
      </c>
    </row>
    <row r="3189" spans="2:2">
      <c r="B3189" s="1057"/>
    </row>
    <row r="3190" spans="2:2">
      <c r="B3190" s="1055" t="s">
        <v>3129</v>
      </c>
    </row>
    <row r="3191" spans="2:2">
      <c r="B3191" s="1057"/>
    </row>
    <row r="3192" spans="2:2">
      <c r="B3192" s="1055" t="s">
        <v>3130</v>
      </c>
    </row>
    <row r="3193" spans="2:2">
      <c r="B3193" s="1057"/>
    </row>
    <row r="3194" spans="2:2">
      <c r="B3194" s="1055" t="s">
        <v>3131</v>
      </c>
    </row>
    <row r="3195" spans="2:2">
      <c r="B3195" s="1057"/>
    </row>
    <row r="3196" spans="2:2">
      <c r="B3196" s="1055" t="s">
        <v>3132</v>
      </c>
    </row>
    <row r="3197" spans="2:2">
      <c r="B3197" s="1057"/>
    </row>
    <row r="3198" spans="2:2">
      <c r="B3198" s="1055" t="s">
        <v>3133</v>
      </c>
    </row>
    <row r="3199" spans="2:2">
      <c r="B3199" s="1057"/>
    </row>
    <row r="3200" spans="2:2">
      <c r="B3200" s="1055" t="s">
        <v>3134</v>
      </c>
    </row>
    <row r="3201" spans="2:2">
      <c r="B3201" s="1057"/>
    </row>
    <row r="3202" spans="2:2">
      <c r="B3202" s="1055" t="s">
        <v>3135</v>
      </c>
    </row>
    <row r="3203" spans="2:2">
      <c r="B3203" s="1057"/>
    </row>
    <row r="3204" spans="2:2">
      <c r="B3204" s="1055" t="s">
        <v>3136</v>
      </c>
    </row>
    <row r="3205" spans="2:2">
      <c r="B3205" s="1057"/>
    </row>
    <row r="3206" spans="2:2">
      <c r="B3206" s="1055" t="s">
        <v>3137</v>
      </c>
    </row>
    <row r="3207" spans="2:2">
      <c r="B3207" s="1057"/>
    </row>
    <row r="3208" spans="2:2">
      <c r="B3208" s="1055" t="s">
        <v>3138</v>
      </c>
    </row>
    <row r="3209" spans="2:2">
      <c r="B3209" s="1057"/>
    </row>
    <row r="3210" spans="2:2">
      <c r="B3210" s="1055" t="s">
        <v>3139</v>
      </c>
    </row>
    <row r="3211" spans="2:2">
      <c r="B3211" s="1057"/>
    </row>
    <row r="3212" spans="2:2">
      <c r="B3212" s="1055" t="s">
        <v>3140</v>
      </c>
    </row>
    <row r="3213" spans="2:2">
      <c r="B3213" s="1057"/>
    </row>
    <row r="3214" spans="2:2">
      <c r="B3214" s="1055" t="s">
        <v>3141</v>
      </c>
    </row>
    <row r="3215" spans="2:2">
      <c r="B3215" s="1057"/>
    </row>
    <row r="3216" spans="2:2">
      <c r="B3216" s="1055" t="s">
        <v>3142</v>
      </c>
    </row>
    <row r="3217" spans="2:2">
      <c r="B3217" s="1057"/>
    </row>
    <row r="3218" spans="2:2">
      <c r="B3218" s="1055" t="s">
        <v>3143</v>
      </c>
    </row>
    <row r="3219" spans="2:2">
      <c r="B3219" s="1057"/>
    </row>
    <row r="3220" spans="2:2">
      <c r="B3220" s="1055" t="s">
        <v>3144</v>
      </c>
    </row>
    <row r="3221" spans="2:2">
      <c r="B3221" s="1057"/>
    </row>
    <row r="3222" spans="2:2">
      <c r="B3222" s="1055" t="s">
        <v>3145</v>
      </c>
    </row>
    <row r="3223" spans="2:2">
      <c r="B3223" s="1057"/>
    </row>
    <row r="3224" spans="2:2">
      <c r="B3224" s="1055" t="s">
        <v>3146</v>
      </c>
    </row>
    <row r="3225" spans="2:2">
      <c r="B3225" s="1057"/>
    </row>
    <row r="3226" spans="2:2">
      <c r="B3226" s="1055" t="s">
        <v>3147</v>
      </c>
    </row>
    <row r="3227" spans="2:2">
      <c r="B3227" s="1057"/>
    </row>
    <row r="3228" spans="2:2">
      <c r="B3228" s="1055" t="s">
        <v>3148</v>
      </c>
    </row>
    <row r="3229" spans="2:2">
      <c r="B3229" s="1057"/>
    </row>
    <row r="3230" spans="2:2">
      <c r="B3230" s="1055" t="s">
        <v>3149</v>
      </c>
    </row>
    <row r="3231" spans="2:2">
      <c r="B3231" s="1057"/>
    </row>
    <row r="3232" spans="2:2">
      <c r="B3232" s="1055" t="s">
        <v>3150</v>
      </c>
    </row>
    <row r="3233" spans="2:2">
      <c r="B3233" s="1057"/>
    </row>
    <row r="3234" spans="2:2">
      <c r="B3234" s="1055" t="s">
        <v>3151</v>
      </c>
    </row>
    <row r="3235" spans="2:2">
      <c r="B3235" s="1057"/>
    </row>
    <row r="3236" spans="2:2">
      <c r="B3236" s="1055" t="s">
        <v>3152</v>
      </c>
    </row>
    <row r="3237" spans="2:2">
      <c r="B3237" s="1057"/>
    </row>
    <row r="3238" spans="2:2">
      <c r="B3238" s="1055" t="s">
        <v>3153</v>
      </c>
    </row>
    <row r="3239" spans="2:2">
      <c r="B3239" s="1057"/>
    </row>
    <row r="3240" spans="2:2">
      <c r="B3240" s="1055" t="s">
        <v>3154</v>
      </c>
    </row>
    <row r="3241" spans="2:2">
      <c r="B3241" s="1057"/>
    </row>
    <row r="3242" spans="2:2">
      <c r="B3242" s="1055" t="s">
        <v>3155</v>
      </c>
    </row>
    <row r="3243" spans="2:2">
      <c r="B3243" s="1057"/>
    </row>
    <row r="3244" spans="2:2">
      <c r="B3244" s="1055" t="s">
        <v>3156</v>
      </c>
    </row>
    <row r="3245" spans="2:2">
      <c r="B3245" s="1057"/>
    </row>
    <row r="3246" spans="2:2">
      <c r="B3246" s="1055" t="s">
        <v>3157</v>
      </c>
    </row>
    <row r="3247" spans="2:2">
      <c r="B3247" s="1057"/>
    </row>
    <row r="3248" spans="2:2">
      <c r="B3248" s="1055" t="s">
        <v>3158</v>
      </c>
    </row>
    <row r="3249" spans="2:2">
      <c r="B3249" s="1057"/>
    </row>
    <row r="3250" spans="2:2">
      <c r="B3250" s="1055" t="s">
        <v>3159</v>
      </c>
    </row>
    <row r="3251" spans="2:2">
      <c r="B3251" s="1057"/>
    </row>
    <row r="3252" spans="2:2">
      <c r="B3252" s="1055" t="s">
        <v>3160</v>
      </c>
    </row>
    <row r="3253" spans="2:2">
      <c r="B3253" s="1057"/>
    </row>
    <row r="3254" spans="2:2">
      <c r="B3254" s="1055" t="s">
        <v>3161</v>
      </c>
    </row>
    <row r="3255" spans="2:2">
      <c r="B3255" s="1057"/>
    </row>
    <row r="3256" spans="2:2">
      <c r="B3256" s="1055" t="s">
        <v>3162</v>
      </c>
    </row>
    <row r="3257" spans="2:2">
      <c r="B3257" s="1057"/>
    </row>
    <row r="3258" spans="2:2">
      <c r="B3258" s="1055" t="s">
        <v>3163</v>
      </c>
    </row>
    <row r="3259" spans="2:2">
      <c r="B3259" s="1057"/>
    </row>
    <row r="3260" spans="2:2">
      <c r="B3260" s="1055" t="s">
        <v>3164</v>
      </c>
    </row>
    <row r="3261" spans="2:2">
      <c r="B3261" s="1057"/>
    </row>
    <row r="3262" spans="2:2">
      <c r="B3262" s="1055" t="s">
        <v>3165</v>
      </c>
    </row>
    <row r="3263" spans="2:2">
      <c r="B3263" s="1057"/>
    </row>
    <row r="3264" spans="2:2">
      <c r="B3264" s="1055" t="s">
        <v>3166</v>
      </c>
    </row>
    <row r="3265" spans="2:2">
      <c r="B3265" s="1057"/>
    </row>
    <row r="3266" spans="2:2">
      <c r="B3266" s="1055" t="s">
        <v>3167</v>
      </c>
    </row>
    <row r="3267" spans="2:2">
      <c r="B3267" s="1057"/>
    </row>
    <row r="3268" spans="2:2">
      <c r="B3268" s="1055" t="s">
        <v>3168</v>
      </c>
    </row>
    <row r="3269" spans="2:2">
      <c r="B3269" s="1057"/>
    </row>
    <row r="3270" spans="2:2">
      <c r="B3270" s="1055" t="s">
        <v>3169</v>
      </c>
    </row>
    <row r="3271" spans="2:2">
      <c r="B3271" s="1057"/>
    </row>
    <row r="3272" spans="2:2">
      <c r="B3272" s="1055" t="s">
        <v>3170</v>
      </c>
    </row>
    <row r="3273" spans="2:2">
      <c r="B3273" s="1057"/>
    </row>
    <row r="3274" spans="2:2">
      <c r="B3274" s="1055" t="s">
        <v>3171</v>
      </c>
    </row>
    <row r="3275" spans="2:2">
      <c r="B3275" s="1057"/>
    </row>
    <row r="3276" spans="2:2">
      <c r="B3276" s="1055" t="s">
        <v>3172</v>
      </c>
    </row>
    <row r="3277" spans="2:2">
      <c r="B3277" s="1057"/>
    </row>
    <row r="3278" spans="2:2">
      <c r="B3278" s="1055" t="s">
        <v>3173</v>
      </c>
    </row>
    <row r="3279" spans="2:2">
      <c r="B3279" s="1057"/>
    </row>
    <row r="3280" spans="2:2">
      <c r="B3280" s="1055" t="s">
        <v>3174</v>
      </c>
    </row>
    <row r="3281" spans="2:2">
      <c r="B3281" s="1057"/>
    </row>
    <row r="3282" spans="2:2">
      <c r="B3282" s="1055" t="s">
        <v>3175</v>
      </c>
    </row>
    <row r="3283" spans="2:2">
      <c r="B3283" s="1057"/>
    </row>
    <row r="3284" spans="2:2">
      <c r="B3284" s="1055" t="s">
        <v>3176</v>
      </c>
    </row>
    <row r="3285" spans="2:2">
      <c r="B3285" s="1057"/>
    </row>
    <row r="3286" spans="2:2">
      <c r="B3286" s="1055" t="s">
        <v>3177</v>
      </c>
    </row>
    <row r="3287" spans="2:2">
      <c r="B3287" s="1057"/>
    </row>
    <row r="3288" spans="2:2">
      <c r="B3288" s="1055" t="s">
        <v>3178</v>
      </c>
    </row>
    <row r="3289" spans="2:2">
      <c r="B3289" s="1057"/>
    </row>
    <row r="3290" spans="2:2">
      <c r="B3290" s="1055" t="s">
        <v>3179</v>
      </c>
    </row>
    <row r="3291" spans="2:2">
      <c r="B3291" s="1057"/>
    </row>
    <row r="3292" spans="2:2">
      <c r="B3292" s="1055" t="s">
        <v>3180</v>
      </c>
    </row>
    <row r="3293" spans="2:2">
      <c r="B3293" s="1057"/>
    </row>
    <row r="3294" spans="2:2">
      <c r="B3294" s="1055" t="s">
        <v>3181</v>
      </c>
    </row>
    <row r="3295" spans="2:2">
      <c r="B3295" s="1057"/>
    </row>
    <row r="3296" spans="2:2">
      <c r="B3296" s="1055" t="s">
        <v>3182</v>
      </c>
    </row>
    <row r="3297" spans="2:2">
      <c r="B3297" s="1057"/>
    </row>
    <row r="3298" spans="2:2">
      <c r="B3298" s="1055" t="s">
        <v>3183</v>
      </c>
    </row>
    <row r="3299" spans="2:2">
      <c r="B3299" s="1057"/>
    </row>
    <row r="3300" spans="2:2">
      <c r="B3300" s="1055" t="s">
        <v>3184</v>
      </c>
    </row>
    <row r="3301" spans="2:2">
      <c r="B3301" s="1057"/>
    </row>
    <row r="3302" spans="2:2">
      <c r="B3302" s="1055" t="s">
        <v>3185</v>
      </c>
    </row>
    <row r="3303" spans="2:2">
      <c r="B3303" s="1057"/>
    </row>
    <row r="3304" spans="2:2">
      <c r="B3304" s="1055" t="s">
        <v>3186</v>
      </c>
    </row>
    <row r="3305" spans="2:2">
      <c r="B3305" s="1057"/>
    </row>
    <row r="3306" spans="2:2">
      <c r="B3306" s="1055" t="s">
        <v>3187</v>
      </c>
    </row>
    <row r="3307" spans="2:2">
      <c r="B3307" s="1057"/>
    </row>
    <row r="3308" spans="2:2">
      <c r="B3308" s="1055" t="s">
        <v>3188</v>
      </c>
    </row>
    <row r="3309" spans="2:2">
      <c r="B3309" s="1057"/>
    </row>
    <row r="3310" spans="2:2">
      <c r="B3310" s="1055" t="s">
        <v>3189</v>
      </c>
    </row>
    <row r="3311" spans="2:2">
      <c r="B3311" s="1057"/>
    </row>
    <row r="3312" spans="2:2">
      <c r="B3312" s="1055" t="s">
        <v>3190</v>
      </c>
    </row>
    <row r="3313" spans="2:2">
      <c r="B3313" s="1057"/>
    </row>
    <row r="3314" spans="2:2">
      <c r="B3314" s="1055" t="s">
        <v>3191</v>
      </c>
    </row>
    <row r="3315" spans="2:2">
      <c r="B3315" s="1057"/>
    </row>
    <row r="3316" spans="2:2">
      <c r="B3316" s="1055" t="s">
        <v>3192</v>
      </c>
    </row>
    <row r="3317" spans="2:2">
      <c r="B3317" s="1057"/>
    </row>
    <row r="3318" spans="2:2">
      <c r="B3318" s="1055" t="s">
        <v>3193</v>
      </c>
    </row>
    <row r="3319" spans="2:2">
      <c r="B3319" s="1057"/>
    </row>
    <row r="3320" spans="2:2">
      <c r="B3320" s="1055" t="s">
        <v>3194</v>
      </c>
    </row>
    <row r="3321" spans="2:2">
      <c r="B3321" s="1057"/>
    </row>
    <row r="3322" spans="2:2">
      <c r="B3322" s="1055" t="s">
        <v>3195</v>
      </c>
    </row>
    <row r="3323" spans="2:2">
      <c r="B3323" s="1057"/>
    </row>
    <row r="3324" spans="2:2">
      <c r="B3324" s="1055" t="s">
        <v>3196</v>
      </c>
    </row>
    <row r="3325" spans="2:2">
      <c r="B3325" s="1057"/>
    </row>
    <row r="3326" spans="2:2">
      <c r="B3326" s="1055" t="s">
        <v>3197</v>
      </c>
    </row>
    <row r="3327" spans="2:2">
      <c r="B3327" s="1057"/>
    </row>
    <row r="3328" spans="2:2">
      <c r="B3328" s="1055" t="s">
        <v>3198</v>
      </c>
    </row>
    <row r="3329" spans="2:2">
      <c r="B3329" s="1057"/>
    </row>
    <row r="3330" spans="2:2">
      <c r="B3330" s="1055" t="s">
        <v>3199</v>
      </c>
    </row>
    <row r="3331" spans="2:2">
      <c r="B3331" s="1057"/>
    </row>
    <row r="3332" spans="2:2">
      <c r="B3332" s="1055" t="s">
        <v>3200</v>
      </c>
    </row>
    <row r="3333" spans="2:2">
      <c r="B3333" s="1057"/>
    </row>
    <row r="3334" spans="2:2">
      <c r="B3334" s="1055" t="s">
        <v>3201</v>
      </c>
    </row>
    <row r="3335" spans="2:2">
      <c r="B3335" s="1057"/>
    </row>
    <row r="3336" spans="2:2">
      <c r="B3336" s="1055" t="s">
        <v>3202</v>
      </c>
    </row>
    <row r="3337" spans="2:2">
      <c r="B3337" s="1057"/>
    </row>
    <row r="3338" spans="2:2">
      <c r="B3338" s="1055" t="s">
        <v>3203</v>
      </c>
    </row>
    <row r="3339" spans="2:2">
      <c r="B3339" s="1057"/>
    </row>
    <row r="3340" spans="2:2">
      <c r="B3340" s="1055" t="s">
        <v>3204</v>
      </c>
    </row>
    <row r="3341" spans="2:2">
      <c r="B3341" s="1057"/>
    </row>
    <row r="3342" spans="2:2">
      <c r="B3342" s="1055" t="s">
        <v>3205</v>
      </c>
    </row>
    <row r="3343" spans="2:2">
      <c r="B3343" s="1057"/>
    </row>
    <row r="3344" spans="2:2">
      <c r="B3344" s="1055" t="s">
        <v>3206</v>
      </c>
    </row>
    <row r="3345" spans="2:2">
      <c r="B3345" s="1057"/>
    </row>
    <row r="3346" spans="2:2">
      <c r="B3346" s="1055" t="s">
        <v>3207</v>
      </c>
    </row>
    <row r="3347" spans="2:2">
      <c r="B3347" s="1057"/>
    </row>
    <row r="3348" spans="2:2">
      <c r="B3348" s="1055" t="s">
        <v>3208</v>
      </c>
    </row>
    <row r="3349" spans="2:2">
      <c r="B3349" s="1057"/>
    </row>
    <row r="3350" spans="2:2">
      <c r="B3350" s="1055" t="s">
        <v>3209</v>
      </c>
    </row>
    <row r="3351" spans="2:2">
      <c r="B3351" s="1057"/>
    </row>
    <row r="3352" spans="2:2">
      <c r="B3352" s="1055" t="s">
        <v>3210</v>
      </c>
    </row>
    <row r="3353" spans="2:2">
      <c r="B3353" s="1057"/>
    </row>
    <row r="3354" spans="2:2">
      <c r="B3354" s="1055" t="s">
        <v>3211</v>
      </c>
    </row>
    <row r="3355" spans="2:2">
      <c r="B3355" s="1057"/>
    </row>
    <row r="3356" spans="2:2">
      <c r="B3356" s="1055" t="s">
        <v>3212</v>
      </c>
    </row>
    <row r="3357" spans="2:2">
      <c r="B3357" s="1057"/>
    </row>
    <row r="3358" spans="2:2">
      <c r="B3358" s="1055" t="s">
        <v>3213</v>
      </c>
    </row>
    <row r="3359" spans="2:2">
      <c r="B3359" s="1057"/>
    </row>
    <row r="3360" spans="2:2">
      <c r="B3360" s="1055" t="s">
        <v>3214</v>
      </c>
    </row>
    <row r="3361" spans="2:2">
      <c r="B3361" s="1057"/>
    </row>
    <row r="3362" spans="2:2">
      <c r="B3362" s="1055" t="s">
        <v>3215</v>
      </c>
    </row>
    <row r="3363" spans="2:2">
      <c r="B3363" s="1057"/>
    </row>
    <row r="3364" spans="2:2">
      <c r="B3364" s="1055" t="s">
        <v>3216</v>
      </c>
    </row>
    <row r="3365" spans="2:2">
      <c r="B3365" s="1057"/>
    </row>
    <row r="3366" spans="2:2">
      <c r="B3366" s="1055" t="s">
        <v>3217</v>
      </c>
    </row>
    <row r="3367" spans="2:2">
      <c r="B3367" s="1057"/>
    </row>
    <row r="3368" spans="2:2">
      <c r="B3368" s="1055" t="s">
        <v>3218</v>
      </c>
    </row>
    <row r="3369" spans="2:2">
      <c r="B3369" s="1057"/>
    </row>
    <row r="3370" spans="2:2">
      <c r="B3370" s="1055" t="s">
        <v>3219</v>
      </c>
    </row>
    <row r="3371" spans="2:2">
      <c r="B3371" s="1057"/>
    </row>
    <row r="3372" spans="2:2">
      <c r="B3372" s="1055" t="s">
        <v>3220</v>
      </c>
    </row>
    <row r="3373" spans="2:2">
      <c r="B3373" s="1057"/>
    </row>
    <row r="3374" spans="2:2">
      <c r="B3374" s="1055" t="s">
        <v>3221</v>
      </c>
    </row>
    <row r="3375" spans="2:2">
      <c r="B3375" s="1057"/>
    </row>
    <row r="3376" spans="2:2">
      <c r="B3376" s="1055" t="s">
        <v>3222</v>
      </c>
    </row>
    <row r="3377" spans="2:2">
      <c r="B3377" s="1057"/>
    </row>
    <row r="3378" spans="2:2">
      <c r="B3378" s="1055" t="s">
        <v>3223</v>
      </c>
    </row>
    <row r="3379" spans="2:2">
      <c r="B3379" s="1057"/>
    </row>
    <row r="3380" spans="2:2">
      <c r="B3380" s="1055" t="s">
        <v>3224</v>
      </c>
    </row>
    <row r="3381" spans="2:2">
      <c r="B3381" s="1057"/>
    </row>
    <row r="3382" spans="2:2">
      <c r="B3382" s="1055" t="s">
        <v>3225</v>
      </c>
    </row>
    <row r="3383" spans="2:2">
      <c r="B3383" s="1057"/>
    </row>
    <row r="3384" spans="2:2">
      <c r="B3384" s="1055" t="s">
        <v>3226</v>
      </c>
    </row>
    <row r="3385" spans="2:2">
      <c r="B3385" s="1057"/>
    </row>
    <row r="3386" spans="2:2">
      <c r="B3386" s="1055" t="s">
        <v>3227</v>
      </c>
    </row>
    <row r="3387" spans="2:2">
      <c r="B3387" s="1057"/>
    </row>
    <row r="3388" spans="2:2">
      <c r="B3388" s="1055" t="s">
        <v>3228</v>
      </c>
    </row>
    <row r="3389" spans="2:2">
      <c r="B3389" s="1057"/>
    </row>
    <row r="3390" spans="2:2">
      <c r="B3390" s="1055" t="s">
        <v>3229</v>
      </c>
    </row>
    <row r="3391" spans="2:2">
      <c r="B3391" s="1057"/>
    </row>
    <row r="3392" spans="2:2">
      <c r="B3392" s="1055" t="s">
        <v>3230</v>
      </c>
    </row>
    <row r="3393" spans="2:2">
      <c r="B3393" s="1057"/>
    </row>
    <row r="3394" spans="2:2">
      <c r="B3394" s="1055" t="s">
        <v>3231</v>
      </c>
    </row>
    <row r="3395" spans="2:2">
      <c r="B3395" s="1057"/>
    </row>
    <row r="3396" spans="2:2">
      <c r="B3396" s="1055" t="s">
        <v>3232</v>
      </c>
    </row>
    <row r="3397" spans="2:2">
      <c r="B3397" s="1057"/>
    </row>
    <row r="3398" spans="2:2">
      <c r="B3398" s="1055" t="s">
        <v>3233</v>
      </c>
    </row>
    <row r="3399" spans="2:2">
      <c r="B3399" s="1057"/>
    </row>
    <row r="3400" spans="2:2">
      <c r="B3400" s="1055" t="s">
        <v>3234</v>
      </c>
    </row>
    <row r="3401" spans="2:2">
      <c r="B3401" s="1057"/>
    </row>
    <row r="3402" spans="2:2">
      <c r="B3402" s="1055" t="s">
        <v>3235</v>
      </c>
    </row>
    <row r="3403" spans="2:2">
      <c r="B3403" s="1057"/>
    </row>
    <row r="3404" spans="2:2">
      <c r="B3404" s="1055" t="s">
        <v>3236</v>
      </c>
    </row>
    <row r="3405" spans="2:2">
      <c r="B3405" s="1057"/>
    </row>
    <row r="3406" spans="2:2">
      <c r="B3406" s="1055" t="s">
        <v>3237</v>
      </c>
    </row>
    <row r="3407" spans="2:2">
      <c r="B3407" s="1057"/>
    </row>
    <row r="3408" spans="2:2">
      <c r="B3408" s="1055" t="s">
        <v>3238</v>
      </c>
    </row>
    <row r="3409" spans="2:2">
      <c r="B3409" s="1057"/>
    </row>
    <row r="3410" spans="2:2">
      <c r="B3410" s="1055" t="s">
        <v>3239</v>
      </c>
    </row>
    <row r="3411" spans="2:2">
      <c r="B3411" s="1057"/>
    </row>
    <row r="3412" spans="2:2">
      <c r="B3412" s="1055" t="s">
        <v>3240</v>
      </c>
    </row>
    <row r="3413" spans="2:2">
      <c r="B3413" s="1057"/>
    </row>
    <row r="3414" spans="2:2">
      <c r="B3414" s="1055" t="s">
        <v>3241</v>
      </c>
    </row>
    <row r="3415" spans="2:2">
      <c r="B3415" s="1057"/>
    </row>
    <row r="3416" spans="2:2">
      <c r="B3416" s="1055" t="s">
        <v>3242</v>
      </c>
    </row>
    <row r="3417" spans="2:2">
      <c r="B3417" s="1057"/>
    </row>
    <row r="3418" spans="2:2">
      <c r="B3418" s="1055" t="s">
        <v>3243</v>
      </c>
    </row>
    <row r="3419" spans="2:2">
      <c r="B3419" s="1057"/>
    </row>
    <row r="3420" spans="2:2">
      <c r="B3420" s="1055" t="s">
        <v>3244</v>
      </c>
    </row>
    <row r="3421" spans="2:2">
      <c r="B3421" s="1057"/>
    </row>
    <row r="3422" spans="2:2">
      <c r="B3422" s="1055" t="s">
        <v>3245</v>
      </c>
    </row>
    <row r="3423" spans="2:2">
      <c r="B3423" s="1057"/>
    </row>
    <row r="3424" spans="2:2">
      <c r="B3424" s="1055" t="s">
        <v>3246</v>
      </c>
    </row>
    <row r="3425" spans="2:2">
      <c r="B3425" s="1057"/>
    </row>
    <row r="3426" spans="2:2">
      <c r="B3426" s="1055" t="s">
        <v>3247</v>
      </c>
    </row>
    <row r="3427" spans="2:2">
      <c r="B3427" s="1057"/>
    </row>
    <row r="3428" spans="2:2">
      <c r="B3428" s="1055" t="s">
        <v>3248</v>
      </c>
    </row>
    <row r="3429" spans="2:2">
      <c r="B3429" s="1057"/>
    </row>
    <row r="3430" spans="2:2">
      <c r="B3430" s="1055" t="s">
        <v>3249</v>
      </c>
    </row>
    <row r="3431" spans="2:2">
      <c r="B3431" s="1057"/>
    </row>
    <row r="3432" spans="2:2">
      <c r="B3432" s="1055" t="s">
        <v>3250</v>
      </c>
    </row>
    <row r="3433" spans="2:2">
      <c r="B3433" s="1057"/>
    </row>
    <row r="3434" spans="2:2">
      <c r="B3434" s="1055" t="s">
        <v>3251</v>
      </c>
    </row>
    <row r="3435" spans="2:2">
      <c r="B3435" s="1057"/>
    </row>
    <row r="3436" spans="2:2">
      <c r="B3436" s="1055" t="s">
        <v>3252</v>
      </c>
    </row>
    <row r="3437" spans="2:2">
      <c r="B3437" s="1057"/>
    </row>
    <row r="3438" spans="2:2">
      <c r="B3438" s="1055" t="s">
        <v>3253</v>
      </c>
    </row>
    <row r="3439" spans="2:2">
      <c r="B3439" s="1057"/>
    </row>
    <row r="3440" spans="2:2">
      <c r="B3440" s="1055" t="s">
        <v>3254</v>
      </c>
    </row>
    <row r="3441" spans="2:2">
      <c r="B3441" s="1057"/>
    </row>
    <row r="3442" spans="2:2">
      <c r="B3442" s="1055" t="s">
        <v>3255</v>
      </c>
    </row>
    <row r="3443" spans="2:2">
      <c r="B3443" s="1057"/>
    </row>
    <row r="3444" spans="2:2">
      <c r="B3444" s="1055" t="s">
        <v>3256</v>
      </c>
    </row>
    <row r="3445" spans="2:2">
      <c r="B3445" s="1057"/>
    </row>
    <row r="3446" spans="2:2">
      <c r="B3446" s="1055" t="s">
        <v>3257</v>
      </c>
    </row>
    <row r="3447" spans="2:2">
      <c r="B3447" s="1057"/>
    </row>
    <row r="3448" spans="2:2">
      <c r="B3448" s="1055" t="s">
        <v>3258</v>
      </c>
    </row>
    <row r="3449" spans="2:2">
      <c r="B3449" s="1057"/>
    </row>
    <row r="3450" spans="2:2">
      <c r="B3450" s="1055" t="s">
        <v>3259</v>
      </c>
    </row>
    <row r="3451" spans="2:2">
      <c r="B3451" s="1057"/>
    </row>
    <row r="3452" spans="2:2">
      <c r="B3452" s="1055" t="s">
        <v>3260</v>
      </c>
    </row>
    <row r="3453" spans="2:2">
      <c r="B3453" s="1057"/>
    </row>
    <row r="3454" spans="2:2">
      <c r="B3454" s="1055" t="s">
        <v>3261</v>
      </c>
    </row>
    <row r="3455" spans="2:2">
      <c r="B3455" s="1057"/>
    </row>
    <row r="3456" spans="2:2">
      <c r="B3456" s="1055" t="s">
        <v>3262</v>
      </c>
    </row>
    <row r="3457" spans="2:2">
      <c r="B3457" s="1057"/>
    </row>
    <row r="3458" spans="2:2">
      <c r="B3458" s="1055" t="s">
        <v>3263</v>
      </c>
    </row>
    <row r="3459" spans="2:2">
      <c r="B3459" s="1057"/>
    </row>
    <row r="3460" spans="2:2">
      <c r="B3460" s="1055" t="s">
        <v>3264</v>
      </c>
    </row>
    <row r="3461" spans="2:2">
      <c r="B3461" s="1057"/>
    </row>
    <row r="3462" spans="2:2">
      <c r="B3462" s="1055" t="s">
        <v>3265</v>
      </c>
    </row>
    <row r="3463" spans="2:2">
      <c r="B3463" s="1057"/>
    </row>
    <row r="3464" spans="2:2">
      <c r="B3464" s="1055" t="s">
        <v>3266</v>
      </c>
    </row>
    <row r="3465" spans="2:2">
      <c r="B3465" s="1057"/>
    </row>
    <row r="3466" spans="2:2">
      <c r="B3466" s="1055" t="s">
        <v>3267</v>
      </c>
    </row>
    <row r="3467" spans="2:2">
      <c r="B3467" s="1057"/>
    </row>
    <row r="3468" spans="2:2">
      <c r="B3468" s="1055" t="s">
        <v>3268</v>
      </c>
    </row>
    <row r="3469" spans="2:2">
      <c r="B3469" s="1057"/>
    </row>
    <row r="3470" spans="2:2">
      <c r="B3470" s="1055" t="s">
        <v>3269</v>
      </c>
    </row>
    <row r="3471" spans="2:2">
      <c r="B3471" s="1057"/>
    </row>
    <row r="3472" spans="2:2">
      <c r="B3472" s="1055" t="s">
        <v>3270</v>
      </c>
    </row>
    <row r="3473" spans="2:2">
      <c r="B3473" s="1057"/>
    </row>
    <row r="3474" spans="2:2">
      <c r="B3474" s="1055" t="s">
        <v>3271</v>
      </c>
    </row>
    <row r="3475" spans="2:2">
      <c r="B3475" s="1057"/>
    </row>
    <row r="3476" spans="2:2">
      <c r="B3476" s="1055" t="s">
        <v>3272</v>
      </c>
    </row>
    <row r="3477" spans="2:2">
      <c r="B3477" s="1057"/>
    </row>
    <row r="3478" spans="2:2">
      <c r="B3478" s="1055" t="s">
        <v>3273</v>
      </c>
    </row>
    <row r="3479" spans="2:2">
      <c r="B3479" s="1057"/>
    </row>
    <row r="3480" spans="2:2">
      <c r="B3480" s="1055" t="s">
        <v>3274</v>
      </c>
    </row>
    <row r="3481" spans="2:2">
      <c r="B3481" s="1057"/>
    </row>
    <row r="3482" spans="2:2">
      <c r="B3482" s="1055" t="s">
        <v>3275</v>
      </c>
    </row>
    <row r="3483" spans="2:2">
      <c r="B3483" s="1057"/>
    </row>
    <row r="3484" spans="2:2">
      <c r="B3484" s="1055" t="s">
        <v>3276</v>
      </c>
    </row>
    <row r="3485" spans="2:2">
      <c r="B3485" s="1057"/>
    </row>
    <row r="3486" spans="2:2">
      <c r="B3486" s="1055" t="s">
        <v>3277</v>
      </c>
    </row>
    <row r="3487" spans="2:2">
      <c r="B3487" s="1057"/>
    </row>
    <row r="3488" spans="2:2">
      <c r="B3488" s="1055" t="s">
        <v>3278</v>
      </c>
    </row>
    <row r="3489" spans="2:2">
      <c r="B3489" s="1057"/>
    </row>
    <row r="3490" spans="2:2">
      <c r="B3490" s="1055" t="s">
        <v>3279</v>
      </c>
    </row>
    <row r="3491" spans="2:2">
      <c r="B3491" s="1057"/>
    </row>
    <row r="3492" spans="2:2">
      <c r="B3492" s="1055" t="s">
        <v>3280</v>
      </c>
    </row>
    <row r="3493" spans="2:2">
      <c r="B3493" s="1057"/>
    </row>
    <row r="3494" spans="2:2">
      <c r="B3494" s="1055" t="s">
        <v>3281</v>
      </c>
    </row>
    <row r="3495" spans="2:2">
      <c r="B3495" s="1057"/>
    </row>
    <row r="3496" spans="2:2">
      <c r="B3496" s="1055" t="s">
        <v>3282</v>
      </c>
    </row>
    <row r="3497" spans="2:2">
      <c r="B3497" s="1057"/>
    </row>
    <row r="3498" spans="2:2">
      <c r="B3498" s="1055" t="s">
        <v>3283</v>
      </c>
    </row>
    <row r="3499" spans="2:2">
      <c r="B3499" s="1057"/>
    </row>
    <row r="3500" spans="2:2">
      <c r="B3500" s="1055" t="s">
        <v>3284</v>
      </c>
    </row>
    <row r="3501" spans="2:2">
      <c r="B3501" s="1057"/>
    </row>
    <row r="3502" spans="2:2">
      <c r="B3502" s="1055" t="s">
        <v>3285</v>
      </c>
    </row>
    <row r="3503" spans="2:2">
      <c r="B3503" s="1057"/>
    </row>
    <row r="3504" spans="2:2">
      <c r="B3504" s="1055" t="s">
        <v>3286</v>
      </c>
    </row>
    <row r="3505" spans="2:2">
      <c r="B3505" s="1057"/>
    </row>
    <row r="3506" spans="2:2">
      <c r="B3506" s="1055" t="s">
        <v>3287</v>
      </c>
    </row>
    <row r="3507" spans="2:2">
      <c r="B3507" s="1057"/>
    </row>
    <row r="3508" spans="2:2">
      <c r="B3508" s="1055" t="s">
        <v>3288</v>
      </c>
    </row>
    <row r="3509" spans="2:2">
      <c r="B3509" s="1057"/>
    </row>
    <row r="3510" spans="2:2">
      <c r="B3510" s="1055" t="s">
        <v>3289</v>
      </c>
    </row>
    <row r="3511" spans="2:2">
      <c r="B3511" s="1057"/>
    </row>
    <row r="3512" spans="2:2">
      <c r="B3512" s="1055" t="s">
        <v>3290</v>
      </c>
    </row>
    <row r="3513" spans="2:2">
      <c r="B3513" s="1057"/>
    </row>
    <row r="3514" spans="2:2">
      <c r="B3514" s="1055" t="s">
        <v>3291</v>
      </c>
    </row>
    <row r="3515" spans="2:2">
      <c r="B3515" s="1057"/>
    </row>
    <row r="3516" spans="2:2">
      <c r="B3516" s="1055" t="s">
        <v>3292</v>
      </c>
    </row>
    <row r="3517" spans="2:2">
      <c r="B3517" s="1057"/>
    </row>
    <row r="3518" spans="2:2">
      <c r="B3518" s="1055" t="s">
        <v>3293</v>
      </c>
    </row>
    <row r="3519" spans="2:2">
      <c r="B3519" s="1057"/>
    </row>
    <row r="3520" spans="2:2">
      <c r="B3520" s="1055" t="s">
        <v>3294</v>
      </c>
    </row>
    <row r="3521" spans="2:2">
      <c r="B3521" s="1057"/>
    </row>
    <row r="3522" spans="2:2">
      <c r="B3522" s="1055" t="s">
        <v>3295</v>
      </c>
    </row>
    <row r="3523" spans="2:2">
      <c r="B3523" s="1057"/>
    </row>
    <row r="3524" spans="2:2">
      <c r="B3524" s="1055" t="s">
        <v>3296</v>
      </c>
    </row>
    <row r="3525" spans="2:2">
      <c r="B3525" s="1057"/>
    </row>
    <row r="3526" spans="2:2">
      <c r="B3526" s="1055" t="s">
        <v>3297</v>
      </c>
    </row>
    <row r="3527" spans="2:2">
      <c r="B3527" s="1057"/>
    </row>
    <row r="3528" spans="2:2">
      <c r="B3528" s="1055" t="s">
        <v>3298</v>
      </c>
    </row>
    <row r="3529" spans="2:2">
      <c r="B3529" s="1057"/>
    </row>
    <row r="3530" spans="2:2">
      <c r="B3530" s="1055" t="s">
        <v>3299</v>
      </c>
    </row>
    <row r="3531" spans="2:2">
      <c r="B3531" s="1057"/>
    </row>
    <row r="3532" spans="2:2">
      <c r="B3532" s="1055" t="s">
        <v>3300</v>
      </c>
    </row>
    <row r="3533" spans="2:2">
      <c r="B3533" s="1057"/>
    </row>
    <row r="3534" spans="2:2">
      <c r="B3534" s="1055" t="s">
        <v>3301</v>
      </c>
    </row>
    <row r="3535" spans="2:2">
      <c r="B3535" s="1057"/>
    </row>
    <row r="3536" spans="2:2">
      <c r="B3536" s="1055" t="s">
        <v>3302</v>
      </c>
    </row>
    <row r="3537" spans="2:2">
      <c r="B3537" s="1057"/>
    </row>
    <row r="3538" spans="2:2">
      <c r="B3538" s="1055" t="s">
        <v>3303</v>
      </c>
    </row>
    <row r="3539" spans="2:2">
      <c r="B3539" s="1057"/>
    </row>
    <row r="3540" spans="2:2">
      <c r="B3540" s="1055" t="s">
        <v>3304</v>
      </c>
    </row>
    <row r="3541" spans="2:2">
      <c r="B3541" s="1057"/>
    </row>
    <row r="3542" spans="2:2">
      <c r="B3542" s="1055" t="s">
        <v>3305</v>
      </c>
    </row>
    <row r="3543" spans="2:2">
      <c r="B3543" s="1057"/>
    </row>
    <row r="3544" spans="2:2">
      <c r="B3544" s="1055" t="s">
        <v>3306</v>
      </c>
    </row>
    <row r="3545" spans="2:2">
      <c r="B3545" s="1057"/>
    </row>
    <row r="3546" spans="2:2">
      <c r="B3546" s="1055" t="s">
        <v>3307</v>
      </c>
    </row>
    <row r="3547" spans="2:2">
      <c r="B3547" s="1057"/>
    </row>
    <row r="3548" spans="2:2">
      <c r="B3548" s="1055" t="s">
        <v>3308</v>
      </c>
    </row>
    <row r="3549" spans="2:2">
      <c r="B3549" s="1057"/>
    </row>
    <row r="3550" spans="2:2">
      <c r="B3550" s="1055" t="s">
        <v>3309</v>
      </c>
    </row>
    <row r="3551" spans="2:2">
      <c r="B3551" s="1057"/>
    </row>
    <row r="3552" spans="2:2">
      <c r="B3552" s="1055" t="s">
        <v>3310</v>
      </c>
    </row>
    <row r="3553" spans="2:2">
      <c r="B3553" s="1057"/>
    </row>
    <row r="3554" spans="2:2">
      <c r="B3554" s="1055" t="s">
        <v>3311</v>
      </c>
    </row>
    <row r="3555" spans="2:2">
      <c r="B3555" s="1057"/>
    </row>
    <row r="3556" spans="2:2">
      <c r="B3556" s="1055" t="s">
        <v>3312</v>
      </c>
    </row>
    <row r="3557" spans="2:2">
      <c r="B3557" s="1057"/>
    </row>
    <row r="3558" spans="2:2">
      <c r="B3558" s="1055" t="s">
        <v>3313</v>
      </c>
    </row>
    <row r="3559" spans="2:2">
      <c r="B3559" s="1057"/>
    </row>
    <row r="3560" spans="2:2">
      <c r="B3560" s="1055" t="s">
        <v>3314</v>
      </c>
    </row>
    <row r="3561" spans="2:2">
      <c r="B3561" s="1057"/>
    </row>
    <row r="3562" spans="2:2">
      <c r="B3562" s="1055" t="s">
        <v>3315</v>
      </c>
    </row>
    <row r="3563" spans="2:2">
      <c r="B3563" s="1057"/>
    </row>
    <row r="3564" spans="2:2">
      <c r="B3564" s="1055" t="s">
        <v>3316</v>
      </c>
    </row>
    <row r="3565" spans="2:2">
      <c r="B3565" s="1057"/>
    </row>
    <row r="3566" spans="2:2">
      <c r="B3566" s="1055" t="s">
        <v>3317</v>
      </c>
    </row>
    <row r="3567" spans="2:2">
      <c r="B3567" s="1057"/>
    </row>
    <row r="3568" spans="2:2">
      <c r="B3568" s="1055" t="s">
        <v>3318</v>
      </c>
    </row>
    <row r="3569" spans="2:2">
      <c r="B3569" s="1057"/>
    </row>
    <row r="3570" spans="2:2">
      <c r="B3570" s="1055" t="s">
        <v>3319</v>
      </c>
    </row>
    <row r="3571" spans="2:2">
      <c r="B3571" s="1057"/>
    </row>
    <row r="3572" spans="2:2">
      <c r="B3572" s="1055" t="s">
        <v>3320</v>
      </c>
    </row>
    <row r="3573" spans="2:2">
      <c r="B3573" s="1057"/>
    </row>
    <row r="3574" spans="2:2">
      <c r="B3574" s="1055" t="s">
        <v>3321</v>
      </c>
    </row>
    <row r="3575" spans="2:2">
      <c r="B3575" s="1057"/>
    </row>
    <row r="3576" spans="2:2">
      <c r="B3576" s="1055" t="s">
        <v>3322</v>
      </c>
    </row>
    <row r="3577" spans="2:2">
      <c r="B3577" s="1057"/>
    </row>
    <row r="3578" spans="2:2">
      <c r="B3578" s="1055" t="s">
        <v>3323</v>
      </c>
    </row>
    <row r="3579" spans="2:2">
      <c r="B3579" s="1057"/>
    </row>
    <row r="3580" spans="2:2">
      <c r="B3580" s="1055" t="s">
        <v>3324</v>
      </c>
    </row>
    <row r="3581" spans="2:2">
      <c r="B3581" s="1057"/>
    </row>
    <row r="3582" spans="2:2">
      <c r="B3582" s="1055" t="s">
        <v>3325</v>
      </c>
    </row>
    <row r="3583" spans="2:2">
      <c r="B3583" s="1057"/>
    </row>
    <row r="3584" spans="2:2">
      <c r="B3584" s="1055" t="s">
        <v>3326</v>
      </c>
    </row>
    <row r="3585" spans="2:2">
      <c r="B3585" s="1057"/>
    </row>
    <row r="3586" spans="2:2">
      <c r="B3586" s="1055" t="s">
        <v>3327</v>
      </c>
    </row>
    <row r="3587" spans="2:2">
      <c r="B3587" s="1057"/>
    </row>
    <row r="3588" spans="2:2">
      <c r="B3588" s="1055" t="s">
        <v>3328</v>
      </c>
    </row>
    <row r="3589" spans="2:2">
      <c r="B3589" s="1057"/>
    </row>
    <row r="3590" spans="2:2">
      <c r="B3590" s="1055" t="s">
        <v>3329</v>
      </c>
    </row>
    <row r="3591" spans="2:2">
      <c r="B3591" s="1057"/>
    </row>
    <row r="3592" spans="2:2">
      <c r="B3592" s="1055" t="s">
        <v>3330</v>
      </c>
    </row>
    <row r="3593" spans="2:2">
      <c r="B3593" s="1057"/>
    </row>
    <row r="3594" spans="2:2">
      <c r="B3594" s="1055" t="s">
        <v>3331</v>
      </c>
    </row>
    <row r="3595" spans="2:2">
      <c r="B3595" s="1057"/>
    </row>
    <row r="3596" spans="2:2">
      <c r="B3596" s="1055" t="s">
        <v>3332</v>
      </c>
    </row>
    <row r="3597" spans="2:2">
      <c r="B3597" s="1057"/>
    </row>
    <row r="3598" spans="2:2">
      <c r="B3598" s="1055" t="s">
        <v>3333</v>
      </c>
    </row>
    <row r="3599" spans="2:2">
      <c r="B3599" s="1057"/>
    </row>
    <row r="3600" spans="2:2">
      <c r="B3600" s="1055" t="s">
        <v>3334</v>
      </c>
    </row>
    <row r="3601" spans="2:2">
      <c r="B3601" s="1057"/>
    </row>
    <row r="3602" spans="2:2">
      <c r="B3602" s="1055" t="s">
        <v>3335</v>
      </c>
    </row>
    <row r="3603" spans="2:2">
      <c r="B3603" s="1057"/>
    </row>
    <row r="3604" spans="2:2">
      <c r="B3604" s="1055" t="s">
        <v>3336</v>
      </c>
    </row>
    <row r="3605" spans="2:2">
      <c r="B3605" s="1057"/>
    </row>
    <row r="3606" spans="2:2">
      <c r="B3606" s="1055" t="s">
        <v>3337</v>
      </c>
    </row>
    <row r="3607" spans="2:2">
      <c r="B3607" s="1057"/>
    </row>
    <row r="3608" spans="2:2">
      <c r="B3608" s="1055" t="s">
        <v>3338</v>
      </c>
    </row>
    <row r="3609" spans="2:2">
      <c r="B3609" s="1057"/>
    </row>
    <row r="3610" spans="2:2">
      <c r="B3610" s="1055" t="s">
        <v>3339</v>
      </c>
    </row>
    <row r="3611" spans="2:2">
      <c r="B3611" s="1057"/>
    </row>
    <row r="3612" spans="2:2">
      <c r="B3612" s="1055" t="s">
        <v>3340</v>
      </c>
    </row>
    <row r="3613" spans="2:2">
      <c r="B3613" s="1057"/>
    </row>
    <row r="3614" spans="2:2">
      <c r="B3614" s="1055" t="s">
        <v>3341</v>
      </c>
    </row>
    <row r="3615" spans="2:2">
      <c r="B3615" s="1057"/>
    </row>
    <row r="3616" spans="2:2">
      <c r="B3616" s="1055" t="s">
        <v>3342</v>
      </c>
    </row>
    <row r="3617" spans="2:2">
      <c r="B3617" s="1057"/>
    </row>
    <row r="3618" spans="2:2">
      <c r="B3618" s="1055" t="s">
        <v>3343</v>
      </c>
    </row>
    <row r="3619" spans="2:2">
      <c r="B3619" s="1057"/>
    </row>
    <row r="3620" spans="2:2">
      <c r="B3620" s="1055" t="s">
        <v>3344</v>
      </c>
    </row>
    <row r="3621" spans="2:2">
      <c r="B3621" s="1057"/>
    </row>
    <row r="3622" spans="2:2">
      <c r="B3622" s="1055" t="s">
        <v>3345</v>
      </c>
    </row>
    <row r="3623" spans="2:2">
      <c r="B3623" s="1057"/>
    </row>
    <row r="3624" spans="2:2">
      <c r="B3624" s="1055" t="s">
        <v>3346</v>
      </c>
    </row>
    <row r="3625" spans="2:2">
      <c r="B3625" s="1057"/>
    </row>
    <row r="3626" spans="2:2">
      <c r="B3626" s="1055" t="s">
        <v>3347</v>
      </c>
    </row>
    <row r="3627" spans="2:2">
      <c r="B3627" s="1057"/>
    </row>
    <row r="3628" spans="2:2">
      <c r="B3628" s="1055" t="s">
        <v>3348</v>
      </c>
    </row>
    <row r="3629" spans="2:2">
      <c r="B3629" s="1057"/>
    </row>
    <row r="3630" spans="2:2">
      <c r="B3630" s="1055" t="s">
        <v>3349</v>
      </c>
    </row>
    <row r="3631" spans="2:2">
      <c r="B3631" s="1057"/>
    </row>
    <row r="3632" spans="2:2">
      <c r="B3632" s="1055" t="s">
        <v>3350</v>
      </c>
    </row>
    <row r="3633" spans="2:2">
      <c r="B3633" s="1057"/>
    </row>
    <row r="3634" spans="2:2">
      <c r="B3634" s="1055" t="s">
        <v>3351</v>
      </c>
    </row>
    <row r="3635" spans="2:2">
      <c r="B3635" s="1057"/>
    </row>
    <row r="3636" spans="2:2">
      <c r="B3636" s="1055" t="s">
        <v>3352</v>
      </c>
    </row>
    <row r="3637" spans="2:2">
      <c r="B3637" s="1057"/>
    </row>
    <row r="3638" spans="2:2">
      <c r="B3638" s="1055" t="s">
        <v>3353</v>
      </c>
    </row>
    <row r="3639" spans="2:2">
      <c r="B3639" s="1057"/>
    </row>
    <row r="3640" spans="2:2">
      <c r="B3640" s="1055" t="s">
        <v>3354</v>
      </c>
    </row>
    <row r="3641" spans="2:2">
      <c r="B3641" s="1057"/>
    </row>
    <row r="3642" spans="2:2">
      <c r="B3642" s="1055" t="s">
        <v>3355</v>
      </c>
    </row>
    <row r="3643" spans="2:2">
      <c r="B3643" s="1057"/>
    </row>
    <row r="3644" spans="2:2">
      <c r="B3644" s="1055" t="s">
        <v>3356</v>
      </c>
    </row>
    <row r="3645" spans="2:2">
      <c r="B3645" s="1057"/>
    </row>
    <row r="3646" spans="2:2">
      <c r="B3646" s="1055" t="s">
        <v>3357</v>
      </c>
    </row>
    <row r="3647" spans="2:2">
      <c r="B3647" s="1057"/>
    </row>
    <row r="3648" spans="2:2">
      <c r="B3648" s="1055" t="s">
        <v>3358</v>
      </c>
    </row>
    <row r="3649" spans="2:2">
      <c r="B3649" s="1057"/>
    </row>
    <row r="3650" spans="2:2">
      <c r="B3650" s="1055" t="s">
        <v>3359</v>
      </c>
    </row>
    <row r="3651" spans="2:2">
      <c r="B3651" s="1057"/>
    </row>
    <row r="3652" spans="2:2">
      <c r="B3652" s="1055" t="s">
        <v>3360</v>
      </c>
    </row>
    <row r="3653" spans="2:2">
      <c r="B3653" s="1057"/>
    </row>
    <row r="3654" spans="2:2">
      <c r="B3654" s="1055" t="s">
        <v>3361</v>
      </c>
    </row>
    <row r="3655" spans="2:2">
      <c r="B3655" s="1057"/>
    </row>
    <row r="3656" spans="2:2">
      <c r="B3656" s="1055" t="s">
        <v>3362</v>
      </c>
    </row>
    <row r="3657" spans="2:2">
      <c r="B3657" s="1057"/>
    </row>
    <row r="3658" spans="2:2">
      <c r="B3658" s="1055" t="s">
        <v>3363</v>
      </c>
    </row>
    <row r="3659" spans="2:2">
      <c r="B3659" s="1057"/>
    </row>
    <row r="3660" spans="2:2">
      <c r="B3660" s="1055" t="s">
        <v>3364</v>
      </c>
    </row>
    <row r="3661" spans="2:2">
      <c r="B3661" s="1057"/>
    </row>
    <row r="3662" spans="2:2">
      <c r="B3662" s="1055" t="s">
        <v>3365</v>
      </c>
    </row>
    <row r="3663" spans="2:2">
      <c r="B3663" s="1057"/>
    </row>
    <row r="3664" spans="2:2">
      <c r="B3664" s="1055" t="s">
        <v>3366</v>
      </c>
    </row>
    <row r="3665" spans="2:2">
      <c r="B3665" s="1057"/>
    </row>
    <row r="3666" spans="2:2">
      <c r="B3666" s="1055" t="s">
        <v>3367</v>
      </c>
    </row>
    <row r="3667" spans="2:2">
      <c r="B3667" s="1057"/>
    </row>
    <row r="3668" spans="2:2">
      <c r="B3668" s="1055" t="s">
        <v>3368</v>
      </c>
    </row>
    <row r="3669" spans="2:2">
      <c r="B3669" s="1057"/>
    </row>
    <row r="3670" spans="2:2">
      <c r="B3670" s="1055" t="s">
        <v>3369</v>
      </c>
    </row>
    <row r="3671" spans="2:2">
      <c r="B3671" s="1057"/>
    </row>
    <row r="3672" spans="2:2">
      <c r="B3672" s="1055" t="s">
        <v>3370</v>
      </c>
    </row>
    <row r="3673" spans="2:2">
      <c r="B3673" s="1057"/>
    </row>
    <row r="3674" spans="2:2">
      <c r="B3674" s="1055" t="s">
        <v>3371</v>
      </c>
    </row>
    <row r="3675" spans="2:2">
      <c r="B3675" s="1057"/>
    </row>
    <row r="3676" spans="2:2">
      <c r="B3676" s="1055" t="s">
        <v>3372</v>
      </c>
    </row>
    <row r="3677" spans="2:2">
      <c r="B3677" s="1057"/>
    </row>
    <row r="3678" spans="2:2">
      <c r="B3678" s="1055" t="s">
        <v>3373</v>
      </c>
    </row>
    <row r="3679" spans="2:2">
      <c r="B3679" s="1057"/>
    </row>
    <row r="3680" spans="2:2">
      <c r="B3680" s="1055" t="s">
        <v>3374</v>
      </c>
    </row>
    <row r="3681" spans="2:2">
      <c r="B3681" s="1057"/>
    </row>
    <row r="3682" spans="2:2">
      <c r="B3682" s="1055" t="s">
        <v>3375</v>
      </c>
    </row>
    <row r="3683" spans="2:2">
      <c r="B3683" s="1057"/>
    </row>
    <row r="3684" spans="2:2">
      <c r="B3684" s="1055" t="s">
        <v>3376</v>
      </c>
    </row>
    <row r="3685" spans="2:2">
      <c r="B3685" s="1057"/>
    </row>
    <row r="3686" spans="2:2">
      <c r="B3686" s="1055" t="s">
        <v>3377</v>
      </c>
    </row>
    <row r="3687" spans="2:2">
      <c r="B3687" s="1057"/>
    </row>
    <row r="3688" spans="2:2">
      <c r="B3688" s="1055" t="s">
        <v>3378</v>
      </c>
    </row>
    <row r="3689" spans="2:2">
      <c r="B3689" s="1057"/>
    </row>
    <row r="3690" spans="2:2">
      <c r="B3690" s="1055" t="s">
        <v>3379</v>
      </c>
    </row>
    <row r="3691" spans="2:2">
      <c r="B3691" s="1057"/>
    </row>
    <row r="3692" spans="2:2">
      <c r="B3692" s="1055" t="s">
        <v>3380</v>
      </c>
    </row>
    <row r="3693" spans="2:2">
      <c r="B3693" s="1057"/>
    </row>
    <row r="3694" spans="2:2">
      <c r="B3694" s="1055" t="s">
        <v>3381</v>
      </c>
    </row>
    <row r="3695" spans="2:2">
      <c r="B3695" s="1057"/>
    </row>
    <row r="3696" spans="2:2">
      <c r="B3696" s="1055" t="s">
        <v>3382</v>
      </c>
    </row>
    <row r="3697" spans="2:2">
      <c r="B3697" s="1057"/>
    </row>
    <row r="3698" spans="2:2">
      <c r="B3698" s="1055" t="s">
        <v>3383</v>
      </c>
    </row>
    <row r="3699" spans="2:2">
      <c r="B3699" s="1057"/>
    </row>
    <row r="3700" spans="2:2">
      <c r="B3700" s="1055" t="s">
        <v>3384</v>
      </c>
    </row>
    <row r="3701" spans="2:2">
      <c r="B3701" s="1057"/>
    </row>
    <row r="3702" spans="2:2">
      <c r="B3702" s="1055" t="s">
        <v>3385</v>
      </c>
    </row>
    <row r="3703" spans="2:2">
      <c r="B3703" s="1057"/>
    </row>
    <row r="3704" spans="2:2">
      <c r="B3704" s="1055" t="s">
        <v>3386</v>
      </c>
    </row>
    <row r="3705" spans="2:2">
      <c r="B3705" s="1057"/>
    </row>
    <row r="3706" spans="2:2">
      <c r="B3706" s="1055" t="s">
        <v>3387</v>
      </c>
    </row>
    <row r="3707" spans="2:2">
      <c r="B3707" s="1057"/>
    </row>
    <row r="3708" spans="2:2">
      <c r="B3708" s="1055" t="s">
        <v>3388</v>
      </c>
    </row>
    <row r="3709" spans="2:2">
      <c r="B3709" s="1057"/>
    </row>
    <row r="3710" spans="2:2">
      <c r="B3710" s="1055" t="s">
        <v>3389</v>
      </c>
    </row>
    <row r="3711" spans="2:2">
      <c r="B3711" s="1057"/>
    </row>
    <row r="3712" spans="2:2">
      <c r="B3712" s="1055" t="s">
        <v>3390</v>
      </c>
    </row>
    <row r="3713" spans="2:2">
      <c r="B3713" s="1057"/>
    </row>
    <row r="3714" spans="2:2">
      <c r="B3714" s="1055" t="s">
        <v>3391</v>
      </c>
    </row>
    <row r="3715" spans="2:2">
      <c r="B3715" s="1057"/>
    </row>
    <row r="3716" spans="2:2">
      <c r="B3716" s="1055" t="s">
        <v>3392</v>
      </c>
    </row>
    <row r="3717" spans="2:2">
      <c r="B3717" s="1057"/>
    </row>
    <row r="3718" spans="2:2">
      <c r="B3718" s="1055" t="s">
        <v>3393</v>
      </c>
    </row>
    <row r="3719" spans="2:2">
      <c r="B3719" s="1057"/>
    </row>
    <row r="3720" spans="2:2">
      <c r="B3720" s="1055" t="s">
        <v>3394</v>
      </c>
    </row>
    <row r="3721" spans="2:2">
      <c r="B3721" s="1057"/>
    </row>
    <row r="3722" spans="2:2">
      <c r="B3722" s="1055" t="s">
        <v>3395</v>
      </c>
    </row>
    <row r="3723" spans="2:2">
      <c r="B3723" s="1057"/>
    </row>
    <row r="3724" spans="2:2">
      <c r="B3724" s="1055" t="s">
        <v>3396</v>
      </c>
    </row>
    <row r="3725" spans="2:2">
      <c r="B3725" s="1057"/>
    </row>
    <row r="3726" spans="2:2">
      <c r="B3726" s="1055" t="s">
        <v>3397</v>
      </c>
    </row>
    <row r="3727" spans="2:2">
      <c r="B3727" s="1057"/>
    </row>
    <row r="3728" spans="2:2">
      <c r="B3728" s="1055" t="s">
        <v>3398</v>
      </c>
    </row>
    <row r="3729" spans="2:2">
      <c r="B3729" s="1057"/>
    </row>
    <row r="3730" spans="2:2">
      <c r="B3730" s="1055" t="s">
        <v>3399</v>
      </c>
    </row>
    <row r="3731" spans="2:2">
      <c r="B3731" s="1057"/>
    </row>
    <row r="3732" spans="2:2">
      <c r="B3732" s="1055" t="s">
        <v>3400</v>
      </c>
    </row>
    <row r="3733" spans="2:2">
      <c r="B3733" s="1057"/>
    </row>
    <row r="3734" spans="2:2">
      <c r="B3734" s="1055" t="s">
        <v>3401</v>
      </c>
    </row>
    <row r="3735" spans="2:2">
      <c r="B3735" s="1057"/>
    </row>
    <row r="3736" spans="2:2">
      <c r="B3736" s="1055" t="s">
        <v>3402</v>
      </c>
    </row>
    <row r="3737" spans="2:2">
      <c r="B3737" s="1057"/>
    </row>
    <row r="3738" spans="2:2">
      <c r="B3738" s="1055" t="s">
        <v>3403</v>
      </c>
    </row>
    <row r="3739" spans="2:2">
      <c r="B3739" s="1057"/>
    </row>
    <row r="3740" spans="2:2">
      <c r="B3740" s="1055" t="s">
        <v>3404</v>
      </c>
    </row>
    <row r="3741" spans="2:2">
      <c r="B3741" s="1057"/>
    </row>
    <row r="3742" spans="2:2">
      <c r="B3742" s="1055" t="s">
        <v>3405</v>
      </c>
    </row>
    <row r="3743" spans="2:2">
      <c r="B3743" s="1057"/>
    </row>
    <row r="3744" spans="2:2">
      <c r="B3744" s="1055" t="s">
        <v>3406</v>
      </c>
    </row>
    <row r="3745" spans="2:2">
      <c r="B3745" s="1057"/>
    </row>
    <row r="3746" spans="2:2">
      <c r="B3746" s="1055" t="s">
        <v>3407</v>
      </c>
    </row>
    <row r="3747" spans="2:2">
      <c r="B3747" s="1057"/>
    </row>
    <row r="3748" spans="2:2">
      <c r="B3748" s="1055" t="s">
        <v>3408</v>
      </c>
    </row>
    <row r="3749" spans="2:2">
      <c r="B3749" s="1057"/>
    </row>
    <row r="3750" spans="2:2">
      <c r="B3750" s="1055" t="s">
        <v>3409</v>
      </c>
    </row>
    <row r="3751" spans="2:2">
      <c r="B3751" s="1057"/>
    </row>
    <row r="3752" spans="2:2">
      <c r="B3752" s="1055" t="s">
        <v>3410</v>
      </c>
    </row>
    <row r="3753" spans="2:2">
      <c r="B3753" s="1057"/>
    </row>
    <row r="3754" spans="2:2">
      <c r="B3754" s="1055" t="s">
        <v>3411</v>
      </c>
    </row>
    <row r="3755" spans="2:2">
      <c r="B3755" s="1057"/>
    </row>
    <row r="3756" spans="2:2">
      <c r="B3756" s="1055" t="s">
        <v>3412</v>
      </c>
    </row>
    <row r="3757" spans="2:2">
      <c r="B3757" s="1057"/>
    </row>
    <row r="3758" spans="2:2">
      <c r="B3758" s="1055" t="s">
        <v>3413</v>
      </c>
    </row>
    <row r="3759" spans="2:2">
      <c r="B3759" s="1057"/>
    </row>
    <row r="3760" spans="2:2">
      <c r="B3760" s="1055" t="s">
        <v>3414</v>
      </c>
    </row>
    <row r="3761" spans="2:2">
      <c r="B3761" s="1057"/>
    </row>
    <row r="3762" spans="2:2">
      <c r="B3762" s="1055" t="s">
        <v>3415</v>
      </c>
    </row>
    <row r="3763" spans="2:2">
      <c r="B3763" s="1057"/>
    </row>
    <row r="3764" spans="2:2">
      <c r="B3764" s="1055" t="s">
        <v>3416</v>
      </c>
    </row>
    <row r="3765" spans="2:2">
      <c r="B3765" s="1057"/>
    </row>
    <row r="3766" spans="2:2">
      <c r="B3766" s="1055" t="s">
        <v>3417</v>
      </c>
    </row>
    <row r="3767" spans="2:2">
      <c r="B3767" s="1057"/>
    </row>
    <row r="3768" spans="2:2">
      <c r="B3768" s="1055" t="s">
        <v>3418</v>
      </c>
    </row>
    <row r="3769" spans="2:2">
      <c r="B3769" s="1057"/>
    </row>
    <row r="3770" spans="2:2">
      <c r="B3770" s="1055" t="s">
        <v>3419</v>
      </c>
    </row>
    <row r="3771" spans="2:2">
      <c r="B3771" s="1057"/>
    </row>
    <row r="3772" spans="2:2">
      <c r="B3772" s="1055" t="s">
        <v>3420</v>
      </c>
    </row>
    <row r="3773" spans="2:2">
      <c r="B3773" s="1057"/>
    </row>
    <row r="3774" spans="2:2">
      <c r="B3774" s="1055" t="s">
        <v>3421</v>
      </c>
    </row>
    <row r="3775" spans="2:2">
      <c r="B3775" s="1057"/>
    </row>
    <row r="3776" spans="2:2">
      <c r="B3776" s="1055" t="s">
        <v>3422</v>
      </c>
    </row>
    <row r="3777" spans="2:2">
      <c r="B3777" s="1057"/>
    </row>
    <row r="3778" spans="2:2">
      <c r="B3778" s="1055" t="s">
        <v>3423</v>
      </c>
    </row>
    <row r="3779" spans="2:2">
      <c r="B3779" s="1057"/>
    </row>
    <row r="3780" spans="2:2">
      <c r="B3780" s="1055" t="s">
        <v>3424</v>
      </c>
    </row>
    <row r="3781" spans="2:2">
      <c r="B3781" s="1057"/>
    </row>
    <row r="3782" spans="2:2">
      <c r="B3782" s="1055" t="s">
        <v>3425</v>
      </c>
    </row>
    <row r="3783" spans="2:2">
      <c r="B3783" s="1057"/>
    </row>
    <row r="3784" spans="2:2">
      <c r="B3784" s="1055" t="s">
        <v>3426</v>
      </c>
    </row>
    <row r="3785" spans="2:2">
      <c r="B3785" s="1057"/>
    </row>
    <row r="3786" spans="2:2">
      <c r="B3786" s="1055" t="s">
        <v>3427</v>
      </c>
    </row>
    <row r="3787" spans="2:2">
      <c r="B3787" s="1057"/>
    </row>
    <row r="3788" spans="2:2">
      <c r="B3788" s="1055" t="s">
        <v>3428</v>
      </c>
    </row>
    <row r="3789" spans="2:2">
      <c r="B3789" s="1057"/>
    </row>
    <row r="3790" spans="2:2">
      <c r="B3790" s="1055" t="s">
        <v>3429</v>
      </c>
    </row>
    <row r="3791" spans="2:2">
      <c r="B3791" s="1057"/>
    </row>
    <row r="3792" spans="2:2">
      <c r="B3792" s="1055" t="s">
        <v>3430</v>
      </c>
    </row>
    <row r="3793" spans="2:2">
      <c r="B3793" s="1057"/>
    </row>
    <row r="3794" spans="2:2">
      <c r="B3794" s="1055" t="s">
        <v>3431</v>
      </c>
    </row>
    <row r="3795" spans="2:2">
      <c r="B3795" s="1057"/>
    </row>
    <row r="3796" spans="2:2">
      <c r="B3796" s="1055" t="s">
        <v>3432</v>
      </c>
    </row>
    <row r="3797" spans="2:2">
      <c r="B3797" s="1057"/>
    </row>
    <row r="3798" spans="2:2">
      <c r="B3798" s="1055" t="s">
        <v>3433</v>
      </c>
    </row>
    <row r="3799" spans="2:2">
      <c r="B3799" s="1057"/>
    </row>
    <row r="3800" spans="2:2">
      <c r="B3800" s="1055" t="s">
        <v>3434</v>
      </c>
    </row>
    <row r="3801" spans="2:2">
      <c r="B3801" s="1057"/>
    </row>
    <row r="3802" spans="2:2">
      <c r="B3802" s="1055" t="s">
        <v>3435</v>
      </c>
    </row>
    <row r="3803" spans="2:2">
      <c r="B3803" s="1057"/>
    </row>
    <row r="3804" spans="2:2">
      <c r="B3804" s="1055" t="s">
        <v>3436</v>
      </c>
    </row>
    <row r="3805" spans="2:2">
      <c r="B3805" s="1057"/>
    </row>
    <row r="3806" spans="2:2">
      <c r="B3806" s="1055" t="s">
        <v>3437</v>
      </c>
    </row>
    <row r="3807" spans="2:2">
      <c r="B3807" s="1057"/>
    </row>
    <row r="3808" spans="2:2">
      <c r="B3808" s="1055" t="s">
        <v>3438</v>
      </c>
    </row>
    <row r="3809" spans="2:2">
      <c r="B3809" s="1057"/>
    </row>
    <row r="3810" spans="2:2">
      <c r="B3810" s="1055" t="s">
        <v>3439</v>
      </c>
    </row>
    <row r="3811" spans="2:2">
      <c r="B3811" s="1057"/>
    </row>
    <row r="3812" spans="2:2">
      <c r="B3812" s="1055" t="s">
        <v>3440</v>
      </c>
    </row>
    <row r="3813" spans="2:2">
      <c r="B3813" s="1057"/>
    </row>
    <row r="3814" spans="2:2">
      <c r="B3814" s="1055" t="s">
        <v>3441</v>
      </c>
    </row>
    <row r="3815" spans="2:2">
      <c r="B3815" s="1057"/>
    </row>
    <row r="3816" spans="2:2">
      <c r="B3816" s="1055" t="s">
        <v>3442</v>
      </c>
    </row>
    <row r="3817" spans="2:2">
      <c r="B3817" s="1057"/>
    </row>
    <row r="3818" spans="2:2">
      <c r="B3818" s="1055" t="s">
        <v>3443</v>
      </c>
    </row>
    <row r="3819" spans="2:2">
      <c r="B3819" s="1057"/>
    </row>
    <row r="3820" spans="2:2">
      <c r="B3820" s="1055" t="s">
        <v>3444</v>
      </c>
    </row>
    <row r="3821" spans="2:2">
      <c r="B3821" s="1057"/>
    </row>
    <row r="3822" spans="2:2">
      <c r="B3822" s="1055" t="s">
        <v>3445</v>
      </c>
    </row>
    <row r="3823" spans="2:2">
      <c r="B3823" s="1057"/>
    </row>
    <row r="3824" spans="2:2">
      <c r="B3824" s="1055" t="s">
        <v>3446</v>
      </c>
    </row>
    <row r="3825" spans="2:2">
      <c r="B3825" s="1057"/>
    </row>
    <row r="3826" spans="2:2">
      <c r="B3826" s="1055" t="s">
        <v>3447</v>
      </c>
    </row>
    <row r="3827" spans="2:2">
      <c r="B3827" s="1057"/>
    </row>
    <row r="3828" spans="2:2">
      <c r="B3828" s="1055" t="s">
        <v>3448</v>
      </c>
    </row>
    <row r="3829" spans="2:2">
      <c r="B3829" s="1057"/>
    </row>
    <row r="3830" spans="2:2">
      <c r="B3830" s="1055" t="s">
        <v>3449</v>
      </c>
    </row>
    <row r="3831" spans="2:2">
      <c r="B3831" s="1057"/>
    </row>
    <row r="3832" spans="2:2">
      <c r="B3832" s="1055" t="s">
        <v>3450</v>
      </c>
    </row>
    <row r="3833" spans="2:2">
      <c r="B3833" s="1057"/>
    </row>
    <row r="3834" spans="2:2">
      <c r="B3834" s="1055" t="s">
        <v>3451</v>
      </c>
    </row>
    <row r="3835" spans="2:2">
      <c r="B3835" s="1057"/>
    </row>
    <row r="3836" spans="2:2">
      <c r="B3836" s="1055" t="s">
        <v>3452</v>
      </c>
    </row>
    <row r="3837" spans="2:2">
      <c r="B3837" s="1057"/>
    </row>
    <row r="3838" spans="2:2">
      <c r="B3838" s="1055" t="s">
        <v>3453</v>
      </c>
    </row>
    <row r="3839" spans="2:2">
      <c r="B3839" s="1057"/>
    </row>
    <row r="3840" spans="2:2">
      <c r="B3840" s="1055" t="s">
        <v>3454</v>
      </c>
    </row>
    <row r="3841" spans="2:2">
      <c r="B3841" s="1057"/>
    </row>
    <row r="3842" spans="2:2">
      <c r="B3842" s="1055" t="s">
        <v>3455</v>
      </c>
    </row>
    <row r="3843" spans="2:2" ht="15" customHeight="1">
      <c r="B3843" s="1057"/>
    </row>
    <row r="3844" spans="2:2" ht="15" customHeight="1">
      <c r="B3844" s="1055" t="s">
        <v>3456</v>
      </c>
    </row>
    <row r="3845" spans="2:2" ht="15" customHeight="1">
      <c r="B3845" s="1057"/>
    </row>
    <row r="3846" spans="2:2" ht="15" customHeight="1">
      <c r="B3846" s="1055" t="s">
        <v>3457</v>
      </c>
    </row>
    <row r="3847" spans="2:2" ht="15" customHeight="1">
      <c r="B3847" s="1057"/>
    </row>
    <row r="3848" spans="2:2" ht="15" customHeight="1">
      <c r="B3848" s="1055" t="s">
        <v>3458</v>
      </c>
    </row>
    <row r="3849" spans="2:2" ht="15" customHeight="1">
      <c r="B3849" s="1057"/>
    </row>
    <row r="3850" spans="2:2" ht="15" customHeight="1">
      <c r="B3850" s="1055" t="s">
        <v>3459</v>
      </c>
    </row>
    <row r="3851" spans="2:2" ht="15" customHeight="1">
      <c r="B3851" s="1057"/>
    </row>
    <row r="3852" spans="2:2" ht="15" customHeight="1">
      <c r="B3852" s="1055" t="s">
        <v>3460</v>
      </c>
    </row>
    <row r="3853" spans="2:2" ht="15" customHeight="1">
      <c r="B3853" s="1057"/>
    </row>
    <row r="3854" spans="2:2" ht="15" customHeight="1">
      <c r="B3854" s="1055" t="s">
        <v>3461</v>
      </c>
    </row>
    <row r="3855" spans="2:2" ht="15" customHeight="1">
      <c r="B3855" s="1057"/>
    </row>
    <row r="3856" spans="2:2" ht="15" customHeight="1">
      <c r="B3856" s="1055" t="s">
        <v>3462</v>
      </c>
    </row>
    <row r="3857" spans="2:2" ht="15" customHeight="1">
      <c r="B3857" s="1057"/>
    </row>
    <row r="3858" spans="2:2" ht="15" customHeight="1">
      <c r="B3858" s="1055" t="s">
        <v>3463</v>
      </c>
    </row>
    <row r="3859" spans="2:2" ht="15" customHeight="1">
      <c r="B3859" s="1057"/>
    </row>
    <row r="3860" spans="2:2" ht="15" customHeight="1">
      <c r="B3860" s="1055" t="s">
        <v>3464</v>
      </c>
    </row>
    <row r="3861" spans="2:2" ht="15" customHeight="1">
      <c r="B3861" s="1057"/>
    </row>
    <row r="3862" spans="2:2" ht="15" customHeight="1">
      <c r="B3862" s="1055" t="s">
        <v>3465</v>
      </c>
    </row>
    <row r="3863" spans="2:2" ht="15" customHeight="1">
      <c r="B3863" s="1057"/>
    </row>
    <row r="3864" spans="2:2" ht="15" customHeight="1">
      <c r="B3864" s="1055" t="s">
        <v>3466</v>
      </c>
    </row>
    <row r="3865" spans="2:2" ht="15" customHeight="1">
      <c r="B3865" s="1057"/>
    </row>
    <row r="3866" spans="2:2" ht="15" customHeight="1">
      <c r="B3866" s="1055" t="s">
        <v>3467</v>
      </c>
    </row>
    <row r="3867" spans="2:2" ht="15" customHeight="1">
      <c r="B3867" s="1057"/>
    </row>
    <row r="3868" spans="2:2" ht="15" customHeight="1">
      <c r="B3868" s="1055" t="s">
        <v>3468</v>
      </c>
    </row>
    <row r="3869" spans="2:2" ht="15" customHeight="1">
      <c r="B3869" s="1057"/>
    </row>
    <row r="3870" spans="2:2" ht="15" customHeight="1">
      <c r="B3870" s="1055" t="s">
        <v>3469</v>
      </c>
    </row>
    <row r="3871" spans="2:2" ht="15" customHeight="1">
      <c r="B3871" s="1057"/>
    </row>
    <row r="3872" spans="2:2" ht="15" customHeight="1">
      <c r="B3872" s="1055" t="s">
        <v>3470</v>
      </c>
    </row>
    <row r="3873" spans="2:2" ht="15" customHeight="1">
      <c r="B3873" s="1057"/>
    </row>
    <row r="3874" spans="2:2" ht="15" customHeight="1">
      <c r="B3874" s="1055" t="s">
        <v>3471</v>
      </c>
    </row>
    <row r="3875" spans="2:2" ht="15" customHeight="1">
      <c r="B3875" s="1057"/>
    </row>
    <row r="3876" spans="2:2" ht="15" customHeight="1">
      <c r="B3876" s="1055" t="s">
        <v>3472</v>
      </c>
    </row>
    <row r="3877" spans="2:2" ht="15" customHeight="1">
      <c r="B3877" s="1057"/>
    </row>
    <row r="3878" spans="2:2" ht="15" customHeight="1">
      <c r="B3878" s="1055" t="s">
        <v>3473</v>
      </c>
    </row>
    <row r="3879" spans="2:2" ht="15" customHeight="1">
      <c r="B3879" s="1057"/>
    </row>
    <row r="3880" spans="2:2" ht="15" customHeight="1">
      <c r="B3880" s="1055" t="s">
        <v>3474</v>
      </c>
    </row>
    <row r="3881" spans="2:2" ht="15" customHeight="1">
      <c r="B3881" s="1057"/>
    </row>
    <row r="3882" spans="2:2" ht="15" customHeight="1">
      <c r="B3882" s="1055" t="s">
        <v>3475</v>
      </c>
    </row>
    <row r="3883" spans="2:2" ht="15" customHeight="1">
      <c r="B3883" s="1057"/>
    </row>
    <row r="3884" spans="2:2" ht="15" customHeight="1">
      <c r="B3884" s="1055" t="s">
        <v>3476</v>
      </c>
    </row>
    <row r="3885" spans="2:2" ht="15" customHeight="1">
      <c r="B3885" s="1057"/>
    </row>
    <row r="3886" spans="2:2" ht="15" customHeight="1">
      <c r="B3886" s="1055" t="s">
        <v>3477</v>
      </c>
    </row>
    <row r="3887" spans="2:2" ht="15" customHeight="1">
      <c r="B3887" s="1057"/>
    </row>
    <row r="3888" spans="2:2" ht="15" customHeight="1">
      <c r="B3888" s="1055" t="s">
        <v>3478</v>
      </c>
    </row>
    <row r="3889" spans="2:2" ht="15" customHeight="1">
      <c r="B3889" s="1057"/>
    </row>
    <row r="3890" spans="2:2" ht="15" customHeight="1">
      <c r="B3890" s="1055" t="s">
        <v>3479</v>
      </c>
    </row>
    <row r="3891" spans="2:2" ht="15" customHeight="1">
      <c r="B3891" s="1057"/>
    </row>
    <row r="3892" spans="2:2" ht="15" customHeight="1">
      <c r="B3892" s="1055" t="s">
        <v>3480</v>
      </c>
    </row>
    <row r="3893" spans="2:2" ht="15" customHeight="1">
      <c r="B3893" s="1057"/>
    </row>
    <row r="3894" spans="2:2" ht="15" customHeight="1">
      <c r="B3894" s="1055" t="s">
        <v>3481</v>
      </c>
    </row>
    <row r="3895" spans="2:2" ht="15" customHeight="1">
      <c r="B3895" s="1057"/>
    </row>
    <row r="3896" spans="2:2" ht="15" customHeight="1">
      <c r="B3896" s="1055" t="s">
        <v>3482</v>
      </c>
    </row>
    <row r="3897" spans="2:2" ht="15" customHeight="1">
      <c r="B3897" s="1057"/>
    </row>
    <row r="3898" spans="2:2" ht="15" customHeight="1">
      <c r="B3898" s="1055" t="s">
        <v>3483</v>
      </c>
    </row>
    <row r="3899" spans="2:2" ht="15" customHeight="1">
      <c r="B3899" s="1057"/>
    </row>
    <row r="3900" spans="2:2" ht="15" customHeight="1">
      <c r="B3900" s="1055" t="s">
        <v>3484</v>
      </c>
    </row>
    <row r="3901" spans="2:2" ht="15" customHeight="1">
      <c r="B3901" s="1057"/>
    </row>
    <row r="3902" spans="2:2" ht="15" customHeight="1">
      <c r="B3902" s="1055" t="s">
        <v>3485</v>
      </c>
    </row>
    <row r="3903" spans="2:2" ht="15" customHeight="1">
      <c r="B3903" s="1057"/>
    </row>
    <row r="3904" spans="2:2" ht="15" customHeight="1">
      <c r="B3904" s="1055" t="s">
        <v>3486</v>
      </c>
    </row>
    <row r="3905" spans="2:2" ht="15" customHeight="1">
      <c r="B3905" s="1057"/>
    </row>
    <row r="3906" spans="2:2" ht="15" customHeight="1">
      <c r="B3906" s="1055" t="s">
        <v>3487</v>
      </c>
    </row>
    <row r="3907" spans="2:2" ht="15" customHeight="1">
      <c r="B3907" s="1057"/>
    </row>
    <row r="3908" spans="2:2" ht="15" customHeight="1">
      <c r="B3908" s="1055" t="s">
        <v>3488</v>
      </c>
    </row>
    <row r="3909" spans="2:2" ht="15" customHeight="1">
      <c r="B3909" s="1057"/>
    </row>
    <row r="3910" spans="2:2" ht="15" customHeight="1">
      <c r="B3910" s="1055" t="s">
        <v>3489</v>
      </c>
    </row>
    <row r="3911" spans="2:2" ht="15" customHeight="1">
      <c r="B3911" s="1057"/>
    </row>
    <row r="3912" spans="2:2" ht="15" customHeight="1">
      <c r="B3912" s="1055" t="s">
        <v>3490</v>
      </c>
    </row>
    <row r="3913" spans="2:2" ht="15" customHeight="1">
      <c r="B3913" s="1057"/>
    </row>
    <row r="3914" spans="2:2" ht="15" customHeight="1">
      <c r="B3914" s="1055" t="s">
        <v>3491</v>
      </c>
    </row>
    <row r="3915" spans="2:2" ht="15" customHeight="1">
      <c r="B3915" s="1057"/>
    </row>
    <row r="3916" spans="2:2" ht="15" customHeight="1">
      <c r="B3916" s="1055" t="s">
        <v>3492</v>
      </c>
    </row>
    <row r="3917" spans="2:2" ht="15" customHeight="1">
      <c r="B3917" s="1057"/>
    </row>
    <row r="3918" spans="2:2" ht="15" customHeight="1">
      <c r="B3918" s="1055" t="s">
        <v>3493</v>
      </c>
    </row>
    <row r="3919" spans="2:2" ht="15" customHeight="1">
      <c r="B3919" s="1057"/>
    </row>
    <row r="3920" spans="2:2" ht="15" customHeight="1">
      <c r="B3920" s="1055" t="s">
        <v>3494</v>
      </c>
    </row>
    <row r="3921" spans="2:2" ht="15" customHeight="1">
      <c r="B3921" s="1057"/>
    </row>
    <row r="3922" spans="2:2" ht="15" customHeight="1">
      <c r="B3922" s="1055" t="s">
        <v>3495</v>
      </c>
    </row>
    <row r="3923" spans="2:2" ht="15" customHeight="1">
      <c r="B3923" s="1057"/>
    </row>
    <row r="3924" spans="2:2" ht="15" customHeight="1">
      <c r="B3924" s="1055" t="s">
        <v>3496</v>
      </c>
    </row>
    <row r="3925" spans="2:2" ht="15" customHeight="1">
      <c r="B3925" s="1057"/>
    </row>
    <row r="3926" spans="2:2" ht="15" customHeight="1">
      <c r="B3926" s="1055" t="s">
        <v>3497</v>
      </c>
    </row>
    <row r="3927" spans="2:2" ht="15" customHeight="1">
      <c r="B3927" s="1057"/>
    </row>
    <row r="3928" spans="2:2" ht="15" customHeight="1">
      <c r="B3928" s="1055" t="s">
        <v>3498</v>
      </c>
    </row>
    <row r="3929" spans="2:2" ht="15" customHeight="1">
      <c r="B3929" s="1057"/>
    </row>
    <row r="3930" spans="2:2" ht="15" customHeight="1">
      <c r="B3930" s="1055" t="s">
        <v>3499</v>
      </c>
    </row>
    <row r="3931" spans="2:2" ht="15" customHeight="1">
      <c r="B3931" s="1057"/>
    </row>
    <row r="3932" spans="2:2" ht="15" customHeight="1">
      <c r="B3932" s="1055" t="s">
        <v>3500</v>
      </c>
    </row>
    <row r="3933" spans="2:2" ht="15" customHeight="1">
      <c r="B3933" s="1057"/>
    </row>
    <row r="3934" spans="2:2" ht="15" customHeight="1">
      <c r="B3934" s="1055" t="s">
        <v>3501</v>
      </c>
    </row>
    <row r="3935" spans="2:2" ht="15" customHeight="1">
      <c r="B3935" s="1057"/>
    </row>
    <row r="3936" spans="2:2" ht="15" customHeight="1">
      <c r="B3936" s="1055" t="s">
        <v>3502</v>
      </c>
    </row>
    <row r="3937" spans="2:2" ht="15" customHeight="1">
      <c r="B3937" s="1057"/>
    </row>
    <row r="3938" spans="2:2" ht="15" customHeight="1">
      <c r="B3938" s="1055" t="s">
        <v>3503</v>
      </c>
    </row>
    <row r="3939" spans="2:2" ht="15" customHeight="1">
      <c r="B3939" s="1057"/>
    </row>
    <row r="3940" spans="2:2" ht="15" customHeight="1">
      <c r="B3940" s="1055" t="s">
        <v>3504</v>
      </c>
    </row>
    <row r="3941" spans="2:2" ht="15" customHeight="1">
      <c r="B3941" s="1057"/>
    </row>
    <row r="3942" spans="2:2" ht="15" customHeight="1">
      <c r="B3942" s="1055" t="s">
        <v>3505</v>
      </c>
    </row>
    <row r="3943" spans="2:2" ht="15" customHeight="1">
      <c r="B3943" s="1057"/>
    </row>
    <row r="3944" spans="2:2" ht="15" customHeight="1">
      <c r="B3944" s="1055" t="s">
        <v>3506</v>
      </c>
    </row>
    <row r="3945" spans="2:2" ht="15" customHeight="1">
      <c r="B3945" s="1057"/>
    </row>
    <row r="3946" spans="2:2" ht="15" customHeight="1">
      <c r="B3946" s="1055" t="s">
        <v>3507</v>
      </c>
    </row>
    <row r="3947" spans="2:2" ht="15" customHeight="1">
      <c r="B3947" s="1057"/>
    </row>
    <row r="3948" spans="2:2" ht="15" customHeight="1">
      <c r="B3948" s="1055" t="s">
        <v>3508</v>
      </c>
    </row>
    <row r="3949" spans="2:2" ht="15" customHeight="1">
      <c r="B3949" s="1057"/>
    </row>
    <row r="3950" spans="2:2" ht="15" customHeight="1">
      <c r="B3950" s="1055" t="s">
        <v>3509</v>
      </c>
    </row>
    <row r="3951" spans="2:2" ht="15" customHeight="1">
      <c r="B3951" s="1057"/>
    </row>
    <row r="3952" spans="2:2" ht="15" customHeight="1">
      <c r="B3952" s="1055" t="s">
        <v>3510</v>
      </c>
    </row>
    <row r="3953" spans="2:2" ht="15" customHeight="1">
      <c r="B3953" s="1057"/>
    </row>
    <row r="3954" spans="2:2" ht="15" customHeight="1">
      <c r="B3954" s="1055" t="s">
        <v>3511</v>
      </c>
    </row>
    <row r="3955" spans="2:2" ht="15" customHeight="1">
      <c r="B3955" s="1057"/>
    </row>
    <row r="3956" spans="2:2" ht="15" customHeight="1">
      <c r="B3956" s="1055" t="s">
        <v>3512</v>
      </c>
    </row>
    <row r="3957" spans="2:2" ht="15" customHeight="1">
      <c r="B3957" s="1057"/>
    </row>
    <row r="3958" spans="2:2" ht="15" customHeight="1">
      <c r="B3958" s="1055" t="s">
        <v>3513</v>
      </c>
    </row>
    <row r="3959" spans="2:2" ht="15" customHeight="1">
      <c r="B3959" s="1057"/>
    </row>
    <row r="3960" spans="2:2" ht="15" customHeight="1">
      <c r="B3960" s="1055" t="s">
        <v>3514</v>
      </c>
    </row>
    <row r="3961" spans="2:2" ht="15" customHeight="1">
      <c r="B3961" s="1057"/>
    </row>
    <row r="3962" spans="2:2" ht="15" customHeight="1">
      <c r="B3962" s="1055" t="s">
        <v>3515</v>
      </c>
    </row>
    <row r="3963" spans="2:2" ht="15" customHeight="1">
      <c r="B3963" s="1057"/>
    </row>
    <row r="3964" spans="2:2" ht="15" customHeight="1">
      <c r="B3964" s="1055" t="s">
        <v>3516</v>
      </c>
    </row>
    <row r="3965" spans="2:2" ht="15" customHeight="1">
      <c r="B3965" s="1057"/>
    </row>
    <row r="3966" spans="2:2" ht="15" customHeight="1">
      <c r="B3966" s="1055" t="s">
        <v>3517</v>
      </c>
    </row>
    <row r="3967" spans="2:2" ht="15" customHeight="1">
      <c r="B3967" s="1057"/>
    </row>
    <row r="3968" spans="2:2" ht="15" customHeight="1">
      <c r="B3968" s="1055" t="s">
        <v>3518</v>
      </c>
    </row>
    <row r="3969" spans="2:2" ht="15" customHeight="1">
      <c r="B3969" s="1057"/>
    </row>
    <row r="3970" spans="2:2" ht="15" customHeight="1">
      <c r="B3970" s="1055" t="s">
        <v>3519</v>
      </c>
    </row>
    <row r="3971" spans="2:2" ht="15" customHeight="1">
      <c r="B3971" s="1057"/>
    </row>
    <row r="3972" spans="2:2" ht="15" customHeight="1">
      <c r="B3972" s="1055" t="s">
        <v>3520</v>
      </c>
    </row>
    <row r="3973" spans="2:2" ht="15" customHeight="1">
      <c r="B3973" s="1057"/>
    </row>
    <row r="3974" spans="2:2" ht="15" customHeight="1">
      <c r="B3974" s="1055" t="s">
        <v>3521</v>
      </c>
    </row>
    <row r="3975" spans="2:2" ht="15" customHeight="1">
      <c r="B3975" s="1057"/>
    </row>
    <row r="3976" spans="2:2" ht="15" customHeight="1">
      <c r="B3976" s="1055" t="s">
        <v>3522</v>
      </c>
    </row>
    <row r="3977" spans="2:2" ht="15" customHeight="1">
      <c r="B3977" s="1057"/>
    </row>
    <row r="3978" spans="2:2" ht="15" customHeight="1">
      <c r="B3978" s="1055" t="s">
        <v>3523</v>
      </c>
    </row>
    <row r="3979" spans="2:2" ht="15" customHeight="1">
      <c r="B3979" s="1057"/>
    </row>
    <row r="3980" spans="2:2" ht="15" customHeight="1">
      <c r="B3980" s="1055" t="s">
        <v>3524</v>
      </c>
    </row>
    <row r="3981" spans="2:2" ht="15" customHeight="1">
      <c r="B3981" s="1057"/>
    </row>
    <row r="3982" spans="2:2" ht="15" customHeight="1">
      <c r="B3982" s="1055" t="s">
        <v>3525</v>
      </c>
    </row>
    <row r="3983" spans="2:2" ht="15" customHeight="1">
      <c r="B3983" s="1057"/>
    </row>
    <row r="3984" spans="2:2" ht="15" customHeight="1">
      <c r="B3984" s="1055" t="s">
        <v>3526</v>
      </c>
    </row>
    <row r="3985" spans="2:2" ht="15" customHeight="1">
      <c r="B3985" s="1057"/>
    </row>
    <row r="3986" spans="2:2" ht="15" customHeight="1">
      <c r="B3986" s="1055" t="s">
        <v>3527</v>
      </c>
    </row>
    <row r="3987" spans="2:2" ht="15" customHeight="1">
      <c r="B3987" s="1057"/>
    </row>
    <row r="3988" spans="2:2" ht="15" customHeight="1">
      <c r="B3988" s="1055" t="s">
        <v>3528</v>
      </c>
    </row>
    <row r="3989" spans="2:2" ht="15" customHeight="1">
      <c r="B3989" s="1057"/>
    </row>
    <row r="3990" spans="2:2" ht="15" customHeight="1">
      <c r="B3990" s="1055" t="s">
        <v>3529</v>
      </c>
    </row>
    <row r="3991" spans="2:2" ht="15" customHeight="1">
      <c r="B3991" s="1057"/>
    </row>
    <row r="3992" spans="2:2" ht="15" customHeight="1">
      <c r="B3992" s="1055" t="s">
        <v>3530</v>
      </c>
    </row>
    <row r="3993" spans="2:2" ht="15" customHeight="1">
      <c r="B3993" s="1057"/>
    </row>
    <row r="3994" spans="2:2" ht="15" customHeight="1">
      <c r="B3994" s="1055" t="s">
        <v>3531</v>
      </c>
    </row>
    <row r="3995" spans="2:2" ht="15" customHeight="1">
      <c r="B3995" s="1057"/>
    </row>
    <row r="3996" spans="2:2" ht="15" customHeight="1">
      <c r="B3996" s="1055" t="s">
        <v>3532</v>
      </c>
    </row>
    <row r="3997" spans="2:2" ht="15" customHeight="1">
      <c r="B3997" s="1057"/>
    </row>
    <row r="3998" spans="2:2" ht="15" customHeight="1">
      <c r="B3998" s="1055" t="s">
        <v>3533</v>
      </c>
    </row>
    <row r="3999" spans="2:2" ht="15" customHeight="1">
      <c r="B3999" s="1057"/>
    </row>
    <row r="4000" spans="2:2" ht="15" customHeight="1">
      <c r="B4000" s="1055" t="s">
        <v>3534</v>
      </c>
    </row>
    <row r="4001" spans="2:2" ht="15" customHeight="1">
      <c r="B4001" s="1057"/>
    </row>
    <row r="4002" spans="2:2" ht="15" customHeight="1">
      <c r="B4002" s="1055" t="s">
        <v>3535</v>
      </c>
    </row>
    <row r="4003" spans="2:2" ht="15" customHeight="1">
      <c r="B4003" s="1057"/>
    </row>
    <row r="4004" spans="2:2" ht="15" customHeight="1">
      <c r="B4004" s="1055" t="s">
        <v>3536</v>
      </c>
    </row>
    <row r="4005" spans="2:2" ht="15" customHeight="1">
      <c r="B4005" s="1057"/>
    </row>
    <row r="4006" spans="2:2" ht="15" customHeight="1">
      <c r="B4006" s="1055" t="s">
        <v>3537</v>
      </c>
    </row>
    <row r="4007" spans="2:2" ht="15" customHeight="1">
      <c r="B4007" s="1057"/>
    </row>
    <row r="4008" spans="2:2" ht="15" customHeight="1">
      <c r="B4008" s="1055" t="s">
        <v>3538</v>
      </c>
    </row>
    <row r="4009" spans="2:2" ht="15" customHeight="1">
      <c r="B4009" s="1057"/>
    </row>
    <row r="4010" spans="2:2" ht="15" customHeight="1">
      <c r="B4010" s="1055" t="s">
        <v>3539</v>
      </c>
    </row>
    <row r="4011" spans="2:2" ht="15" customHeight="1">
      <c r="B4011" s="1057"/>
    </row>
    <row r="4012" spans="2:2" ht="15" customHeight="1">
      <c r="B4012" s="1055" t="s">
        <v>3540</v>
      </c>
    </row>
    <row r="4013" spans="2:2" ht="15" customHeight="1">
      <c r="B4013" s="1057"/>
    </row>
    <row r="4014" spans="2:2" ht="15" customHeight="1">
      <c r="B4014" s="1055" t="s">
        <v>3541</v>
      </c>
    </row>
    <row r="4015" spans="2:2" ht="15" customHeight="1">
      <c r="B4015" s="1057"/>
    </row>
    <row r="4016" spans="2:2" ht="15" customHeight="1">
      <c r="B4016" s="1055" t="s">
        <v>3542</v>
      </c>
    </row>
    <row r="4017" spans="2:2" ht="15" customHeight="1">
      <c r="B4017" s="1057"/>
    </row>
    <row r="4018" spans="2:2" ht="15" customHeight="1">
      <c r="B4018" s="1055" t="s">
        <v>3543</v>
      </c>
    </row>
    <row r="4019" spans="2:2" ht="15" customHeight="1">
      <c r="B4019" s="1057"/>
    </row>
    <row r="4020" spans="2:2" ht="15" customHeight="1">
      <c r="B4020" s="1055" t="s">
        <v>3544</v>
      </c>
    </row>
    <row r="4021" spans="2:2" ht="15" customHeight="1">
      <c r="B4021" s="1057"/>
    </row>
    <row r="4022" spans="2:2" ht="15" customHeight="1">
      <c r="B4022" s="1055" t="s">
        <v>3545</v>
      </c>
    </row>
    <row r="4023" spans="2:2" ht="15" customHeight="1">
      <c r="B4023" s="1057"/>
    </row>
    <row r="4024" spans="2:2" ht="15" customHeight="1">
      <c r="B4024" s="1055" t="s">
        <v>3546</v>
      </c>
    </row>
    <row r="4025" spans="2:2" ht="15" customHeight="1">
      <c r="B4025" s="1057"/>
    </row>
    <row r="4026" spans="2:2" ht="15" customHeight="1">
      <c r="B4026" s="1055" t="s">
        <v>3547</v>
      </c>
    </row>
    <row r="4027" spans="2:2" ht="15" customHeight="1">
      <c r="B4027" s="1057"/>
    </row>
    <row r="4028" spans="2:2" ht="15" customHeight="1">
      <c r="B4028" s="1055" t="s">
        <v>3548</v>
      </c>
    </row>
    <row r="4029" spans="2:2" ht="15" customHeight="1">
      <c r="B4029" s="1057"/>
    </row>
    <row r="4030" spans="2:2" ht="15" customHeight="1">
      <c r="B4030" s="1055" t="s">
        <v>3549</v>
      </c>
    </row>
    <row r="4031" spans="2:2" ht="15" customHeight="1">
      <c r="B4031" s="1057"/>
    </row>
    <row r="4032" spans="2:2" ht="15" customHeight="1">
      <c r="B4032" s="1055" t="s">
        <v>3550</v>
      </c>
    </row>
    <row r="4033" spans="2:2" ht="15" customHeight="1">
      <c r="B4033" s="1057"/>
    </row>
    <row r="4034" spans="2:2" ht="15" customHeight="1">
      <c r="B4034" s="1055" t="s">
        <v>3551</v>
      </c>
    </row>
    <row r="4035" spans="2:2" ht="15" customHeight="1">
      <c r="B4035" s="1057"/>
    </row>
    <row r="4036" spans="2:2" ht="15" customHeight="1">
      <c r="B4036" s="1055" t="s">
        <v>3552</v>
      </c>
    </row>
    <row r="4037" spans="2:2" ht="15" customHeight="1">
      <c r="B4037" s="1057"/>
    </row>
    <row r="4038" spans="2:2" ht="15" customHeight="1">
      <c r="B4038" s="1055" t="s">
        <v>3553</v>
      </c>
    </row>
    <row r="4039" spans="2:2" ht="15" customHeight="1">
      <c r="B4039" s="1057"/>
    </row>
    <row r="4040" spans="2:2" ht="15" customHeight="1">
      <c r="B4040" s="1055" t="s">
        <v>3554</v>
      </c>
    </row>
    <row r="4041" spans="2:2" ht="15" customHeight="1">
      <c r="B4041" s="1057"/>
    </row>
    <row r="4042" spans="2:2" ht="15" customHeight="1">
      <c r="B4042" s="1055" t="s">
        <v>3555</v>
      </c>
    </row>
    <row r="4043" spans="2:2" ht="15" customHeight="1">
      <c r="B4043" s="1057"/>
    </row>
    <row r="4044" spans="2:2" ht="15" customHeight="1">
      <c r="B4044" s="1055" t="s">
        <v>3556</v>
      </c>
    </row>
    <row r="4045" spans="2:2" ht="15" customHeight="1">
      <c r="B4045" s="1057"/>
    </row>
    <row r="4046" spans="2:2" ht="15" customHeight="1">
      <c r="B4046" s="1055" t="s">
        <v>3557</v>
      </c>
    </row>
    <row r="4047" spans="2:2" ht="15" customHeight="1">
      <c r="B4047" s="1057"/>
    </row>
    <row r="4048" spans="2:2" ht="15" customHeight="1">
      <c r="B4048" s="1055" t="s">
        <v>3558</v>
      </c>
    </row>
    <row r="4049" spans="2:2" ht="15" customHeight="1">
      <c r="B4049" s="1057"/>
    </row>
    <row r="4050" spans="2:2" ht="15" customHeight="1">
      <c r="B4050" s="1055" t="s">
        <v>3559</v>
      </c>
    </row>
    <row r="4051" spans="2:2" ht="15" customHeight="1">
      <c r="B4051" s="1057"/>
    </row>
    <row r="4052" spans="2:2" ht="15" customHeight="1">
      <c r="B4052" s="1055" t="s">
        <v>3560</v>
      </c>
    </row>
    <row r="4053" spans="2:2" ht="15" customHeight="1">
      <c r="B4053" s="1057"/>
    </row>
    <row r="4054" spans="2:2" ht="15" customHeight="1">
      <c r="B4054" s="1055" t="s">
        <v>3561</v>
      </c>
    </row>
    <row r="4055" spans="2:2" ht="15" customHeight="1">
      <c r="B4055" s="1057"/>
    </row>
    <row r="4056" spans="2:2" ht="15" customHeight="1">
      <c r="B4056" s="1055" t="s">
        <v>3562</v>
      </c>
    </row>
    <row r="4057" spans="2:2" ht="15" customHeight="1">
      <c r="B4057" s="1057"/>
    </row>
    <row r="4058" spans="2:2" ht="15" customHeight="1">
      <c r="B4058" s="1055" t="s">
        <v>3563</v>
      </c>
    </row>
    <row r="4059" spans="2:2" ht="15" customHeight="1">
      <c r="B4059" s="1057"/>
    </row>
    <row r="4060" spans="2:2" ht="15" customHeight="1">
      <c r="B4060" s="1055" t="s">
        <v>3564</v>
      </c>
    </row>
    <row r="4061" spans="2:2" ht="15" customHeight="1">
      <c r="B4061" s="1057"/>
    </row>
    <row r="4062" spans="2:2" ht="15" customHeight="1">
      <c r="B4062" s="1055" t="s">
        <v>3565</v>
      </c>
    </row>
    <row r="4063" spans="2:2" ht="15" customHeight="1">
      <c r="B4063" s="1057"/>
    </row>
    <row r="4064" spans="2:2" ht="15" customHeight="1">
      <c r="B4064" s="1055" t="s">
        <v>3566</v>
      </c>
    </row>
    <row r="4065" spans="2:2" ht="15" customHeight="1">
      <c r="B4065" s="1057"/>
    </row>
    <row r="4066" spans="2:2" ht="15" customHeight="1">
      <c r="B4066" s="1055" t="s">
        <v>3567</v>
      </c>
    </row>
    <row r="4067" spans="2:2" ht="15" customHeight="1">
      <c r="B4067" s="1057"/>
    </row>
    <row r="4068" spans="2:2" ht="15" customHeight="1">
      <c r="B4068" s="1055" t="s">
        <v>3568</v>
      </c>
    </row>
    <row r="4069" spans="2:2" ht="15" customHeight="1">
      <c r="B4069" s="1057"/>
    </row>
    <row r="4070" spans="2:2" ht="15" customHeight="1">
      <c r="B4070" s="1055" t="s">
        <v>3569</v>
      </c>
    </row>
    <row r="4071" spans="2:2" ht="15" customHeight="1">
      <c r="B4071" s="1057"/>
    </row>
    <row r="4072" spans="2:2" ht="15" customHeight="1">
      <c r="B4072" s="1055" t="s">
        <v>3570</v>
      </c>
    </row>
    <row r="4073" spans="2:2" ht="15" customHeight="1">
      <c r="B4073" s="1057"/>
    </row>
    <row r="4074" spans="2:2" ht="15" customHeight="1">
      <c r="B4074" s="1055" t="s">
        <v>3571</v>
      </c>
    </row>
    <row r="4075" spans="2:2" ht="15" customHeight="1">
      <c r="B4075" s="1057"/>
    </row>
    <row r="4076" spans="2:2" ht="15" customHeight="1">
      <c r="B4076" s="1055" t="s">
        <v>3572</v>
      </c>
    </row>
    <row r="4077" spans="2:2" ht="15" customHeight="1">
      <c r="B4077" s="1057"/>
    </row>
    <row r="4078" spans="2:2" ht="15" customHeight="1">
      <c r="B4078" s="1055" t="s">
        <v>3573</v>
      </c>
    </row>
    <row r="4079" spans="2:2" ht="15" customHeight="1">
      <c r="B4079" s="1057"/>
    </row>
    <row r="4080" spans="2:2" ht="15" customHeight="1">
      <c r="B4080" s="1055" t="s">
        <v>3574</v>
      </c>
    </row>
    <row r="4081" spans="2:2" ht="15" customHeight="1">
      <c r="B4081" s="1057"/>
    </row>
    <row r="4082" spans="2:2" ht="15" customHeight="1">
      <c r="B4082" s="1055" t="s">
        <v>3575</v>
      </c>
    </row>
    <row r="4083" spans="2:2" ht="15" customHeight="1">
      <c r="B4083" s="1057"/>
    </row>
    <row r="4084" spans="2:2" ht="15" customHeight="1">
      <c r="B4084" s="1055" t="s">
        <v>3576</v>
      </c>
    </row>
    <row r="4085" spans="2:2" ht="15" customHeight="1">
      <c r="B4085" s="1057"/>
    </row>
    <row r="4086" spans="2:2" ht="15" customHeight="1">
      <c r="B4086" s="1055" t="s">
        <v>3577</v>
      </c>
    </row>
    <row r="4087" spans="2:2" ht="15" customHeight="1">
      <c r="B4087" s="1057"/>
    </row>
    <row r="4088" spans="2:2" ht="15" customHeight="1">
      <c r="B4088" s="1055" t="s">
        <v>3578</v>
      </c>
    </row>
    <row r="4089" spans="2:2" ht="15" customHeight="1">
      <c r="B4089" s="1057"/>
    </row>
    <row r="4090" spans="2:2" ht="15" customHeight="1">
      <c r="B4090" s="1055" t="s">
        <v>3579</v>
      </c>
    </row>
    <row r="4091" spans="2:2" ht="15" customHeight="1">
      <c r="B4091" s="1057"/>
    </row>
    <row r="4092" spans="2:2" ht="15" customHeight="1">
      <c r="B4092" s="1055" t="s">
        <v>3580</v>
      </c>
    </row>
    <row r="4093" spans="2:2" ht="15" customHeight="1">
      <c r="B4093" s="1057"/>
    </row>
    <row r="4094" spans="2:2" ht="15" customHeight="1">
      <c r="B4094" s="1055" t="s">
        <v>3581</v>
      </c>
    </row>
    <row r="4095" spans="2:2" ht="15" customHeight="1">
      <c r="B4095" s="1057"/>
    </row>
    <row r="4096" spans="2:2" ht="15" customHeight="1">
      <c r="B4096" s="1055" t="s">
        <v>3582</v>
      </c>
    </row>
    <row r="4097" spans="2:2" ht="15" customHeight="1">
      <c r="B4097" s="1057"/>
    </row>
    <row r="4098" spans="2:2" ht="15" customHeight="1">
      <c r="B4098" s="1055" t="s">
        <v>3583</v>
      </c>
    </row>
    <row r="4099" spans="2:2" ht="15" customHeight="1">
      <c r="B4099" s="1057"/>
    </row>
    <row r="4100" spans="2:2" ht="15" customHeight="1">
      <c r="B4100" s="1055" t="s">
        <v>3584</v>
      </c>
    </row>
    <row r="4101" spans="2:2" ht="15" customHeight="1">
      <c r="B4101" s="1057"/>
    </row>
    <row r="4102" spans="2:2" ht="15" customHeight="1">
      <c r="B4102" s="1055" t="s">
        <v>3585</v>
      </c>
    </row>
    <row r="4103" spans="2:2" ht="15" customHeight="1">
      <c r="B4103" s="1057"/>
    </row>
    <row r="4104" spans="2:2" ht="15" customHeight="1">
      <c r="B4104" s="1055" t="s">
        <v>3586</v>
      </c>
    </row>
    <row r="4105" spans="2:2" ht="15" customHeight="1">
      <c r="B4105" s="1057"/>
    </row>
    <row r="4106" spans="2:2" ht="15" customHeight="1">
      <c r="B4106" s="1055" t="s">
        <v>3587</v>
      </c>
    </row>
    <row r="4107" spans="2:2" ht="15" customHeight="1">
      <c r="B4107" s="1057"/>
    </row>
    <row r="4108" spans="2:2" ht="15" customHeight="1">
      <c r="B4108" s="1055" t="s">
        <v>3588</v>
      </c>
    </row>
    <row r="4109" spans="2:2" ht="15" customHeight="1">
      <c r="B4109" s="1057"/>
    </row>
    <row r="4110" spans="2:2" ht="15" customHeight="1">
      <c r="B4110" s="1055" t="s">
        <v>3589</v>
      </c>
    </row>
    <row r="4111" spans="2:2" ht="15" customHeight="1">
      <c r="B4111" s="1057"/>
    </row>
    <row r="4112" spans="2:2" ht="15" customHeight="1">
      <c r="B4112" s="1055" t="s">
        <v>3590</v>
      </c>
    </row>
    <row r="4113" spans="2:2" ht="15" customHeight="1">
      <c r="B4113" s="1057"/>
    </row>
    <row r="4114" spans="2:2" ht="15" customHeight="1">
      <c r="B4114" s="1055" t="s">
        <v>3591</v>
      </c>
    </row>
    <row r="4115" spans="2:2" ht="15" customHeight="1">
      <c r="B4115" s="1057"/>
    </row>
    <row r="4116" spans="2:2" ht="15" customHeight="1">
      <c r="B4116" s="1055" t="s">
        <v>3592</v>
      </c>
    </row>
    <row r="4117" spans="2:2" ht="15" customHeight="1">
      <c r="B4117" s="1057"/>
    </row>
    <row r="4118" spans="2:2" ht="15" customHeight="1">
      <c r="B4118" s="1055" t="s">
        <v>3593</v>
      </c>
    </row>
    <row r="4119" spans="2:2" ht="15" customHeight="1">
      <c r="B4119" s="1057"/>
    </row>
    <row r="4120" spans="2:2" ht="15" customHeight="1">
      <c r="B4120" s="1055" t="s">
        <v>3594</v>
      </c>
    </row>
    <row r="4121" spans="2:2" ht="15" customHeight="1">
      <c r="B4121" s="1057"/>
    </row>
    <row r="4122" spans="2:2" ht="15" customHeight="1">
      <c r="B4122" s="1055" t="s">
        <v>3595</v>
      </c>
    </row>
    <row r="4123" spans="2:2" ht="15" customHeight="1">
      <c r="B4123" s="1057"/>
    </row>
    <row r="4124" spans="2:2" ht="15" customHeight="1">
      <c r="B4124" s="1055" t="s">
        <v>3596</v>
      </c>
    </row>
    <row r="4125" spans="2:2" ht="15" customHeight="1">
      <c r="B4125" s="1057"/>
    </row>
    <row r="4126" spans="2:2" ht="15" customHeight="1">
      <c r="B4126" s="1055" t="s">
        <v>3597</v>
      </c>
    </row>
    <row r="4127" spans="2:2" ht="15" customHeight="1">
      <c r="B4127" s="1057"/>
    </row>
    <row r="4128" spans="2:2" ht="15" customHeight="1">
      <c r="B4128" s="1055" t="s">
        <v>3598</v>
      </c>
    </row>
    <row r="4129" spans="2:2" ht="15" customHeight="1">
      <c r="B4129" s="1057"/>
    </row>
    <row r="4130" spans="2:2" ht="15" customHeight="1">
      <c r="B4130" s="1055" t="s">
        <v>3599</v>
      </c>
    </row>
    <row r="4131" spans="2:2" ht="15" customHeight="1">
      <c r="B4131" s="1057"/>
    </row>
    <row r="4132" spans="2:2" ht="15" customHeight="1">
      <c r="B4132" s="1055" t="s">
        <v>3600</v>
      </c>
    </row>
    <row r="4133" spans="2:2" ht="15" customHeight="1">
      <c r="B4133" s="1057"/>
    </row>
    <row r="4134" spans="2:2" ht="15" customHeight="1">
      <c r="B4134" s="1055" t="s">
        <v>3601</v>
      </c>
    </row>
    <row r="4135" spans="2:2" ht="15" customHeight="1">
      <c r="B4135" s="1057"/>
    </row>
    <row r="4136" spans="2:2" ht="15" customHeight="1">
      <c r="B4136" s="1055" t="s">
        <v>3602</v>
      </c>
    </row>
    <row r="4137" spans="2:2" ht="15" customHeight="1">
      <c r="B4137" s="1057"/>
    </row>
    <row r="4138" spans="2:2" ht="15" customHeight="1">
      <c r="B4138" s="1055" t="s">
        <v>3603</v>
      </c>
    </row>
    <row r="4139" spans="2:2" ht="15" customHeight="1">
      <c r="B4139" s="1057"/>
    </row>
    <row r="4140" spans="2:2" ht="15" customHeight="1">
      <c r="B4140" s="1055" t="s">
        <v>3604</v>
      </c>
    </row>
    <row r="4141" spans="2:2" ht="15" customHeight="1">
      <c r="B4141" s="1057"/>
    </row>
    <row r="4142" spans="2:2" ht="15" customHeight="1">
      <c r="B4142" s="1055" t="s">
        <v>3605</v>
      </c>
    </row>
    <row r="4143" spans="2:2" ht="15" customHeight="1">
      <c r="B4143" s="1057"/>
    </row>
    <row r="4144" spans="2:2" ht="15" customHeight="1">
      <c r="B4144" s="1055" t="s">
        <v>3606</v>
      </c>
    </row>
    <row r="4145" spans="2:2" ht="15" customHeight="1">
      <c r="B4145" s="1057"/>
    </row>
    <row r="4146" spans="2:2" ht="15" customHeight="1">
      <c r="B4146" s="1055" t="s">
        <v>3607</v>
      </c>
    </row>
    <row r="4147" spans="2:2" ht="15" customHeight="1">
      <c r="B4147" s="1057"/>
    </row>
    <row r="4148" spans="2:2" ht="15" customHeight="1">
      <c r="B4148" s="1055" t="s">
        <v>3608</v>
      </c>
    </row>
    <row r="4149" spans="2:2" ht="15" customHeight="1">
      <c r="B4149" s="1057"/>
    </row>
    <row r="4150" spans="2:2" ht="15" customHeight="1">
      <c r="B4150" s="1055" t="s">
        <v>3609</v>
      </c>
    </row>
    <row r="4151" spans="2:2" ht="15" customHeight="1">
      <c r="B4151" s="1057"/>
    </row>
    <row r="4152" spans="2:2" ht="15" customHeight="1">
      <c r="B4152" s="1055" t="s">
        <v>3610</v>
      </c>
    </row>
    <row r="4153" spans="2:2" ht="15" customHeight="1">
      <c r="B4153" s="1057"/>
    </row>
    <row r="4154" spans="2:2" ht="15" customHeight="1">
      <c r="B4154" s="1055" t="s">
        <v>3611</v>
      </c>
    </row>
    <row r="4155" spans="2:2" ht="15" customHeight="1">
      <c r="B4155" s="1057"/>
    </row>
    <row r="4156" spans="2:2" ht="15" customHeight="1">
      <c r="B4156" s="1055" t="s">
        <v>3612</v>
      </c>
    </row>
    <row r="4157" spans="2:2" ht="15" customHeight="1">
      <c r="B4157" s="1057"/>
    </row>
    <row r="4158" spans="2:2" ht="15" customHeight="1">
      <c r="B4158" s="1055" t="s">
        <v>3613</v>
      </c>
    </row>
    <row r="4159" spans="2:2" ht="15" customHeight="1">
      <c r="B4159" s="1057"/>
    </row>
    <row r="4160" spans="2:2" ht="15" customHeight="1">
      <c r="B4160" s="1055" t="s">
        <v>3614</v>
      </c>
    </row>
    <row r="4161" spans="2:2" ht="15" customHeight="1">
      <c r="B4161" s="1057"/>
    </row>
    <row r="4162" spans="2:2" ht="15" customHeight="1">
      <c r="B4162" s="1055" t="s">
        <v>3615</v>
      </c>
    </row>
    <row r="4163" spans="2:2" ht="15" customHeight="1">
      <c r="B4163" s="1057"/>
    </row>
    <row r="4164" spans="2:2" ht="15" customHeight="1">
      <c r="B4164" s="1055" t="s">
        <v>3616</v>
      </c>
    </row>
    <row r="4165" spans="2:2" ht="15" customHeight="1">
      <c r="B4165" s="1057"/>
    </row>
    <row r="4166" spans="2:2" ht="15" customHeight="1">
      <c r="B4166" s="1055" t="s">
        <v>3617</v>
      </c>
    </row>
    <row r="4167" spans="2:2" ht="15" customHeight="1">
      <c r="B4167" s="1057"/>
    </row>
    <row r="4168" spans="2:2" ht="15" customHeight="1">
      <c r="B4168" s="1055" t="s">
        <v>3618</v>
      </c>
    </row>
    <row r="4169" spans="2:2" ht="15" customHeight="1">
      <c r="B4169" s="1057"/>
    </row>
    <row r="4170" spans="2:2" ht="15" customHeight="1">
      <c r="B4170" s="1055" t="s">
        <v>3619</v>
      </c>
    </row>
    <row r="4171" spans="2:2" ht="15" customHeight="1">
      <c r="B4171" s="1057"/>
    </row>
    <row r="4172" spans="2:2" ht="15" customHeight="1">
      <c r="B4172" s="1055" t="s">
        <v>3620</v>
      </c>
    </row>
    <row r="4173" spans="2:2" ht="15" customHeight="1">
      <c r="B4173" s="1057"/>
    </row>
    <row r="4174" spans="2:2" ht="15" customHeight="1">
      <c r="B4174" s="1055" t="s">
        <v>3621</v>
      </c>
    </row>
    <row r="4175" spans="2:2" ht="15" customHeight="1">
      <c r="B4175" s="1057"/>
    </row>
    <row r="4176" spans="2:2" ht="15" customHeight="1">
      <c r="B4176" s="1055" t="s">
        <v>3622</v>
      </c>
    </row>
    <row r="4177" spans="2:2" ht="15" customHeight="1">
      <c r="B4177" s="1057"/>
    </row>
    <row r="4178" spans="2:2" ht="15" customHeight="1">
      <c r="B4178" s="1055" t="s">
        <v>3623</v>
      </c>
    </row>
    <row r="4179" spans="2:2" ht="15" customHeight="1">
      <c r="B4179" s="1057"/>
    </row>
    <row r="4180" spans="2:2" ht="15" customHeight="1">
      <c r="B4180" s="1055" t="s">
        <v>3624</v>
      </c>
    </row>
    <row r="4181" spans="2:2" ht="15" customHeight="1">
      <c r="B4181" s="1057"/>
    </row>
    <row r="4182" spans="2:2" ht="15" customHeight="1">
      <c r="B4182" s="1055" t="s">
        <v>3625</v>
      </c>
    </row>
    <row r="4183" spans="2:2" ht="15" customHeight="1">
      <c r="B4183" s="1057"/>
    </row>
    <row r="4184" spans="2:2" ht="15" customHeight="1">
      <c r="B4184" s="1055" t="s">
        <v>3626</v>
      </c>
    </row>
    <row r="4185" spans="2:2" ht="15" customHeight="1">
      <c r="B4185" s="1057"/>
    </row>
    <row r="4186" spans="2:2" ht="15" customHeight="1">
      <c r="B4186" s="1055" t="s">
        <v>3627</v>
      </c>
    </row>
    <row r="4187" spans="2:2" ht="15" customHeight="1">
      <c r="B4187" s="1057"/>
    </row>
    <row r="4188" spans="2:2" ht="15" customHeight="1">
      <c r="B4188" s="1055" t="s">
        <v>3628</v>
      </c>
    </row>
    <row r="4189" spans="2:2" ht="15" customHeight="1">
      <c r="B4189" s="1057"/>
    </row>
    <row r="4190" spans="2:2" ht="15" customHeight="1">
      <c r="B4190" s="1055" t="s">
        <v>3629</v>
      </c>
    </row>
    <row r="4191" spans="2:2" ht="15" customHeight="1">
      <c r="B4191" s="1057"/>
    </row>
    <row r="4192" spans="2:2" ht="15" customHeight="1">
      <c r="B4192" s="1055" t="s">
        <v>3630</v>
      </c>
    </row>
    <row r="4193" spans="2:2" ht="15" customHeight="1">
      <c r="B4193" s="1057"/>
    </row>
    <row r="4194" spans="2:2" ht="15" customHeight="1">
      <c r="B4194" s="1055" t="s">
        <v>3631</v>
      </c>
    </row>
    <row r="4195" spans="2:2" ht="15" customHeight="1">
      <c r="B4195" s="1057"/>
    </row>
    <row r="4196" spans="2:2" ht="15" customHeight="1">
      <c r="B4196" s="1055" t="s">
        <v>3632</v>
      </c>
    </row>
    <row r="4197" spans="2:2" ht="15" customHeight="1">
      <c r="B4197" s="1057"/>
    </row>
    <row r="4198" spans="2:2" ht="15" customHeight="1">
      <c r="B4198" s="1055" t="s">
        <v>3633</v>
      </c>
    </row>
    <row r="4199" spans="2:2" ht="15" customHeight="1">
      <c r="B4199" s="1057"/>
    </row>
    <row r="4200" spans="2:2" ht="15" customHeight="1">
      <c r="B4200" s="1055" t="s">
        <v>3634</v>
      </c>
    </row>
    <row r="4201" spans="2:2" ht="15" customHeight="1">
      <c r="B4201" s="1057"/>
    </row>
    <row r="4202" spans="2:2" ht="15" customHeight="1">
      <c r="B4202" s="1055" t="s">
        <v>3635</v>
      </c>
    </row>
    <row r="4203" spans="2:2" ht="15" customHeight="1">
      <c r="B4203" s="1057"/>
    </row>
    <row r="4204" spans="2:2" ht="15" customHeight="1">
      <c r="B4204" s="1055" t="s">
        <v>3636</v>
      </c>
    </row>
    <row r="4205" spans="2:2" ht="15" customHeight="1">
      <c r="B4205" s="1057"/>
    </row>
    <row r="4206" spans="2:2" ht="15" customHeight="1">
      <c r="B4206" s="1055" t="s">
        <v>3637</v>
      </c>
    </row>
    <row r="4207" spans="2:2" ht="15" customHeight="1">
      <c r="B4207" s="1057"/>
    </row>
    <row r="4208" spans="2:2" ht="15" customHeight="1">
      <c r="B4208" s="1055" t="s">
        <v>3638</v>
      </c>
    </row>
    <row r="4209" spans="2:2" ht="15" customHeight="1">
      <c r="B4209" s="1057"/>
    </row>
    <row r="4210" spans="2:2" ht="15" customHeight="1">
      <c r="B4210" s="1055" t="s">
        <v>3639</v>
      </c>
    </row>
    <row r="4211" spans="2:2" ht="15" customHeight="1">
      <c r="B4211" s="1057"/>
    </row>
    <row r="4212" spans="2:2" ht="15" customHeight="1">
      <c r="B4212" s="1055" t="s">
        <v>3640</v>
      </c>
    </row>
    <row r="4213" spans="2:2" ht="15" customHeight="1">
      <c r="B4213" s="1057"/>
    </row>
    <row r="4214" spans="2:2" ht="15" customHeight="1">
      <c r="B4214" s="1055" t="s">
        <v>3641</v>
      </c>
    </row>
    <row r="4215" spans="2:2" ht="15" customHeight="1">
      <c r="B4215" s="1057"/>
    </row>
    <row r="4216" spans="2:2" ht="15" customHeight="1">
      <c r="B4216" s="1055" t="s">
        <v>3642</v>
      </c>
    </row>
    <row r="4217" spans="2:2" ht="15" customHeight="1">
      <c r="B4217" s="1057"/>
    </row>
    <row r="4218" spans="2:2" ht="15" customHeight="1">
      <c r="B4218" s="1055" t="s">
        <v>3643</v>
      </c>
    </row>
    <row r="4219" spans="2:2" ht="15" customHeight="1">
      <c r="B4219" s="1057"/>
    </row>
    <row r="4220" spans="2:2" ht="15" customHeight="1">
      <c r="B4220" s="1055" t="s">
        <v>3644</v>
      </c>
    </row>
    <row r="4221" spans="2:2" ht="15" customHeight="1">
      <c r="B4221" s="1057"/>
    </row>
    <row r="4222" spans="2:2" ht="15" customHeight="1">
      <c r="B4222" s="1055" t="s">
        <v>3645</v>
      </c>
    </row>
    <row r="4223" spans="2:2" ht="15" customHeight="1">
      <c r="B4223" s="1057"/>
    </row>
    <row r="4224" spans="2:2" ht="15" customHeight="1">
      <c r="B4224" s="1055" t="s">
        <v>3646</v>
      </c>
    </row>
    <row r="4225" spans="2:2" ht="15" customHeight="1">
      <c r="B4225" s="1057"/>
    </row>
    <row r="4226" spans="2:2" ht="15" customHeight="1">
      <c r="B4226" s="1055" t="s">
        <v>3647</v>
      </c>
    </row>
    <row r="4227" spans="2:2" ht="15" customHeight="1">
      <c r="B4227" s="1057"/>
    </row>
    <row r="4228" spans="2:2" ht="15" customHeight="1">
      <c r="B4228" s="1055" t="s">
        <v>3648</v>
      </c>
    </row>
    <row r="4229" spans="2:2" ht="15" customHeight="1">
      <c r="B4229" s="1057"/>
    </row>
    <row r="4230" spans="2:2" ht="15" customHeight="1">
      <c r="B4230" s="1055" t="s">
        <v>3649</v>
      </c>
    </row>
    <row r="4231" spans="2:2" ht="15" customHeight="1">
      <c r="B4231" s="1057"/>
    </row>
    <row r="4232" spans="2:2" ht="15" customHeight="1">
      <c r="B4232" s="1055" t="s">
        <v>3650</v>
      </c>
    </row>
    <row r="4233" spans="2:2" ht="15" customHeight="1">
      <c r="B4233" s="1057"/>
    </row>
    <row r="4234" spans="2:2" ht="15" customHeight="1">
      <c r="B4234" s="1055" t="s">
        <v>3651</v>
      </c>
    </row>
    <row r="4235" spans="2:2" ht="15" customHeight="1">
      <c r="B4235" s="1057"/>
    </row>
    <row r="4236" spans="2:2" ht="15" customHeight="1">
      <c r="B4236" s="1055" t="s">
        <v>3652</v>
      </c>
    </row>
    <row r="4237" spans="2:2" ht="15" customHeight="1">
      <c r="B4237" s="1057"/>
    </row>
    <row r="4238" spans="2:2" ht="15" customHeight="1">
      <c r="B4238" s="1055" t="s">
        <v>3653</v>
      </c>
    </row>
    <row r="4239" spans="2:2" ht="15" customHeight="1">
      <c r="B4239" s="1057"/>
    </row>
    <row r="4240" spans="2:2" ht="15" customHeight="1">
      <c r="B4240" s="1055" t="s">
        <v>3654</v>
      </c>
    </row>
    <row r="4241" spans="2:2" ht="15" customHeight="1">
      <c r="B4241" s="1057"/>
    </row>
    <row r="4242" spans="2:2" ht="15" customHeight="1">
      <c r="B4242" s="1055" t="s">
        <v>3655</v>
      </c>
    </row>
    <row r="4243" spans="2:2" ht="15" customHeight="1">
      <c r="B4243" s="1057"/>
    </row>
    <row r="4244" spans="2:2" ht="15" customHeight="1">
      <c r="B4244" s="1055" t="s">
        <v>3656</v>
      </c>
    </row>
    <row r="4245" spans="2:2" ht="15" customHeight="1">
      <c r="B4245" s="1057"/>
    </row>
    <row r="4246" spans="2:2" ht="15" customHeight="1">
      <c r="B4246" s="1055" t="s">
        <v>3657</v>
      </c>
    </row>
    <row r="4247" spans="2:2" ht="15" customHeight="1">
      <c r="B4247" s="1057"/>
    </row>
    <row r="4248" spans="2:2" ht="15" customHeight="1">
      <c r="B4248" s="1055" t="s">
        <v>3658</v>
      </c>
    </row>
    <row r="4249" spans="2:2" ht="15" customHeight="1">
      <c r="B4249" s="1057"/>
    </row>
    <row r="4250" spans="2:2" ht="15" customHeight="1">
      <c r="B4250" s="1055" t="s">
        <v>3659</v>
      </c>
    </row>
    <row r="4251" spans="2:2" ht="15" customHeight="1">
      <c r="B4251" s="1057"/>
    </row>
    <row r="4252" spans="2:2" ht="15" customHeight="1">
      <c r="B4252" s="1055" t="s">
        <v>3660</v>
      </c>
    </row>
    <row r="4253" spans="2:2" ht="15" customHeight="1">
      <c r="B4253" s="1057"/>
    </row>
    <row r="4254" spans="2:2" ht="15" customHeight="1">
      <c r="B4254" s="1055" t="s">
        <v>3661</v>
      </c>
    </row>
    <row r="4255" spans="2:2" ht="15" customHeight="1">
      <c r="B4255" s="1057"/>
    </row>
    <row r="4256" spans="2:2" ht="15" customHeight="1">
      <c r="B4256" s="1055" t="s">
        <v>3662</v>
      </c>
    </row>
    <row r="4257" spans="2:2" ht="15" customHeight="1">
      <c r="B4257" s="1057"/>
    </row>
    <row r="4258" spans="2:2" ht="15" customHeight="1">
      <c r="B4258" s="1055" t="s">
        <v>3663</v>
      </c>
    </row>
    <row r="4259" spans="2:2" ht="15" customHeight="1">
      <c r="B4259" s="1057"/>
    </row>
    <row r="4260" spans="2:2" ht="15" customHeight="1">
      <c r="B4260" s="1055" t="s">
        <v>3664</v>
      </c>
    </row>
    <row r="4261" spans="2:2" ht="15" customHeight="1">
      <c r="B4261" s="1057"/>
    </row>
    <row r="4262" spans="2:2" ht="15" customHeight="1">
      <c r="B4262" s="1055" t="s">
        <v>3665</v>
      </c>
    </row>
    <row r="4263" spans="2:2" ht="15" customHeight="1">
      <c r="B4263" s="1057"/>
    </row>
    <row r="4264" spans="2:2" ht="15" customHeight="1">
      <c r="B4264" s="1055" t="s">
        <v>3666</v>
      </c>
    </row>
    <row r="4265" spans="2:2" ht="15" customHeight="1">
      <c r="B4265" s="1057"/>
    </row>
    <row r="4266" spans="2:2" ht="15" customHeight="1">
      <c r="B4266" s="1055" t="s">
        <v>3667</v>
      </c>
    </row>
    <row r="4267" spans="2:2" ht="15" customHeight="1">
      <c r="B4267" s="1057"/>
    </row>
    <row r="4268" spans="2:2" ht="15" customHeight="1">
      <c r="B4268" s="1055" t="s">
        <v>3668</v>
      </c>
    </row>
    <row r="4269" spans="2:2" ht="15" customHeight="1">
      <c r="B4269" s="1057"/>
    </row>
    <row r="4270" spans="2:2" ht="15" customHeight="1">
      <c r="B4270" s="1055" t="s">
        <v>3669</v>
      </c>
    </row>
    <row r="4271" spans="2:2" ht="15" customHeight="1">
      <c r="B4271" s="1057"/>
    </row>
    <row r="4272" spans="2:2" ht="15" customHeight="1">
      <c r="B4272" s="1055" t="s">
        <v>3670</v>
      </c>
    </row>
    <row r="4273" spans="2:2" ht="15" customHeight="1">
      <c r="B4273" s="1057"/>
    </row>
    <row r="4274" spans="2:2" ht="15" customHeight="1">
      <c r="B4274" s="1055" t="s">
        <v>3671</v>
      </c>
    </row>
    <row r="4275" spans="2:2" ht="15" customHeight="1">
      <c r="B4275" s="1057"/>
    </row>
    <row r="4276" spans="2:2" ht="15" customHeight="1">
      <c r="B4276" s="1055" t="s">
        <v>3672</v>
      </c>
    </row>
    <row r="4277" spans="2:2" ht="15" customHeight="1">
      <c r="B4277" s="1057"/>
    </row>
    <row r="4278" spans="2:2" ht="15" customHeight="1">
      <c r="B4278" s="1055" t="s">
        <v>3673</v>
      </c>
    </row>
    <row r="4279" spans="2:2" ht="15" customHeight="1">
      <c r="B4279" s="1057"/>
    </row>
    <row r="4280" spans="2:2" ht="15" customHeight="1">
      <c r="B4280" s="1055" t="s">
        <v>3674</v>
      </c>
    </row>
    <row r="4281" spans="2:2" ht="15" customHeight="1">
      <c r="B4281" s="1057"/>
    </row>
    <row r="4282" spans="2:2" ht="15" customHeight="1">
      <c r="B4282" s="1055" t="s">
        <v>3675</v>
      </c>
    </row>
    <row r="4283" spans="2:2" ht="15" customHeight="1">
      <c r="B4283" s="1057"/>
    </row>
    <row r="4284" spans="2:2" ht="15" customHeight="1">
      <c r="B4284" s="1055" t="s">
        <v>3676</v>
      </c>
    </row>
    <row r="4285" spans="2:2" ht="15" customHeight="1">
      <c r="B4285" s="1057"/>
    </row>
    <row r="4286" spans="2:2" ht="15" customHeight="1">
      <c r="B4286" s="1055" t="s">
        <v>3677</v>
      </c>
    </row>
    <row r="4287" spans="2:2" ht="15" customHeight="1">
      <c r="B4287" s="1057"/>
    </row>
    <row r="4288" spans="2:2" ht="15" customHeight="1">
      <c r="B4288" s="1055" t="s">
        <v>3678</v>
      </c>
    </row>
    <row r="4289" spans="2:2" ht="15" customHeight="1">
      <c r="B4289" s="1057"/>
    </row>
    <row r="4290" spans="2:2" ht="15" customHeight="1">
      <c r="B4290" s="1055" t="s">
        <v>3679</v>
      </c>
    </row>
    <row r="4291" spans="2:2" ht="15" customHeight="1">
      <c r="B4291" s="1057"/>
    </row>
    <row r="4292" spans="2:2" ht="15" customHeight="1">
      <c r="B4292" s="1055" t="s">
        <v>3680</v>
      </c>
    </row>
    <row r="4293" spans="2:2" ht="15" customHeight="1">
      <c r="B4293" s="1057"/>
    </row>
    <row r="4294" spans="2:2" ht="15" customHeight="1">
      <c r="B4294" s="1055" t="s">
        <v>3681</v>
      </c>
    </row>
    <row r="4295" spans="2:2" ht="15" customHeight="1">
      <c r="B4295" s="1057"/>
    </row>
    <row r="4296" spans="2:2" ht="15" customHeight="1">
      <c r="B4296" s="1055" t="s">
        <v>3682</v>
      </c>
    </row>
    <row r="4297" spans="2:2" ht="15" customHeight="1">
      <c r="B4297" s="1057"/>
    </row>
    <row r="4298" spans="2:2" ht="15" customHeight="1">
      <c r="B4298" s="1055" t="s">
        <v>3683</v>
      </c>
    </row>
    <row r="4299" spans="2:2" ht="15" customHeight="1">
      <c r="B4299" s="1057"/>
    </row>
    <row r="4300" spans="2:2" ht="15" customHeight="1">
      <c r="B4300" s="1055" t="s">
        <v>3684</v>
      </c>
    </row>
    <row r="4301" spans="2:2" ht="15" customHeight="1">
      <c r="B4301" s="1057"/>
    </row>
    <row r="4302" spans="2:2" ht="15" customHeight="1">
      <c r="B4302" s="1055" t="s">
        <v>3685</v>
      </c>
    </row>
    <row r="4303" spans="2:2" ht="15" customHeight="1">
      <c r="B4303" s="1057"/>
    </row>
    <row r="4304" spans="2:2" ht="15" customHeight="1">
      <c r="B4304" s="1055" t="s">
        <v>3686</v>
      </c>
    </row>
    <row r="4305" spans="2:2" ht="15" customHeight="1">
      <c r="B4305" s="1057"/>
    </row>
    <row r="4306" spans="2:2" ht="15" customHeight="1">
      <c r="B4306" s="1055" t="s">
        <v>3687</v>
      </c>
    </row>
    <row r="4307" spans="2:2" ht="15" customHeight="1">
      <c r="B4307" s="1057"/>
    </row>
    <row r="4308" spans="2:2" ht="15" customHeight="1">
      <c r="B4308" s="1055" t="s">
        <v>3688</v>
      </c>
    </row>
    <row r="4309" spans="2:2" ht="15" customHeight="1">
      <c r="B4309" s="1057"/>
    </row>
    <row r="4310" spans="2:2" ht="15" customHeight="1">
      <c r="B4310" s="1055" t="s">
        <v>3689</v>
      </c>
    </row>
    <row r="4311" spans="2:2" ht="15" customHeight="1">
      <c r="B4311" s="1057"/>
    </row>
    <row r="4312" spans="2:2" ht="15" customHeight="1">
      <c r="B4312" s="1055" t="s">
        <v>3690</v>
      </c>
    </row>
    <row r="4313" spans="2:2" ht="15" customHeight="1">
      <c r="B4313" s="1057"/>
    </row>
    <row r="4314" spans="2:2" ht="15" customHeight="1">
      <c r="B4314" s="1055" t="s">
        <v>3691</v>
      </c>
    </row>
    <row r="4315" spans="2:2" ht="15" customHeight="1">
      <c r="B4315" s="1057"/>
    </row>
    <row r="4316" spans="2:2" ht="15" customHeight="1">
      <c r="B4316" s="1055" t="s">
        <v>3692</v>
      </c>
    </row>
    <row r="4317" spans="2:2" ht="15" customHeight="1">
      <c r="B4317" s="1057"/>
    </row>
    <row r="4318" spans="2:2" ht="15" customHeight="1">
      <c r="B4318" s="1055" t="s">
        <v>3693</v>
      </c>
    </row>
    <row r="4319" spans="2:2" ht="15" customHeight="1">
      <c r="B4319" s="1057"/>
    </row>
    <row r="4320" spans="2:2" ht="15" customHeight="1">
      <c r="B4320" s="1055" t="s">
        <v>3694</v>
      </c>
    </row>
    <row r="4321" spans="2:2" ht="15" customHeight="1">
      <c r="B4321" s="1057"/>
    </row>
    <row r="4322" spans="2:2" ht="15" customHeight="1">
      <c r="B4322" s="1055" t="s">
        <v>3695</v>
      </c>
    </row>
    <row r="4323" spans="2:2" ht="15" customHeight="1">
      <c r="B4323" s="1057"/>
    </row>
    <row r="4324" spans="2:2" ht="15" customHeight="1">
      <c r="B4324" s="1055" t="s">
        <v>3696</v>
      </c>
    </row>
    <row r="4325" spans="2:2" ht="15" customHeight="1">
      <c r="B4325" s="1057"/>
    </row>
    <row r="4326" spans="2:2" ht="15" customHeight="1">
      <c r="B4326" s="1055" t="s">
        <v>3697</v>
      </c>
    </row>
    <row r="4327" spans="2:2" ht="15" customHeight="1">
      <c r="B4327" s="1057"/>
    </row>
    <row r="4328" spans="2:2" ht="15" customHeight="1">
      <c r="B4328" s="1055" t="s">
        <v>3698</v>
      </c>
    </row>
    <row r="4329" spans="2:2" ht="15" customHeight="1">
      <c r="B4329" s="1057"/>
    </row>
    <row r="4330" spans="2:2" ht="15" customHeight="1">
      <c r="B4330" s="1055" t="s">
        <v>3699</v>
      </c>
    </row>
    <row r="4331" spans="2:2" ht="15" customHeight="1">
      <c r="B4331" s="1057"/>
    </row>
    <row r="4332" spans="2:2" ht="15" customHeight="1">
      <c r="B4332" s="1055" t="s">
        <v>3700</v>
      </c>
    </row>
    <row r="4333" spans="2:2" ht="15" customHeight="1">
      <c r="B4333" s="1057"/>
    </row>
    <row r="4334" spans="2:2" ht="15" customHeight="1">
      <c r="B4334" s="1055" t="s">
        <v>3701</v>
      </c>
    </row>
    <row r="4335" spans="2:2" ht="15" customHeight="1">
      <c r="B4335" s="1057"/>
    </row>
    <row r="4336" spans="2:2" ht="15" customHeight="1">
      <c r="B4336" s="1055" t="s">
        <v>3702</v>
      </c>
    </row>
    <row r="4337" spans="2:2" ht="15" customHeight="1">
      <c r="B4337" s="1057"/>
    </row>
    <row r="4338" spans="2:2" ht="15" customHeight="1">
      <c r="B4338" s="1055" t="s">
        <v>3703</v>
      </c>
    </row>
    <row r="4339" spans="2:2" ht="15" customHeight="1">
      <c r="B4339" s="1057"/>
    </row>
    <row r="4340" spans="2:2" ht="15" customHeight="1">
      <c r="B4340" s="1055" t="s">
        <v>3704</v>
      </c>
    </row>
    <row r="4341" spans="2:2" ht="15" customHeight="1">
      <c r="B4341" s="1057"/>
    </row>
    <row r="4342" spans="2:2" ht="15" customHeight="1">
      <c r="B4342" s="1055" t="s">
        <v>3705</v>
      </c>
    </row>
    <row r="4343" spans="2:2" ht="15" customHeight="1">
      <c r="B4343" s="1057"/>
    </row>
    <row r="4344" spans="2:2" ht="15" customHeight="1">
      <c r="B4344" s="1055" t="s">
        <v>3706</v>
      </c>
    </row>
    <row r="4345" spans="2:2" ht="15" customHeight="1">
      <c r="B4345" s="1057"/>
    </row>
    <row r="4346" spans="2:2" ht="15" customHeight="1">
      <c r="B4346" s="1055" t="s">
        <v>3707</v>
      </c>
    </row>
    <row r="4347" spans="2:2" ht="15" customHeight="1">
      <c r="B4347" s="1057"/>
    </row>
    <row r="4348" spans="2:2" ht="15" customHeight="1">
      <c r="B4348" s="1055" t="s">
        <v>3708</v>
      </c>
    </row>
    <row r="4349" spans="2:2" ht="15" customHeight="1">
      <c r="B4349" s="1057"/>
    </row>
    <row r="4350" spans="2:2" ht="15" customHeight="1">
      <c r="B4350" s="1055" t="s">
        <v>3709</v>
      </c>
    </row>
    <row r="4351" spans="2:2" ht="15" customHeight="1">
      <c r="B4351" s="1057"/>
    </row>
    <row r="4352" spans="2:2" ht="15" customHeight="1">
      <c r="B4352" s="1055" t="s">
        <v>3710</v>
      </c>
    </row>
    <row r="4353" spans="2:2" ht="15" customHeight="1">
      <c r="B4353" s="1057"/>
    </row>
    <row r="4354" spans="2:2" ht="15" customHeight="1">
      <c r="B4354" s="1055" t="s">
        <v>3711</v>
      </c>
    </row>
    <row r="4355" spans="2:2" ht="15" customHeight="1">
      <c r="B4355" s="1057"/>
    </row>
    <row r="4356" spans="2:2" ht="15" customHeight="1">
      <c r="B4356" s="1055" t="s">
        <v>3712</v>
      </c>
    </row>
    <row r="4357" spans="2:2" ht="15" customHeight="1">
      <c r="B4357" s="1057"/>
    </row>
    <row r="4358" spans="2:2" ht="15" customHeight="1">
      <c r="B4358" s="1055" t="s">
        <v>3713</v>
      </c>
    </row>
    <row r="4359" spans="2:2" ht="15" customHeight="1">
      <c r="B4359" s="1057"/>
    </row>
    <row r="4360" spans="2:2" ht="15" customHeight="1">
      <c r="B4360" s="1055" t="s">
        <v>3714</v>
      </c>
    </row>
    <row r="4361" spans="2:2" ht="15" customHeight="1">
      <c r="B4361" s="1057"/>
    </row>
    <row r="4362" spans="2:2" ht="15" customHeight="1">
      <c r="B4362" s="1055" t="s">
        <v>3715</v>
      </c>
    </row>
    <row r="4363" spans="2:2" ht="15" customHeight="1">
      <c r="B4363" s="1057"/>
    </row>
    <row r="4364" spans="2:2" ht="15" customHeight="1">
      <c r="B4364" s="1055" t="s">
        <v>3716</v>
      </c>
    </row>
    <row r="4365" spans="2:2" ht="15" customHeight="1">
      <c r="B4365" s="1057"/>
    </row>
    <row r="4366" spans="2:2" ht="15" customHeight="1">
      <c r="B4366" s="1055" t="s">
        <v>3717</v>
      </c>
    </row>
    <row r="4367" spans="2:2" ht="15" customHeight="1">
      <c r="B4367" s="1057"/>
    </row>
    <row r="4368" spans="2:2" ht="15" customHeight="1">
      <c r="B4368" s="1055" t="s">
        <v>3718</v>
      </c>
    </row>
    <row r="4369" spans="2:2" ht="15" customHeight="1">
      <c r="B4369" s="1057"/>
    </row>
    <row r="4370" spans="2:2" ht="15" customHeight="1">
      <c r="B4370" s="1055" t="s">
        <v>3719</v>
      </c>
    </row>
    <row r="4371" spans="2:2" ht="15" customHeight="1">
      <c r="B4371" s="1057"/>
    </row>
    <row r="4372" spans="2:2" ht="15" customHeight="1">
      <c r="B4372" s="1055" t="s">
        <v>3720</v>
      </c>
    </row>
    <row r="4373" spans="2:2" ht="15" customHeight="1">
      <c r="B4373" s="1057"/>
    </row>
    <row r="4374" spans="2:2" ht="15" customHeight="1">
      <c r="B4374" s="1055" t="s">
        <v>3721</v>
      </c>
    </row>
    <row r="4375" spans="2:2" ht="15" customHeight="1">
      <c r="B4375" s="1057"/>
    </row>
    <row r="4376" spans="2:2" ht="15" customHeight="1">
      <c r="B4376" s="1055" t="s">
        <v>3722</v>
      </c>
    </row>
    <row r="4377" spans="2:2" ht="15" customHeight="1">
      <c r="B4377" s="1057"/>
    </row>
    <row r="4378" spans="2:2" ht="15" customHeight="1">
      <c r="B4378" s="1055" t="s">
        <v>3723</v>
      </c>
    </row>
    <row r="4379" spans="2:2" ht="15" customHeight="1">
      <c r="B4379" s="1057"/>
    </row>
    <row r="4380" spans="2:2" ht="15" customHeight="1">
      <c r="B4380" s="1055" t="s">
        <v>3724</v>
      </c>
    </row>
    <row r="4381" spans="2:2" ht="15" customHeight="1">
      <c r="B4381" s="1057"/>
    </row>
    <row r="4382" spans="2:2" ht="15" customHeight="1">
      <c r="B4382" s="1055" t="s">
        <v>3725</v>
      </c>
    </row>
    <row r="4383" spans="2:2" ht="15" customHeight="1">
      <c r="B4383" s="1057"/>
    </row>
    <row r="4384" spans="2:2" ht="15" customHeight="1">
      <c r="B4384" s="1055" t="s">
        <v>3726</v>
      </c>
    </row>
    <row r="4385" spans="2:2" ht="15" customHeight="1">
      <c r="B4385" s="1057"/>
    </row>
    <row r="4386" spans="2:2" ht="15" customHeight="1">
      <c r="B4386" s="1055" t="s">
        <v>3727</v>
      </c>
    </row>
    <row r="4387" spans="2:2" ht="15" customHeight="1">
      <c r="B4387" s="1057"/>
    </row>
    <row r="4388" spans="2:2" ht="15" customHeight="1">
      <c r="B4388" s="1055" t="s">
        <v>3728</v>
      </c>
    </row>
    <row r="4389" spans="2:2" ht="15" customHeight="1">
      <c r="B4389" s="1057"/>
    </row>
    <row r="4390" spans="2:2" ht="15" customHeight="1">
      <c r="B4390" s="1055" t="s">
        <v>3729</v>
      </c>
    </row>
    <row r="4391" spans="2:2" ht="15" customHeight="1">
      <c r="B4391" s="1057"/>
    </row>
    <row r="4392" spans="2:2" ht="15" customHeight="1">
      <c r="B4392" s="1055" t="s">
        <v>3730</v>
      </c>
    </row>
    <row r="4393" spans="2:2" ht="15" customHeight="1">
      <c r="B4393" s="1057"/>
    </row>
    <row r="4394" spans="2:2" ht="15" customHeight="1">
      <c r="B4394" s="1055" t="s">
        <v>3731</v>
      </c>
    </row>
    <row r="4395" spans="2:2" ht="15" customHeight="1">
      <c r="B4395" s="1057"/>
    </row>
    <row r="4396" spans="2:2" ht="15" customHeight="1">
      <c r="B4396" s="1055" t="s">
        <v>3732</v>
      </c>
    </row>
    <row r="4397" spans="2:2" ht="15" customHeight="1">
      <c r="B4397" s="1057"/>
    </row>
    <row r="4398" spans="2:2" ht="15" customHeight="1">
      <c r="B4398" s="1055" t="s">
        <v>3733</v>
      </c>
    </row>
    <row r="4399" spans="2:2" ht="15" customHeight="1">
      <c r="B4399" s="1057"/>
    </row>
    <row r="4400" spans="2:2" ht="15" customHeight="1">
      <c r="B4400" s="1055" t="s">
        <v>3734</v>
      </c>
    </row>
    <row r="4401" spans="2:2" ht="15" customHeight="1">
      <c r="B4401" s="1057"/>
    </row>
    <row r="4402" spans="2:2" ht="15" customHeight="1">
      <c r="B4402" s="1055" t="s">
        <v>3735</v>
      </c>
    </row>
    <row r="4403" spans="2:2" ht="15" customHeight="1">
      <c r="B4403" s="1057"/>
    </row>
    <row r="4404" spans="2:2" ht="15" customHeight="1">
      <c r="B4404" s="1055" t="s">
        <v>3736</v>
      </c>
    </row>
    <row r="4405" spans="2:2" ht="15" customHeight="1">
      <c r="B4405" s="1057"/>
    </row>
    <row r="4406" spans="2:2" ht="15" customHeight="1">
      <c r="B4406" s="1055" t="s">
        <v>3737</v>
      </c>
    </row>
    <row r="4407" spans="2:2" ht="15" customHeight="1">
      <c r="B4407" s="1057"/>
    </row>
    <row r="4408" spans="2:2" ht="15" customHeight="1">
      <c r="B4408" s="1055" t="s">
        <v>3738</v>
      </c>
    </row>
    <row r="4409" spans="2:2" ht="15" customHeight="1">
      <c r="B4409" s="1057"/>
    </row>
    <row r="4410" spans="2:2" ht="15" customHeight="1">
      <c r="B4410" s="1055" t="s">
        <v>3739</v>
      </c>
    </row>
    <row r="4411" spans="2:2" ht="15" customHeight="1">
      <c r="B4411" s="1057"/>
    </row>
    <row r="4412" spans="2:2" ht="15" customHeight="1">
      <c r="B4412" s="1055" t="s">
        <v>3740</v>
      </c>
    </row>
    <row r="4413" spans="2:2" ht="15" customHeight="1">
      <c r="B4413" s="1057"/>
    </row>
    <row r="4414" spans="2:2" ht="15" customHeight="1">
      <c r="B4414" s="1055" t="s">
        <v>3741</v>
      </c>
    </row>
    <row r="4415" spans="2:2" ht="15" customHeight="1">
      <c r="B4415" s="1057"/>
    </row>
    <row r="4416" spans="2:2" ht="15" customHeight="1">
      <c r="B4416" s="1055" t="s">
        <v>3742</v>
      </c>
    </row>
    <row r="4417" spans="2:2" ht="15" customHeight="1">
      <c r="B4417" s="1057"/>
    </row>
    <row r="4418" spans="2:2" ht="15" customHeight="1">
      <c r="B4418" s="1055" t="s">
        <v>3743</v>
      </c>
    </row>
    <row r="4419" spans="2:2" ht="15" customHeight="1">
      <c r="B4419" s="1057"/>
    </row>
    <row r="4420" spans="2:2" ht="15" customHeight="1">
      <c r="B4420" s="1055" t="s">
        <v>3744</v>
      </c>
    </row>
    <row r="4421" spans="2:2" ht="15" customHeight="1">
      <c r="B4421" s="1057"/>
    </row>
    <row r="4422" spans="2:2" ht="15" customHeight="1">
      <c r="B4422" s="1055" t="s">
        <v>3745</v>
      </c>
    </row>
    <row r="4423" spans="2:2" ht="15" customHeight="1">
      <c r="B4423" s="1057"/>
    </row>
    <row r="4424" spans="2:2" ht="15" customHeight="1">
      <c r="B4424" s="1055" t="s">
        <v>3746</v>
      </c>
    </row>
    <row r="4425" spans="2:2" ht="15" customHeight="1">
      <c r="B4425" s="1057"/>
    </row>
    <row r="4426" spans="2:2" ht="15" customHeight="1">
      <c r="B4426" s="1055" t="s">
        <v>3747</v>
      </c>
    </row>
    <row r="4427" spans="2:2" ht="15" customHeight="1">
      <c r="B4427" s="1057"/>
    </row>
    <row r="4428" spans="2:2" ht="15" customHeight="1">
      <c r="B4428" s="1055" t="s">
        <v>3748</v>
      </c>
    </row>
    <row r="4429" spans="2:2" ht="15" customHeight="1">
      <c r="B4429" s="1057"/>
    </row>
    <row r="4430" spans="2:2" ht="15" customHeight="1">
      <c r="B4430" s="1055" t="s">
        <v>3749</v>
      </c>
    </row>
    <row r="4431" spans="2:2" ht="15" customHeight="1">
      <c r="B4431" s="1057"/>
    </row>
    <row r="4432" spans="2:2" ht="15" customHeight="1">
      <c r="B4432" s="1055" t="s">
        <v>3750</v>
      </c>
    </row>
    <row r="4433" spans="2:2" ht="15" customHeight="1">
      <c r="B4433" s="1057"/>
    </row>
    <row r="4434" spans="2:2" ht="15" customHeight="1">
      <c r="B4434" s="1055" t="s">
        <v>3751</v>
      </c>
    </row>
    <row r="4435" spans="2:2" ht="15" customHeight="1">
      <c r="B4435" s="1057"/>
    </row>
    <row r="4436" spans="2:2" ht="15" customHeight="1">
      <c r="B4436" s="1055" t="s">
        <v>3752</v>
      </c>
    </row>
    <row r="4437" spans="2:2" ht="15" customHeight="1">
      <c r="B4437" s="1057"/>
    </row>
    <row r="4438" spans="2:2" ht="15" customHeight="1">
      <c r="B4438" s="1055" t="s">
        <v>3753</v>
      </c>
    </row>
    <row r="4439" spans="2:2" ht="15" customHeight="1">
      <c r="B4439" s="1057"/>
    </row>
    <row r="4440" spans="2:2" ht="15" customHeight="1">
      <c r="B4440" s="1055" t="s">
        <v>3754</v>
      </c>
    </row>
    <row r="4441" spans="2:2" ht="15" customHeight="1">
      <c r="B4441" s="1057"/>
    </row>
    <row r="4442" spans="2:2" ht="15" customHeight="1">
      <c r="B4442" s="1055" t="s">
        <v>3755</v>
      </c>
    </row>
    <row r="4443" spans="2:2" ht="15" customHeight="1">
      <c r="B4443" s="1057"/>
    </row>
    <row r="4444" spans="2:2" ht="15" customHeight="1">
      <c r="B4444" s="1055" t="s">
        <v>3756</v>
      </c>
    </row>
    <row r="4445" spans="2:2" ht="15" customHeight="1">
      <c r="B4445" s="1057"/>
    </row>
    <row r="4446" spans="2:2" ht="15" customHeight="1">
      <c r="B4446" s="1055" t="s">
        <v>3757</v>
      </c>
    </row>
    <row r="4447" spans="2:2" ht="15" customHeight="1">
      <c r="B4447" s="1057"/>
    </row>
    <row r="4448" spans="2:2" ht="15" customHeight="1">
      <c r="B4448" s="1055" t="s">
        <v>3758</v>
      </c>
    </row>
    <row r="4449" spans="2:2" ht="15" customHeight="1">
      <c r="B4449" s="1057"/>
    </row>
    <row r="4450" spans="2:2" ht="15" customHeight="1">
      <c r="B4450" s="1055" t="s">
        <v>3759</v>
      </c>
    </row>
    <row r="4451" spans="2:2" ht="15" customHeight="1">
      <c r="B4451" s="1057"/>
    </row>
    <row r="4452" spans="2:2" ht="15" customHeight="1">
      <c r="B4452" s="1055" t="s">
        <v>3760</v>
      </c>
    </row>
    <row r="4453" spans="2:2" ht="15" customHeight="1">
      <c r="B4453" s="1057"/>
    </row>
    <row r="4454" spans="2:2" ht="15" customHeight="1">
      <c r="B4454" s="1055" t="s">
        <v>3761</v>
      </c>
    </row>
    <row r="4455" spans="2:2" ht="15" customHeight="1">
      <c r="B4455" s="1057"/>
    </row>
    <row r="4456" spans="2:2" ht="15" customHeight="1">
      <c r="B4456" s="1055" t="s">
        <v>3762</v>
      </c>
    </row>
    <row r="4457" spans="2:2" ht="15" customHeight="1">
      <c r="B4457" s="1057"/>
    </row>
    <row r="4458" spans="2:2" ht="15" customHeight="1">
      <c r="B4458" s="1055" t="s">
        <v>3763</v>
      </c>
    </row>
    <row r="4459" spans="2:2" ht="15" customHeight="1">
      <c r="B4459" s="1057"/>
    </row>
    <row r="4460" spans="2:2" ht="15" customHeight="1">
      <c r="B4460" s="1055" t="s">
        <v>3764</v>
      </c>
    </row>
    <row r="4461" spans="2:2" ht="15" customHeight="1">
      <c r="B4461" s="1057"/>
    </row>
    <row r="4462" spans="2:2" ht="15" customHeight="1">
      <c r="B4462" s="1055" t="s">
        <v>3765</v>
      </c>
    </row>
    <row r="4463" spans="2:2" ht="15" customHeight="1">
      <c r="B4463" s="1057"/>
    </row>
    <row r="4464" spans="2:2" ht="15" customHeight="1">
      <c r="B4464" s="1055" t="s">
        <v>3766</v>
      </c>
    </row>
    <row r="4465" spans="2:2" ht="15" customHeight="1">
      <c r="B4465" s="1057"/>
    </row>
    <row r="4466" spans="2:2" ht="15" customHeight="1">
      <c r="B4466" s="1055" t="s">
        <v>3767</v>
      </c>
    </row>
    <row r="4467" spans="2:2" ht="15" customHeight="1">
      <c r="B4467" s="1057"/>
    </row>
    <row r="4468" spans="2:2" ht="15" customHeight="1">
      <c r="B4468" s="1055" t="s">
        <v>3768</v>
      </c>
    </row>
    <row r="4469" spans="2:2" ht="15" customHeight="1">
      <c r="B4469" s="1057"/>
    </row>
    <row r="4470" spans="2:2" ht="15" customHeight="1">
      <c r="B4470" s="1055" t="s">
        <v>3769</v>
      </c>
    </row>
    <row r="4471" spans="2:2" ht="15" customHeight="1">
      <c r="B4471" s="1057"/>
    </row>
    <row r="4472" spans="2:2" ht="15" customHeight="1">
      <c r="B4472" s="1055" t="s">
        <v>3770</v>
      </c>
    </row>
    <row r="4473" spans="2:2" ht="15" customHeight="1">
      <c r="B4473" s="1057"/>
    </row>
    <row r="4474" spans="2:2" ht="15" customHeight="1">
      <c r="B4474" s="1055" t="s">
        <v>3771</v>
      </c>
    </row>
    <row r="4475" spans="2:2" ht="15" customHeight="1">
      <c r="B4475" s="1057"/>
    </row>
    <row r="4476" spans="2:2" ht="15" customHeight="1">
      <c r="B4476" s="1055" t="s">
        <v>3772</v>
      </c>
    </row>
    <row r="4477" spans="2:2" ht="15" customHeight="1">
      <c r="B4477" s="1057"/>
    </row>
    <row r="4478" spans="2:2" ht="15" customHeight="1">
      <c r="B4478" s="1055" t="s">
        <v>3773</v>
      </c>
    </row>
    <row r="4479" spans="2:2" ht="15" customHeight="1">
      <c r="B4479" s="1057"/>
    </row>
    <row r="4480" spans="2:2" ht="15" customHeight="1">
      <c r="B4480" s="1055" t="s">
        <v>3774</v>
      </c>
    </row>
    <row r="4481" spans="2:2" ht="15" customHeight="1">
      <c r="B4481" s="1057"/>
    </row>
    <row r="4482" spans="2:2" ht="15" customHeight="1">
      <c r="B4482" s="1055" t="s">
        <v>3775</v>
      </c>
    </row>
    <row r="4483" spans="2:2" ht="15" customHeight="1">
      <c r="B4483" s="1057"/>
    </row>
    <row r="4484" spans="2:2" ht="15" customHeight="1">
      <c r="B4484" s="1055" t="s">
        <v>3776</v>
      </c>
    </row>
    <row r="4485" spans="2:2" ht="15" customHeight="1">
      <c r="B4485" s="1057"/>
    </row>
    <row r="4486" spans="2:2" ht="15" customHeight="1">
      <c r="B4486" s="1055" t="s">
        <v>3777</v>
      </c>
    </row>
    <row r="4487" spans="2:2" ht="15" customHeight="1">
      <c r="B4487" s="1057"/>
    </row>
    <row r="4488" spans="2:2" ht="15" customHeight="1">
      <c r="B4488" s="1055" t="s">
        <v>3778</v>
      </c>
    </row>
    <row r="4489" spans="2:2" ht="15" customHeight="1">
      <c r="B4489" s="1057"/>
    </row>
    <row r="4490" spans="2:2" ht="15" customHeight="1">
      <c r="B4490" s="1055" t="s">
        <v>3779</v>
      </c>
    </row>
    <row r="4491" spans="2:2" ht="15" customHeight="1">
      <c r="B4491" s="1057"/>
    </row>
    <row r="4492" spans="2:2" ht="15" customHeight="1">
      <c r="B4492" s="1055" t="s">
        <v>3780</v>
      </c>
    </row>
    <row r="4493" spans="2:2" ht="15" customHeight="1">
      <c r="B4493" s="1057"/>
    </row>
    <row r="4494" spans="2:2" ht="15" customHeight="1">
      <c r="B4494" s="1055" t="s">
        <v>3781</v>
      </c>
    </row>
    <row r="4495" spans="2:2" ht="15" customHeight="1">
      <c r="B4495" s="1057"/>
    </row>
    <row r="4496" spans="2:2" ht="15" customHeight="1">
      <c r="B4496" s="1055" t="s">
        <v>3782</v>
      </c>
    </row>
    <row r="4497" spans="2:2" ht="15" customHeight="1">
      <c r="B4497" s="1057"/>
    </row>
    <row r="4498" spans="2:2" ht="15" customHeight="1">
      <c r="B4498" s="1055" t="s">
        <v>3783</v>
      </c>
    </row>
    <row r="4499" spans="2:2" ht="15" customHeight="1">
      <c r="B4499" s="1057"/>
    </row>
    <row r="4500" spans="2:2" ht="15" customHeight="1">
      <c r="B4500" s="1055" t="s">
        <v>3784</v>
      </c>
    </row>
    <row r="4501" spans="2:2" ht="15" customHeight="1">
      <c r="B4501" s="1057"/>
    </row>
    <row r="4502" spans="2:2" ht="15" customHeight="1">
      <c r="B4502" s="1055" t="s">
        <v>3785</v>
      </c>
    </row>
    <row r="4503" spans="2:2" ht="15" customHeight="1">
      <c r="B4503" s="1057"/>
    </row>
    <row r="4504" spans="2:2" ht="15" customHeight="1">
      <c r="B4504" s="1055" t="s">
        <v>3786</v>
      </c>
    </row>
    <row r="4505" spans="2:2" ht="15" customHeight="1">
      <c r="B4505" s="1057"/>
    </row>
    <row r="4506" spans="2:2" ht="15" customHeight="1">
      <c r="B4506" s="1055" t="s">
        <v>3787</v>
      </c>
    </row>
    <row r="4507" spans="2:2" ht="15" customHeight="1">
      <c r="B4507" s="1057"/>
    </row>
    <row r="4508" spans="2:2" ht="15" customHeight="1">
      <c r="B4508" s="1055" t="s">
        <v>3788</v>
      </c>
    </row>
    <row r="4509" spans="2:2" ht="15" customHeight="1">
      <c r="B4509" s="1057"/>
    </row>
    <row r="4510" spans="2:2" ht="15" customHeight="1">
      <c r="B4510" s="1055" t="s">
        <v>3789</v>
      </c>
    </row>
    <row r="4511" spans="2:2" ht="15" customHeight="1">
      <c r="B4511" s="1057"/>
    </row>
    <row r="4512" spans="2:2" ht="15" customHeight="1">
      <c r="B4512" s="1055" t="s">
        <v>3790</v>
      </c>
    </row>
    <row r="4513" spans="2:2" ht="15" customHeight="1">
      <c r="B4513" s="1057"/>
    </row>
    <row r="4514" spans="2:2" ht="15" customHeight="1">
      <c r="B4514" s="1055" t="s">
        <v>3791</v>
      </c>
    </row>
    <row r="4515" spans="2:2" ht="15" customHeight="1">
      <c r="B4515" s="1057"/>
    </row>
    <row r="4516" spans="2:2" ht="15" customHeight="1">
      <c r="B4516" s="1055" t="s">
        <v>3792</v>
      </c>
    </row>
    <row r="4517" spans="2:2" ht="15" customHeight="1">
      <c r="B4517" s="1057"/>
    </row>
    <row r="4518" spans="2:2" ht="15" customHeight="1">
      <c r="B4518" s="1055" t="s">
        <v>3793</v>
      </c>
    </row>
    <row r="4519" spans="2:2" ht="15" customHeight="1">
      <c r="B4519" s="1057"/>
    </row>
    <row r="4520" spans="2:2" ht="15" customHeight="1">
      <c r="B4520" s="1055" t="s">
        <v>3794</v>
      </c>
    </row>
    <row r="4521" spans="2:2" ht="15" customHeight="1">
      <c r="B4521" s="1057"/>
    </row>
    <row r="4522" spans="2:2" ht="15" customHeight="1">
      <c r="B4522" s="1055" t="s">
        <v>3795</v>
      </c>
    </row>
    <row r="4523" spans="2:2" ht="15" customHeight="1">
      <c r="B4523" s="1057"/>
    </row>
    <row r="4524" spans="2:2" ht="15" customHeight="1">
      <c r="B4524" s="1055" t="s">
        <v>3796</v>
      </c>
    </row>
    <row r="4525" spans="2:2" ht="15" customHeight="1">
      <c r="B4525" s="1057"/>
    </row>
    <row r="4526" spans="2:2" ht="15" customHeight="1">
      <c r="B4526" s="1055" t="s">
        <v>3797</v>
      </c>
    </row>
    <row r="4527" spans="2:2" ht="15" customHeight="1">
      <c r="B4527" s="1057"/>
    </row>
    <row r="4528" spans="2:2" ht="15" customHeight="1">
      <c r="B4528" s="1055" t="s">
        <v>3798</v>
      </c>
    </row>
    <row r="4529" spans="2:2" ht="15" customHeight="1">
      <c r="B4529" s="1057"/>
    </row>
    <row r="4530" spans="2:2" ht="15" customHeight="1">
      <c r="B4530" s="1055" t="s">
        <v>3799</v>
      </c>
    </row>
    <row r="4531" spans="2:2" ht="15" customHeight="1">
      <c r="B4531" s="1057"/>
    </row>
    <row r="4532" spans="2:2" ht="15" customHeight="1">
      <c r="B4532" s="1055" t="s">
        <v>3800</v>
      </c>
    </row>
    <row r="4533" spans="2:2" ht="15" customHeight="1">
      <c r="B4533" s="1057"/>
    </row>
    <row r="4534" spans="2:2" ht="15" customHeight="1">
      <c r="B4534" s="1055" t="s">
        <v>3801</v>
      </c>
    </row>
    <row r="4535" spans="2:2" ht="15" customHeight="1">
      <c r="B4535" s="1057"/>
    </row>
    <row r="4536" spans="2:2" ht="15" customHeight="1">
      <c r="B4536" s="1055" t="s">
        <v>3802</v>
      </c>
    </row>
    <row r="4537" spans="2:2" ht="15" customHeight="1">
      <c r="B4537" s="1057"/>
    </row>
    <row r="4538" spans="2:2" ht="15" customHeight="1">
      <c r="B4538" s="1055" t="s">
        <v>3803</v>
      </c>
    </row>
    <row r="4539" spans="2:2" ht="15" customHeight="1">
      <c r="B4539" s="1057"/>
    </row>
    <row r="4540" spans="2:2" ht="15" customHeight="1">
      <c r="B4540" s="1055" t="s">
        <v>3804</v>
      </c>
    </row>
    <row r="4541" spans="2:2" ht="15" customHeight="1">
      <c r="B4541" s="1057"/>
    </row>
    <row r="4542" spans="2:2" ht="15" customHeight="1">
      <c r="B4542" s="1055" t="s">
        <v>3805</v>
      </c>
    </row>
    <row r="4543" spans="2:2" ht="15" customHeight="1">
      <c r="B4543" s="1057"/>
    </row>
    <row r="4544" spans="2:2" ht="15" customHeight="1">
      <c r="B4544" s="1055" t="s">
        <v>3806</v>
      </c>
    </row>
  </sheetData>
  <sheetProtection algorithmName="SHA-512" hashValue="0wcabfwgfsYAV+Ks613rYx3lwVGuPo9MPLKUVVlpy3OPZyIUTFo2+8yHjARCKerC42Aqcufs+HW80K/8fIzmyw==" saltValue="TK/9okU50LODsFUAMQaVzg==" spinCount="100000" sheet="1" objects="1" scenarios="1"/>
  <mergeCells count="1">
    <mergeCell ref="A7:B7"/>
  </mergeCells>
  <hyperlinks>
    <hyperlink ref="B1284" r:id="rId1" display="https://actualicese.com/intereses-moratorios-sobre-deudas-tributarias/?referer=L-excel-formato&amp;utm_medium=act_formato_excel&amp;utm_source=act_formato_excel&amp;utm_campaign=act_formato_excel&amp;utm_content=act_formato_excel_link" xr:uid="{4A2269A3-20AF-40BE-B619-694340474785}"/>
    <hyperlink ref="B1286" r:id="rId2" display="https://actualicese.com/guia-en-excel-para-revisiones-pertinentes-en-la-propiedad-planta-y-equipo-en-el-proceso-de-cierre-contable/?referer=L-excel-formato&amp;utm_medium=act_formato_excel&amp;utm_source=act_formato_excel&amp;utm_campaign=act_formato_excel&amp;utm_content=act_formato_excel_link" xr:uid="{17930304-01E6-444F-AEDC-32FFF104DBDC}"/>
    <hyperlink ref="B1288" r:id="rId3" display="https://actualicese.com/ejercicio-en-excel-para-el-reconocimiento-del-deterioro-de-inventarios-al-cierre-contable-de-una-pyme/?referer=L-excel-formato&amp;utm_medium=act_formato_excel&amp;utm_source=act_formato_excel&amp;utm_campaign=act_formato_excel&amp;utm_content=act_formato_excel_link" xr:uid="{9776ED85-D256-42A6-93BF-8D510C22AB45}"/>
    <hyperlink ref="B1290" r:id="rId4" display="https://actualicese.com/formato-de-circularizacion-de-proveedores-automatizado/?referer=L-excel-formato&amp;utm_medium=act_formato_excel&amp;utm_source=act_formato_excel&amp;utm_campaign=act_formato_excel&amp;utm_content=act_formato_excel_link" xr:uid="{BE8625E4-668C-4655-B483-0444B0CCFD71}"/>
    <hyperlink ref="B1292" r:id="rId5" display="https://actualicese.com/liquidador-impuesto-diferido-por-venta-de-bienes-inmuebles-a-largo-plazo-en-2022-caso-practico-en-excel/?referer=L-excel-formato&amp;utm_medium=act_formato_excel&amp;utm_source=act_formato_excel&amp;utm_campaign=act_formato_excel&amp;utm_content=act_formato_excel_link" xr:uid="{5BF9A0A7-4391-4ED1-9AE1-A2CC12FDF7EA}"/>
    <hyperlink ref="B1294" r:id="rId6" display="https://actualicese.com/formato-capital-de-trabajo/?referer=L-excel-formato&amp;utm_medium=act_formato_excel&amp;utm_source=act_formato_excel&amp;utm_campaign=act_formato_excel&amp;utm_content=act_formato_excel_link" xr:uid="{B2B6DBE6-DF1B-4442-B627-C234067DB266}"/>
    <hyperlink ref="B1296" r:id="rId7" display="https://actualicese.com/impuesto-diferido-ante-deterioro-de-cartera-en-2022-caso-practico-en-excel/?referer=L-excel-formato&amp;utm_medium=act_formato_excel&amp;utm_source=act_formato_excel&amp;utm_campaign=act_formato_excel&amp;utm_content=act_formato_excel_link" xr:uid="{0C99913C-9A1C-483D-A867-B5597F77B8CB}"/>
    <hyperlink ref="B1298" r:id="rId8" display="https://actualicese.com/ejercicio-practico-de-impuesto-diferido-compensacion-de-perdidas-fiscales-y-exceso-de-renta-presuntiva/?referer=L-excel-formato&amp;utm_medium=act_formato_excel&amp;utm_source=act_formato_excel&amp;utm_campaign=act_formato_excel&amp;utm_content=act_formato_excel_link" xr:uid="{26C849BC-4794-417D-9D96-F09361DFAFAB}"/>
    <hyperlink ref="B1300" r:id="rId9" display="https://actualicese.com/impuesto-diferido-por-gastos-de-establecimiento-caso-practico-en-excel/?referer=L-excel-formato&amp;utm_medium=act_formato_excel&amp;utm_source=act_formato_excel&amp;utm_campaign=act_formato_excel&amp;utm_content=act_formato_excel_link" xr:uid="{0D112ADC-75A0-4546-932D-0C735E0091E3}"/>
    <hyperlink ref="B1302" r:id="rId10" display="https://actualicese.com/convenio-de-pago-o-acuerdo-de-pago/?referer=L-excel-formato&amp;utm_medium=act_formato_excel&amp;utm_source=act_formato_excel&amp;utm_campaign=act_formato_excel&amp;utm_content=act_formato_excel_link" xr:uid="{C447F292-CE01-4D14-A596-343E80174636}"/>
    <hyperlink ref="B1304" r:id="rId11" display="https://actualicese.com/liquidador-de-nomina-para-trabajadora-en-licencia-de-maternidad-caso-practico-en-excel/?referer=L-excel-formato&amp;utm_medium=act_formato_excel&amp;utm_source=act_formato_excel&amp;utm_campaign=act_formato_excel&amp;utm_content=act_formato_excel_link" xr:uid="{7C5AB793-DFFE-4EC2-BC3B-A21BEDA2A587}"/>
    <hyperlink ref="B1306" r:id="rId12" display="https://actualicese.com/guia-modelo-de-presentacion-del-estado-de-resultado-integral-por-enfoques/?referer=L-excel-formato&amp;utm_medium=act_formato_excel&amp;utm_source=act_formato_excel&amp;utm_campaign=act_formato_excel&amp;utm_content=act_formato_excel_link" xr:uid="{8B25E02F-0124-4B4F-9F45-E82434267078}"/>
    <hyperlink ref="B1308" r:id="rId13" display="https://actualicese.com/guia-en-excel-para-determinar-el-control-de-una-entidad-sobre-otra/?referer=L-excel-formato&amp;utm_medium=act_formato_excel&amp;utm_source=act_formato_excel&amp;utm_campaign=act_formato_excel&amp;utm_content=act_formato_excel_link" xr:uid="{4ECE36E9-F366-4CB3-AC6E-49BD798A76D2}"/>
    <hyperlink ref="B1310" r:id="rId14" display="https://actualicese.com/modelo-de-informe-de-gestion/?referer=L-excel-formato&amp;utm_medium=act_formato_excel&amp;utm_source=act_formato_excel&amp;utm_campaign=act_formato_excel&amp;utm_content=act_formato_excel_link" xr:uid="{EA7F99D4-FCC8-403D-AAB7-63D6BF5720DC}"/>
    <hyperlink ref="B1312" r:id="rId15" display="https://actualicese.com/listado-de-actividades-economicas-codigos-ciiu/?referer=L-excel-formato&amp;utm_medium=act_formato_excel&amp;utm_source=act_formato_excel&amp;utm_campaign=act_formato_excel&amp;utm_content=act_formato_excel_link" xr:uid="{DBC6D134-3321-4CF0-9953-D6EBB49FB586}"/>
    <hyperlink ref="B1314" r:id="rId16" display="https://actualicese.com/certificacion-del-contador-sobre-los-ingresos-percibidos-por-una-persona-natural/?referer=L-excel-formato&amp;utm_medium=act_formato_excel&amp;utm_source=act_formato_excel&amp;utm_campaign=act_formato_excel&amp;utm_content=act_formato_excel_link" xr:uid="{A207F7CD-713D-4923-AB72-82D2844AB55E}"/>
    <hyperlink ref="B1316" r:id="rId17" display="https://actualicese.com/formato-de-control-de-clientes-de-declaracion-de-renta-de-persona-natural/?referer=L-excel-formato&amp;utm_medium=act_formato_excel&amp;utm_source=act_formato_excel&amp;utm_campaign=act_formato_excel&amp;utm_content=act_formato_excel_link" xr:uid="{3ACBC989-01A4-4B46-8C29-08B447CD3629}"/>
    <hyperlink ref="B1318" r:id="rId18" display="https://actualicese.com/caso-practico-en-excel-impuesto-diferido-por-deterioro-de-inventario/?referer=L-excel-formato&amp;utm_medium=act_formato_excel&amp;utm_source=act_formato_excel&amp;utm_campaign=act_formato_excel&amp;utm_content=act_formato_excel_link" xr:uid="{47D0A019-B301-4F90-BA5F-7356E248F7D7}"/>
    <hyperlink ref="B1320" r:id="rId19" display="https://actualicese.com/impuesto-diferido-por-diferencia-en-cambio-caso-practico-en-excel/?referer=L-excel-formato&amp;utm_medium=act_formato_excel&amp;utm_source=act_formato_excel&amp;utm_campaign=act_formato_excel&amp;utm_content=act_formato_excel_link" xr:uid="{EA4C9B22-D761-4986-B6E2-CA4EBDFD467F}"/>
    <hyperlink ref="B1322" r:id="rId20" display="https://actualicese.com/impuesto-diferido-en-la-depreciacion-de-propiedad-planta-y-equipo-caso-practico-en-excel/?referer=L-excel-formato&amp;utm_medium=act_formato_excel&amp;utm_source=act_formato_excel&amp;utm_campaign=act_formato_excel&amp;utm_content=act_formato_excel_link" xr:uid="{88E782AA-F914-4D85-B00C-460E38A66422}"/>
    <hyperlink ref="B1324" r:id="rId21" display="https://actualicese.com/caso-practico-en-excel-contabilizacion-de-sobrantes-y-faltantes-de-caja/?referer=L-excel-formato&amp;utm_medium=act_formato_excel&amp;utm_source=act_formato_excel&amp;utm_campaign=act_formato_excel&amp;utm_content=act_formato_excel_link" xr:uid="{59353F14-08F1-41CB-87FF-601C64E0A263}"/>
    <hyperlink ref="B1326" r:id="rId22" display="https://actualicese.com/caso-practico-en-excel-de-evaluacion-de-diferencias-temporarias-temporales-y-permanentes/?referer=L-excel-formato&amp;utm_medium=act_formato_excel&amp;utm_source=act_formato_excel&amp;utm_campaign=act_formato_excel&amp;utm_content=act_formato_excel_link" xr:uid="{CC47860A-D0DF-45A4-879F-2650C2DB7D92}"/>
    <hyperlink ref="B1328" r:id="rId23" display="https://actualicese.com/caso-practico-en-excel-impuesto-diferido-por-valoracion-de-propiedades-de-inversion/?referer=L-excel-formato&amp;utm_medium=act_formato_excel&amp;utm_source=act_formato_excel&amp;utm_campaign=act_formato_excel&amp;utm_content=act_formato_excel_link" xr:uid="{EC7A2FC7-9C13-4192-A282-DB5C41BD1ABC}"/>
    <hyperlink ref="B1330" r:id="rId24" display="https://actualicese.com/modelo-de-contrato-de-prestacion-de-servicios/?referer=L-excel-formato&amp;utm_medium=act_formato_excel&amp;utm_source=act_formato_excel&amp;utm_campaign=act_formato_excel&amp;utm_content=act_formato_excel_link" xr:uid="{714C6F2C-57FE-4DFB-B51B-6D186C9F7149}"/>
    <hyperlink ref="B1332" r:id="rId25" display="https://actualicese.com/carta-de-finalizacion-de-un-contrato-de-prestacion-de-servicios/?referer=L-excel-formato&amp;utm_medium=act_formato_excel&amp;utm_source=act_formato_excel&amp;utm_campaign=act_formato_excel&amp;utm_content=act_formato_excel_link" xr:uid="{9EC67E80-321F-48BC-82F6-1F20A7152EED}"/>
    <hyperlink ref="B1334" r:id="rId26" display="https://actualicese.com/modelo-en-excel-de-solicitud-de-permiso-laboral/?referer=L-excel-formato&amp;utm_medium=act_formato_excel&amp;utm_source=act_formato_excel&amp;utm_campaign=act_formato_excel&amp;utm_content=act_formato_excel_link" xr:uid="{E1F6153D-F92C-4734-8F7F-BBAE96160F4C}"/>
    <hyperlink ref="B1336" r:id="rId27" display="https://actualicese.com/ejemplos-sobre-hechos-posteriores-al-cierre-que-implican-o-no-ajustes/?referer=L-excel-formato&amp;utm_medium=act_formato_excel&amp;utm_source=act_formato_excel&amp;utm_campaign=act_formato_excel&amp;utm_content=act_formato_excel_link" xr:uid="{0C7BC96C-E2EC-41E0-8C4C-D7EA93581A8D}"/>
    <hyperlink ref="B1338" r:id="rId28" display="https://actualicese.com/modelo-de-estructura-del-estado-de-resultados-y-ganancias-acumuladas/?referer=L-excel-formato&amp;utm_medium=act_formato_excel&amp;utm_source=act_formato_excel&amp;utm_campaign=act_formato_excel&amp;utm_content=act_formato_excel_link" xr:uid="{23F18DFD-FD50-4776-9B8D-C48EA8910278}"/>
    <hyperlink ref="B1340" r:id="rId29" display="https://actualicese.com/liquidador-caso-practico-en-excel-de-impuesto-diferido-por-acciones-medidas-a-valor-razonable/?referer=L-excel-formato&amp;utm_medium=act_formato_excel&amp;utm_source=act_formato_excel&amp;utm_campaign=act_formato_excel&amp;utm_content=act_formato_excel_link" xr:uid="{3F5EB8B7-E7B0-45D0-AEE3-FEA99EFE1F33}"/>
    <hyperlink ref="B1342" r:id="rId30" display="https://actualicese.com/liquidador-caso-practico-en-excel-impuesto-diferido-por-valorizacion-de-activos-intangibles/?referer=L-excel-formato&amp;utm_medium=act_formato_excel&amp;utm_source=act_formato_excel&amp;utm_campaign=act_formato_excel&amp;utm_content=act_formato_excel_link" xr:uid="{575E2B36-6ACC-4B92-B4EB-03C92507A8CF}"/>
    <hyperlink ref="B1344" r:id="rId31" display="https://actualicese.com/liquidador-caso-practico-en-excel-impuesto-diferido-por-provisiones-no-aceptadas-fiscalmente/?referer=L-excel-formato&amp;utm_medium=act_formato_excel&amp;utm_source=act_formato_excel&amp;utm_campaign=act_formato_excel&amp;utm_content=act_formato_excel_link" xr:uid="{2ABB7EB3-E923-4944-AE8D-CF1D6015C85C}"/>
    <hyperlink ref="B1346" r:id="rId32" display="https://actualicese.com/liquidador-impuesto-diferido-por-activos-biologicos-caso-practico-en-excel/?referer=L-excel-formato&amp;utm_medium=act_formato_excel&amp;utm_source=act_formato_excel&amp;utm_campaign=act_formato_excel&amp;utm_content=act_formato_excel_link" xr:uid="{035E35CE-005A-4273-BEDE-72AE4A4442E9}"/>
    <hyperlink ref="B1348" r:id="rId33" display="https://actualicese.com/medicion-de-inversiones-segun-estandar-internacional-para-grupo-1-y-pymes/?referer=L-excel-formato&amp;utm_medium=act_formato_excel&amp;utm_source=act_formato_excel&amp;utm_campaign=act_formato_excel&amp;utm_content=act_formato_excel_link" xr:uid="{3B71FC6C-83C0-4CC3-B45C-38E54272A274}"/>
    <hyperlink ref="B1350" r:id="rId34" display="https://actualicese.com/liquidador-modelos-de-conciliacion-bancaria-individual-y-conjunta-en-excel/?referer=L-excel-formato&amp;utm_medium=act_formato_excel&amp;utm_source=act_formato_excel&amp;utm_campaign=act_formato_excel&amp;utm_content=act_formato_excel_link" xr:uid="{F3CA7BB0-DF06-44BF-9786-C9E915B3E408}"/>
    <hyperlink ref="B1352" r:id="rId35" display="https://actualicese.com/liquidador-caso-practico-en-excel-contabilizacion-de-ajustes-por-conciliacion-bancaria/?referer=L-excel-formato&amp;utm_medium=act_formato_excel&amp;utm_source=act_formato_excel&amp;utm_campaign=act_formato_excel&amp;utm_content=act_formato_excel_link" xr:uid="{3B477F85-DE73-4D60-8408-D9E946DFC17D}"/>
    <hyperlink ref="B1354" r:id="rId36" display="https://actualicese.com/word-aviso-a-empleados-para-la-escogencia-de-fondo-de-cesantias/?referer=L-excel-formato&amp;utm_medium=act_formato_excel&amp;utm_source=act_formato_excel&amp;utm_campaign=act_formato_excel&amp;utm_content=act_formato_excel_link" xr:uid="{844C140E-8477-4F8D-B714-EFC297A2900D}"/>
    <hyperlink ref="B1356" r:id="rId37" display="https://actualicese.com/calculo-de-la-tir-y-tecnica-del-costo-amortizado-en-el-analisis-financiero/?referer=L-excel-formato&amp;utm_medium=act_formato_excel&amp;utm_source=act_formato_excel&amp;utm_campaign=act_formato_excel&amp;utm_content=act_formato_excel_link" xr:uid="{75E5752D-27B5-4900-A01C-54101ADF4484}"/>
    <hyperlink ref="B1358" r:id="rId38" display="https://actualicese.com/clasificacion-de-arrendamientos-segun-la-seccion-20-del-estandar-para-pymes-casos-practicos-en-excel/?referer=L-excel-formato&amp;utm_medium=act_formato_excel&amp;utm_source=act_formato_excel&amp;utm_campaign=act_formato_excel&amp;utm_content=act_formato_excel_link" xr:uid="{E8FEADB3-ACBF-4C78-8C37-91CFE7533F03}"/>
    <hyperlink ref="B1360" r:id="rId39" display="https://actualicese.com/liquidador-de-aportes-a-arl-para-trabajadores-independientes/?referer=L-excel-formato&amp;utm_medium=act_formato_excel&amp;utm_source=act_formato_excel&amp;utm_campaign=act_formato_excel&amp;utm_content=act_formato_excel_link" xr:uid="{E23338F9-F35A-4638-9AA7-A1A6E0881234}"/>
    <hyperlink ref="B1362" r:id="rId40" display="https://actualicese.com/modelo-para-solicitud-de-reembolso-de-caja-menor/?referer=L-excel-formato&amp;utm_medium=act_formato_excel&amp;utm_source=act_formato_excel&amp;utm_campaign=act_formato_excel&amp;utm_content=act_formato_excel_link" xr:uid="{9B535E82-E881-41F4-BBC3-8050106A6B35}"/>
    <hyperlink ref="B1364" r:id="rId41" display="https://actualicese.com/orden-de-compra/?referer=L-excel-formato&amp;utm_medium=act_formato_excel&amp;utm_source=act_formato_excel&amp;utm_campaign=act_formato_excel&amp;utm_content=act_formato_excel_link" xr:uid="{0826CFFA-41B6-4C56-9918-35B83DF1464A}"/>
    <hyperlink ref="B1366" r:id="rId42" display="https://actualicese.com/modelo-de-un-proyecto-de-distribucion-de-utilidades-en-una-sociedad-comercial/?referer=L-excel-formato&amp;utm_medium=act_formato_excel&amp;utm_source=act_formato_excel&amp;utm_campaign=act_formato_excel&amp;utm_content=act_formato_excel_link" xr:uid="{BAD66A68-DBB4-412E-900D-E0975DDAE971}"/>
    <hyperlink ref="B1368" r:id="rId43" display="https://actualicese.com/efecto-del-calculo-del-valor-residual-en-el-estado-de-resultados/?referer=L-excel-formato&amp;utm_medium=act_formato_excel&amp;utm_source=act_formato_excel&amp;utm_campaign=act_formato_excel&amp;utm_content=act_formato_excel_link" xr:uid="{45743158-34DF-4A7A-AAB4-B04ABFC5036F}"/>
    <hyperlink ref="B1370" r:id="rId44" display="https://actualicese.com/pack-de-formatos-paso-a-paso-para-gestionar-tus-finanzas-personales/?referer=L-excel-formato&amp;utm_medium=act_formato_excel&amp;utm_source=act_formato_excel&amp;utm_campaign=act_formato_excel&amp;utm_content=act_formato_excel_link" xr:uid="{3E4EDB12-5910-4BE6-87C8-C8DD77AA66E1}"/>
    <hyperlink ref="B1372" r:id="rId45" display="https://actualicese.com/ejemplos-de-reconocimiento-de-provisiones-y-pasivos-contingentes-segun-el-estandar-para-pymes/?referer=L-excel-formato&amp;utm_medium=act_formato_excel&amp;utm_source=act_formato_excel&amp;utm_campaign=act_formato_excel&amp;utm_content=act_formato_excel_link" xr:uid="{348CC056-E2A9-440C-9417-1771F0C31B83}"/>
    <hyperlink ref="B1374" r:id="rId46" display="https://actualicese.com/contabilizacion-de-depreciacion-bajo-estandares-internacionales-casos-practicos-en-excel/?referer=L-excel-formato&amp;utm_medium=act_formato_excel&amp;utm_source=act_formato_excel&amp;utm_campaign=act_formato_excel&amp;utm_content=act_formato_excel_link" xr:uid="{2AB103CC-66FB-4AD3-8C85-EC886D50065D}"/>
    <hyperlink ref="B1376" r:id="rId47" display="https://actualicese.com/estado-de-flujos-de-efectivo-por-el-metodo-directo-ejercicio-practico-y-plantilla-en-excel/?referer=L-excel-formato&amp;utm_medium=act_formato_excel&amp;utm_source=act_formato_excel&amp;utm_campaign=act_formato_excel&amp;utm_content=act_formato_excel_link" xr:uid="{827F160E-420C-4D86-A440-A27305E5A2B4}"/>
    <hyperlink ref="B1378" r:id="rId48" display="https://actualicese.com/estado-de-flujos-de-efectivo-por-el-metodo-indirecto-ejercicio-practico-y-plantilla-en-excel/?referer=L-excel-formato&amp;utm_medium=act_formato_excel&amp;utm_source=act_formato_excel&amp;utm_campaign=act_formato_excel&amp;utm_content=act_formato_excel_link" xr:uid="{94F5A6C9-FBDD-4FB1-99A5-B4B209E31BA4}"/>
    <hyperlink ref="B1380" r:id="rId49" display="https://actualicese.com/modelo-para-la-elaboracion-del-estado-de-cambios-en-el-patrimonio/?referer=L-excel-formato&amp;utm_medium=act_formato_excel&amp;utm_source=act_formato_excel&amp;utm_campaign=act_formato_excel&amp;utm_content=act_formato_excel_link" xr:uid="{42935432-FBBA-4AB1-9DDD-0DE55CCC4976}"/>
    <hyperlink ref="B1382" r:id="rId50" display="https://actualicese.com/carta-de-renuncia/?referer=L-excel-formato&amp;utm_medium=act_formato_excel&amp;utm_source=act_formato_excel&amp;utm_campaign=act_formato_excel&amp;utm_content=act_formato_excel_link" xr:uid="{70B6102E-C0B5-4D17-9639-A0DECF27607D}"/>
    <hyperlink ref="B1384" r:id="rId51" display="https://actualicese.com/estado-de-resultados-con-enfoque-de-gastos-por-naturaleza-o-por-funcion/?referer=L-excel-formato&amp;utm_medium=act_formato_excel&amp;utm_source=act_formato_excel&amp;utm_campaign=act_formato_excel&amp;utm_content=act_formato_excel_link" xr:uid="{7B3E10CA-5F16-406E-916A-9CD9BF02BBD4}"/>
    <hyperlink ref="B1386" r:id="rId52" display="https://actualicese.com/planeador-en-excel-para-contadores-publicos/?referer=L-excel-formato&amp;utm_medium=act_formato_excel&amp;utm_source=act_formato_excel&amp;utm_campaign=act_formato_excel&amp;utm_content=act_formato_excel_link" xr:uid="{F38A3088-EB16-4B28-915A-2D2F717B94BB}"/>
    <hyperlink ref="B1388" r:id="rId53" display="https://actualicese.com/liquidador-en-excel-para-calcular-la-contribucion-2022-a-la-supersociedades/?referer=L-excel-formato&amp;utm_medium=act_formato_excel&amp;utm_source=act_formato_excel&amp;utm_campaign=act_formato_excel&amp;utm_content=act_formato_excel_link" xr:uid="{5EA6E070-C784-4D6F-A527-2EDFF1A34DE0}"/>
    <hyperlink ref="B1390" r:id="rId54" display="https://actualicese.com/liquidador-caso-practico-en-excel-contabilizacion-de-reembolso-de-caja-menor/?referer=L-excel-formato&amp;utm_medium=act_formato_excel&amp;utm_source=act_formato_excel&amp;utm_campaign=act_formato_excel&amp;utm_content=act_formato_excel_link" xr:uid="{4C4DAE28-EFBF-49CD-8D9A-D51A1E46A4BB}"/>
    <hyperlink ref="B1392" r:id="rId55" display="https://actualicese.com/modelo-de-llamado-de-atencion/?referer=L-excel-formato&amp;utm_medium=act_formato_excel&amp;utm_source=act_formato_excel&amp;utm_campaign=act_formato_excel&amp;utm_content=act_formato_excel_link" xr:uid="{6B3F5BEA-5B69-4F0E-8C58-2852984EAC4C}"/>
    <hyperlink ref="B1394" r:id="rId56" display="https://actualicese.com/modelo-de-politica-base-para-la-preparacion-de-estados-financieros-bajo-estandar-internacional-para-pymes/?referer=L-excel-formato&amp;utm_medium=act_formato_excel&amp;utm_source=act_formato_excel&amp;utm_campaign=act_formato_excel&amp;utm_content=act_formato_excel_link" xr:uid="{DA6D9072-7B58-4F2C-889D-0411E63AB010}"/>
    <hyperlink ref="B1396" r:id="rId57" display="https://actualicese.com/modelo-de-certificacion-de-estados-financieros-version-simplificada/?referer=L-excel-formato&amp;utm_medium=act_formato_excel&amp;utm_source=act_formato_excel&amp;utm_campaign=act_formato_excel&amp;utm_content=act_formato_excel_link" xr:uid="{FDC45B10-8DC7-4936-8E57-B7AC126C34AE}"/>
    <hyperlink ref="B1398" r:id="rId58" display="https://actualicese.com/respuesta-a-solicitud-de-un-servicio/?referer=L-excel-formato&amp;utm_medium=act_formato_excel&amp;utm_source=act_formato_excel&amp;utm_campaign=act_formato_excel&amp;utm_content=act_formato_excel_link" xr:uid="{A796246C-E0DC-4629-8017-025A4EB87580}"/>
    <hyperlink ref="B1400" r:id="rId59" display="https://actualicese.com/modelo-de-certificacion-de-estados-financieros-consolidados/?referer=L-excel-formato&amp;utm_medium=act_formato_excel&amp;utm_source=act_formato_excel&amp;utm_campaign=act_formato_excel&amp;utm_content=act_formato_excel_link" xr:uid="{F9F17D3A-6279-4E0F-9036-DD49710538E5}"/>
    <hyperlink ref="B1402" r:id="rId60" display="https://actualicese.com/simulador-de-casos-para-clasificar-instrumentos-financieros-como-pasivos-o-patrimonio/?referer=L-excel-formato&amp;utm_medium=act_formato_excel&amp;utm_source=act_formato_excel&amp;utm_campaign=act_formato_excel&amp;utm_content=act_formato_excel_link" xr:uid="{63421543-E5E1-4764-9E56-33E020714505}"/>
    <hyperlink ref="B1404" r:id="rId61" display="https://actualicese.com/informe-de-entrega-de-soportes-de-declaracion-de-renta-de-persona-natural/?referer=L-excel-formato&amp;utm_medium=act_formato_excel&amp;utm_source=act_formato_excel&amp;utm_campaign=act_formato_excel&amp;utm_content=act_formato_excel_link" xr:uid="{A0D9744F-0633-42AB-8C06-993399164BF3}"/>
    <hyperlink ref="B1406" r:id="rId62" display="https://actualicese.com/simulador-en-excel-de-firmeza-de-las-declaraciones-de-renta-del-ano-gravable-2021/?referer=L-excel-formato&amp;utm_medium=act_formato_excel&amp;utm_source=act_formato_excel&amp;utm_campaign=act_formato_excel&amp;utm_content=act_formato_excel_link" xr:uid="{D7C5A4FB-7260-4B6E-8BF4-27395E2EA1FB}"/>
    <hyperlink ref="B1408" r:id="rId63" display="https://actualicese.com/modelo-aceptacion-de-renuncia/?referer=L-excel-formato&amp;utm_medium=act_formato_excel&amp;utm_source=act_formato_excel&amp;utm_campaign=act_formato_excel&amp;utm_content=act_formato_excel_link" xr:uid="{755126A0-1FBF-4267-8B5C-E4D079827F76}"/>
    <hyperlink ref="B1410" r:id="rId64" display="https://actualicese.com/nota-1-a-los-estados-financieros-bajo-el-estandar-internacional-para-pymes/?referer=L-excel-formato&amp;utm_medium=act_formato_excel&amp;utm_source=act_formato_excel&amp;utm_campaign=act_formato_excel&amp;utm_content=act_formato_excel_link" xr:uid="{60E5D81C-2551-49C9-B68B-56E21D3F52AE}"/>
    <hyperlink ref="B1412" r:id="rId65" display="https://actualicese.com/determinacion-de-diferencias-temporarias-e-impuesto-diferido/?referer=L-excel-formato&amp;utm_medium=act_formato_excel&amp;utm_source=act_formato_excel&amp;utm_campaign=act_formato_excel&amp;utm_content=act_formato_excel_link" xr:uid="{9C3CD14E-25E4-427D-9B87-F6A6D949A09F}"/>
    <hyperlink ref="B1414" r:id="rId66" display="https://actualicese.com/lista-de-chequeo-para-efectuar-el-cierre-contable-y-fiscal-de-una-entidad/?referer=L-excel-formato&amp;utm_medium=act_formato_excel&amp;utm_source=act_formato_excel&amp;utm_campaign=act_formato_excel&amp;utm_content=act_formato_excel_link" xr:uid="{9FDCF293-90E1-4187-876B-A2858C3B7DEE}"/>
    <hyperlink ref="B1416" r:id="rId67" display="https://actualicese.com/plantilla-para-el-control-de-entrega-de-dotacion-a-empleados/?referer=L-excel-formato&amp;utm_medium=act_formato_excel&amp;utm_source=act_formato_excel&amp;utm_campaign=act_formato_excel&amp;utm_content=act_formato_excel_link" xr:uid="{2EE8F1C2-8082-4323-AB91-35EBE25DAF0F}"/>
    <hyperlink ref="B1418" r:id="rId68" display="https://actualicese.com/modelo-calculo-intereses-de-mora-y-su-iva-en-cuentas-por-cobrar-vencidas/?referer=L-excel-formato&amp;utm_medium=act_formato_excel&amp;utm_source=act_formato_excel&amp;utm_campaign=act_formato_excel&amp;utm_content=act_formato_excel_link" xr:uid="{8006203B-CB08-486C-B41C-EC4ABC21E867}"/>
    <hyperlink ref="B1420" r:id="rId69" display="https://actualicese.com/casos-practicos-de-contabilizacion-de-utilidades-y-dividendos/?referer=L-excel-formato&amp;utm_medium=act_formato_excel&amp;utm_source=act_formato_excel&amp;utm_campaign=act_formato_excel&amp;utm_content=act_formato_excel_link" xr:uid="{DA5B026E-C35F-4F9F-807C-7A268A02893E}"/>
    <hyperlink ref="B1422" r:id="rId70" display="https://actualicese.com/casos-practicos-de-contabilizacion-de-aportes-a-capital-social/?referer=L-excel-formato&amp;utm_medium=act_formato_excel&amp;utm_source=act_formato_excel&amp;utm_campaign=act_formato_excel&amp;utm_content=act_formato_excel_link" xr:uid="{0BFABE11-BA52-4E7D-9EBC-889E18452347}"/>
    <hyperlink ref="B1424" r:id="rId71" display="https://actualicese.com/formulario-210-declaracion-de-renta-de-personas-naturales-residentes-que-no-llevan-contabilidad-ag-2021/?referer=L-excel-formato&amp;utm_medium=act_formato_excel&amp;utm_source=act_formato_excel&amp;utm_campaign=act_formato_excel&amp;utm_content=act_formato_excel_link" xr:uid="{01C8229D-D7FC-4100-8F3C-259655C9A74C}"/>
    <hyperlink ref="B1426" r:id="rId72" display="https://actualicese.com/formato-de-calculo-de-horas-extra-y-recargos-mensuales-o-quincenales/?referer=L-excel-formato&amp;utm_medium=act_formato_excel&amp;utm_source=act_formato_excel&amp;utm_campaign=act_formato_excel&amp;utm_content=act_formato_excel_link" xr:uid="{2E2EC890-027D-4E54-9842-192D2F1BA67F}"/>
    <hyperlink ref="B1428" r:id="rId73" display="https://actualicese.com/casos-practicos-de-contabilizacion-de-inversiones-en-criptomonedas/?referer=L-excel-formato&amp;utm_medium=act_formato_excel&amp;utm_source=act_formato_excel&amp;utm_campaign=act_formato_excel&amp;utm_content=act_formato_excel_link" xr:uid="{49DD738A-A702-4C02-805B-1F8795441905}"/>
    <hyperlink ref="B1430" r:id="rId74" display="https://actualicese.com/casos-practicos-de-contabilizacion-de-inversiones-en-cdt/?referer=L-excel-formato&amp;utm_medium=act_formato_excel&amp;utm_source=act_formato_excel&amp;utm_campaign=act_formato_excel&amp;utm_content=act_formato_excel_link" xr:uid="{B6C035E1-7F76-45CF-908B-39BB2B17B831}"/>
    <hyperlink ref="B1432" r:id="rId75" display="https://actualicese.com/modelo-de-citacion-a-descargos/?referer=L-excel-formato&amp;utm_medium=act_formato_excel&amp;utm_source=act_formato_excel&amp;utm_campaign=act_formato_excel&amp;utm_content=act_formato_excel_link" xr:uid="{DBD8F8B1-2D65-469A-88D3-8612A39094F5}"/>
    <hyperlink ref="B1434" r:id="rId76" display="https://actualicese.com/peticion-al-banco-por-desacuerdo-en-estado-de-cuenta-o-extracto/?referer=L-excel-formato&amp;utm_medium=act_formato_excel&amp;utm_source=act_formato_excel&amp;utm_campaign=act_formato_excel&amp;utm_content=act_formato_excel_link" xr:uid="{7D6FBA25-E3BA-4EDC-BE6B-4DA42E9C902E}"/>
    <hyperlink ref="B1436" r:id="rId77" display="https://actualicese.com/politica-de-pago-a-proveedores-y-plantilla-de-control-de-cuentas-por-pagar/?referer=L-excel-formato&amp;utm_medium=act_formato_excel&amp;utm_source=act_formato_excel&amp;utm_campaign=act_formato_excel&amp;utm_content=act_formato_excel_link" xr:uid="{3C525246-1A06-45EC-B857-23FFB2B73562}"/>
    <hyperlink ref="B1438" r:id="rId78" display="https://actualicese.com/casos-practicos-de-contabilizacion-de-arrendamientos-financiero-y-operativo/?referer=L-excel-formato&amp;utm_medium=act_formato_excel&amp;utm_source=act_formato_excel&amp;utm_campaign=act_formato_excel&amp;utm_content=act_formato_excel_link" xr:uid="{2B512EB2-0615-409F-9EE5-7A71A851B9DA}"/>
    <hyperlink ref="B1440" r:id="rId79" display="https://actualicese.com/casos-practicos-de-contabilizacion-de-venta-de-activos-fijos/?referer=L-excel-formato&amp;utm_medium=act_formato_excel&amp;utm_source=act_formato_excel&amp;utm_campaign=act_formato_excel&amp;utm_content=act_formato_excel_link" xr:uid="{EBAEFD08-6198-4792-96BF-1A5511F3355F}"/>
    <hyperlink ref="B1442" r:id="rId80" display="https://actualicese.com/arqueo-caja-menor/?referer=L-excel-formato&amp;utm_medium=act_formato_excel&amp;utm_source=act_formato_excel&amp;utm_campaign=act_formato_excel&amp;utm_content=act_formato_excel_link" xr:uid="{2F17B73D-E253-45A9-9F5C-9936250EB3D7}"/>
    <hyperlink ref="B1444" r:id="rId81" display="https://actualicese.com/formato-de-arqueo-de-caja-general/?referer=L-excel-formato&amp;utm_medium=act_formato_excel&amp;utm_source=act_formato_excel&amp;utm_campaign=act_formato_excel&amp;utm_content=act_formato_excel_link" xr:uid="{E8A6F8F3-345C-4C48-83B8-63E5EBCBBEB6}"/>
    <hyperlink ref="B1446" r:id="rId82" display="https://actualicese.com/liquidador-de-aportes-a-seguridad-social-de-independientes-por-cuenta-propia-y-rentistas-de-capital/?referer=L-excel-formato&amp;utm_medium=act_formato_excel&amp;utm_source=act_formato_excel&amp;utm_campaign=act_formato_excel&amp;utm_content=act_formato_excel_link" xr:uid="{A112B174-F223-497A-9890-C7352FF7667B}"/>
    <hyperlink ref="B1448" r:id="rId83" display="https://actualicese.com/cancelacion-cuenta-bancaria/?referer=L-excel-formato&amp;utm_medium=act_formato_excel&amp;utm_source=act_formato_excel&amp;utm_campaign=act_formato_excel&amp;utm_content=act_formato_excel_link" xr:uid="{078C22C0-799F-48C6-BBF2-1856ADE3253A}"/>
    <hyperlink ref="B1450" r:id="rId84" display="https://actualicese.com/aportes-a-seguridad-social-para-trabajadores-independientes/?referer=L-excel-formato&amp;utm_medium=act_formato_excel&amp;utm_source=act_formato_excel&amp;utm_campaign=act_formato_excel&amp;utm_content=act_formato_excel_link" xr:uid="{A96021DF-96CC-4063-94E2-0655405D75DE}"/>
    <hyperlink ref="B1452" r:id="rId85" display="https://actualicese.com/liquidador-de-politica-de-recaudo-a-clientes-y-plantilla-de-control-de-cuentas-por-cobrar/?referer=L-excel-formato&amp;utm_medium=act_formato_excel&amp;utm_source=act_formato_excel&amp;utm_campaign=act_formato_excel&amp;utm_content=act_formato_excel_link" xr:uid="{3EE61714-808D-4151-A67C-C8CDE28F4D07}"/>
    <hyperlink ref="B1454" r:id="rId86" display="https://actualicese.com/caso-practico-de-baja-de-cuentas-por-cobrar/?referer=L-excel-formato&amp;utm_medium=act_formato_excel&amp;utm_source=act_formato_excel&amp;utm_campaign=act_formato_excel&amp;utm_content=act_formato_excel_link" xr:uid="{761A58DA-F99A-46A1-877A-868501E96A86}"/>
    <hyperlink ref="B1456" r:id="rId87" display="https://actualicese.com/caso-practico-de-contabilizacion-de-cheques-devueltos/?referer=L-excel-formato&amp;utm_medium=act_formato_excel&amp;utm_source=act_formato_excel&amp;utm_campaign=act_formato_excel&amp;utm_content=act_formato_excel_link" xr:uid="{056B40E0-D320-42C3-91D5-814E513E7DF9}"/>
    <hyperlink ref="B1458" r:id="rId88" display="https://actualicese.com/proyecto-de-reforma-tributaria-de-petro-cuadro-tematico-de-las-normas-que-se-modificarian/?referer=L-excel-formato&amp;utm_medium=act_formato_excel&amp;utm_source=act_formato_excel&amp;utm_campaign=act_formato_excel&amp;utm_content=act_formato_excel_link" xr:uid="{4F4BD55B-AC44-40F8-A44B-568E421C1406}"/>
    <hyperlink ref="B1460" r:id="rId89" display="https://actualicese.com/certificacion-de-deuda-o-constitucion-de-titulo-ejecutivo-para-cobro-judicial-en-ph/?referer=L-excel-formato&amp;utm_medium=act_formato_excel&amp;utm_source=act_formato_excel&amp;utm_campaign=act_formato_excel&amp;utm_content=act_formato_excel_link" xr:uid="{A425A836-654E-4FF6-ACD2-BD435D2BADD8}"/>
    <hyperlink ref="B1462" r:id="rId90" display="https://actualicese.com/casos-practicos-de-contabilizacion-de-compras-con-tarjetas-de-credito/?referer=L-excel-formato&amp;utm_medium=act_formato_excel&amp;utm_source=act_formato_excel&amp;utm_campaign=act_formato_excel&amp;utm_content=act_formato_excel_link" xr:uid="{FC56A323-A015-40E9-94E3-85425A5D0FBF}"/>
    <hyperlink ref="B1464" r:id="rId91" display="https://actualicese.com/comparativo-de-pagos-a-trabajador-contrato-de-trabajo-vs-contrato-de-prestacion-de-servicios/?referer=L-excel-formato&amp;utm_medium=act_formato_excel&amp;utm_source=act_formato_excel&amp;utm_campaign=act_formato_excel&amp;utm_content=act_formato_excel_link" xr:uid="{AFC3677C-AF77-4C5D-A04D-B47A69D53E11}"/>
    <hyperlink ref="B1466" r:id="rId92" display="https://actualicese.com/solicitud-de-retiro-de-cesantias-para-estudio/?referer=L-excel-formato&amp;utm_medium=act_formato_excel&amp;utm_source=act_formato_excel&amp;utm_campaign=act_formato_excel&amp;utm_content=act_formato_excel_link" xr:uid="{29332171-ACD3-4290-8ED2-74BB89F28E7F}"/>
    <hyperlink ref="B1468" r:id="rId93" display="https://actualicese.com/lista-de-convenios-internacionales-para-evitar-la-doble-tributacion-ano-gravable-2021/?referer=L-excel-formato&amp;utm_medium=act_formato_excel&amp;utm_source=act_formato_excel&amp;utm_campaign=act_formato_excel&amp;utm_content=act_formato_excel_link" xr:uid="{A401A976-AA32-4490-B5FC-7C9F142483C7}"/>
    <hyperlink ref="B1470" r:id="rId94" display="https://actualicese.com/casos-practicos-de-deterioro-de-cartera-fiscal-provision-individual-y-general/?referer=L-excel-formato&amp;utm_medium=act_formato_excel&amp;utm_source=act_formato_excel&amp;utm_campaign=act_formato_excel&amp;utm_content=act_formato_excel_link" xr:uid="{45792009-BFFD-467E-A437-8A3181F146B5}"/>
    <hyperlink ref="B1472" r:id="rId95" display="https://actualicese.com/caso-practico-de-contabilizacion-de-compras-a-credito/?referer=L-excel-formato&amp;utm_medium=act_formato_excel&amp;utm_source=act_formato_excel&amp;utm_campaign=act_formato_excel&amp;utm_content=act_formato_excel_link" xr:uid="{9818A1C1-AB93-47FF-BC5A-819A7394A0E0}"/>
    <hyperlink ref="B1474" r:id="rId96" display="https://actualicese.com/caso-practico-de-contabilizacion-de-compras-de-contado/?referer=L-excel-formato&amp;utm_medium=act_formato_excel&amp;utm_source=act_formato_excel&amp;utm_campaign=act_formato_excel&amp;utm_content=act_formato_excel_link" xr:uid="{58D2721A-A14B-475F-876D-6B74EBD8C33B}"/>
    <hyperlink ref="B1476" r:id="rId97" display="https://actualicese.com/calculos-de-operaciones-de-refinanciacion-de-deuda-metodo-ecuacion-de-valor-equivalente/?referer=L-excel-formato&amp;utm_medium=act_formato_excel&amp;utm_source=act_formato_excel&amp;utm_campaign=act_formato_excel&amp;utm_content=act_formato_excel_link" xr:uid="{70029E18-769F-415E-9CEE-CB02B8AFF112}"/>
    <hyperlink ref="B1478" r:id="rId98" display="https://actualicese.com/derecho-de-peticion-para-solicitar-informacion-a-entidad-financiera/?referer=L-excel-formato&amp;utm_medium=act_formato_excel&amp;utm_source=act_formato_excel&amp;utm_campaign=act_formato_excel&amp;utm_content=act_formato_excel_link" xr:uid="{E6B00347-4AB2-4A77-BB13-2CB9EDCB84CD}"/>
    <hyperlink ref="B1480" r:id="rId99" display="https://actualicese.com/nivel-de-endeudamiento/?referer=L-excel-formato&amp;utm_medium=act_formato_excel&amp;utm_source=act_formato_excel&amp;utm_campaign=act_formato_excel&amp;utm_content=act_formato_excel_link" xr:uid="{6ED2D6CC-6B93-452A-A851-FC93EC6D1C13}"/>
    <hyperlink ref="B1482" r:id="rId100" display="https://actualicese.com/solicitud-de-inversion-de-capital/?referer=L-excel-formato&amp;utm_medium=act_formato_excel&amp;utm_source=act_formato_excel&amp;utm_campaign=act_formato_excel&amp;utm_content=act_formato_excel_link" xr:uid="{97A2AC51-CE59-410C-B392-B934DDF58C31}"/>
    <hyperlink ref="B1484" r:id="rId101" display="https://actualicese.com/simulador-de-cdt-con-una-periodicidad-de-pago-de-intereses-mensual-o-al-vencimiento/?referer=L-excel-formato&amp;utm_medium=act_formato_excel&amp;utm_source=act_formato_excel&amp;utm_campaign=act_formato_excel&amp;utm_content=act_formato_excel_link" xr:uid="{91E69F44-925F-40EA-B9F2-8A9FAD39C7A2}"/>
    <hyperlink ref="B1486" r:id="rId102" display="https://actualicese.com/caso-practico-de-contabilizacion-de-impuestos-asumidos/?referer=L-excel-formato&amp;utm_medium=act_formato_excel&amp;utm_source=act_formato_excel&amp;utm_campaign=act_formato_excel&amp;utm_content=act_formato_excel_link" xr:uid="{729072C5-0EDA-43B4-AA51-8F17191609E3}"/>
    <hyperlink ref="B1488" r:id="rId103" display="https://actualicese.com/casos-practicos-de-contabilizacion-de-ventas-de-contado-y-a-credito/?referer=L-excel-formato&amp;utm_medium=act_formato_excel&amp;utm_source=act_formato_excel&amp;utm_campaign=act_formato_excel&amp;utm_content=act_formato_excel_link" xr:uid="{6C99534D-B74E-4A4E-A0CF-FFCB2045EBBD}"/>
    <hyperlink ref="B1490" r:id="rId104" display="https://actualicese.com/modelo-para-proyectar-el-presupuesto-personal-del-contador/?referer=L-excel-formato&amp;utm_medium=act_formato_excel&amp;utm_source=act_formato_excel&amp;utm_campaign=act_formato_excel&amp;utm_content=act_formato_excel_link" xr:uid="{BC1E405A-51CB-484C-8519-72407D7382C8}"/>
    <hyperlink ref="B1492" r:id="rId105" display="https://actualicese.com/solicitud-de-inversiones-realizadas/?referer=L-excel-formato&amp;utm_medium=act_formato_excel&amp;utm_source=act_formato_excel&amp;utm_campaign=act_formato_excel&amp;utm_content=act_formato_excel_link" xr:uid="{16FA0A52-D866-4412-A458-25248C0F5B00}"/>
    <hyperlink ref="B1494" r:id="rId106" display="https://actualicese.com/propuesta-para-desarrollar-un-proyecto-o-proceso-empresarial/?referer=L-excel-formato&amp;utm_medium=act_formato_excel&amp;utm_source=act_formato_excel&amp;utm_campaign=act_formato_excel&amp;utm_content=act_formato_excel_link" xr:uid="{964D0F1A-E0D5-4A73-87E7-18D889D7C430}"/>
    <hyperlink ref="B1496" r:id="rId107" display="https://actualicese.com/caso-practico-de-contabilizacion-de-incapacidades-laborales/?referer=L-excel-formato&amp;utm_medium=act_formato_excel&amp;utm_source=act_formato_excel&amp;utm_campaign=act_formato_excel&amp;utm_content=act_formato_excel_link" xr:uid="{402CBB54-3BE9-41D6-8BC0-F438D343658A}"/>
    <hyperlink ref="B1498" r:id="rId108" display="https://actualicese.com/modelo-de-autorizacion-para-el-tratamiento-y-la-proteccion-de-datos-personales/?referer=L-excel-formato&amp;utm_medium=act_formato_excel&amp;utm_source=act_formato_excel&amp;utm_campaign=act_formato_excel&amp;utm_content=act_formato_excel_link" xr:uid="{8B6B062A-335F-49BB-9FAC-F67F11281677}"/>
    <hyperlink ref="B1500" r:id="rId109" display="https://actualicese.com/modelo-de-carta-de-solicitud-de-correccion-de-informacion-exogena/?referer=L-excel-formato&amp;utm_medium=act_formato_excel&amp;utm_source=act_formato_excel&amp;utm_campaign=act_formato_excel&amp;utm_content=act_formato_excel_link" xr:uid="{7DEBB93E-295E-46FF-B633-257EEC314CDF}"/>
    <hyperlink ref="B1502" r:id="rId110" display="https://actualicese.com/caso-practico-de-declaracion-de-renta-a-partir-de-informacion-reportada-por-terceros/?referer=L-excel-formato&amp;utm_medium=act_formato_excel&amp;utm_source=act_formato_excel&amp;utm_campaign=act_formato_excel&amp;utm_content=act_formato_excel_link" xr:uid="{5A21F91E-0CDB-41B5-ABA7-1C34DCCB4F3E}"/>
    <hyperlink ref="B1504" r:id="rId111" display="https://actualicese.com/contrato-modelo-contrato-de-trabajo-modalidad-teletrabajo/?referer=L-excel-formato&amp;utm_medium=act_formato_excel&amp;utm_source=act_formato_excel&amp;utm_campaign=act_formato_excel&amp;utm_content=act_formato_excel_link" xr:uid="{CEC35D53-8920-4440-8A59-366821DA9FE5}"/>
    <hyperlink ref="B1506" r:id="rId112" display="https://actualicese.com/comparativo-de-normas-del-dut-1625-de-2016-sobre-el-beneficio-de-obras-por-impuestos-afectadas-con-el-decreto-1208-de-2022/?referer=L-excel-formato&amp;utm_medium=act_formato_excel&amp;utm_source=act_formato_excel&amp;utm_campaign=act_formato_excel&amp;utm_content=act_formato_excel_link" xr:uid="{12D52F95-12BF-4C01-8B90-24010327802C}"/>
    <hyperlink ref="B1508" r:id="rId113" display="https://actualicese.com/20-liquidadores-de-sanciones-y-procedimiento-tributario-2022/?referer=L-excel-formato&amp;utm_medium=act_formato_excel&amp;utm_source=act_formato_excel&amp;utm_campaign=act_formato_excel&amp;utm_content=act_formato_excel_link" xr:uid="{CB4889B2-1E69-4585-8404-46A40245E0E9}"/>
    <hyperlink ref="B1510" r:id="rId114" display="https://actualicese.com/caso-practico-de-contabilizacion-de-prestaciones-sociales-y-vacaciones/?referer=L-excel-formato&amp;utm_medium=act_formato_excel&amp;utm_source=act_formato_excel&amp;utm_campaign=act_formato_excel&amp;utm_content=act_formato_excel_link" xr:uid="{54CF9653-96CB-4122-B239-2933EED7632B}"/>
    <hyperlink ref="B1512" r:id="rId115" display="https://actualicese.com/sancion-por-extemporaneidad-antes-del-emplazamiento/?referer=L-excel-formato&amp;utm_medium=act_formato_excel&amp;utm_source=act_formato_excel&amp;utm_campaign=act_formato_excel&amp;utm_content=act_formato_excel_link" xr:uid="{763AB4A9-BF73-4A2E-B386-C021C64C4497}"/>
    <hyperlink ref="B1514" r:id="rId116" display="https://actualicese.com/sancion-por-extemporaneidad-despues-del-emplazamiento/?referer=L-excel-formato&amp;utm_medium=act_formato_excel&amp;utm_source=act_formato_excel&amp;utm_campaign=act_formato_excel&amp;utm_content=act_formato_excel_link" xr:uid="{26E3B32C-0EC1-4082-9B33-A3BFF549E644}"/>
    <hyperlink ref="B1516" r:id="rId117" display="https://actualicese.com/beneficio-de-auditoria-para-personas-naturales-ag-2021-casos-practicos-en-excel/?referer=L-excel-formato&amp;utm_medium=act_formato_excel&amp;utm_source=act_formato_excel&amp;utm_campaign=act_formato_excel&amp;utm_content=act_formato_excel_link" xr:uid="{A88C477F-90D4-4740-9DFE-D763C27A7122}"/>
    <hyperlink ref="B1518" r:id="rId118" display="https://actualicese.com/casos-practicos-del-calculo-de-la-materialidad-en-auditoria/?referer=L-excel-formato&amp;utm_medium=act_formato_excel&amp;utm_source=act_formato_excel&amp;utm_campaign=act_formato_excel&amp;utm_content=act_formato_excel_link" xr:uid="{E7EF1285-85D1-4BB0-B64E-3F713AC12198}"/>
    <hyperlink ref="B1520" r:id="rId119" display="https://actualicese.com/formato-de-circularizacion-de-clientes-automatizado/?referer=L-excel-formato&amp;utm_medium=act_formato_excel&amp;utm_source=act_formato_excel&amp;utm_campaign=act_formato_excel&amp;utm_content=act_formato_excel_link" xr:uid="{2D9B89DE-7388-4F1A-AFB1-809AFF60AE5B}"/>
    <hyperlink ref="B1522" r:id="rId120" display="https://actualicese.com/contabilizacion-de-sobregiros-bancarios-caso-practico/?referer=L-excel-formato&amp;utm_medium=act_formato_excel&amp;utm_source=act_formato_excel&amp;utm_campaign=act_formato_excel&amp;utm_content=act_formato_excel_link" xr:uid="{C38C8C94-DD46-4223-8229-7437A89C9FEB}"/>
    <hyperlink ref="B1524" r:id="rId121" display="https://actualicese.com/calculo-del-anticipo-de-impuesto-de-renta-casos-practicos/?referer=L-excel-formato&amp;utm_medium=act_formato_excel&amp;utm_source=act_formato_excel&amp;utm_campaign=act_formato_excel&amp;utm_content=act_formato_excel_link" xr:uid="{286D7ED8-F3F5-44C3-B3F5-D563D9584B37}"/>
    <hyperlink ref="B1526" r:id="rId122" display="https://actualicese.com/solicitud-de-inmovilizacion-de-cesantias-para-adquisicion-de-vivienda/?referer=L-excel-formato&amp;utm_medium=act_formato_excel&amp;utm_source=act_formato_excel&amp;utm_campaign=act_formato_excel&amp;utm_content=act_formato_excel_link" xr:uid="{0DA6826C-1FD8-40EA-B7AF-1CB98E9317F3}"/>
    <hyperlink ref="B1528" r:id="rId123" display="https://actualicese.com/formato-de-control-de-vacaciones-de-empleados/?referer=L-excel-formato&amp;utm_medium=act_formato_excel&amp;utm_source=act_formato_excel&amp;utm_campaign=act_formato_excel&amp;utm_content=act_formato_excel_link" xr:uid="{768F7172-BEC8-45E2-8FFB-B5F609376A33}"/>
    <hyperlink ref="B1530" r:id="rId124" display="https://actualicese.com/modelo-para-tramitar-una-queja-ante-la-superintendencia-financiera-de-colombia/?referer=L-excel-formato&amp;utm_medium=act_formato_excel&amp;utm_source=act_formato_excel&amp;utm_campaign=act_formato_excel&amp;utm_content=act_formato_excel_link" xr:uid="{4A1B64B5-6007-4EB7-9D0A-7C26C7B47C89}"/>
    <hyperlink ref="B1532" r:id="rId125" display="https://actualicese.com/modelo-para-calcular-cuota-variable-de-un-credito-con-abonos-a-capital-iguales/?referer=L-excel-formato&amp;utm_medium=act_formato_excel&amp;utm_source=act_formato_excel&amp;utm_campaign=act_formato_excel&amp;utm_content=act_formato_excel_link" xr:uid="{FE966F85-8884-4DC1-86C3-387AB68BBC6B}"/>
    <hyperlink ref="B1534" r:id="rId126" display="https://actualicese.com/abonos-a-capital-realizados-a-un-prestamo-en-un-rango-de-tiempo/?referer=L-excel-formato&amp;utm_medium=act_formato_excel&amp;utm_source=act_formato_excel&amp;utm_campaign=act_formato_excel&amp;utm_content=act_formato_excel_link" xr:uid="{989FBF48-C9A6-4F72-BC4B-3FEA55C58F37}"/>
    <hyperlink ref="B1536" r:id="rId127" display="https://actualicese.com/calculo-de-intereses-pagados-por-un-prestamo-en-un-rango-de-tiempo-determinado/?referer=L-excel-formato&amp;utm_medium=act_formato_excel&amp;utm_source=act_formato_excel&amp;utm_campaign=act_formato_excel&amp;utm_content=act_formato_excel_link" xr:uid="{CB2ABDE5-7A43-494A-B4AE-E6853D8CA0C4}"/>
    <hyperlink ref="B1538" r:id="rId128" display="https://actualicese.com/numero-de-cuotas-o-pagos-de-un-proyecto-de-financiacion-o-inversion/?referer=L-excel-formato&amp;utm_medium=act_formato_excel&amp;utm_source=act_formato_excel&amp;utm_campaign=act_formato_excel&amp;utm_content=act_formato_excel_link" xr:uid="{00466193-6855-44A8-AD21-98995919213A}"/>
    <hyperlink ref="B1540" r:id="rId129" display="https://actualicese.com/modelo-para-calcular-cuota-variable-de-un-credito-con-abonos-a-capital-iguales/?referer=L-excel-formato&amp;utm_medium=act_formato_excel&amp;utm_source=act_formato_excel&amp;utm_campaign=act_formato_excel&amp;utm_content=act_formato_excel_link" xr:uid="{6D0E0D2A-A1E8-46CC-B7C6-13EC571312F5}"/>
    <hyperlink ref="B1542" r:id="rId130" display="https://actualicese.com/calculadora-de-fechas/?referer=L-excel-formato&amp;utm_medium=act_formato_excel&amp;utm_source=act_formato_excel&amp;utm_campaign=act_formato_excel&amp;utm_content=act_formato_excel_link" xr:uid="{29C87772-1A76-4E39-99A0-4069FAE7DBFD}"/>
    <hyperlink ref="B1544" r:id="rId131" display="https://actualicese.com/solicitud-acuerdo-de-pago-para-saldar-obligacion-financiera/?referer=L-excel-formato&amp;utm_medium=act_formato_excel&amp;utm_source=act_formato_excel&amp;utm_campaign=act_formato_excel&amp;utm_content=act_formato_excel_link" xr:uid="{C3035737-6914-4E1D-A465-82C12E75570C}"/>
    <hyperlink ref="B1546" r:id="rId132" display="https://actualicese.com/prestamo-para-vivienda-modalidad-de-cuota-fija-en-pesos/?referer=L-excel-formato&amp;utm_medium=act_formato_excel&amp;utm_source=act_formato_excel&amp;utm_campaign=act_formato_excel&amp;utm_content=act_formato_excel_link" xr:uid="{E6C8D474-2089-458A-968C-CD695F52E0E0}"/>
    <hyperlink ref="B1548" r:id="rId133" display="https://actualicese.com/prestamo-para-vivienda-modalidad-de-cuota-fija-en-pesos/?referer=L-excel-formato&amp;utm_medium=act_formato_excel&amp;utm_source=act_formato_excel&amp;utm_campaign=act_formato_excel&amp;utm_content=act_formato_excel_link" xr:uid="{D7FE0C63-7350-419E-9EA2-627BD230D051}"/>
    <hyperlink ref="B1550" r:id="rId134" display="https://actualicese.com/formato-de-flujo-de-caja-real-y-presupuestado/?referer=L-excel-formato&amp;utm_medium=act_formato_excel&amp;utm_source=act_formato_excel&amp;utm_campaign=act_formato_excel&amp;utm_content=act_formato_excel_link" xr:uid="{CF99C829-2354-4790-B79F-E585204313D3}"/>
    <hyperlink ref="B1552" r:id="rId135" display="https://actualicese.com/casos-practicos-del-valor-patrimonial-de-los-vehiculos-en-la-declaracion-de-renta-de-personas-naturales/?referer=L-excel-formato&amp;utm_medium=act_formato_excel&amp;utm_source=act_formato_excel&amp;utm_campaign=act_formato_excel&amp;utm_content=act_formato_excel_link" xr:uid="{02ABB726-F737-41D3-9732-5844937301EF}"/>
    <hyperlink ref="B1554" r:id="rId136" display="https://actualicese.com/modelo-para-elaborar-el-presupuesto-de-consumo-o-de-uso-de-materiales-costos-variables/?referer=L-excel-formato&amp;utm_medium=act_formato_excel&amp;utm_source=act_formato_excel&amp;utm_campaign=act_formato_excel&amp;utm_content=act_formato_excel_link" xr:uid="{1A125E1B-F18F-4C49-9118-6F466F778157}"/>
    <hyperlink ref="B1556" r:id="rId137" display="https://actualicese.com/ejercicios-para-determinar-si-una-persona-natural-esta-obligada-a-presentar-renta-por-el-ag-2021/?referer=L-excel-formato&amp;utm_medium=act_formato_excel&amp;utm_source=act_formato_excel&amp;utm_campaign=act_formato_excel&amp;utm_content=act_formato_excel_link" xr:uid="{6F94E965-D1D0-4838-B7C6-FDFF674B3E4B}"/>
    <hyperlink ref="B1558" r:id="rId138" display="https://actualicese.com/caso-practico-del-tratamiento-de-las-cesantias-en-la-declaracion-de-renta/?referer=L-excel-formato&amp;utm_medium=act_formato_excel&amp;utm_source=act_formato_excel&amp;utm_campaign=act_formato_excel&amp;utm_content=act_formato_excel_link" xr:uid="{E9EAD643-45A7-41FE-8FEA-A6F37ACFECE8}"/>
    <hyperlink ref="B1560" r:id="rId139" display="https://actualicese.com/formato-de-quejas-y-reclamos/?referer=L-excel-formato&amp;utm_medium=act_formato_excel&amp;utm_source=act_formato_excel&amp;utm_campaign=act_formato_excel&amp;utm_content=act_formato_excel_link" xr:uid="{3A7E1A97-3D58-44DC-B8EC-553679BAA33A}"/>
    <hyperlink ref="B1562" r:id="rId140" display="https://actualicese.com/formulario-160-ag-2022-para-la-declaracion-de-activos-en-el-exterior/?referer=L-excel-formato&amp;utm_medium=act_formato_excel&amp;utm_source=act_formato_excel&amp;utm_campaign=act_formato_excel&amp;utm_content=act_formato_excel_link" xr:uid="{698BFD2B-69AF-460C-B894-7A3E7A0ACA59}"/>
    <hyperlink ref="B1564" r:id="rId141" display="https://actualicese.com/modelo-de-carta-para-notificar-vacaciones-a-empleados/?referer=L-excel-formato&amp;utm_medium=act_formato_excel&amp;utm_source=act_formato_excel&amp;utm_campaign=act_formato_excel&amp;utm_content=act_formato_excel_link" xr:uid="{404F0879-07A5-4A92-8C3A-AB09DCEAB03E}"/>
    <hyperlink ref="B1566" r:id="rId142" display="https://actualicese.com/liquidador-de-sanciones-por-incumplir-con-la-obligacion-de-inscribirse-al-rut/?referer=L-excel-formato&amp;utm_medium=act_formato_excel&amp;utm_source=act_formato_excel&amp;utm_campaign=act_formato_excel&amp;utm_content=act_formato_excel_link" xr:uid="{9BCBE244-90FF-4884-A320-08D75CA8FCB7}"/>
    <hyperlink ref="B1568" r:id="rId143" display="https://actualicese.com/liquidador-de-sancion-por-inexactitud/?referer=L-excel-formato&amp;utm_medium=act_formato_excel&amp;utm_source=act_formato_excel&amp;utm_campaign=act_formato_excel&amp;utm_content=act_formato_excel_link" xr:uid="{E250D807-284F-4B86-8544-FEAF604E01F0}"/>
    <hyperlink ref="B1570" r:id="rId144" display="https://actualicese.com/sancion-por-inexactitud-para-declarantes-de-ingresos-y-patrimonio-liquidador-en-excel/?referer=L-excel-formato&amp;utm_medium=act_formato_excel&amp;utm_source=act_formato_excel&amp;utm_campaign=act_formato_excel&amp;utm_content=act_formato_excel_link" xr:uid="{B20EC195-1617-4728-B354-EFFD38654DAE}"/>
    <hyperlink ref="B1572" r:id="rId145" display="https://actualicese.com/simulador-para-comparar-creditos-bancarios-con-tabla-de-amortizacion/?referer=L-excel-formato&amp;utm_medium=act_formato_excel&amp;utm_source=act_formato_excel&amp;utm_campaign=act_formato_excel&amp;utm_content=act_formato_excel_link" xr:uid="{190F5355-E2D2-4B31-99B6-36462E645B59}"/>
    <hyperlink ref="B1574" r:id="rId146" display="https://actualicese.com/casos-practicos-de-contabilizacion-de-sanciones-e-intereses-tributarios-a-la-dian/?referer=L-excel-formato&amp;utm_medium=act_formato_excel&amp;utm_source=act_formato_excel&amp;utm_campaign=act_formato_excel&amp;utm_content=act_formato_excel_link" xr:uid="{59661159-43A9-4BC4-A7A3-E7CFEC22351F}"/>
    <hyperlink ref="B1576" r:id="rId147" display="https://actualicese.com/liquidador-de-actualizacion-de-sanciones-tributarias/?referer=L-excel-formato&amp;utm_medium=act_formato_excel&amp;utm_source=act_formato_excel&amp;utm_campaign=act_formato_excel&amp;utm_content=act_formato_excel_link" xr:uid="{9E2D5AD8-1302-40FE-A264-31A6DB8D337E}"/>
    <hyperlink ref="B1578" r:id="rId148" display="https://actualicese.com/caso-practico-de-impuesto-diferido-por-mejoras-en-propiedades-ajenas/?referer=L-excel-formato&amp;utm_medium=act_formato_excel&amp;utm_source=act_formato_excel&amp;utm_campaign=act_formato_excel&amp;utm_content=act_formato_excel_link" xr:uid="{B36CA3C4-838F-414E-AAF8-970C9ECDAB35}"/>
    <hyperlink ref="B1580" r:id="rId149" display="https://actualicese.com/caso-practico-sobre-liquidacion-de-sucesion-iliquida-e-impuesto-de-ganancia-ocasional/?referer=L-excel-formato&amp;utm_medium=act_formato_excel&amp;utm_source=act_formato_excel&amp;utm_campaign=act_formato_excel&amp;utm_content=act_formato_excel_link" xr:uid="{AC418DFF-1D6A-4330-B371-52C37432118A}"/>
    <hyperlink ref="B1582" r:id="rId150" display="https://actualicese.com/caso-practico-aportes-del-paef-en-la-declaracion-de-renta-de-personas-naturales/?referer=L-excel-formato&amp;utm_medium=act_formato_excel&amp;utm_source=act_formato_excel&amp;utm_campaign=act_formato_excel&amp;utm_content=act_formato_excel_link" xr:uid="{4EE410B7-D87A-4359-8D2A-4BEB6A42D441}"/>
    <hyperlink ref="B1584" r:id="rId151" display="https://actualicese.com/liquidador-y-desprendible-de-nomina-basico-en-excel/?referer=L-excel-formato&amp;utm_medium=act_formato_excel&amp;utm_source=act_formato_excel&amp;utm_campaign=act_formato_excel&amp;utm_content=act_formato_excel_link" xr:uid="{76B5F8BE-343F-4CCA-8B06-848B0F5E83FF}"/>
    <hyperlink ref="B1586" r:id="rId152" display="https://actualicese.com/casos-practicos-de-sancion-por-extemporaneidad-despues-de-emplazamiento/?referer=L-excel-formato&amp;utm_medium=act_formato_excel&amp;utm_source=act_formato_excel&amp;utm_campaign=act_formato_excel&amp;utm_content=act_formato_excel_link" xr:uid="{19636919-E307-4D11-824D-1247D39ED9F9}"/>
    <hyperlink ref="B1588" r:id="rId153" display="https://actualicese.com/casos-practicos-de-contabilizacion-de-inventarios-en-pymes/?referer=L-excel-formato&amp;utm_medium=act_formato_excel&amp;utm_source=act_formato_excel&amp;utm_campaign=act_formato_excel&amp;utm_content=act_formato_excel_link" xr:uid="{54442872-82A5-4740-BA54-ABFE704240F6}"/>
    <hyperlink ref="B1590" r:id="rId154" display="https://actualicese.com/formato-en-excel-para-la-toma-de-inventario-fisico-con-macros/?referer=L-excel-formato&amp;utm_medium=act_formato_excel&amp;utm_source=act_formato_excel&amp;utm_campaign=act_formato_excel&amp;utm_content=act_formato_excel_link" xr:uid="{2B2C0DAF-1A21-4194-B9A8-A4271669F66D}"/>
    <hyperlink ref="B1592" r:id="rId155" display="https://actualicese.com/ejercicios-sobre-la-determinacion-de-la-renta-liquida-de-trabajo-cuando-hay-rentas-laborales-y-honorarios/?referer=L-excel-formato&amp;utm_medium=act_formato_excel&amp;utm_source=act_formato_excel&amp;utm_campaign=act_formato_excel&amp;utm_content=act_formato_excel_link" xr:uid="{063044D5-A611-45F0-AF2B-C4CDAEB57CCD}"/>
    <hyperlink ref="B1594" r:id="rId156" display="https://actualicese.com/formato-de-solicitud-de-permiso-compensatorio-por-votaciones/?referer=L-excel-formato&amp;utm_medium=act_formato_excel&amp;utm_source=act_formato_excel&amp;utm_campaign=act_formato_excel&amp;utm_content=act_formato_excel_link" xr:uid="{43C5B076-B764-4F37-A57D-6B24F5DF2512}"/>
    <hyperlink ref="B1596" r:id="rId157" display="https://actualicese.com/plantilla-para-el-control-del-incremento-de-salario-de-empleados/?referer=L-excel-formato&amp;utm_medium=act_formato_excel&amp;utm_source=act_formato_excel&amp;utm_campaign=act_formato_excel&amp;utm_content=act_formato_excel_link" xr:uid="{433C82DF-524D-4956-95B4-89DD5C595937}"/>
    <hyperlink ref="B1598" r:id="rId158" display="https://actualicese.com/guias-laborales-para-notificaciones-por-parte-del-empleador/?referer=L-excel-formato&amp;utm_medium=act_formato_excel&amp;utm_source=act_formato_excel&amp;utm_campaign=act_formato_excel&amp;utm_content=act_formato_excel_link" xr:uid="{EC8A8845-BF53-4B77-8941-57111064A5C9}"/>
    <hyperlink ref="B1600" r:id="rId159" display="https://actualicese.com/plantilla-para-el-control-y-auditoria-del-gasto-de-servicios-publicos/?referer=L-excel-formato&amp;utm_medium=act_formato_excel&amp;utm_source=act_formato_excel&amp;utm_campaign=act_formato_excel&amp;utm_content=act_formato_excel_link" xr:uid="{E8C93002-79C9-430C-A261-03371097245B}"/>
    <hyperlink ref="B1602" r:id="rId160" display="https://actualicese.com/casos-practicos-de-sancion-por-extemporaneidad-antes-de-emplazamiento/?referer=L-excel-formato&amp;utm_medium=act_formato_excel&amp;utm_source=act_formato_excel&amp;utm_campaign=act_formato_excel&amp;utm_content=act_formato_excel_link" xr:uid="{AA7E7F3E-2904-4A38-9576-2025AE63FB38}"/>
    <hyperlink ref="B1604" r:id="rId161" display="https://actualicese.com/valor-patrimonial-de-acciones-y-aportes-en-la-declaracion-de-renta-de-personas-naturales-ag-2021/?referer=L-excel-formato&amp;utm_medium=act_formato_excel&amp;utm_source=act_formato_excel&amp;utm_campaign=act_formato_excel&amp;utm_content=act_formato_excel_link" xr:uid="{31132902-5041-4C80-A9F8-89BAF9EA73A4}"/>
    <hyperlink ref="B1606" r:id="rId162" display="https://actualicese.com/modelo-de-politica-de-desconexion-laboral/?referer=L-excel-formato&amp;utm_medium=act_formato_excel&amp;utm_source=act_formato_excel&amp;utm_campaign=act_formato_excel&amp;utm_content=act_formato_excel_link" xr:uid="{1D18222C-7805-4EB4-BBDF-6BFFFCAC3701}"/>
    <hyperlink ref="B1608" r:id="rId163" display="https://actualicese.com/acta-de-diligencia-de-descargos/?referer=L-excel-formato&amp;utm_medium=act_formato_excel&amp;utm_source=act_formato_excel&amp;utm_campaign=act_formato_excel&amp;utm_content=act_formato_excel_link" xr:uid="{5CDFF2C2-9DB3-4F26-A4B0-BCB582532047}"/>
    <hyperlink ref="B1610" r:id="rId164" display="https://actualicese.com/carta-de-recomendacion/?referer=L-excel-formato&amp;utm_medium=act_formato_excel&amp;utm_source=act_formato_excel&amp;utm_campaign=act_formato_excel&amp;utm_content=act_formato_excel_link" xr:uid="{74C69F26-B708-40C1-847F-BA020C54DEED}"/>
    <hyperlink ref="B1612" r:id="rId165" display="https://actualicese.com/carta-de-terminacion-del-contrato-por-dificultades-economicas-del-empleador/?referer=L-excel-formato&amp;utm_medium=act_formato_excel&amp;utm_source=act_formato_excel&amp;utm_campaign=act_formato_excel&amp;utm_content=act_formato_excel_link" xr:uid="{E0D165A9-8CDA-4477-8A88-A433114A7DD5}"/>
    <hyperlink ref="B1614" r:id="rId166" display="https://actualicese.com/notificacion-vacaciones-colectivas/?referer=L-excel-formato&amp;utm_medium=act_formato_excel&amp;utm_source=act_formato_excel&amp;utm_campaign=act_formato_excel&amp;utm_content=act_formato_excel_link" xr:uid="{9C2E4CCA-CA68-4BF0-AB95-F7DB732EE527}"/>
    <hyperlink ref="B1616" r:id="rId167" display="https://actualicese.com/certificacion-para-notificar-al-empleado-examenes-medicos-de-egreso/?referer=L-excel-formato&amp;utm_medium=act_formato_excel&amp;utm_source=act_formato_excel&amp;utm_campaign=act_formato_excel&amp;utm_content=act_formato_excel_link" xr:uid="{F9C0A04A-7EA8-4B87-88B2-B154A91ACBEF}"/>
    <hyperlink ref="B1618" r:id="rId168" display="https://actualicese.com/certificado-de-practicas-realizadas-por-el-estudiante-o-pasante/?referer=L-excel-formato&amp;utm_medium=act_formato_excel&amp;utm_source=act_formato_excel&amp;utm_campaign=act_formato_excel&amp;utm_content=act_formato_excel_link" xr:uid="{082FD9C5-14F6-42DB-A367-88B514B17357}"/>
    <hyperlink ref="B1620" r:id="rId169" display="https://actualicese.com/carta-para-retiro-de-cesantias-por-terminacion-del-contrato-laboral/?referer=L-excel-formato&amp;utm_medium=act_formato_excel&amp;utm_source=act_formato_excel&amp;utm_campaign=act_formato_excel&amp;utm_content=act_formato_excel_link" xr:uid="{0EBA795F-3190-4EBE-A1F7-6D796ED52785}"/>
    <hyperlink ref="B1622" r:id="rId170" display="https://actualicese.com/casos-practicos-de-contabilizacion-de-ingresos-en-pymes-bajo-estandares-internacionales/?referer=L-excel-formato&amp;utm_medium=act_formato_excel&amp;utm_source=act_formato_excel&amp;utm_campaign=act_formato_excel&amp;utm_content=act_formato_excel_link" xr:uid="{21155271-9246-4E5F-BF7F-73325D44B350}"/>
    <hyperlink ref="B1624" r:id="rId171" display="https://actualicese.com/diferencias-principales-en-el-impuesto-de-renta-ag-2021-para-personas-naturales-obligadas-y-no-obligadas-a-llevar-contabilidad/?referer=L-excel-formato&amp;utm_medium=act_formato_excel&amp;utm_source=act_formato_excel&amp;utm_campaign=act_formato_excel&amp;utm_content=act_formato_excel_link" xr:uid="{CE5BD6B8-CCE0-40C8-B88E-70320EE1AAC5}"/>
    <hyperlink ref="B1626" r:id="rId172" display="https://actualicese.com/acuerdo-para-pago-de-auxilios-extralegales-o-no-salariales/?referer=L-excel-formato&amp;utm_medium=act_formato_excel&amp;utm_source=act_formato_excel&amp;utm_campaign=act_formato_excel&amp;utm_content=act_formato_excel_link" xr:uid="{502238BC-20C1-4CDA-B77A-57BB27D941AB}"/>
    <hyperlink ref="B1628" r:id="rId173" display="https://actualicese.com/carta-de-bienvenida-para-un-nuevo-trabajador/?referer=L-excel-formato&amp;utm_medium=act_formato_excel&amp;utm_source=act_formato_excel&amp;utm_campaign=act_formato_excel&amp;utm_content=act_formato_excel_link" xr:uid="{FA4E7A08-590C-4010-8151-A8B1E5982AC3}"/>
    <hyperlink ref="B1630" r:id="rId174" display="https://actualicese.com/carta-deseando-felices-fiestas-a-empleados/?referer=L-excel-formato&amp;utm_medium=act_formato_excel&amp;utm_source=act_formato_excel&amp;utm_campaign=act_formato_excel&amp;utm_content=act_formato_excel_link" xr:uid="{25D9770E-5A72-437F-8CE9-8654CED5C4AA}"/>
    <hyperlink ref="B1632" r:id="rId175" display="https://actualicese.com/carta-para-invitar-al-empleado-a-disfrutar-del-dia-de-la-familia/?referer=L-excel-formato&amp;utm_medium=act_formato_excel&amp;utm_source=act_formato_excel&amp;utm_campaign=act_formato_excel&amp;utm_content=act_formato_excel_link" xr:uid="{2FC8FE50-8880-496F-AF6B-BA3C202AC3F9}"/>
    <hyperlink ref="B1634" r:id="rId176" display="https://actualicese.com/control-de-disfrute-del-dia-de-la-familia-planilla-en-excel/?referer=L-excel-formato&amp;utm_medium=act_formato_excel&amp;utm_source=act_formato_excel&amp;utm_campaign=act_formato_excel&amp;utm_content=act_formato_excel_link" xr:uid="{4C65AA25-489F-4BC0-AEBB-D3083E0FDE11}"/>
    <hyperlink ref="B1636" r:id="rId177" display="https://actualicese.com/guia-en-excel-sobre-tributacion-en-el-impuesto-de-renta-de-los-dividendos-y-participaciones-ag-2021/?referer=L-excel-formato&amp;utm_medium=act_formato_excel&amp;utm_source=act_formato_excel&amp;utm_campaign=act_formato_excel&amp;utm_content=act_formato_excel_link" xr:uid="{DA0CC59D-965E-4226-9CB4-26047C093542}"/>
    <hyperlink ref="B1638" r:id="rId178" display="https://actualicese.com/notificacion-a-empleado-de-la-reduccion-de-la-jornada-laboral/?referer=L-excel-formato&amp;utm_medium=act_formato_excel&amp;utm_source=act_formato_excel&amp;utm_campaign=act_formato_excel&amp;utm_content=act_formato_excel_link" xr:uid="{32B86178-D0C4-4CCA-B6BE-D468976D39DD}"/>
    <hyperlink ref="B1640" r:id="rId179" display="https://actualicese.com/casos-practicos-de-liquidacion-de-intereses-moratorios-de-obligaciones-tributarias/?referer=L-excel-formato&amp;utm_medium=act_formato_excel&amp;utm_source=act_formato_excel&amp;utm_campaign=act_formato_excel&amp;utm_content=act_formato_excel_link" xr:uid="{122B3A45-D3E4-4917-87D3-443C076E32B6}"/>
    <hyperlink ref="B1642" r:id="rId180" display="https://actualicese.com/utilidad-por-venta-de-activo-fijo-depreciable-que-sera-renta-por-recuperacion-de-deducciones/?referer=L-excel-formato&amp;utm_medium=act_formato_excel&amp;utm_source=act_formato_excel&amp;utm_campaign=act_formato_excel&amp;utm_content=act_formato_excel_link" xr:uid="{84D8443F-3221-494A-A27D-9E076A43163C}"/>
    <hyperlink ref="B1644" r:id="rId181" display="https://actualicese.com/caso-practico-de-liquidacion-de-nomina-en-junio-de-trabajador-que-devenga-el-salario-minimo-2022/?referer=L-excel-formato&amp;utm_medium=act_formato_excel&amp;utm_source=act_formato_excel&amp;utm_campaign=act_formato_excel&amp;utm_content=act_formato_excel_link" xr:uid="{0AE2DE7F-F90C-4CE7-86E9-4B126B3E8B5A}"/>
    <hyperlink ref="B1646" r:id="rId182" display="https://actualicese.com/liquidador-de-sancion-por-no-presentar-la-conciliacion-fiscal/?referer=L-excel-formato&amp;utm_medium=act_formato_excel&amp;utm_source=act_formato_excel&amp;utm_campaign=act_formato_excel&amp;utm_content=act_formato_excel_link" xr:uid="{2A02B676-D8C5-4756-9240-39C7C80C197C}"/>
    <hyperlink ref="B1648" r:id="rId183" display="https://actualicese.com/retencion-en-la-fuente-sobre-prima-de-servicios-caso-practico/?referer=L-excel-formato&amp;utm_medium=act_formato_excel&amp;utm_source=act_formato_excel&amp;utm_campaign=act_formato_excel&amp;utm_content=act_formato_excel_link" xr:uid="{975F66CB-1F6B-419C-93D6-7DF2D1FABB02}"/>
    <hyperlink ref="B1650" r:id="rId184" display="https://actualicese.com/liquidador-casos-practicos-de-contabilizacion-de-donaciones/?referer=L-excel-formato&amp;utm_medium=act_formato_excel&amp;utm_source=act_formato_excel&amp;utm_campaign=act_formato_excel&amp;utm_content=act_formato_excel_link" xr:uid="{03EE81B5-140A-40F9-B8E9-8DB2FD22377A}"/>
    <hyperlink ref="B1652" r:id="rId185" display="https://actualicese.com/liquidador-de-aportes-a-seguridad-social-durante-la-licencia-de-maternidad/?referer=L-excel-formato&amp;utm_medium=act_formato_excel&amp;utm_source=act_formato_excel&amp;utm_campaign=act_formato_excel&amp;utm_content=act_formato_excel_link" xr:uid="{89927B43-C719-4CEC-A627-4CE302F1A71E}"/>
    <hyperlink ref="B1654" r:id="rId186" display="https://actualicese.com/matriz-y-ejemplos-sobre-la-determinacion-de-la-residencia-fiscal-de-las-personas-naturales/?referer=L-excel-formato&amp;utm_medium=act_formato_excel&amp;utm_source=act_formato_excel&amp;utm_campaign=act_formato_excel&amp;utm_content=act_formato_excel_link" xr:uid="{C4DE21A8-2BC4-4665-8F80-196FC64FE605}"/>
    <hyperlink ref="B1656" r:id="rId187" display="https://actualicese.com/liquidador-automatizado-de-la-prima-de-servicios-con-comprobante-de-pago/?referer=L-excel-formato&amp;utm_medium=act_formato_excel&amp;utm_source=act_formato_excel&amp;utm_campaign=act_formato_excel&amp;utm_content=act_formato_excel_link" xr:uid="{43009C8F-C9FD-4D5D-BF36-C61A255F8AD3}"/>
    <hyperlink ref="B1658" r:id="rId188" display="https://actualicese.com/sanciones-relacionadas-con-la-documentacion-comprobatoria/?referer=L-excel-formato&amp;utm_medium=act_formato_excel&amp;utm_source=act_formato_excel&amp;utm_campaign=act_formato_excel&amp;utm_content=act_formato_excel_link" xr:uid="{175362C7-5269-4583-A704-6B2FB949A6A4}"/>
    <hyperlink ref="B1660" r:id="rId189" display="https://actualicese.com/sanciones-relacionadas-con-la-declaracion-informativa/?referer=L-excel-formato&amp;utm_medium=act_formato_excel&amp;utm_source=act_formato_excel&amp;utm_campaign=act_formato_excel&amp;utm_content=act_formato_excel_link" xr:uid="{360EC4CE-EFF3-457B-8098-270B1F0F4256}"/>
    <hyperlink ref="B1662" r:id="rId190" display="https://actualicese.com/solicitud-de-acuerdo-de-pago-para-obligaciones-vencidas-ante-la-dian/?referer=L-excel-formato&amp;utm_medium=act_formato_excel&amp;utm_source=act_formato_excel&amp;utm_campaign=act_formato_excel&amp;utm_content=act_formato_excel_link" xr:uid="{695F3041-D4F6-4AB3-8882-77D56BAAEDDB}"/>
    <hyperlink ref="B1664" r:id="rId191" display="https://actualicese.com/carta-para-solicitar-un-desembargo-de-bienes-ante-la-dian/?referer=L-excel-formato&amp;utm_medium=act_formato_excel&amp;utm_source=act_formato_excel&amp;utm_campaign=act_formato_excel&amp;utm_content=act_formato_excel_link" xr:uid="{4DC385E9-4931-4629-BC2F-76D86ED6C2E1}"/>
    <hyperlink ref="B1666" r:id="rId192" display="https://actualicese.com/liquidador-de-nomina-de-empleados-de-servicio-domestico-que-laboran-por-dias/?referer=L-excel-formato&amp;utm_medium=act_formato_excel&amp;utm_source=act_formato_excel&amp;utm_campaign=act_formato_excel&amp;utm_content=act_formato_excel_link" xr:uid="{EEFF9E42-D0CD-4159-BF26-4590C1E1A129}"/>
    <hyperlink ref="B1668" r:id="rId193" display="https://actualicese.com/formato-de-estado-de-flujos-de-efectivo/?referer=L-excel-formato&amp;utm_medium=act_formato_excel&amp;utm_source=act_formato_excel&amp;utm_campaign=act_formato_excel&amp;utm_content=act_formato_excel_link" xr:uid="{F656C9D7-DBAE-4AD2-9453-2B0771F80E40}"/>
    <hyperlink ref="B1670" r:id="rId194" display="https://actualicese.com/formato-de-cotizacion-comercial/?referer=L-excel-formato&amp;utm_medium=act_formato_excel&amp;utm_source=act_formato_excel&amp;utm_campaign=act_formato_excel&amp;utm_content=act_formato_excel_link" xr:uid="{A3D90940-E970-49D8-B09C-E8DF82819703}"/>
    <hyperlink ref="B1672" r:id="rId195" display="https://actualicese.com/caso-practico-de-contabilizacion-de-un-prestamo-bancario-en-pymes-y-microempresas/?referer=L-excel-formato&amp;utm_medium=act_formato_excel&amp;utm_source=act_formato_excel&amp;utm_campaign=act_formato_excel&amp;utm_content=act_formato_excel_link" xr:uid="{5653F5E5-9CC2-47A6-9F68-02B585392F7E}"/>
    <hyperlink ref="B1674" r:id="rId196" display="https://actualicese.com/casos-practicos-de-determinacion-del-valor-patrimonial-de-los-bienes-inmuebles-de-personas-naturales/?referer=L-excel-formato&amp;utm_medium=act_formato_excel&amp;utm_source=act_formato_excel&amp;utm_campaign=act_formato_excel&amp;utm_content=act_formato_excel_link" xr:uid="{9CA091F5-F9C2-473B-AEA5-EE0BD9AD918D}"/>
    <hyperlink ref="B1676" r:id="rId197" display="https://actualicese.com/formatos-para-la-declaracion-de-renta-de-personas-naturales-2021/?referer=L-excel-formato&amp;utm_medium=act_formato_excel&amp;utm_source=act_formato_excel&amp;utm_campaign=act_formato_excel&amp;utm_content=act_formato_excel_link" xr:uid="{FB6C97DA-2506-4A6D-9DD5-71878D25DB5A}"/>
    <hyperlink ref="B1678" r:id="rId198" display="https://actualicese.com/carta-de-renuncia-de-revisor-fiscal/?referer=L-excel-formato&amp;utm_medium=act_formato_excel&amp;utm_source=act_formato_excel&amp;utm_campaign=act_formato_excel&amp;utm_content=act_formato_excel_link" xr:uid="{8236FF53-DA77-43E4-B65F-80E324CF9294}"/>
    <hyperlink ref="B1680" r:id="rId199" display="https://actualicese.com/guia-de-muestra-de-auditoria-simple-y-aleatoria/?referer=L-excel-formato&amp;utm_medium=act_formato_excel&amp;utm_source=act_formato_excel&amp;utm_campaign=act_formato_excel&amp;utm_content=act_formato_excel_link" xr:uid="{28F3DF05-4674-471C-B144-9D59406FC6BC}"/>
    <hyperlink ref="B1682" r:id="rId200" display="https://actualicese.com/certificacion-revisor-fiscal-sobre-pagos-a-seguridad-social/?referer=L-excel-formato&amp;utm_medium=act_formato_excel&amp;utm_source=act_formato_excel&amp;utm_campaign=act_formato_excel&amp;utm_content=act_formato_excel_link" xr:uid="{D4B49D4A-AC6F-4AFA-A927-6841ED6F6AE5}"/>
    <hyperlink ref="B1684" r:id="rId201" display="https://actualicese.com/calendario-tributario-2022-version-para-imprimir/?referer=L-excel-formato&amp;utm_medium=act_formato_excel&amp;utm_source=act_formato_excel&amp;utm_campaign=act_formato_excel&amp;utm_content=act_formato_excel_link" xr:uid="{5F7DFDCA-5B8E-4D5B-AE78-B328296DD7E5}"/>
    <hyperlink ref="B1686" r:id="rId202" display="https://actualicese.com/calendario-tributario-2022-version-en-excel/?referer=L-excel-formato&amp;utm_medium=act_formato_excel&amp;utm_source=act_formato_excel&amp;utm_campaign=act_formato_excel&amp;utm_content=act_formato_excel_link" xr:uid="{6ADD569D-CEB4-4A94-90FD-4BDB916CA7EC}"/>
    <hyperlink ref="B1688" r:id="rId203" display="https://actualicese.com/liquidador-de-topes-de-ingresos-para-presentar-formatos-de-conciliacion-fiscal-2516-y-2517/?referer=L-excel-formato&amp;utm_medium=act_formato_excel&amp;utm_source=act_formato_excel&amp;utm_campaign=act_formato_excel&amp;utm_content=act_formato_excel_link" xr:uid="{7409BC1B-7D90-4DBB-9C4A-D045B47AA397}"/>
    <hyperlink ref="B1690" r:id="rId204" display="https://actualicese.com/casos-practicos-sobre-aiu-calculo-del-iva-y-retencion-en-la-fuente-en-esta-figura/?referer=L-excel-formato&amp;utm_medium=act_formato_excel&amp;utm_source=act_formato_excel&amp;utm_campaign=act_formato_excel&amp;utm_content=act_formato_excel_link" xr:uid="{98988FFB-3AF7-4536-9E10-87FDB316A573}"/>
    <hyperlink ref="B1692" r:id="rId205" display="https://actualicese.com/modelo-de-certificacion-del-tamano-de-una-empresa-en-colombia/?referer=L-excel-formato&amp;utm_medium=act_formato_excel&amp;utm_source=act_formato_excel&amp;utm_campaign=act_formato_excel&amp;utm_content=act_formato_excel_link" xr:uid="{D3184571-39CC-4173-88E3-668A46B83A51}"/>
    <hyperlink ref="B1694" r:id="rId206" display="https://actualicese.com/renta-liquida-gravable-por-comparacion-patrimonial-calculos-para-su-determinacion/?referer=L-excel-formato&amp;utm_medium=act_formato_excel&amp;utm_source=act_formato_excel&amp;utm_campaign=act_formato_excel&amp;utm_content=act_formato_excel_link" xr:uid="{5D0BB8E9-204B-4CC4-9F71-12C258FC2452}"/>
    <hyperlink ref="B1696" r:id="rId207" display="https://actualicese.com/simulador-de-impuesto-de-renta-de-personas-naturales-honorarios-o-compensacion-de-servicios-personales/?referer=L-excel-formato&amp;utm_medium=act_formato_excel&amp;utm_source=act_formato_excel&amp;utm_campaign=act_formato_excel&amp;utm_content=act_formato_excel_link" xr:uid="{E410D622-70EC-4B65-915D-35547613B630}"/>
    <hyperlink ref="B1698" r:id="rId208" display="https://actualicese.com/modelo-de-convenio-de-practicas-estudiantiles-profesionales/?referer=L-excel-formato&amp;utm_medium=act_formato_excel&amp;utm_source=act_formato_excel&amp;utm_campaign=act_formato_excel&amp;utm_content=act_formato_excel_link" xr:uid="{17DEE248-E17F-4941-AD0A-DD456AB1BA37}"/>
    <hyperlink ref="B1700" r:id="rId209" display="https://actualicese.com/acta-de-reunion-de-junta-directiva/?referer=L-excel-formato&amp;utm_medium=act_formato_excel&amp;utm_source=act_formato_excel&amp;utm_campaign=act_formato_excel&amp;utm_content=act_formato_excel_link" xr:uid="{30AB33B2-CCD9-48A8-9C93-D99F90071FD7}"/>
    <hyperlink ref="B1702" r:id="rId210" display="https://actualicese.com/modelo-de-contrato-de-prestacion-de-servicios-de-revisoria-fiscal/?referer=L-excel-formato&amp;utm_medium=act_formato_excel&amp;utm_source=act_formato_excel&amp;utm_campaign=act_formato_excel&amp;utm_content=act_formato_excel_link" xr:uid="{53D45964-997F-4E07-BC90-8C5F47D95ACE}"/>
    <hyperlink ref="B1704" r:id="rId211" display="https://actualicese.com/implicaciones-basicas-de-ser-residente-fiscal-frente-al-impuesto-de-renta-de-personas-naturales-ag-2021/?referer=L-excel-formato&amp;utm_medium=act_formato_excel&amp;utm_source=act_formato_excel&amp;utm_campaign=act_formato_excel&amp;utm_content=act_formato_excel_link" xr:uid="{DF6C61A8-F06A-47C3-BF39-57A4B34E9AF5}"/>
    <hyperlink ref="B1706" r:id="rId212" display="https://actualicese.com/listado-de-contribuyentes-inscritos-en-el-regimen-simple/?referer=L-excel-formato&amp;utm_medium=act_formato_excel&amp;utm_source=act_formato_excel&amp;utm_campaign=act_formato_excel&amp;utm_content=act_formato_excel_link" xr:uid="{552C038D-21D9-40C5-A051-5764528E4556}"/>
    <hyperlink ref="B1708" r:id="rId213" display="https://actualicese.com/plantilla-para-el-control-y-auditoria-del-gasto-de-celulares/?referer=L-excel-formato&amp;utm_medium=act_formato_excel&amp;utm_source=act_formato_excel&amp;utm_campaign=act_formato_excel&amp;utm_content=act_formato_excel_link" xr:uid="{56B8B006-DC78-4CB8-9EC9-5C16CA34D8C4}"/>
    <hyperlink ref="B1710" r:id="rId214" display="https://actualicese.com/modelo-en-excel-del-documento-soporte-para-operaciones-con-no-obligados-a-facturar/?referer=L-excel-formato&amp;utm_medium=act_formato_excel&amp;utm_source=act_formato_excel&amp;utm_campaign=act_formato_excel&amp;utm_content=act_formato_excel_link" xr:uid="{D186417F-5347-4ED1-A64D-E1D82B637313}"/>
    <hyperlink ref="B1712" r:id="rId215" display="https://actualicese.com/casos-practicos-de-retencion-en-la-fuente-por-compras-servicios-y-honorarios/?referer=L-excel-formato&amp;utm_medium=act_formato_excel&amp;utm_source=act_formato_excel&amp;utm_campaign=act_formato_excel&amp;utm_content=act_formato_excel_link" xr:uid="{8FE27421-0DB0-413A-850F-CFFCF4FA80B5}"/>
    <hyperlink ref="B1714" r:id="rId216" display="https://actualicese.com/liquidador-de-porcentaje-fijo-de-retencion-en-la-fuente-sobre-salarios-en-junio-de-2022-procedimiento-2/?referer=L-excel-formato&amp;utm_medium=act_formato_excel&amp;utm_source=act_formato_excel&amp;utm_campaign=act_formato_excel&amp;utm_content=act_formato_excel_link" xr:uid="{642944CC-7846-48B6-95BB-272C790A88CA}"/>
    <hyperlink ref="B1716" r:id="rId217" display="https://actualicese.com/formatos-para-elaborar-contratos-de-trabajo/?referer=L-excel-formato&amp;utm_medium=act_formato_excel&amp;utm_source=act_formato_excel&amp;utm_campaign=act_formato_excel&amp;utm_content=act_formato_excel_link" xr:uid="{3E41F3A1-907E-400C-8EA7-FCE55CC5079D}"/>
    <hyperlink ref="B1718" r:id="rId218" display="https://actualicese.com/modelo-de-solicitud-de-permiso-para-autorizar-el-trabajo-en-horas-extra/?referer=L-excel-formato&amp;utm_medium=act_formato_excel&amp;utm_source=act_formato_excel&amp;utm_campaign=act_formato_excel&amp;utm_content=act_formato_excel_link" xr:uid="{03D88CC7-CEF9-4CFF-BC72-59C38ABC54C2}"/>
    <hyperlink ref="B1720" r:id="rId219" display="https://actualicese.com/contrato-de-aprendizaje/?referer=L-excel-formato&amp;utm_medium=act_formato_excel&amp;utm_source=act_formato_excel&amp;utm_campaign=act_formato_excel&amp;utm_content=act_formato_excel_link" xr:uid="{82190AA6-6EE0-4FB9-A8A2-4603BE510DB0}"/>
    <hyperlink ref="B1722" r:id="rId220" display="https://actualicese.com/modelos-y-formatos-acuerdo-de-confidencialidad/?referer=L-excel-formato&amp;utm_medium=act_formato_excel&amp;utm_source=act_formato_excel&amp;utm_campaign=act_formato_excel&amp;utm_content=act_formato_excel_link" xr:uid="{2C4EFEAF-C447-45B3-B0A1-1F680506C942}"/>
    <hyperlink ref="B1724" r:id="rId221" display="https://actualicese.com/contrato-de-trabajo-de-servicio-domestico-al-dia/?referer=L-excel-formato&amp;utm_medium=act_formato_excel&amp;utm_source=act_formato_excel&amp;utm_campaign=act_formato_excel&amp;utm_content=act_formato_excel_link" xr:uid="{4FF5BA53-32A1-4885-AD7A-5C26A8A99B80}"/>
    <hyperlink ref="B1726" r:id="rId222" display="https://actualicese.com/carta-de-terminacion-del-contrato-a-termino-fijo-por-vencimiento-de-terminos/?referer=L-excel-formato&amp;utm_medium=act_formato_excel&amp;utm_source=act_formato_excel&amp;utm_campaign=act_formato_excel&amp;utm_content=act_formato_excel_link" xr:uid="{53E38EE8-BEEC-4DD8-A0C5-A42155EEAA5C}"/>
    <hyperlink ref="B1728" r:id="rId223" display="https://actualicese.com/contrato-individual-de-trabajo-con-salario-integral-termino-fijo-e-indefinido/?referer=L-excel-formato&amp;utm_medium=act_formato_excel&amp;utm_source=act_formato_excel&amp;utm_campaign=act_formato_excel&amp;utm_content=act_formato_excel_link" xr:uid="{7D75F0FB-036A-4700-A3DF-AA6B7C381D82}"/>
    <hyperlink ref="B1730" r:id="rId224" display="https://actualicese.com/contrato-individual-de-obra/?referer=L-excel-formato&amp;utm_medium=act_formato_excel&amp;utm_source=act_formato_excel&amp;utm_campaign=act_formato_excel&amp;utm_content=act_formato_excel_link" xr:uid="{866BD234-73A8-4977-965F-63032986E4F2}"/>
    <hyperlink ref="B1732" r:id="rId225" display="https://actualicese.com/acuerdo-de-suspension-temporal-de-contrato/?referer=L-excel-formato&amp;utm_medium=act_formato_excel&amp;utm_source=act_formato_excel&amp;utm_campaign=act_formato_excel&amp;utm_content=act_formato_excel_link" xr:uid="{24CD2397-9DFA-4ED7-84B8-65209AA82C4B}"/>
    <hyperlink ref="B1734" r:id="rId226" display="https://actualicese.com/contrato-de-trabajo-a-termino-indefinido-con-menor-de-edad/?referer=L-excel-formato&amp;utm_medium=act_formato_excel&amp;utm_source=act_formato_excel&amp;utm_campaign=act_formato_excel&amp;utm_content=act_formato_excel_link" xr:uid="{B9F4107A-0B4C-4A02-8698-D0940634E7D5}"/>
    <hyperlink ref="B1736" r:id="rId227" display="https://actualicese.com/depuracion-del-impuesto-de-ganancias-ocasionales-bajo-los-4-escenarios-posibles-casos-practicos-en-excel/?referer=L-excel-formato&amp;utm_medium=act_formato_excel&amp;utm_source=act_formato_excel&amp;utm_campaign=act_formato_excel&amp;utm_content=act_formato_excel_link" xr:uid="{7B8DF552-A42D-4ECF-99C2-2CB212FB3994}"/>
    <hyperlink ref="B1738" r:id="rId228" display="https://actualicese.com/simulador-del-beneficio-de-auditoria-para-2021-2022-y-2023-con-las-novedades-de-la-ley-de-inversion-social/?referer=L-excel-formato&amp;utm_medium=act_formato_excel&amp;utm_source=act_formato_excel&amp;utm_campaign=act_formato_excel&amp;utm_content=act_formato_excel_link" xr:uid="{9D138A40-9864-4B5F-8D6F-C1AEFD6D63A0}"/>
    <hyperlink ref="B1740" r:id="rId229" display="https://actualicese.com/formulario-110-y-formato-2516-ag-2021-declaracion-de-renta-de-personas-naturales-no-residentes-que-llevan-contabilidad/?referer=L-excel-formato&amp;utm_medium=act_formato_excel&amp;utm_source=act_formato_excel&amp;utm_campaign=act_formato_excel&amp;utm_content=act_formato_excel_link" xr:uid="{A0B6CDE4-9800-457D-A5FD-CB9B09E9E06C}"/>
    <hyperlink ref="B1742" r:id="rId230" display="https://actualicese.com/liquidador-del-componente-inflacionario-de-los-rendimientos-o-costos-financieros/?referer=L-excel-formato&amp;utm_medium=act_formato_excel&amp;utm_source=act_formato_excel&amp;utm_campaign=act_formato_excel&amp;utm_content=act_formato_excel_link" xr:uid="{23980461-B0CD-45CD-92E3-6DA30A590CA3}"/>
    <hyperlink ref="B1744" r:id="rId231" display="https://actualicese.com/caso-practico-de-descuento-por-pronto-pago-en-pymes-y-microempresas/?referer=L-excel-formato&amp;utm_medium=act_formato_excel&amp;utm_source=act_formato_excel&amp;utm_campaign=act_formato_excel&amp;utm_content=act_formato_excel_link" xr:uid="{02B937C2-B2E3-4A3B-941B-14188F084598}"/>
    <hyperlink ref="B1746" r:id="rId232" display="https://actualicese.com/declaracion-de-renta-de-personas-naturales-documentos-necesarios-para-su-elaboracion/?referer=L-excel-formato&amp;utm_medium=act_formato_excel&amp;utm_source=act_formato_excel&amp;utm_campaign=act_formato_excel&amp;utm_content=act_formato_excel_link" xr:uid="{0544D9A7-F7E1-48B8-B968-9A40B76307AD}"/>
    <hyperlink ref="B1748" r:id="rId233" display="https://actualicese.com/cuestionario-de-excel-para-definir-si-una-persona-natural-es-residente-fiscal-en-colombia/?referer=L-excel-formato&amp;utm_medium=act_formato_excel&amp;utm_source=act_formato_excel&amp;utm_campaign=act_formato_excel&amp;utm_content=act_formato_excel_link" xr:uid="{AAE6EE67-D767-4254-8219-252D9C514A70}"/>
    <hyperlink ref="B1750" r:id="rId234" display="https://actualicese.com/normas-del-impuesto-de-renta-de-personas-naturales-que-sufrieron-cambios-para-el-ag-2021/?referer=L-excel-formato&amp;utm_medium=act_formato_excel&amp;utm_source=act_formato_excel&amp;utm_campaign=act_formato_excel&amp;utm_content=act_formato_excel_link" xr:uid="{72705406-6094-4D68-B652-20FDA2DD0405}"/>
    <hyperlink ref="B1752" r:id="rId235" display="https://actualicese.com/lista-de-documentos-para-la-terminacion-laboral-cuando-el-trabajador-se-retira/?referer=L-excel-formato&amp;utm_medium=act_formato_excel&amp;utm_source=act_formato_excel&amp;utm_campaign=act_formato_excel&amp;utm_content=act_formato_excel_link" xr:uid="{F61872DA-7E49-49B2-8676-0FF0BFDA4537}"/>
    <hyperlink ref="B1754" r:id="rId236" display="https://actualicese.com/modelo-de-comunicacion-para-la-habilitacion-del-trabajo-en-casa/?referer=L-excel-formato&amp;utm_medium=act_formato_excel&amp;utm_source=act_formato_excel&amp;utm_campaign=act_formato_excel&amp;utm_content=act_formato_excel_link" xr:uid="{85F5930E-80E2-402C-B875-DCDA003A289D}"/>
    <hyperlink ref="B1756" r:id="rId237" display="https://actualicese.com/formulario-110-ag-2021-declaracion-de-renta-de-personas-naturales-no-residentes-que-no-llevan-contabilidad/?referer=L-excel-formato&amp;utm_medium=act_formato_excel&amp;utm_source=act_formato_excel&amp;utm_campaign=act_formato_excel&amp;utm_content=act_formato_excel_link" xr:uid="{B8FD175B-92FE-4673-9841-EF0617E3DF6E}"/>
    <hyperlink ref="B1758" r:id="rId238" display="https://actualicese.com/modelo-de-contrato-laboral-de-servicio-domestico/?referer=L-excel-formato&amp;utm_medium=act_formato_excel&amp;utm_source=act_formato_excel&amp;utm_campaign=act_formato_excel&amp;utm_content=act_formato_excel_link" xr:uid="{9421EE0E-ACFD-4D70-9007-F06D6F40CB4E}"/>
    <hyperlink ref="B1760" r:id="rId239" display="https://actualicese.com/contrato-de-trabajo-a-termino-indefinido-de-auxiliar-contable/?referer=L-excel-formato&amp;utm_medium=act_formato_excel&amp;utm_source=act_formato_excel&amp;utm_campaign=act_formato_excel&amp;utm_content=act_formato_excel_link" xr:uid="{88FE4DD7-1819-4B39-99EC-EB1D60EF1D9A}"/>
    <hyperlink ref="B1762" r:id="rId240" display="https://actualicese.com/formulario-210-y-formato-2517-para-la-declaracion-de-renta-ag-2021-residentes-que-llevan-contabilidad/?referer=L-excel-formato&amp;utm_medium=act_formato_excel&amp;utm_source=act_formato_excel&amp;utm_campaign=act_formato_excel&amp;utm_content=act_formato_excel_link" xr:uid="{58DB2ADE-72B6-4653-8EAB-CA13BDA80EB3}"/>
    <hyperlink ref="B1764" r:id="rId241" display="https://actualicese.com/liquidador-para-la-clasificacion-de-empresas-en-colombia-segun-sus-ingresos-y-sector-economico/?referer=L-excel-formato&amp;utm_medium=act_formato_excel&amp;utm_source=act_formato_excel&amp;utm_campaign=act_formato_excel&amp;utm_content=act_formato_excel_link" xr:uid="{76EBC117-BEEC-47BD-B107-1B9C4D0ED583}"/>
    <hyperlink ref="B1766" r:id="rId242" display="https://actualicese.com/liquidador-de-sancion-por-correccion-presentada-por-el-contribuyente/?referer=L-excel-formato&amp;utm_medium=act_formato_excel&amp;utm_source=act_formato_excel&amp;utm_campaign=act_formato_excel&amp;utm_content=act_formato_excel_link" xr:uid="{6D5F7AEB-19C3-42B0-8D4F-EB7AC077C182}"/>
    <hyperlink ref="B1768" r:id="rId243" display="https://actualicese.com/10-simuladores-de-sanciones-por-no-declarar/?referer=L-excel-formato&amp;utm_medium=act_formato_excel&amp;utm_source=act_formato_excel&amp;utm_campaign=act_formato_excel&amp;utm_content=act_formato_excel_link" xr:uid="{146B31B2-8E15-4202-9665-7E668E7426D4}"/>
    <hyperlink ref="B1770" r:id="rId244" display="https://actualicese.com/caso-practico-de-criptoactivos-de-una-persona-natural-en-la-declaracion-de-renta-ag-2021/?referer=L-excel-formato&amp;utm_medium=act_formato_excel&amp;utm_source=act_formato_excel&amp;utm_campaign=act_formato_excel&amp;utm_content=act_formato_excel_link" xr:uid="{222024EA-3494-4F0E-B2C1-3B7721649B19}"/>
    <hyperlink ref="B1772" r:id="rId245" display="https://actualicese.com/comparativo-de-normas-del-dut-1625-de-2016-relacionadas-con-el-rut-y-afectadas-por-el-decreto-678-de-2022/?referer=L-excel-formato&amp;utm_medium=act_formato_excel&amp;utm_source=act_formato_excel&amp;utm_campaign=act_formato_excel&amp;utm_content=act_formato_excel_link" xr:uid="{9D77E8D8-A29C-48C2-BD66-240699BD867D}"/>
    <hyperlink ref="B1774" r:id="rId246" display="https://actualicese.com/modelo-de-contrato-de-trabajo-remoto/?referer=L-excel-formato&amp;utm_medium=act_formato_excel&amp;utm_source=act_formato_excel&amp;utm_campaign=act_formato_excel&amp;utm_content=act_formato_excel_link" xr:uid="{6C423134-C89E-49AC-96A3-0CF97A69CD51}"/>
    <hyperlink ref="B1776" r:id="rId247" display="https://actualicese.com/simulador-para-el-calculo-del-limite-del-descuento-por-impuestos-pagados-en-el-exterior-en-el-formulario-210/?referer=L-excel-formato&amp;utm_medium=act_formato_excel&amp;utm_source=act_formato_excel&amp;utm_campaign=act_formato_excel&amp;utm_content=act_formato_excel_link" xr:uid="{5B83D673-7754-4464-9614-6D2B1DA0C052}"/>
    <hyperlink ref="B1778" r:id="rId248" display="https://actualicese.com/caso-practico-de-liquidacion-de-un-trabajador-domestico-que-devenga-el-salario-minimo-en-2022/?referer=L-excel-formato&amp;utm_medium=act_formato_excel&amp;utm_source=act_formato_excel&amp;utm_campaign=act_formato_excel&amp;utm_content=act_formato_excel_link" xr:uid="{2BC09416-073A-4B83-9CFB-78A282D203BF}"/>
    <hyperlink ref="B1780" r:id="rId249" display="https://actualicese.com/simulador-del-impuesto-para-dividendos-y-participaciones-gravados-de-2016-y-anteriores/?referer=L-excel-formato&amp;utm_medium=act_formato_excel&amp;utm_source=act_formato_excel&amp;utm_campaign=act_formato_excel&amp;utm_content=act_formato_excel_link" xr:uid="{4E4DE1F3-9DC1-44F5-B7D6-2396153D0166}"/>
    <hyperlink ref="B1782" r:id="rId250" display="https://actualicese.com/ejercicio-en-excel-de-depreciacion-en-linea-recta-segun-la-limitacion-del-articulo-137-del-et/?referer=L-excel-formato&amp;utm_medium=act_formato_excel&amp;utm_source=act_formato_excel&amp;utm_campaign=act_formato_excel&amp;utm_content=act_formato_excel_link" xr:uid="{370006E8-CDBB-4234-9273-010FE93528D7}"/>
    <hyperlink ref="B1784" r:id="rId251" display="https://actualicese.com/excel-del-formulario-2593-ag-2022-declaracion-de-anticipos-bimestrales-regimen-simple/?referer=L-excel-formato&amp;utm_medium=act_formato_excel&amp;utm_source=act_formato_excel&amp;utm_campaign=act_formato_excel&amp;utm_content=act_formato_excel_link" xr:uid="{23DAB1F9-6BD7-458C-9F8B-94A860B72980}"/>
    <hyperlink ref="B1786" r:id="rId252" display="https://actualicese.com/citacion-a-descargos-en-la-propiedad-horizontal/?referer=L-excel-formato&amp;utm_medium=act_formato_excel&amp;utm_source=act_formato_excel&amp;utm_campaign=act_formato_excel&amp;utm_content=act_formato_excel_link" xr:uid="{97EA8881-671B-41BC-A6FB-EB662EF7EABB}"/>
    <hyperlink ref="B1788" r:id="rId253" display="https://actualicese.com/notificacion-de-sancion-disciplinaria/?referer=L-excel-formato&amp;utm_medium=act_formato_excel&amp;utm_source=act_formato_excel&amp;utm_campaign=act_formato_excel&amp;utm_content=act_formato_excel_link" xr:uid="{C15E1A98-2BD9-4E1C-A2D9-A60F79245923}"/>
    <hyperlink ref="B1790" r:id="rId254" display="https://actualicese.com/lista-de-chequeo-de-documentos-para-contratacion-laboral-a-solicitar-al-trabajador/?referer=L-excel-formato&amp;utm_medium=act_formato_excel&amp;utm_source=act_formato_excel&amp;utm_campaign=act_formato_excel&amp;utm_content=act_formato_excel_link" xr:uid="{F7EDEE46-C509-4B37-97A7-82F96AAEB537}"/>
    <hyperlink ref="B1792" r:id="rId255" display="https://actualicese.com/prestacion-del-servicio-de-auditoria-externa/?referer=L-excel-formato&amp;utm_medium=act_formato_excel&amp;utm_source=act_formato_excel&amp;utm_campaign=act_formato_excel&amp;utm_content=act_formato_excel_link" xr:uid="{AABEFAC2-F1B6-4F84-AE43-CC98D5D12C88}"/>
    <hyperlink ref="B1794" r:id="rId256" display="https://actualicese.com/matriz-de-caracteristicas-basicas-de-la-depuracion-de-las-3-cedulas-del-formulario-210-ag-2021/?referer=L-excel-formato&amp;utm_medium=act_formato_excel&amp;utm_source=act_formato_excel&amp;utm_campaign=act_formato_excel&amp;utm_content=act_formato_excel_link" xr:uid="{28F8844B-74C6-4BCD-B9CA-B228C2BACE6B}"/>
    <hyperlink ref="B1796" r:id="rId257" display="https://actualicese.com/modelo-para-el-incremento-anual-del-arrendamiento-comercial/?referer=L-excel-formato&amp;utm_medium=act_formato_excel&amp;utm_source=act_formato_excel&amp;utm_campaign=act_formato_excel&amp;utm_content=act_formato_excel_link" xr:uid="{3FC004AF-3204-47E5-9656-3F82718DF377}"/>
    <hyperlink ref="B1798" r:id="rId258" display="https://actualicese.com/liquidador-para-determinar-la-periodicidad-del-iva/?referer=L-excel-formato&amp;utm_medium=act_formato_excel&amp;utm_source=act_formato_excel&amp;utm_campaign=act_formato_excel&amp;utm_content=act_formato_excel_link" xr:uid="{E8AD600A-1FBF-4884-8835-FEE2D7E8247F}"/>
    <hyperlink ref="B1800" r:id="rId259" display="https://actualicese.com/simulador-renta-liquida-de-la-cedula-general-y-distribucion-de-rentas-exentas-y-deducciones-limitadas/?referer=L-excel-formato&amp;utm_medium=act_formato_excel&amp;utm_source=act_formato_excel&amp;utm_campaign=act_formato_excel&amp;utm_content=act_formato_excel_link" xr:uid="{37811EE8-BE69-446E-8702-1CF9CF76FBFA}"/>
    <hyperlink ref="B1802" r:id="rId260" display="https://actualicese.com/simulador-del-impuesto-para-dividendos-y-participaciones-no-gravados-de-2017-y-siguientes/?referer=L-excel-formato&amp;utm_medium=act_formato_excel&amp;utm_source=act_formato_excel&amp;utm_campaign=act_formato_excel&amp;utm_content=act_formato_excel_link" xr:uid="{15CBD3A6-6BC1-46B0-89C6-955732F88C92}"/>
    <hyperlink ref="B1804" r:id="rId261" display="https://actualicese.com/simulador-para-que-independientes-decidan-si-restan-costos-o-gastos-o-renta-exenta-del-25/?referer=L-excel-formato&amp;utm_medium=act_formato_excel&amp;utm_source=act_formato_excel&amp;utm_campaign=act_formato_excel&amp;utm_content=act_formato_excel_link" xr:uid="{FED62B3E-A7F3-4864-82FB-53F48BFFBD6E}"/>
    <hyperlink ref="B1806" r:id="rId262" display="https://actualicese.com/caso-practico-de-contabilizacion-de-devoluciones-en-ventas/?referer=L-excel-formato&amp;utm_medium=act_formato_excel&amp;utm_source=act_formato_excel&amp;utm_campaign=act_formato_excel&amp;utm_content=act_formato_excel_link" xr:uid="{B0609AB8-1E03-4187-B9CD-AA669B83DCB5}"/>
    <hyperlink ref="B1808" r:id="rId263" display="https://actualicese.com/certificado-de-dependientes-para-efectos-de-deduccion-en-la-declaracion-de-renta/?referer=L-excel-formato&amp;utm_medium=act_formato_excel&amp;utm_source=act_formato_excel&amp;utm_campaign=act_formato_excel&amp;utm_content=act_formato_excel_link" xr:uid="{A8CC67CA-7BF0-4982-9831-E334E33F5924}"/>
    <hyperlink ref="B1810" r:id="rId264" display="https://actualicese.com/ejemplo-de-la-depuracion-de-la-seccion-de-rentas-de-capital-del-formulario-210/?referer=L-excel-formato&amp;utm_medium=act_formato_excel&amp;utm_source=act_formato_excel&amp;utm_campaign=act_formato_excel&amp;utm_content=act_formato_excel_link" xr:uid="{BA5F0479-01DD-4187-9466-57EAFED564E0}"/>
    <hyperlink ref="B1812" r:id="rId265" display="https://actualicese.com/carta-para-autorizar-descuento-en-salario-por-libranza/?referer=L-excel-formato&amp;utm_medium=act_formato_excel&amp;utm_source=act_formato_excel&amp;utm_campaign=act_formato_excel&amp;utm_content=act_formato_excel_link" xr:uid="{24016E57-8386-412D-8B6E-5D118368743D}"/>
    <hyperlink ref="B1814" r:id="rId266" display="https://actualicese.com/derecho-de-peticion-para-solicitar-certificado-laboral/?referer=L-excel-formato&amp;utm_medium=act_formato_excel&amp;utm_source=act_formato_excel&amp;utm_campaign=act_formato_excel&amp;utm_content=act_formato_excel_link" xr:uid="{81479480-9B2F-4743-A421-2A931503CD4D}"/>
    <hyperlink ref="B1816" r:id="rId267" display="https://actualicese.com/simulador-del-impuesto-para-dividendos-y-participaciones-gravados-de-2017-y-siguientes/?referer=L-excel-formato&amp;utm_medium=act_formato_excel&amp;utm_source=act_formato_excel&amp;utm_campaign=act_formato_excel&amp;utm_content=act_formato_excel_link" xr:uid="{418FE302-F0EA-43E2-8DE7-5399AFBAD2A7}"/>
    <hyperlink ref="B1818" r:id="rId268" display="https://actualicese.com/determinacion-de-ganancia-ocasional-gravable-de-una-persona-natural-residente-caso-practico-en-excel/?referer=L-excel-formato&amp;utm_medium=act_formato_excel&amp;utm_source=act_formato_excel&amp;utm_campaign=act_formato_excel&amp;utm_content=act_formato_excel_link" xr:uid="{8ABFCE4F-CE2E-4306-B672-FEDEC84C81DB}"/>
    <hyperlink ref="B1820" r:id="rId269" display="https://actualicese.com/aplicacion-del-impuesto-a-los-dividendos-recibidos-por-personas-naturales-caso-practico-en-excel/?referer=L-excel-formato&amp;utm_medium=act_formato_excel&amp;utm_source=act_formato_excel&amp;utm_campaign=act_formato_excel&amp;utm_content=act_formato_excel_link" xr:uid="{48A71F7C-384C-4492-83B6-68D70BA83C36}"/>
    <hyperlink ref="B1822" r:id="rId270" display="https://actualicese.com/caso-practico-de-determinacion-de-la-renta-liquida-cedular-por-pensiones-del-exterior/?referer=L-excel-formato&amp;utm_medium=act_formato_excel&amp;utm_source=act_formato_excel&amp;utm_campaign=act_formato_excel&amp;utm_content=act_formato_excel_link" xr:uid="{82CA1287-3E0F-4EC9-9B30-7E2069BC151C}"/>
    <hyperlink ref="B1824" r:id="rId271" display="https://actualicese.com/depuracion-de-la-seccion-de-rentas-no-laborales-del-formulario-210-caso-practico-en-excel/?referer=L-excel-formato&amp;utm_medium=act_formato_excel&amp;utm_source=act_formato_excel&amp;utm_campaign=act_formato_excel&amp;utm_content=act_formato_excel_link" xr:uid="{2608E3E4-A98A-4FE8-AF04-11E93B880BF4}"/>
    <hyperlink ref="B1826" r:id="rId272" display="https://actualicese.com/contrato-modelo-contrato-a-termino-indefinido-de-trabajo/?referer=L-excel-formato&amp;utm_medium=act_formato_excel&amp;utm_source=act_formato_excel&amp;utm_campaign=act_formato_excel&amp;utm_content=act_formato_excel_link" xr:uid="{4014DF7E-28B2-4846-86C2-D987220A802D}"/>
    <hyperlink ref="B1828" r:id="rId273" display="https://actualicese.com/contrato-individual-de-trabajo-a-termino-fijo/?referer=L-excel-formato&amp;utm_medium=act_formato_excel&amp;utm_source=act_formato_excel&amp;utm_campaign=act_formato_excel&amp;utm_content=act_formato_excel_link" xr:uid="{0969F2D7-8424-4EAB-8296-0C3650D1282C}"/>
    <hyperlink ref="B1830" r:id="rId274" display="https://actualicese.com/tratamiento-del-ica-como-descuento-o-deduccion-para-personas-naturales-caso-practico-en-excel/?referer=L-excel-formato&amp;utm_medium=act_formato_excel&amp;utm_source=act_formato_excel&amp;utm_campaign=act_formato_excel&amp;utm_content=act_formato_excel_link" xr:uid="{93ACA259-407C-4315-A034-712BDFBBB781}"/>
    <hyperlink ref="B1832" r:id="rId275" display="https://actualicese.com/formulario-260-ag-2021-declaracion-anual-del-regimen-simple-personas-naturales-que-no-llevan-contabilidad/?referer=L-excel-formato&amp;utm_medium=act_formato_excel&amp;utm_source=act_formato_excel&amp;utm_campaign=act_formato_excel&amp;utm_content=act_formato_excel_link" xr:uid="{8335B6B8-F343-477F-8955-42C521C3411A}"/>
    <hyperlink ref="B1834" r:id="rId276" display="https://actualicese.com/formulario-260-ag-2021-declaracion-anual-regimen-simple-personas-naturales-y-juridicas-que-llevan-contabilidad/?referer=L-excel-formato&amp;utm_medium=act_formato_excel&amp;utm_source=act_formato_excel&amp;utm_campaign=act_formato_excel&amp;utm_content=act_formato_excel_link" xr:uid="{83F97BDF-15B1-4076-9FEA-7725ADA495EC}"/>
    <hyperlink ref="B1836" r:id="rId277" display="https://actualicese.com/certificado-de-no-declarante-del-impuesto-de-renta-y-complementario-2021/?referer=L-excel-formato&amp;utm_medium=act_formato_excel&amp;utm_source=act_formato_excel&amp;utm_campaign=act_formato_excel&amp;utm_content=act_formato_excel_link" xr:uid="{1DEEBC84-9B42-487A-8069-FD840633DB54}"/>
    <hyperlink ref="B1838" r:id="rId278" display="https://actualicese.com/pack-de-formatos-formatos-para-elaborar-la-declaracion-de-renta-de-personas-juridicas/?referer=L-excel-formato&amp;utm_medium=act_formato_excel&amp;utm_source=act_formato_excel&amp;utm_campaign=act_formato_excel&amp;utm_content=act_formato_excel_link" xr:uid="{0E023A36-1A0E-44EC-90F8-53F0C778364D}"/>
    <hyperlink ref="B1840" r:id="rId279" display="https://actualicese.com/matriz-de-categorias-para-el-reporte-de-informacion-exogena-y-los-formatos-para-el-ano-gravable-2021/?referer=L-excel-formato&amp;utm_medium=act_formato_excel&amp;utm_source=act_formato_excel&amp;utm_campaign=act_formato_excel&amp;utm_content=act_formato_excel_link" xr:uid="{6AE98468-8A16-4102-AE61-22480671E705}"/>
    <hyperlink ref="B1842" r:id="rId280" display="https://actualicese.com/plantilla-del-formato-1001-por-el-ano-gravable-2021-reporte-de-exogena-de-pagos-o-abonos-en-cuenta/?referer=L-excel-formato&amp;utm_medium=act_formato_excel&amp;utm_source=act_formato_excel&amp;utm_campaign=act_formato_excel&amp;utm_content=act_formato_excel_link" xr:uid="{680A54FD-3EFB-499D-9FA8-76D93350923E}"/>
    <hyperlink ref="B1844" r:id="rId281" display="https://actualicese.com/plantilla-del-formato-2276-y-del-2280-para-el-reporte-de-informacion-exogena-de-2021/?referer=L-excel-formato&amp;utm_medium=act_formato_excel&amp;utm_source=act_formato_excel&amp;utm_campaign=act_formato_excel&amp;utm_content=act_formato_excel_link" xr:uid="{3C15A58A-1509-4882-BD93-2EB1E877E221}"/>
    <hyperlink ref="B1846" r:id="rId282" display="https://actualicese.com/plantilla-de-los-formatos-1005-y-1006-para-el-reporte-de-exogena-2021-reportes-de-iva-generados-y-descontables/?referer=L-excel-formato&amp;utm_medium=act_formato_excel&amp;utm_source=act_formato_excel&amp;utm_campaign=act_formato_excel&amp;utm_content=act_formato_excel_link" xr:uid="{47DD8740-9F0E-4702-B835-9B0F004C13E4}"/>
    <hyperlink ref="B1848" r:id="rId283" display="https://actualicese.com/plantilla-del-formato-1003-para-el-reporte-de-exogena-2021-retenciones-que-le-practicaron-al-informante/?referer=L-excel-formato&amp;utm_medium=act_formato_excel&amp;utm_source=act_formato_excel&amp;utm_campaign=act_formato_excel&amp;utm_content=act_formato_excel_link" xr:uid="{A80C8030-0706-439A-92CB-3D72BF14E430}"/>
    <hyperlink ref="B1850" r:id="rId284" display="https://actualicese.com/plantilla-de-formatos-1011-1012-y-2275-de-exogena-reporte-de-otros-datos-en-renta-e-iva-en-2021/?referer=L-excel-formato&amp;utm_medium=act_formato_excel&amp;utm_source=act_formato_excel&amp;utm_campaign=act_formato_excel&amp;utm_content=act_formato_excel_link" xr:uid="{1E35F127-2388-4235-932E-2972ACEF7570}"/>
    <hyperlink ref="B1852" r:id="rId285" display="https://actualicese.com/plantilla-del-formato-1009-para-el-reporte-de-exogena-2021-informacion-de-cuentas-por-pagar/?referer=L-excel-formato&amp;utm_medium=act_formato_excel&amp;utm_source=act_formato_excel&amp;utm_campaign=act_formato_excel&amp;utm_content=act_formato_excel_link" xr:uid="{D0BF95D7-9253-4F9F-878F-DB846C3B2C2E}"/>
    <hyperlink ref="B1854" r:id="rId286" display="https://actualicese.com/plantilla-de-los-formatos-de-exogena-por-el-ano-gravable-2021-reportes-de-los-mandatarios/?referer=L-excel-formato&amp;utm_medium=act_formato_excel&amp;utm_source=act_formato_excel&amp;utm_campaign=act_formato_excel&amp;utm_content=act_formato_excel_link" xr:uid="{50533BB7-0A8D-4A11-BED2-DCDB571C5966}"/>
    <hyperlink ref="B1856" r:id="rId287" display="https://actualicese.com/plantilla-del-formato-1008-para-el-reporte-de-exogena-2021-informacion-de-cuentas-por-cobrar/?referer=L-excel-formato&amp;utm_medium=act_formato_excel&amp;utm_source=act_formato_excel&amp;utm_campaign=act_formato_excel&amp;utm_content=act_formato_excel_link" xr:uid="{BB2888CA-1F95-4943-A4B2-CA544B8BF789}"/>
    <hyperlink ref="B1858" r:id="rId288" display="https://actualicese.com/plantilla-del-formato-1010-para-reporte-de-exogena-2021-informacion-de-socios-cooperados-o-comuneros/?referer=L-excel-formato&amp;utm_medium=act_formato_excel&amp;utm_source=act_formato_excel&amp;utm_campaign=act_formato_excel&amp;utm_content=act_formato_excel_link" xr:uid="{B691491F-D3FE-4AFF-8B16-AD02C79E395F}"/>
    <hyperlink ref="B1860" r:id="rId289" display="https://actualicese.com/plantilla-del-formato-1007-para-el-reporte-de-exogena-2021-informacion-de-ingresos-propios/?referer=L-excel-formato&amp;utm_medium=act_formato_excel&amp;utm_source=act_formato_excel&amp;utm_campaign=act_formato_excel&amp;utm_content=act_formato_excel_link" xr:uid="{1098C491-90E9-4BED-BB45-0D561D4025C4}"/>
    <hyperlink ref="B1862" r:id="rId290" display="https://actualicese.com/plantilla-del-formato-1647-para-el-reporte-de-ingresos-recibidos-para-terceros-exogena-2021/?referer=L-excel-formato&amp;utm_medium=act_formato_excel&amp;utm_source=act_formato_excel&amp;utm_campaign=act_formato_excel&amp;utm_content=act_formato_excel_link" xr:uid="{6DA8B8F5-6240-42B6-950D-DB9FE0BFC8DA}"/>
    <hyperlink ref="B1864" r:id="rId291" display="https://actualicese.com/plantilla-del-formato-1004-de-exogena-de-2021-reporte-de-descuentos-al-impuesto-de-renta-y-el-simple/?referer=L-excel-formato&amp;utm_medium=act_formato_excel&amp;utm_source=act_formato_excel&amp;utm_campaign=act_formato_excel&amp;utm_content=act_formato_excel_link" xr:uid="{69FC129E-ED24-4BA4-B4DF-4370A4F0B212}"/>
    <hyperlink ref="B1866" r:id="rId292" display="https://actualicese.com/pack-de-formatos-guias-para-el-reporte-de-informacion-exogena-2021-descargalas-ya/?referer=L-excel-formato&amp;utm_medium=act_formato_excel&amp;utm_source=act_formato_excel&amp;utm_campaign=act_formato_excel&amp;utm_content=act_formato_excel_link" xr:uid="{1909DE5B-2951-429B-9A4E-929F373D4BDB}"/>
    <hyperlink ref="B1868" r:id="rId293" display="https://actualicese.com/caso-practico-de-determinacion-de-la-renta-liquida-cedular-por-pensiones-recibidas-en-colombia/?referer=L-excel-formato&amp;utm_medium=act_formato_excel&amp;utm_source=act_formato_excel&amp;utm_campaign=act_formato_excel&amp;utm_content=act_formato_excel_link" xr:uid="{1FD1C1AA-0D62-4C2D-90D3-7D15476FA21A}"/>
    <hyperlink ref="B1870" r:id="rId294" display="https://actualicese.com/liquidador-del-impuesto-sobre-la-renta-liquida-de-las-cedulas-general-y-de-pensiones/?referer=L-excel-formato&amp;utm_medium=act_formato_excel&amp;utm_source=act_formato_excel&amp;utm_campaign=act_formato_excel&amp;utm_content=act_formato_excel_link" xr:uid="{F8646961-3440-46EA-AFC4-320C06F7BFA7}"/>
    <hyperlink ref="B1872" r:id="rId295" display="https://actualicese.com/simulador-de-los-efectos-del-rechazo-de-costos-y-gastos-en-efectivo-a-partir-de-2018/?referer=L-excel-formato&amp;utm_medium=act_formato_excel&amp;utm_source=act_formato_excel&amp;utm_campaign=act_formato_excel&amp;utm_content=act_formato_excel_link" xr:uid="{EDA78DF8-47EB-41AD-9E18-140CFA6BCC53}"/>
    <hyperlink ref="B1874" r:id="rId296" display="https://actualicese.com/modelo-de-certificacion-laboral-para-deduccion-del-primer-empleo/?referer=L-excel-formato&amp;utm_medium=act_formato_excel&amp;utm_source=act_formato_excel&amp;utm_campaign=act_formato_excel&amp;utm_content=act_formato_excel_link" xr:uid="{35AD7105-5498-4C4D-87CE-298A5A61023E}"/>
    <hyperlink ref="B1876" r:id="rId297" display="https://actualicese.com/31-casos-practicos-sobre-el-reporte-de-informacion-exogena-por-el-ano-gravable-2021/?referer=L-excel-formato&amp;utm_medium=act_formato_excel&amp;utm_source=act_formato_excel&amp;utm_campaign=act_formato_excel&amp;utm_content=act_formato_excel_link" xr:uid="{D35076F0-AD97-41E0-B7F3-13E71EA2616B}"/>
    <hyperlink ref="B1878" r:id="rId298" display="https://actualicese.com/guia-en-excel-para-evitar-errores-en-la-presentacion-de-informacion-exogena/?referer=L-excel-formato&amp;utm_medium=act_formato_excel&amp;utm_source=act_formato_excel&amp;utm_campaign=act_formato_excel&amp;utm_content=act_formato_excel_link" xr:uid="{00616A66-A075-4C1A-923F-11D30ABB69B1}"/>
    <hyperlink ref="B1880" r:id="rId299" display="https://actualicese.com/liquidador-del-costo-de-renovacion-de-matricula-mercantil-y-de-establecimientos-de-comercio-2022/?referer=L-excel-formato&amp;utm_medium=act_formato_excel&amp;utm_source=act_formato_excel&amp;utm_campaign=act_formato_excel&amp;utm_content=act_formato_excel_link" xr:uid="{58CB5361-C819-4CC6-B4FA-2BCC0AFAC531}"/>
    <hyperlink ref="B1882" r:id="rId300" display="https://actualicese.com/historico-de-la-trm-en-2021/?referer=L-excel-formato&amp;utm_medium=act_formato_excel&amp;utm_source=act_formato_excel&amp;utm_campaign=act_formato_excel&amp;utm_content=act_formato_excel_link" xr:uid="{65D38400-9882-4E31-A8EB-31CD593D3B7E}"/>
    <hyperlink ref="B1884" r:id="rId301" display="https://actualicese.com/formulario-310-ag-2022-declaracion-del-impuesto-nacional-al-consumo-plantilla-para-borrador/?referer=L-excel-formato&amp;utm_medium=act_formato_excel&amp;utm_source=act_formato_excel&amp;utm_campaign=act_formato_excel&amp;utm_content=act_formato_excel_link" xr:uid="{C5713589-E952-4AC8-9DDF-BE7097F6B8D4}"/>
    <hyperlink ref="B1886" r:id="rId302" display="https://actualicese.com/historico-de-indice-de-precios-al-consumidor-ipc/?referer=L-excel-formato&amp;utm_medium=act_formato_excel&amp;utm_source=act_formato_excel&amp;utm_campaign=act_formato_excel&amp;utm_content=act_formato_excel_link" xr:uid="{E671016F-B25C-4873-916A-08FF60B13020}"/>
    <hyperlink ref="B1888" r:id="rId303" display="https://actualicese.com/listado-de-codigos-de-usuario-aduanero-para-diligenciar-la-casilla-54-del-rut/?referer=L-excel-formato&amp;utm_medium=act_formato_excel&amp;utm_source=act_formato_excel&amp;utm_campaign=act_formato_excel&amp;utm_content=act_formato_excel_link" xr:uid="{FBD2079F-85E6-429B-940A-6870C3799E55}"/>
    <hyperlink ref="B1890" r:id="rId304" display="https://actualicese.com/2022-historico-de-salario-minimo-y-auxilio-de-transporte/?referer=L-excel-formato&amp;utm_medium=act_formato_excel&amp;utm_source=act_formato_excel&amp;utm_campaign=act_formato_excel&amp;utm_content=act_formato_excel_link" xr:uid="{8B2D9D1B-AC72-4EC8-9189-84F2CDAEF2CA}"/>
    <hyperlink ref="B1892" r:id="rId305" display="https://actualicese.com/2022-historico-de-la-variacion-nominal-del-salario-minimo-vs-la-inflacion-1993-2021/?referer=L-excel-formato&amp;utm_medium=act_formato_excel&amp;utm_source=act_formato_excel&amp;utm_campaign=act_formato_excel&amp;utm_content=act_formato_excel_link" xr:uid="{C604012D-9ABB-4CBB-B071-63F64063C140}"/>
    <hyperlink ref="B1894" r:id="rId306" display="https://actualicese.com/guia-para-auditar-el-formato-2516-ag-2021-conciliacion-fiscal-de-las-personas-juridicas/?referer=L-excel-formato&amp;utm_medium=act_formato_excel&amp;utm_source=act_formato_excel&amp;utm_campaign=act_formato_excel&amp;utm_content=act_formato_excel_link" xr:uid="{F7B50E3D-9D99-41C1-8FD3-A332550478AA}"/>
    <hyperlink ref="B1896" r:id="rId307" display="https://actualicese.com/modelo-de-certificado-de-retencion-en-la-fuente-por-conceptos-diferentes-a-rentas-laborales/?referer=L-excel-formato&amp;utm_medium=act_formato_excel&amp;utm_source=act_formato_excel&amp;utm_campaign=act_formato_excel&amp;utm_content=act_formato_excel_link" xr:uid="{9FE8D52D-9683-4418-BA80-306DE8486DCE}"/>
    <hyperlink ref="B1898" r:id="rId308" display="https://actualicese.com/herramienta-en-excel-para-la-consulta-automatica-de-terceros-en-la-dian/?referer=L-excel-formato&amp;utm_medium=act_formato_excel&amp;utm_source=act_formato_excel&amp;utm_campaign=act_formato_excel&amp;utm_content=act_formato_excel_link" xr:uid="{2AA67E4D-21AB-4BC0-BBC0-AE6F96733D48}"/>
    <hyperlink ref="B1900" r:id="rId309" display="https://actualicese.com/liquidador-del-anticipo-del-impuesto-de-renta-2022-para-personas-juridicas-y-naturales/?referer=L-excel-formato&amp;utm_medium=act_formato_excel&amp;utm_source=act_formato_excel&amp;utm_campaign=act_formato_excel&amp;utm_content=act_formato_excel_link" xr:uid="{2F88EC65-7A6C-4187-B60B-94FB3BE77911}"/>
    <hyperlink ref="B1902" r:id="rId310" display="https://actualicese.com/liquidador-del-formulario-110-y-formato-2516-declaracion-de-renta-de-personas-juridicas-ag-2021/?referer=L-excel-formato&amp;utm_medium=act_formato_excel&amp;utm_source=act_formato_excel&amp;utm_campaign=act_formato_excel&amp;utm_content=act_formato_excel_link" xr:uid="{FA0AD5BE-0A40-48F0-AA3D-93A89029FF67}"/>
    <hyperlink ref="B1904" r:id="rId311" display="https://actualicese.com/contabilizacion-de-los-ingresos-del-paef-y-otros-beneficios-laborales-ejercicio-en-excel/?referer=L-excel-formato&amp;utm_medium=act_formato_excel&amp;utm_source=act_formato_excel&amp;utm_campaign=act_formato_excel&amp;utm_content=act_formato_excel_link" xr:uid="{CD47E694-3E80-4C5F-AE37-BFE34E8907F2}"/>
    <hyperlink ref="B1906" r:id="rId312" display="https://actualicese.com/calculo-del-limite-de-subcapitalizacion-casos-practicos-en-excel/?referer=L-excel-formato&amp;utm_medium=act_formato_excel&amp;utm_source=act_formato_excel&amp;utm_campaign=act_formato_excel&amp;utm_content=act_formato_excel_link" xr:uid="{ECC0CD1E-59A9-4D0D-A51C-9C6E736050A2}"/>
    <hyperlink ref="B1908" r:id="rId313" display="https://actualicese.com/casos-practicos-en-excel-sobre-ventas-en-los-dias-sin-iva-en-2022/?referer=L-excel-formato&amp;utm_medium=act_formato_excel&amp;utm_source=act_formato_excel&amp;utm_campaign=act_formato_excel&amp;utm_content=act_formato_excel_link" xr:uid="{D3703FE2-A04B-42CC-941C-31A2EA55FEA0}"/>
    <hyperlink ref="B1910" r:id="rId314" display="https://actualicese.com/certificado-de-ingresos-y-retenciones-plantilla-del-formulario-220-y-del-formato-2276-ag-2021/?referer=L-excel-formato&amp;utm_medium=act_formato_excel&amp;utm_source=act_formato_excel&amp;utm_campaign=act_formato_excel&amp;utm_content=act_formato_excel_link" xr:uid="{C6492A8E-909B-4302-90F2-08E2E2CD9F34}"/>
    <hyperlink ref="B1912" r:id="rId315" display="https://actualicese.com/modelo-certificacion-para-que-proceda-descuento-tributario-por-donacion-realizada/?referer=L-excel-formato&amp;utm_medium=act_formato_excel&amp;utm_source=act_formato_excel&amp;utm_campaign=act_formato_excel&amp;utm_content=act_formato_excel_link" xr:uid="{5046DC6B-A2E8-4873-BCB4-CD97631D1170}"/>
    <hyperlink ref="B1914" r:id="rId316" display="https://actualicese.com/modelo-certificacion-de-disminucion-de-inventarios-por-obsolescencia/?referer=L-excel-formato&amp;utm_medium=act_formato_excel&amp;utm_source=act_formato_excel&amp;utm_campaign=act_formato_excel&amp;utm_content=act_formato_excel_link" xr:uid="{F2B430AA-D92F-4CB8-8C7E-809CC2B22521}"/>
    <hyperlink ref="B1916" r:id="rId317" display="https://actualicese.com/modelo-de-certificado-laboral/?referer=L-excel-formato&amp;utm_medium=act_formato_excel&amp;utm_source=act_formato_excel&amp;utm_campaign=act_formato_excel&amp;utm_content=act_formato_excel_link" xr:uid="{7B4A48B7-8747-4DC2-8582-A457D287414B}"/>
    <hyperlink ref="B1918" r:id="rId318" display="https://actualicese.com/solicitud-de-licencia-no-remunerada/?referer=L-excel-formato&amp;utm_medium=act_formato_excel&amp;utm_source=act_formato_excel&amp;utm_campaign=act_formato_excel&amp;utm_content=act_formato_excel_link" xr:uid="{3C7D8FE7-E91D-40C7-B746-9FB6549430B2}"/>
    <hyperlink ref="B1920" r:id="rId319" display="https://actualicese.com/carta-para-notificar-un-incremento-de-salario/?referer=L-excel-formato&amp;utm_medium=act_formato_excel&amp;utm_source=act_formato_excel&amp;utm_campaign=act_formato_excel&amp;utm_content=act_formato_excel_link" xr:uid="{7E2F6930-246C-4550-B298-8217CBC7E02E}"/>
    <hyperlink ref="B1922" r:id="rId320" display="https://actualicese.com/calendario-de-implementacion-del-documento-soporte-de-pago-de-nomina-electronica/?referer=L-excel-formato&amp;utm_medium=act_formato_excel&amp;utm_source=act_formato_excel&amp;utm_campaign=act_formato_excel&amp;utm_content=act_formato_excel_link" xr:uid="{19FA5441-03B2-4DAB-BC0B-A0042560E932}"/>
    <hyperlink ref="B1924" r:id="rId321" display="https://actualicese.com/dictamenes-e-informes-del-revisor-fiscal-actualizados-al-2022/?referer=L-excel-formato&amp;utm_medium=act_formato_excel&amp;utm_source=act_formato_excel&amp;utm_campaign=act_formato_excel&amp;utm_content=act_formato_excel_link" xr:uid="{92D6FEF8-6A9E-413E-8CC5-CA4ACC55F520}"/>
    <hyperlink ref="B1926" r:id="rId322" display="https://actualicese.com/caso-practico-de-liquidacion-de-nomina-cuando-hay-salario-integral/?referer=L-excel-formato&amp;utm_medium=act_formato_excel&amp;utm_source=act_formato_excel&amp;utm_campaign=act_formato_excel&amp;utm_content=act_formato_excel_link" xr:uid="{E79C5730-4B11-4599-8ACE-7A6085212FAD}"/>
    <hyperlink ref="B1928" r:id="rId323" display="https://actualicese.com/informe-de-verificacion-del-cumplimiento-del-sistema-de-facturacion-y-de-nomina-electronica/?referer=L-excel-formato&amp;utm_medium=act_formato_excel&amp;utm_source=act_formato_excel&amp;utm_campaign=act_formato_excel&amp;utm_content=act_formato_excel_link" xr:uid="{FE1C4902-A835-4FE8-B5C5-DD3C40C35358}"/>
    <hyperlink ref="B1930" r:id="rId324" display="https://actualicese.com/codigos-de-responsabilidades-tributarias-rut-casilla-53/?referer=L-excel-formato&amp;utm_medium=act_formato_excel&amp;utm_source=act_formato_excel&amp;utm_campaign=act_formato_excel&amp;utm_content=act_formato_excel_link" xr:uid="{C64631BF-3C8A-442E-81D6-FB959E98E508}"/>
    <hyperlink ref="B1932" r:id="rId325" display="https://actualicese.com/informe-nisr-4400-para-revision-de-requerimientos-del-programa-de-incentivo-por-creacion-de-nuevos-empleos/?referer=L-excel-formato&amp;utm_medium=act_formato_excel&amp;utm_source=act_formato_excel&amp;utm_campaign=act_formato_excel&amp;utm_content=act_formato_excel_link" xr:uid="{BB30958D-E172-4068-B7F1-4CF2BB0E22C4}"/>
    <hyperlink ref="B1934" r:id="rId326" display="https://actualicese.com/informe-del-revisor-fiscal-al-finalizar-el-encargo/?referer=L-excel-formato&amp;utm_medium=act_formato_excel&amp;utm_source=act_formato_excel&amp;utm_campaign=act_formato_excel&amp;utm_content=act_formato_excel_link" xr:uid="{69E16781-86FE-464B-A144-BE0AC4CC22FB}"/>
    <hyperlink ref="B1936" r:id="rId327" display="https://actualicese.com/informe-de-verificacion-del-cumplimiento-de-los-requerimientos-del-paef-segun-la-nisr-4400/?referer=L-excel-formato&amp;utm_medium=act_formato_excel&amp;utm_source=act_formato_excel&amp;utm_campaign=act_formato_excel&amp;utm_content=act_formato_excel_link" xr:uid="{297C2F2D-F362-4EA1-92F7-F70FC3DA4246}"/>
    <hyperlink ref="B1938" r:id="rId328" display="https://actualicese.com/informe-del-revisor-fiscal-sobre-irregularidades-y-deficiencias-en-el-control-interno/?referer=L-excel-formato&amp;utm_medium=act_formato_excel&amp;utm_source=act_formato_excel&amp;utm_campaign=act_formato_excel&amp;utm_content=act_formato_excel_link" xr:uid="{57F44C6E-C61C-41F2-87F6-82ADDEA73ECF}"/>
    <hyperlink ref="B1940" r:id="rId329" display="https://actualicese.com/informe-del-revisor-fiscal-sobre-irregularidades-y-deficiencias-en-el-control-interno-2/?referer=L-excel-formato&amp;utm_medium=act_formato_excel&amp;utm_source=act_formato_excel&amp;utm_campaign=act_formato_excel&amp;utm_content=act_formato_excel_link" xr:uid="{44E47589-52A6-44E2-B64B-68CDD6A6BB0E}"/>
    <hyperlink ref="B1942" r:id="rId330" display="https://actualicese.com/propuesta-de-servicios-de-revisoria-fiscal-en-una-copropiedad/?referer=L-excel-formato&amp;utm_medium=act_formato_excel&amp;utm_source=act_formato_excel&amp;utm_campaign=act_formato_excel&amp;utm_content=act_formato_excel_link" xr:uid="{E8C766BF-9865-4E49-A6CB-44123E7EA792}"/>
    <hyperlink ref="B1944" r:id="rId331" display="https://actualicese.com/tabla-de-retencion-en-la-fuente-2022/?referer=L-excel-formato&amp;utm_medium=act_formato_excel&amp;utm_source=act_formato_excel&amp;utm_campaign=act_formato_excel&amp;utm_content=act_formato_excel_link" xr:uid="{F11326B0-3F36-4FD4-896C-40985E2C1AFF}"/>
    <hyperlink ref="B1946" r:id="rId332" display="https://actualicese.com/informe-nisr-4400-de-revision-de-ingresos-para-acceder-al-apoyo-a-empresas-afectadas-por-el-paro-nacional/?referer=L-excel-formato&amp;utm_medium=act_formato_excel&amp;utm_source=act_formato_excel&amp;utm_campaign=act_formato_excel&amp;utm_content=act_formato_excel_link" xr:uid="{C8C8812D-CAD1-4D55-A5A3-D5DA968D19DC}"/>
    <hyperlink ref="B1948" r:id="rId333" display="https://actualicese.com/dictamen-de-revisor-fiscal-con-comunicacion-de-cuestiones-clave-y-parrafo-de-enfasis/?referer=L-excel-formato&amp;utm_medium=act_formato_excel&amp;utm_source=act_formato_excel&amp;utm_campaign=act_formato_excel&amp;utm_content=act_formato_excel_link" xr:uid="{3F2728E7-CFAA-4B38-B1A9-10C01D0BF258}"/>
    <hyperlink ref="B1950" r:id="rId334" display="https://actualicese.com/dictamen-del-revisor-fiscal-en-entidades-del-grupo-3-opinion-favorable/?referer=L-excel-formato&amp;utm_medium=act_formato_excel&amp;utm_source=act_formato_excel&amp;utm_campaign=act_formato_excel&amp;utm_content=act_formato_excel_link" xr:uid="{BF3E5C48-CAAC-476D-8624-6717E5A1B245}"/>
    <hyperlink ref="B1952" r:id="rId335" display="https://actualicese.com/ingresos-por-venta-de-criptoactivos-en-la-declaracion-de-renta-caso-practico-en-excel/?referer=L-excel-formato&amp;utm_medium=act_formato_excel&amp;utm_source=act_formato_excel&amp;utm_campaign=act_formato_excel&amp;utm_content=act_formato_excel_link" xr:uid="{8F464890-1F2E-4B29-BC63-C53D7D7FEEF3}"/>
    <hyperlink ref="B1954" r:id="rId336" display="https://actualicese.com/plantilla-para-elaborar-el-formulario-300-para-las-declaraciones-del-iva-en-2022/?referer=L-excel-formato&amp;utm_medium=act_formato_excel&amp;utm_source=act_formato_excel&amp;utm_campaign=act_formato_excel&amp;utm_content=act_formato_excel_link" xr:uid="{E13BAB9F-9C4F-4F0A-AD40-CF0BB3065328}"/>
    <hyperlink ref="B1956" r:id="rId337" display="https://actualicese.com/simulador-de-tributacion-en-el-regimen-simple-vs-regimen-ordinario-ano-gravable-2022/?referer=L-excel-formato&amp;utm_medium=act_formato_excel&amp;utm_source=act_formato_excel&amp;utm_campaign=act_formato_excel&amp;utm_content=act_formato_excel_link" xr:uid="{CB580B9E-9F36-4EA7-A5A7-798B21413E89}"/>
    <hyperlink ref="B1958" r:id="rId338" display="https://actualicese.com/clasificacion-de-las-personas-juridicas-frente-al-impuesto-de-renta-y-al-simple-ano-gravable-2021/?referer=L-excel-formato&amp;utm_medium=act_formato_excel&amp;utm_source=act_formato_excel&amp;utm_campaign=act_formato_excel&amp;utm_content=act_formato_excel_link" xr:uid="{912232D8-CDC9-4AAF-B5D3-2AF9F40DB8D5}"/>
    <hyperlink ref="B1960" r:id="rId339" display="https://actualicese.com/simulador-para-determinar-el-valor-patrimonial-de-los-criptoactivos/?referer=L-excel-formato&amp;utm_medium=act_formato_excel&amp;utm_source=act_formato_excel&amp;utm_campaign=act_formato_excel&amp;utm_content=act_formato_excel_link" xr:uid="{852E7C08-CDB8-4107-A121-0153FFF508FA}"/>
    <hyperlink ref="B1962" r:id="rId340" display="https://actualicese.com/matriz-rentas-exentas-y-descuentos-tributarios-de-las-personas-juridicas-en-2021/?referer=L-excel-formato&amp;utm_medium=act_formato_excel&amp;utm_source=act_formato_excel&amp;utm_campaign=act_formato_excel&amp;utm_content=act_formato_excel_link" xr:uid="{C365D05D-5703-4945-8986-565E3C81B75A}"/>
    <hyperlink ref="B1964" r:id="rId341" display="https://actualicese.com/carta-de-aceptacion-de-un-encargo-de-auditoria-concreto/?referer=L-excel-formato&amp;utm_medium=act_formato_excel&amp;utm_source=act_formato_excel&amp;utm_campaign=act_formato_excel&amp;utm_content=act_formato_excel_link" xr:uid="{60BFBCBF-8B5E-4318-8624-8D00DF6873EB}"/>
    <hyperlink ref="B1966" r:id="rId342" display="https://actualicese.com/informe-de-auditoria-sobre-un-solo-estado-financiero-elemento-partida-o-cuenta-especificos/?referer=L-excel-formato&amp;utm_medium=act_formato_excel&amp;utm_source=act_formato_excel&amp;utm_campaign=act_formato_excel&amp;utm_content=act_formato_excel_link" xr:uid="{65F19F7A-C54B-4062-8D48-33B2EFF8BE8A}"/>
    <hyperlink ref="B1968" r:id="rId343" display="https://actualicese.com/informe-de-revision-de-informacion-financiera-intermedia-con-salvedades/?referer=L-excel-formato&amp;utm_medium=act_formato_excel&amp;utm_source=act_formato_excel&amp;utm_campaign=act_formato_excel&amp;utm_content=act_formato_excel_link" xr:uid="{F63D74EF-9DBA-4BD7-90BC-D552C6FA5591}"/>
    <hyperlink ref="B1970" r:id="rId344" display="https://actualicese.com/estados-financieros-consolidados-opinion-desfavorable-por-incorreccion-material/?referer=L-excel-formato&amp;utm_medium=act_formato_excel&amp;utm_source=act_formato_excel&amp;utm_campaign=act_formato_excel&amp;utm_content=act_formato_excel_link" xr:uid="{E7DC1F5A-092A-4392-80BB-CB0E58759F50}"/>
    <hyperlink ref="B1972" r:id="rId345" display="https://actualicese.com/estados-financieros-consolidados-opinion-con-salvedades-cuando-no-se-obtiene-evidencia/?referer=L-excel-formato&amp;utm_medium=act_formato_excel&amp;utm_source=act_formato_excel&amp;utm_campaign=act_formato_excel&amp;utm_content=act_formato_excel_link" xr:uid="{1DCFD9AE-B666-44D4-879F-D128B91C8EA2}"/>
    <hyperlink ref="B1974" r:id="rId346" display="https://actualicese.com/modelo-de-dictamen-con-opinion-adversa-o-desfavorable/?referer=L-excel-formato&amp;utm_medium=act_formato_excel&amp;utm_source=act_formato_excel&amp;utm_campaign=act_formato_excel&amp;utm_content=act_formato_excel_link" xr:uid="{8407E98D-A5A1-43C8-A58E-885B8D884EF1}"/>
    <hyperlink ref="B1976" r:id="rId347" display="https://actualicese.com/informe-de-compilacion-de-estados-financieros-con-fines-generales/?referer=L-excel-formato&amp;utm_medium=act_formato_excel&amp;utm_source=act_formato_excel&amp;utm_campaign=act_formato_excel&amp;utm_content=act_formato_excel_link" xr:uid="{D1330993-198F-4EE1-91F7-FA5E418FD3B1}"/>
    <hyperlink ref="B1978" r:id="rId348" display="https://actualicese.com/informe-de-compilacion-de-estados-financieros-con-fines-especificos/?referer=L-excel-formato&amp;utm_medium=act_formato_excel&amp;utm_source=act_formato_excel&amp;utm_campaign=act_formato_excel&amp;utm_content=act_formato_excel_link" xr:uid="{810646F4-5EB1-4103-9D8C-4C6C21103B4F}"/>
    <hyperlink ref="B1980" r:id="rId349" display="https://actualicese.com/informe-de-revisor-fiscal-bajo-nia-701-comunicacion-de-las-cuestiones-clave-de-auditoria/?referer=L-excel-formato&amp;utm_medium=act_formato_excel&amp;utm_source=act_formato_excel&amp;utm_campaign=act_formato_excel&amp;utm_content=act_formato_excel_link" xr:uid="{24190930-DA54-4A83-8D14-6EBCE9A75D7C}"/>
    <hyperlink ref="B1982" r:id="rId350" display="https://actualicese.com/dictamen-de-revisor-fiscal-con-parrafos-de-cuestiones-clave-y-otras-cuestiones/?referer=L-excel-formato&amp;utm_medium=act_formato_excel&amp;utm_source=act_formato_excel&amp;utm_campaign=act_formato_excel&amp;utm_content=act_formato_excel_link" xr:uid="{408711C0-3E61-4820-B661-EC1532E4D1DD}"/>
    <hyperlink ref="B1984" r:id="rId351" display="https://actualicese.com/dictamen-de-revisor-fiscal-que-incluye-opinion-con-salvedades/?referer=L-excel-formato&amp;utm_medium=act_formato_excel&amp;utm_source=act_formato_excel&amp;utm_campaign=act_formato_excel&amp;utm_content=act_formato_excel_link" xr:uid="{527E716D-068E-44E2-BFEB-97645AF2E697}"/>
    <hyperlink ref="B1986" r:id="rId352" display="https://actualicese.com/calculo-retencion-en-la-fuente-a-titulo-de-renta-por-concepto-de-pensiones/?referer=L-excel-formato&amp;utm_medium=act_formato_excel&amp;utm_source=act_formato_excel&amp;utm_campaign=act_formato_excel&amp;utm_content=act_formato_excel_link" xr:uid="{8780B55E-D9FE-4020-A3E5-0D3E14FA51B8}"/>
    <hyperlink ref="B1988" r:id="rId353" display="https://actualicese.com/costo-fiscal-de-inventarios-para-obligados-a-llevar-contabilidad-como-determinarlo/?referer=L-excel-formato&amp;utm_medium=act_formato_excel&amp;utm_source=act_formato_excel&amp;utm_campaign=act_formato_excel&amp;utm_content=act_formato_excel_link" xr:uid="{40887F8F-5E03-4F72-99E8-42894A674A4D}"/>
    <hyperlink ref="B1990" r:id="rId354" display="https://actualicese.com/liquidador-del-impuesto-de-normalizacion-tributaria-2022-y-su-anticipo-para-2021/?referer=L-excel-formato&amp;utm_medium=act_formato_excel&amp;utm_source=act_formato_excel&amp;utm_campaign=act_formato_excel&amp;utm_content=act_formato_excel_link" xr:uid="{BB27FAB0-AA58-4D58-A472-6C3D717C468F}"/>
    <hyperlink ref="B1992" r:id="rId355" display="https://actualicese.com/poder-para-nombrar-delegado-o-apoderado-en-asamblea-de-propietarios-en-p-h/?referer=L-excel-formato&amp;utm_medium=act_formato_excel&amp;utm_source=act_formato_excel&amp;utm_campaign=act_formato_excel&amp;utm_content=act_formato_excel_link" xr:uid="{1D71CB78-0B5A-4456-A3BF-02C8AA707C02}"/>
    <hyperlink ref="B1994" r:id="rId356" display="https://actualicese.com/pack-de-formatos-modelos-y-guias-para-asambleas-de-accionistas-socios-y-copropietarios/?referer=L-excel-formato&amp;utm_medium=act_formato_excel&amp;utm_source=act_formato_excel&amp;utm_campaign=act_formato_excel&amp;utm_content=act_formato_excel_link" xr:uid="{1E3B2264-8F9D-4A24-8119-562DD517EF9B}"/>
    <hyperlink ref="B1996" r:id="rId357" display="https://actualicese.com/reparto-de-utilidades-pago-de-dividendos/?referer=L-excel-formato&amp;utm_medium=act_formato_excel&amp;utm_source=act_formato_excel&amp;utm_campaign=act_formato_excel&amp;utm_content=act_formato_excel_link" xr:uid="{A3ABCF92-B763-4C15-BD57-FB4B46E6554D}"/>
    <hyperlink ref="B1998" r:id="rId358" display="https://actualicese.com/cesion-y-venta-de-cuotas-sociales-a-extranos-a-la-sociedad-ltda/?referer=L-excel-formato&amp;utm_medium=act_formato_excel&amp;utm_source=act_formato_excel&amp;utm_campaign=act_formato_excel&amp;utm_content=act_formato_excel_link" xr:uid="{A160A4EB-A4E3-42F7-8587-A732F6895C3B}"/>
    <hyperlink ref="B2000" r:id="rId359" display="https://actualicese.com/decisiones-asamblea-de-propietarios/?referer=L-excel-formato&amp;utm_medium=act_formato_excel&amp;utm_source=act_formato_excel&amp;utm_campaign=act_formato_excel&amp;utm_content=act_formato_excel_link" xr:uid="{CBFEAD55-7C47-4DC6-9793-535AFEEF06E1}"/>
    <hyperlink ref="B2002" r:id="rId360" display="https://actualicese.com/reunion-de-junta-de-socios-o-asamblea-general-por-derecho-propio/?referer=L-excel-formato&amp;utm_medium=act_formato_excel&amp;utm_source=act_formato_excel&amp;utm_campaign=act_formato_excel&amp;utm_content=act_formato_excel_link" xr:uid="{264CBAC6-F1AC-4403-B958-764019A9C3B6}"/>
    <hyperlink ref="B2004" r:id="rId361" display="https://actualicese.com/informe-de-auditoria-denegacion-abstencion-de-opinion-por-no-obtener-evidencia/?referer=L-excel-formato&amp;utm_medium=act_formato_excel&amp;utm_source=act_formato_excel&amp;utm_campaign=act_formato_excel&amp;utm_content=act_formato_excel_link" xr:uid="{1BC55ED7-F194-4F07-AE6D-E880340671BF}"/>
    <hyperlink ref="B2006" r:id="rId362" display="https://actualicese.com/nia-700-vs-nia-700-revisada-comparativo-de-estructura-del-informe-de-revisor-fiscal/?referer=L-excel-formato&amp;utm_medium=act_formato_excel&amp;utm_source=act_formato_excel&amp;utm_campaign=act_formato_excel&amp;utm_content=act_formato_excel_link" xr:uid="{E938CDA9-DB77-4338-902D-5169044767C5}"/>
    <hyperlink ref="B2008" r:id="rId363" display="https://actualicese.com/dictamen-de-revisor-fiscal-con-comunicacion-de-cuestiones-clave-nia-700-revisada-y-nia-701/?referer=L-excel-formato&amp;utm_medium=act_formato_excel&amp;utm_source=act_formato_excel&amp;utm_campaign=act_formato_excel&amp;utm_content=act_formato_excel_link" xr:uid="{17C958B8-B6D8-4B84-8008-BE77F02BC578}"/>
    <hyperlink ref="B2010" r:id="rId364" display="https://actualicese.com/modelo-en-excel-calculo-de-intereses-presuntivos-en-2021-sobre-prestamos-entre-socios-y-sociedades/?referer=L-excel-formato&amp;utm_medium=act_formato_excel&amp;utm_source=act_formato_excel&amp;utm_campaign=act_formato_excel&amp;utm_content=act_formato_excel_link" xr:uid="{BBAD6053-D243-4A91-8557-BFCC81843A88}"/>
    <hyperlink ref="B2012" r:id="rId365" display="https://actualicese.com/ampliacion-del-termino-de-duracion-de-una-sociedad/?referer=L-excel-formato&amp;utm_medium=act_formato_excel&amp;utm_source=act_formato_excel&amp;utm_campaign=act_formato_excel&amp;utm_content=act_formato_excel_link" xr:uid="{7C0077E7-ACF6-46B7-AC23-233D36082481}"/>
    <hyperlink ref="B2014" r:id="rId366" display="https://actualicese.com/plantilla-en-excel-del-formulario-350-ag-2022-declaracion-de-retencion-en-la-fuente/?referer=L-excel-formato&amp;utm_medium=act_formato_excel&amp;utm_source=act_formato_excel&amp;utm_campaign=act_formato_excel&amp;utm_content=act_formato_excel_link" xr:uid="{E54F37BB-F5D2-4AF2-A2E4-0802802366E7}"/>
    <hyperlink ref="B2016" r:id="rId367" display="https://actualicese.com/reunion-de-asamblea-general-para-constituir-una-empresa-o-fundacion/?referer=L-excel-formato&amp;utm_medium=act_formato_excel&amp;utm_source=act_formato_excel&amp;utm_campaign=act_formato_excel&amp;utm_content=act_formato_excel_link" xr:uid="{385FBA02-94FF-4F9C-B342-46E166F82D0F}"/>
    <hyperlink ref="B2018" r:id="rId368" display="https://actualicese.com/reunion-del-maximo-organo-social-para-cambio-de-los-miembros-de-junta-directiva/?referer=L-excel-formato&amp;utm_medium=act_formato_excel&amp;utm_source=act_formato_excel&amp;utm_campaign=act_formato_excel&amp;utm_content=act_formato_excel_link" xr:uid="{8DF7556F-1363-4ED4-9292-024075EFED24}"/>
    <hyperlink ref="B2020" r:id="rId369" display="https://actualicese.com/acta-asamblea-o-junta-extraordinaria-por-cambio-de-revisor-fiscal-renuncia-o-revocatoria/?referer=L-excel-formato&amp;utm_medium=act_formato_excel&amp;utm_source=act_formato_excel&amp;utm_campaign=act_formato_excel&amp;utm_content=act_formato_excel_link" xr:uid="{62582A6D-A722-41EF-BC27-90FFE90189AB}"/>
    <hyperlink ref="B2022" r:id="rId370" display="https://actualicese.com/acta-cambio-de-representante-legal/?referer=L-excel-formato&amp;utm_medium=act_formato_excel&amp;utm_source=act_formato_excel&amp;utm_campaign=act_formato_excel&amp;utm_content=act_formato_excel_link" xr:uid="{AF7C3BA8-870E-47B7-BED3-ED133589DB12}"/>
    <hyperlink ref="B2024" r:id="rId371" display="https://actualicese.com/tributacion-sobre-dividendos-y-calculo-de-su-retencion-luego-de-la-ley-2010-de-2019/?referer=L-excel-formato&amp;utm_medium=act_formato_excel&amp;utm_source=act_formato_excel&amp;utm_campaign=act_formato_excel&amp;utm_content=act_formato_excel_link" xr:uid="{6FE839E3-9B7B-48B8-9F6F-54B73CD1A0BB}"/>
    <hyperlink ref="B2026" r:id="rId372" display="https://actualicese.com/convocatoria-de-asamblea-general-ordinaria-de-copropietarios/?referer=L-excel-formato&amp;utm_medium=act_formato_excel&amp;utm_source=act_formato_excel&amp;utm_campaign=act_formato_excel&amp;utm_content=act_formato_excel_link" xr:uid="{533EECA6-E7DB-48CC-8B79-92D2A8A01653}"/>
    <hyperlink ref="B2028" r:id="rId373" display="https://actualicese.com/lista-de-chequeo-de-documentos-presentados-en-asamblea-de-accionistas-o-junta-de-socios/?referer=L-excel-formato&amp;utm_medium=act_formato_excel&amp;utm_source=act_formato_excel&amp;utm_campaign=act_formato_excel&amp;utm_content=act_formato_excel_link" xr:uid="{13B4D807-DFAE-4529-ADA7-53F845717B97}"/>
    <hyperlink ref="B2030" r:id="rId374" display="https://actualicese.com/convocatoria-a-una-reunion-extraordinaria/?referer=L-excel-formato&amp;utm_medium=act_formato_excel&amp;utm_source=act_formato_excel&amp;utm_campaign=act_formato_excel&amp;utm_content=act_formato_excel_link" xr:uid="{F69D31AD-F112-45C0-B857-0C7AA692BCCA}"/>
    <hyperlink ref="B2032" r:id="rId375" display="https://actualicese.com/poder-de-representacion-en-asamblea-de-accionistas-o-junta-de-socios/?referer=L-excel-formato&amp;utm_medium=act_formato_excel&amp;utm_source=act_formato_excel&amp;utm_campaign=act_formato_excel&amp;utm_content=act_formato_excel_link" xr:uid="{F986E152-4D89-4FBA-B73B-CDC0FCFE6907}"/>
    <hyperlink ref="B2034" r:id="rId376" display="https://actualicese.com/acta-de-asamblea-general/?referer=L-excel-formato&amp;utm_medium=act_formato_excel&amp;utm_source=act_formato_excel&amp;utm_campaign=act_formato_excel&amp;utm_content=act_formato_excel_link" xr:uid="{CD4ABD0C-A744-4E4D-8D6B-EA695E7C5358}"/>
    <hyperlink ref="B2036" r:id="rId377" display="https://actualicese.com/estados-financieros-consolidados-dictamen-sin-salvedades/?referer=L-excel-formato&amp;utm_medium=act_formato_excel&amp;utm_source=act_formato_excel&amp;utm_campaign=act_formato_excel&amp;utm_content=act_formato_excel_link" xr:uid="{DDC6CD19-2D56-4030-9969-84C536D4E891}"/>
    <hyperlink ref="B2038" r:id="rId378" display="https://actualicese.com/segunda-convocatoria-de-asamblea-de-accionistas-o-junta-de-socios/?referer=L-excel-formato&amp;utm_medium=act_formato_excel&amp;utm_source=act_formato_excel&amp;utm_campaign=act_formato_excel&amp;utm_content=act_formato_excel_link" xr:uid="{2D50263D-8699-4BB0-B5F4-79A18C02FD36}"/>
    <hyperlink ref="B2040" r:id="rId379" display="https://actualicese.com/simulador-de-casos-de-deducciones-y-costos-estimados-para-la-declaracion-de-renta-2021/?referer=L-excel-formato&amp;utm_medium=act_formato_excel&amp;utm_source=act_formato_excel&amp;utm_campaign=act_formato_excel&amp;utm_content=act_formato_excel_link" xr:uid="{3C0E827A-DE10-48AE-85A7-C2F539199990}"/>
    <hyperlink ref="B2042" r:id="rId380" display="https://actualicese.com/modelo-del-certificado-anual-para-socios-y-o-accionistas-por-el-ano-2021/?referer=L-excel-formato&amp;utm_medium=act_formato_excel&amp;utm_source=act_formato_excel&amp;utm_campaign=act_formato_excel&amp;utm_content=act_formato_excel_link" xr:uid="{9543871F-51B4-4D9E-9C92-F12083907024}"/>
    <hyperlink ref="B2044" r:id="rId381" display="https://actualicese.com/rentas-exentas-para-empresas-de-economia-naranja/?referer=L-excel-formato&amp;utm_medium=act_formato_excel&amp;utm_source=act_formato_excel&amp;utm_campaign=act_formato_excel&amp;utm_content=act_formato_excel_link" xr:uid="{B3C136D6-7DB4-4F33-A44D-3B602FB60BC7}"/>
    <hyperlink ref="B2046" r:id="rId382" display="https://actualicese.com/casos-de-ganancia-ocasional-por-venta-de-activos-fijos-depreciables/?referer=L-excel-formato&amp;utm_medium=act_formato_excel&amp;utm_source=act_formato_excel&amp;utm_campaign=act_formato_excel&amp;utm_content=act_formato_excel_link" xr:uid="{BC8229F5-0550-47F9-B86A-2583395AB3FE}"/>
    <hyperlink ref="B2048" r:id="rId383" display="https://actualicese.com/simulador-del-limite-de-costos-y-gastos-no-soportados-en-factura-electronica/?referer=L-excel-formato&amp;utm_medium=act_formato_excel&amp;utm_source=act_formato_excel&amp;utm_campaign=act_formato_excel&amp;utm_content=act_formato_excel_link" xr:uid="{EE8554E0-FF40-43F7-B8F7-A30D20C988CE}"/>
    <hyperlink ref="B2050" r:id="rId384" display="https://actualicese.com/carta-para-notificar-la-exclusion-de-un-socio-de-la-sociedad/?referer=L-excel-formato&amp;utm_medium=act_formato_excel&amp;utm_source=act_formato_excel&amp;utm_campaign=act_formato_excel&amp;utm_content=act_formato_excel_link" xr:uid="{88CF45F2-1DB0-42A6-ACC9-598C089EAD8D}"/>
    <hyperlink ref="B2052" r:id="rId385" display="https://actualicese.com/informe-sobre-los-hallazgos-obtenidos-en-las-cuentas-por-pagar/?referer=L-excel-formato&amp;utm_medium=act_formato_excel&amp;utm_source=act_formato_excel&amp;utm_campaign=act_formato_excel&amp;utm_content=act_formato_excel_link" xr:uid="{F9D70824-7CE6-4A10-BFB0-177D3C9649BD}"/>
    <hyperlink ref="B2054" r:id="rId386" display="https://actualicese.com/informe-sobre-los-hallazgos-obtenidos-en-los-inventarios/?referer=L-excel-formato&amp;utm_medium=act_formato_excel&amp;utm_source=act_formato_excel&amp;utm_campaign=act_formato_excel&amp;utm_content=act_formato_excel_link" xr:uid="{4A752B49-7AFD-41EB-A18D-9F6700D12947}"/>
    <hyperlink ref="B2056" r:id="rId387" display="https://actualicese.com/efectivo-y-equivalentes-al-efectivo-informe-sobre-los-hallazgos-obtenidos/?referer=L-excel-formato&amp;utm_medium=act_formato_excel&amp;utm_source=act_formato_excel&amp;utm_campaign=act_formato_excel&amp;utm_content=act_formato_excel_link" xr:uid="{FE5435B4-FACA-435A-9FC5-0D31482CD387}"/>
    <hyperlink ref="B2058" r:id="rId388" display="https://actualicese.com/guia-informacion-laboral-2022/?referer=L-excel-formato&amp;utm_medium=act_formato_excel&amp;utm_source=act_formato_excel&amp;utm_campaign=act_formato_excel&amp;utm_content=act_formato_excel_link" xr:uid="{A40CA385-0502-43CA-BDC0-0FA59DFEF8CE}"/>
    <hyperlink ref="B2060" r:id="rId389" display="https://actualicese.com/tabla-para-liquidar-indemnizaciones-por-perdida-de-capacidad-laboral/?referer=L-excel-formato&amp;utm_medium=act_formato_excel&amp;utm_source=act_formato_excel&amp;utm_campaign=act_formato_excel&amp;utm_content=act_formato_excel_link" xr:uid="{C1D460CB-A088-4157-9E26-2AA79B9F8F05}"/>
    <hyperlink ref="B2062" r:id="rId390" display="https://actualicese.com/guia-plantilla-para-clasificar-una-entidad-en-un-grupo-de-aplicacion-de-las-niif-en-colombia/?referer=L-excel-formato&amp;utm_medium=act_formato_excel&amp;utm_source=act_formato_excel&amp;utm_campaign=act_formato_excel&amp;utm_content=act_formato_excel_link" xr:uid="{B5A9AFCB-FD76-4C4C-9310-379D9EBB89B4}"/>
    <hyperlink ref="B2064" r:id="rId391" display="https://actualicese.com/aviso-de-pago-de-salarios-y-prestaciones-sociales-de-trabajador-fallecido/?referer=L-excel-formato&amp;utm_medium=act_formato_excel&amp;utm_source=act_formato_excel&amp;utm_campaign=act_formato_excel&amp;utm_content=act_formato_excel_link" xr:uid="{9FD268DD-C4A5-4DD3-9867-C2F5C5A99036}"/>
    <hyperlink ref="B2066" r:id="rId392" display="https://actualicese.com/12-liquidadores-para-calcular-la-prima-de-servicios-semestral/?referer=L-excel-formato&amp;utm_medium=act_formato_excel&amp;utm_source=act_formato_excel&amp;utm_campaign=act_formato_excel&amp;utm_content=act_formato_excel_link" xr:uid="{6A8DDF9D-E644-46E4-B562-68F65B413FAC}"/>
    <hyperlink ref="B2068" r:id="rId393" display="https://actualicese.com/liquidador-de-cesantias-en-excel-aplicado-a-11-casos-practicos/?referer=L-excel-formato&amp;utm_medium=act_formato_excel&amp;utm_source=act_formato_excel&amp;utm_campaign=act_formato_excel&amp;utm_content=act_formato_excel_link" xr:uid="{D8B22B0A-FDDC-484B-89A4-B58749D2903C}"/>
    <hyperlink ref="B2070" r:id="rId394" display="https://actualicese.com/pack-de-formatos-formatos-para-la-liquidacion-de-nomina-paso-a-paso/?referer=L-excel-formato&amp;utm_medium=act_formato_excel&amp;utm_source=act_formato_excel&amp;utm_campaign=act_formato_excel&amp;utm_content=act_formato_excel_link" xr:uid="{DAD3F7CC-9CF3-4689-98C2-4E64021DC04E}"/>
    <hyperlink ref="B2072" r:id="rId395" display="https://actualicese.com/liquidador-de-nomina-mensual-de-trabajador-pensionado-por-vejez/?referer=L-excel-formato&amp;utm_medium=act_formato_excel&amp;utm_source=act_formato_excel&amp;utm_campaign=act_formato_excel&amp;utm_content=act_formato_excel_link" xr:uid="{C278FAC0-3208-4330-93F4-3B7F722EE4D3}"/>
    <hyperlink ref="B2074" r:id="rId396" display="https://actualicese.com/cuadro-comparativo-de-regimenes-pensionales-en-colombia/?referer=L-excel-formato&amp;utm_medium=act_formato_excel&amp;utm_source=act_formato_excel&amp;utm_campaign=act_formato_excel&amp;utm_content=act_formato_excel_link" xr:uid="{1C3CAD65-F606-4C1C-A214-0F0FC89D474A}"/>
    <hyperlink ref="B2076" r:id="rId397" display="https://actualicese.com/responsabilidad-en-seguridad-social-de-trabajadores-independientes/?referer=L-excel-formato&amp;utm_medium=act_formato_excel&amp;utm_source=act_formato_excel&amp;utm_campaign=act_formato_excel&amp;utm_content=act_formato_excel_link" xr:uid="{03C3BC07-32DE-4621-9224-E07AAC3F310A}"/>
    <hyperlink ref="B2078" r:id="rId398" display="https://actualicese.com/convocatoria-a-asamblea-general-ordinaria-de-sociosaccionistas/?referer=L-excel-formato&amp;utm_medium=act_formato_excel&amp;utm_source=act_formato_excel&amp;utm_campaign=act_formato_excel&amp;utm_content=act_formato_excel_link" xr:uid="{DE7044FF-0CA1-4738-96A5-1014721BF477}"/>
    <hyperlink ref="B2080" r:id="rId399" display="https://actualicese.com/contabilizacion-de-la-nomina-ejemplo-practico/?referer=L-excel-formato&amp;utm_medium=act_formato_excel&amp;utm_source=act_formato_excel&amp;utm_campaign=act_formato_excel&amp;utm_content=act_formato_excel_link" xr:uid="{80DC9F37-C19E-45C3-B104-9ED56BB4B56B}"/>
    <hyperlink ref="B2082" r:id="rId400" display="https://actualicese.com/tablas-de-retencion-en-la-fuente-2022-a-titulo-de-impuestos-nacionales/?referer=L-excel-formato&amp;utm_medium=act_formato_excel&amp;utm_source=act_formato_excel&amp;utm_campaign=act_formato_excel&amp;utm_content=act_formato_excel_link" xr:uid="{BCB806CF-2F66-4124-A149-1D88E4DD0462}"/>
    <hyperlink ref="B2084" r:id="rId401" display="https://actualicese.com/liquidador-de-prestaciones-sociales-en-periodo-de-incapacidad/?referer=L-excel-formato&amp;utm_medium=act_formato_excel&amp;utm_source=act_formato_excel&amp;utm_campaign=act_formato_excel&amp;utm_content=act_formato_excel_link" xr:uid="{95B24A4A-0BD7-4FD8-AE74-7E54AA404671}"/>
    <hyperlink ref="B2086" r:id="rId402" display="https://actualicese.com/liquidador-de-auxilio-de-incapacidad-valores-asumidos-por-el-empleador-la-eps-o-la-arl/?referer=L-excel-formato&amp;utm_medium=act_formato_excel&amp;utm_source=act_formato_excel&amp;utm_campaign=act_formato_excel&amp;utm_content=act_formato_excel_link" xr:uid="{E47A24F9-5F8C-4069-9CFB-07924447CE87}"/>
    <hyperlink ref="B2088" r:id="rId403" display="https://actualicese.com/liquidador-de-prestaciones-sociales/?referer=L-excel-formato&amp;utm_medium=act_formato_excel&amp;utm_source=act_formato_excel&amp;utm_campaign=act_formato_excel&amp;utm_content=act_formato_excel_link" xr:uid="{2F8C7AD7-DFD2-4D60-8FC1-AFDCA9240C6D}"/>
    <hyperlink ref="B2090" r:id="rId404" display="https://actualicese.com/liquidador-de-indemnizacion-por-despido-sin-justa-causa-contrato-indefinido/?referer=L-excel-formato&amp;utm_medium=act_formato_excel&amp;utm_source=act_formato_excel&amp;utm_campaign=act_formato_excel&amp;utm_content=act_formato_excel_link" xr:uid="{F7C7CE0E-9660-4D15-84D2-A41C775AAD44}"/>
    <hyperlink ref="B2092" r:id="rId405" display="https://actualicese.com/liquidador-de-indemnizacion-por-despido-sin-justa-causa-para-contrato-fijo-u-obra-labor/?referer=L-excel-formato&amp;utm_medium=act_formato_excel&amp;utm_source=act_formato_excel&amp;utm_campaign=act_formato_excel&amp;utm_content=act_formato_excel_link" xr:uid="{D2D23475-C208-44B6-AEAF-ABB18D813690}"/>
    <hyperlink ref="B2094" r:id="rId406" display="https://actualicese.com/carta-entrega-de-dotacion/?referer=L-excel-formato&amp;utm_medium=act_formato_excel&amp;utm_source=act_formato_excel&amp;utm_campaign=act_formato_excel&amp;utm_content=act_formato_excel_link" xr:uid="{54E5EC12-5376-43FB-BE2D-DC31118F4B83}"/>
    <hyperlink ref="B2096" r:id="rId407" display="https://actualicese.com/solicitud-compensacion-en-dinero-de-las-vacaciones/?referer=L-excel-formato&amp;utm_medium=act_formato_excel&amp;utm_source=act_formato_excel&amp;utm_campaign=act_formato_excel&amp;utm_content=act_formato_excel_link" xr:uid="{E57B137C-ECDC-4610-B914-8E4A526A51EC}"/>
    <hyperlink ref="B2098" r:id="rId408" display="https://actualicese.com/carta-de-finalizacion-del-contrato-individual-de-trabajo-por-justa-causa/?referer=L-excel-formato&amp;utm_medium=act_formato_excel&amp;utm_source=act_formato_excel&amp;utm_campaign=act_formato_excel&amp;utm_content=act_formato_excel_link" xr:uid="{C5FD39BE-FAAB-409B-AEA2-725486AD9C81}"/>
    <hyperlink ref="B2100" r:id="rId409" display="https://actualicese.com/autorizacion-de-descuentos-sobre-salarios-por-prestamos-al-trabajador/?referer=L-excel-formato&amp;utm_medium=act_formato_excel&amp;utm_source=act_formato_excel&amp;utm_campaign=act_formato_excel&amp;utm_content=act_formato_excel_link" xr:uid="{17F22BCE-24C7-43E8-82DB-B72B37C37AD3}"/>
    <hyperlink ref="B2102" r:id="rId410" display="https://actualicese.com/liquidacion-de-nomina-cuando-hay-incapacidad-caso-practico/?referer=L-excel-formato&amp;utm_medium=act_formato_excel&amp;utm_source=act_formato_excel&amp;utm_campaign=act_formato_excel&amp;utm_content=act_formato_excel_link" xr:uid="{F54DD9FF-816A-4E25-B319-545B76B924CF}"/>
    <hyperlink ref="B2104" r:id="rId411" display="https://actualicese.com/historico-de-tasas-de-intereses-moratorios-dian/?referer=L-excel-formato&amp;utm_medium=act_formato_excel&amp;utm_source=act_formato_excel&amp;utm_campaign=act_formato_excel&amp;utm_content=act_formato_excel_link" xr:uid="{7CFC7234-D99B-4D49-8038-817453BDC301}"/>
    <hyperlink ref="B2106" r:id="rId412" display="https://actualicese.com/liquidador-de-retencion-en-la-fuente-con-procedimiento-1-sobre-rentas-de-trabajo-durante-2022/?referer=L-excel-formato&amp;utm_medium=act_formato_excel&amp;utm_source=act_formato_excel&amp;utm_campaign=act_formato_excel&amp;utm_content=act_formato_excel_link" xr:uid="{40739EE3-8917-4DB5-A6EC-C498FFBF7A0C}"/>
    <hyperlink ref="B2108" r:id="rId413" display="https://actualicese.com/liquidador-prima/?referer=L-excel-formato&amp;utm_medium=act_formato_excel&amp;utm_source=act_formato_excel&amp;utm_campaign=act_formato_excel&amp;utm_content=act_formato_excel_link" xr:uid="{1B9D2838-2B81-4495-A560-9FF1FD7190E3}"/>
    <hyperlink ref="B2110" r:id="rId414" display="https://actualicese.com/horas-diurnas-nocturnas-extras-dominicales-y-festivas/?referer=L-excel-formato&amp;utm_medium=act_formato_excel&amp;utm_source=act_formato_excel&amp;utm_campaign=act_formato_excel&amp;utm_content=act_formato_excel_link" xr:uid="{8179B04A-C037-4AAA-9275-021F88911F02}"/>
    <hyperlink ref="B2112" r:id="rId415" display="https://actualicese.com/guia-sobre-propiedad-horizontal-en-colombia-379-preguntas-resueltas/?referer=L-excel-formato&amp;utm_medium=act_formato_excel&amp;utm_source=act_formato_excel&amp;utm_campaign=act_formato_excel&amp;utm_content=act_formato_excel_link" xr:uid="{5B8529DE-A5DA-4C84-80DE-A6618274B969}"/>
    <hyperlink ref="B2114" r:id="rId416" display="https://actualicese.com/tabla-de-tarifas-de-honorarios-profesionales-para-contadores-publicos/?referer=L-excel-formato&amp;utm_medium=act_formato_excel&amp;utm_source=act_formato_excel&amp;utm_campaign=act_formato_excel&amp;utm_content=act_formato_excel_link" xr:uid="{4D2CCDD3-F37A-4475-96FE-E96C2BA5513A}"/>
    <hyperlink ref="B2116" r:id="rId417" display="https://actualicese.com/liquidador-historico-de-porcentajes-de-reajuste-fiscal/?referer=L-excel-formato&amp;utm_medium=act_formato_excel&amp;utm_source=act_formato_excel&amp;utm_campaign=act_formato_excel&amp;utm_content=act_formato_excel_link" xr:uid="{F66EC3CE-FFFD-4E5E-B0D5-EC4958ECCFCE}"/>
    <hyperlink ref="B2118" r:id="rId418" display="https://actualicese.com/calendario-tributario-distrital-2022/?referer=L-excel-formato&amp;utm_medium=act_formato_excel&amp;utm_source=act_formato_excel&amp;utm_campaign=act_formato_excel&amp;utm_content=act_formato_excel_link" xr:uid="{DD66418D-7528-41E0-A45F-07CC3170FBF0}"/>
    <hyperlink ref="B2120" r:id="rId419" display="https://actualicese.com/sancion-por-no-consignar-las-cesantias-y-no-pagar-los-intereses/?referer=L-excel-formato&amp;utm_medium=act_formato_excel&amp;utm_source=act_formato_excel&amp;utm_campaign=act_formato_excel&amp;utm_content=act_formato_excel_link" xr:uid="{168761D1-4790-4940-92BA-241EA94437D1}"/>
    <hyperlink ref="B2122" r:id="rId420" display="https://actualicese.com/liquidador-de-seguridad-social-parafiscales-y-prestaciones-en-vacaciones/?referer=L-excel-formato&amp;utm_medium=act_formato_excel&amp;utm_source=act_formato_excel&amp;utm_campaign=act_formato_excel&amp;utm_content=act_formato_excel_link" xr:uid="{945C53FE-D1D0-49EA-A604-AD5A218DD806}"/>
    <hyperlink ref="B2124" r:id="rId421" display="https://actualicese.com/guia-para-elaborar-la-hoja-de-vida-de-un-contador-publico/?referer=L-excel-formato&amp;utm_medium=act_formato_excel&amp;utm_source=act_formato_excel&amp;utm_campaign=act_formato_excel&amp;utm_content=act_formato_excel_link" xr:uid="{0E587269-D65D-4493-8A1B-A7E3A6C0C3CA}"/>
    <hyperlink ref="B2126" r:id="rId422" display="https://actualicese.com/nota-por-aplicar-la-exencion-de-contabilizacion-del-impuesto-diferido-de-2021/?referer=L-excel-formato&amp;utm_medium=act_formato_excel&amp;utm_source=act_formato_excel&amp;utm_campaign=act_formato_excel&amp;utm_content=act_formato_excel_link" xr:uid="{2B8AF26F-65A3-4AF1-8501-AE026F459571}"/>
    <hyperlink ref="B2128" r:id="rId423" display="https://actualicese.com/formulas-para-liquidacion-de-prestaciones-vacaciones-y-horas-extras/?referer=L-excel-formato&amp;utm_medium=act_formato_excel&amp;utm_source=act_formato_excel&amp;utm_campaign=act_formato_excel&amp;utm_content=act_formato_excel_link" xr:uid="{F0E53291-DD0F-4CC1-AFD5-DE5329B3737E}"/>
    <hyperlink ref="B2130" r:id="rId424" display="https://actualicese.com/costo-de-la-contratacion-de-un-trabajador-que-devenga-un-salario-minimo-caso-practico/?referer=L-excel-formato&amp;utm_medium=act_formato_excel&amp;utm_source=act_formato_excel&amp;utm_campaign=act_formato_excel&amp;utm_content=act_formato_excel_link" xr:uid="{5062511D-525B-44E0-A24A-A61CAE19571D}"/>
    <hyperlink ref="B2132" r:id="rId425" display="https://actualicese.com/simulador-en-excel-para-realizar-la-liquidacion-de-contratos-de-trabajo/?referer=L-excel-formato&amp;utm_medium=act_formato_excel&amp;utm_source=act_formato_excel&amp;utm_campaign=act_formato_excel&amp;utm_content=act_formato_excel_link" xr:uid="{15B49207-3C43-4D0B-B686-F9BBDB179DED}"/>
    <hyperlink ref="B2134" r:id="rId426" display="https://actualicese.com/liquidador-de-vacaciones-en-excel-aplicado-a-10-casos-practicos/?referer=L-excel-formato&amp;utm_medium=act_formato_excel&amp;utm_source=act_formato_excel&amp;utm_campaign=act_formato_excel&amp;utm_content=act_formato_excel_link" xr:uid="{08AD1116-636F-4FAC-A33E-2F260B18B293}"/>
    <hyperlink ref="B2136" r:id="rId427" display="https://actualicese.com/liquidador-de-sanciones-por-no-expedir-factura/?referer=L-excel-formato&amp;utm_medium=act_formato_excel&amp;utm_source=act_formato_excel&amp;utm_campaign=act_formato_excel&amp;utm_content=act_formato_excel_link" xr:uid="{1EEFCC3E-1BD9-4985-BD53-5D4492569296}"/>
    <hyperlink ref="B2138" r:id="rId428" display="https://actualicese.com/liquidador-de-sanciones-por-expedir-factura-sin-cumplir-los-requisitos-legales/?referer=L-excel-formato&amp;utm_medium=act_formato_excel&amp;utm_source=act_formato_excel&amp;utm_campaign=act_formato_excel&amp;utm_content=act_formato_excel_link" xr:uid="{18CD1137-7953-4BBE-A7BC-28E8028E0F41}"/>
    <hyperlink ref="B2140" r:id="rId429" display="https://actualicese.com/metodos-de-medicion-de-activos-y-pasivos-segun-el-estandar-para-pymes/?referer=L-excel-formato&amp;utm_medium=act_formato_excel&amp;utm_source=act_formato_excel&amp;utm_campaign=act_formato_excel&amp;utm_content=act_formato_excel_link" xr:uid="{35BD9773-8C4A-4BF0-A4C2-4555E373C41C}"/>
    <hyperlink ref="B2142" r:id="rId430" display="https://actualicese.com/carta-para-solicitar-el-certificado-de-donacion-para-efectuar-descuento-tributario/?referer=L-excel-formato&amp;utm_medium=act_formato_excel&amp;utm_source=act_formato_excel&amp;utm_campaign=act_formato_excel&amp;utm_content=act_formato_excel_link" xr:uid="{D4D60452-450F-47E1-B906-FA39F64A59BE}"/>
    <hyperlink ref="B2144" r:id="rId431" display="https://actualicese.com/liquidadores-de-sanciones-relacionadas-con-la-informacion-exogena-resueltas-en-2022/?referer=L-excel-formato&amp;utm_medium=act_formato_excel&amp;utm_source=act_formato_excel&amp;utm_campaign=act_formato_excel&amp;utm_content=act_formato_excel_link" xr:uid="{CF05A39F-A2EB-4F23-877E-0B63B85C82BC}"/>
    <hyperlink ref="B2146" r:id="rId432" display="https://actualicese.com/liquidador-de-sancion-por-inexactitud/?referer=L-excel-formato&amp;utm_medium=act_formato_excel&amp;utm_source=act_formato_excel&amp;utm_campaign=act_formato_excel&amp;utm_content=act_formato_excel_link" xr:uid="{B27CBE2D-D28C-4698-B0FB-C78A53EA8EC9}"/>
    <hyperlink ref="B2148" r:id="rId433" display="https://actualicese.com/solicitud-de-licencia-por-luto/?referer=L-excel-formato&amp;utm_medium=act_formato_excel&amp;utm_source=act_formato_excel&amp;utm_campaign=act_formato_excel&amp;utm_content=act_formato_excel_link" xr:uid="{20EDD797-99FE-425C-85CE-DE974B4AEF5D}"/>
    <hyperlink ref="B2150" r:id="rId434" display="https://actualicese.com/informe-del-revisor-fiscal-dirigido-a-la-asamblea-de-accionistas-o-junta-de-socios/?referer=L-excel-formato&amp;utm_medium=act_formato_excel&amp;utm_source=act_formato_excel&amp;utm_campaign=act_formato_excel&amp;utm_content=act_formato_excel_link" xr:uid="{76C9F61C-7971-46E6-B47C-5E032FA80C7E}"/>
    <hyperlink ref="B2152" r:id="rId435" display="https://actualicese.com/listado-de-ingresos-de-fuente-extranjera-periodo-gravable-2021/?referer=L-excel-formato&amp;utm_medium=act_formato_excel&amp;utm_source=act_formato_excel&amp;utm_campaign=act_formato_excel&amp;utm_content=act_formato_excel_link" xr:uid="{733773EE-9632-4250-8E9F-EBCB33D0D93C}"/>
    <hyperlink ref="B2154" r:id="rId436" display="https://actualicese.com/convertidor-de-uvt/?referer=L-excel-formato&amp;utm_medium=act_formato_excel&amp;utm_source=act_formato_excel&amp;utm_campaign=act_formato_excel&amp;utm_content=act_formato_excel_link" xr:uid="{1698E0BE-68E0-46A0-86CB-76BBAF6F085B}"/>
    <hyperlink ref="B2156" r:id="rId437" display="https://actualicese.com/pack-de-formatos-guias-para-profundizar-las-novedades-de-la-reforma-tributaria-ley-de-inversion-social-2155-de-2021/?referer=L-excel-formato&amp;utm_medium=act_formato_excel&amp;utm_source=act_formato_excel&amp;utm_campaign=act_formato_excel&amp;utm_content=act_formato_excel_link" xr:uid="{B89AA363-1E0F-40BC-950F-51748A7A7A06}"/>
    <hyperlink ref="B2158" r:id="rId438" display="https://actualicese.com/derecho-de-peticion-para-retiro-de-centrales-de-riesgo-por-prescripcion/?referer=L-excel-formato&amp;utm_medium=act_formato_excel&amp;utm_source=act_formato_excel&amp;utm_campaign=act_formato_excel&amp;utm_content=act_formato_excel_link" xr:uid="{267D4EC6-D7E4-4FDA-989A-B8BA3BDFBC3D}"/>
    <hyperlink ref="B2160" r:id="rId439" display="https://actualicese.com/formato-de-solicitud-de-licencia-de-calamidad-domestica/?referer=L-excel-formato&amp;utm_medium=act_formato_excel&amp;utm_source=act_formato_excel&amp;utm_campaign=act_formato_excel&amp;utm_content=act_formato_excel_link" xr:uid="{12FE27F9-B3AB-4D20-BD51-93F0B34DDE58}"/>
    <hyperlink ref="B2162" r:id="rId440" display="https://actualicese.com/planilla-de-asistencia-y-toma-de-decisiones-en-asambleas-de-accionistas-o-juntas-de-socios/?referer=L-excel-formato&amp;utm_medium=act_formato_excel&amp;utm_source=act_formato_excel&amp;utm_campaign=act_formato_excel&amp;utm_content=act_formato_excel_link" xr:uid="{ECCC927B-8F28-41D7-8532-A513CBD09386}"/>
    <hyperlink ref="B2164" r:id="rId441" display="https://actualicese.com/cuestionario-de-control-interno-de-provisiones-y-contingencias-en-excel/?referer=L-excel-formato&amp;utm_medium=act_formato_excel&amp;utm_source=act_formato_excel&amp;utm_campaign=act_formato_excel&amp;utm_content=act_formato_excel_link" xr:uid="{E8A94B1F-AD00-45E6-8AC6-F99D865FCDB7}"/>
    <hyperlink ref="B2166" r:id="rId442" display="https://actualicese.com/liquidador-de-intereses-moratorios-con-tasa-transitoria-de-la-ley-de-inversion-social-2155-de-2021/?referer=L-excel-formato&amp;utm_medium=act_formato_excel&amp;utm_source=act_formato_excel&amp;utm_campaign=act_formato_excel&amp;utm_content=act_formato_excel_link" xr:uid="{BC170DD0-AE08-4A31-8D7C-537BA62E0120}"/>
    <hyperlink ref="B2168" r:id="rId443" display="https://actualicese.com/casos-practicos-de-reduccion-de-sancion-por-correccion-reforma-tributaria-2021/?referer=L-excel-formato&amp;utm_medium=act_formato_excel&amp;utm_source=act_formato_excel&amp;utm_campaign=act_formato_excel&amp;utm_content=act_formato_excel_link" xr:uid="{173563E7-9C76-4B8C-8B83-8AB5B9CC00BB}"/>
    <hyperlink ref="B2170" r:id="rId444" display="https://actualicese.com/liquidador-de-indicadores-de-detrimento-patrimonial-e-insolvencia-financiera/?referer=L-excel-formato&amp;utm_medium=act_formato_excel&amp;utm_source=act_formato_excel&amp;utm_campaign=act_formato_excel&amp;utm_content=act_formato_excel_link" xr:uid="{F1CB98FB-A489-4F84-B888-2AFB115AD4FE}"/>
    <hyperlink ref="B2172" r:id="rId445" display="https://actualicese.com/modelo-para-definir-si-una-persona-natural-esta-obligada-a-declarar-renta/?referer=L-excel-formato&amp;utm_medium=act_formato_excel&amp;utm_source=act_formato_excel&amp;utm_campaign=act_formato_excel&amp;utm_content=act_formato_excel_link" xr:uid="{50AD5129-3AF9-4C2C-ABCE-6A10E2738BEE}"/>
    <hyperlink ref="B2174" r:id="rId446" display="https://actualicese.com/modelo-calculo-de-intereses-sobre-las-cesantias/?referer=L-excel-formato&amp;utm_medium=act_formato_excel&amp;utm_source=act_formato_excel&amp;utm_campaign=act_formato_excel&amp;utm_content=act_formato_excel_link" xr:uid="{DE64EECB-1FC1-4841-8AF7-F6BF0F5DDE16}"/>
    <hyperlink ref="B2176" r:id="rId447" display="https://actualicese.com/comprobante-de-pago-intereses-a-las-cesantias/?referer=L-excel-formato&amp;utm_medium=act_formato_excel&amp;utm_source=act_formato_excel&amp;utm_campaign=act_formato_excel&amp;utm_content=act_formato_excel_link" xr:uid="{A96D90F4-466C-46AC-921E-7BE2F80B380A}"/>
    <hyperlink ref="B2178" r:id="rId448" display="https://actualicese.com/auditoria-de-nomina-informe-de-control-interno/?referer=L-excel-formato&amp;utm_medium=act_formato_excel&amp;utm_source=act_formato_excel&amp;utm_campaign=act_formato_excel&amp;utm_content=act_formato_excel_link" xr:uid="{033E28D6-54DE-4823-AAB4-C20137F1700C}"/>
    <hyperlink ref="B2180" r:id="rId449" display="https://actualicese.com/porcentaje-fijo-de-retencion-en-la-fuente-sobre-salarios-en-diciembre-de-2021-procedimiento-2/?referer=L-excel-formato&amp;utm_medium=act_formato_excel&amp;utm_source=act_formato_excel&amp;utm_campaign=act_formato_excel&amp;utm_content=act_formato_excel_link" xr:uid="{795D1474-AF8B-4208-AC4C-94268A9A1A3A}"/>
    <hyperlink ref="B2182" r:id="rId450" display="https://actualicese.com/ejemplos-de-aplicacion-de-los-beneficios-de-la-ley-de-borron-y-cuenta-nueva/?referer=L-excel-formato&amp;utm_medium=act_formato_excel&amp;utm_source=act_formato_excel&amp;utm_campaign=act_formato_excel&amp;utm_content=act_formato_excel_link" xr:uid="{7996B2E4-4BAB-466A-AABB-86C15C1619B1}"/>
    <hyperlink ref="B2184" r:id="rId451" display="https://actualicese.com/modelo-de-informe-de-control-interno/?referer=L-excel-formato&amp;utm_medium=act_formato_excel&amp;utm_source=act_formato_excel&amp;utm_campaign=act_formato_excel&amp;utm_content=act_formato_excel_link" xr:uid="{0CFFB5BF-0277-47D3-A57B-752834D3933D}"/>
    <hyperlink ref="B2186" r:id="rId452" display="https://actualicese.com/casos-de-reduccion-de-sancion-por-extemporaneidad-antes-del-emplazamiento-reforma-tributaria-2021/?referer=L-excel-formato&amp;utm_medium=act_formato_excel&amp;utm_source=act_formato_excel&amp;utm_campaign=act_formato_excel&amp;utm_content=act_formato_excel_link" xr:uid="{6C5D4818-7EE9-41BA-9F81-08D5AA743F75}"/>
    <hyperlink ref="B2188" r:id="rId453" display="https://actualicese.com/casos-de-reduccion-de-sancion-por-extemporaneidad-despues-del-emplazamiento-reforma-tributaria-2021/?referer=L-excel-formato&amp;utm_medium=act_formato_excel&amp;utm_source=act_formato_excel&amp;utm_campaign=act_formato_excel&amp;utm_content=act_formato_excel_link" xr:uid="{2E71239F-A160-4CD7-AEB6-F404EF73E601}"/>
    <hyperlink ref="B2190" r:id="rId454" display="https://actualicese.com/manifestacion-sobre-la-evaluacion-del-control-interno/?referer=L-excel-formato&amp;utm_medium=act_formato_excel&amp;utm_source=act_formato_excel&amp;utm_campaign=act_formato_excel&amp;utm_content=act_formato_excel_link" xr:uid="{C5B0A0DB-9AE9-47B9-A5E7-10185E5C88C7}"/>
    <hyperlink ref="B2192" r:id="rId455" display="https://actualicese.com/manifestacion-sobre-las-pruebas-de-cumplimiento-y-sustantivas-en-informe-de-control-interno/?referer=L-excel-formato&amp;utm_medium=act_formato_excel&amp;utm_source=act_formato_excel&amp;utm_campaign=act_formato_excel&amp;utm_content=act_formato_excel_link" xr:uid="{6B163E0E-C259-4D4F-B132-7B140F98CC2F}"/>
    <hyperlink ref="B2194" r:id="rId456" display="https://actualicese.com/solicitud-de-retiro-parcial-de-cesantias-para-vivienda/?referer=L-excel-formato&amp;utm_medium=act_formato_excel&amp;utm_source=act_formato_excel&amp;utm_campaign=act_formato_excel&amp;utm_content=act_formato_excel_link" xr:uid="{840B7C9E-A7A9-4C33-ADF2-7E1EE48979E9}"/>
    <hyperlink ref="B2196" r:id="rId457" display="https://actualicese.com/notificacion-al-empleador-sobre-eleccion-de-fondo-de-cesantias/?referer=L-excel-formato&amp;utm_medium=act_formato_excel&amp;utm_source=act_formato_excel&amp;utm_campaign=act_formato_excel&amp;utm_content=act_formato_excel_link" xr:uid="{355CF3F6-5A6D-4B40-AFA6-55816963D3CF}"/>
    <hyperlink ref="B2198" r:id="rId458" display="https://actualicese.com/modelo-de-dictamen-del-revisor-fiscal-para-empresas-en-liquidacion-opinion-favorable/?referer=L-excel-formato&amp;utm_medium=act_formato_excel&amp;utm_source=act_formato_excel&amp;utm_campaign=act_formato_excel&amp;utm_content=act_formato_excel_link" xr:uid="{F1140DCF-B6F2-4E48-B702-66F8B27F109C}"/>
    <hyperlink ref="B2200" r:id="rId459" display="https://actualicese.com/certificacion-del-contador-o-revisor-fiscal-para-la-inscripcion-de-libros-en-la-camara-de-comercio/?referer=L-excel-formato&amp;utm_medium=act_formato_excel&amp;utm_source=act_formato_excel&amp;utm_campaign=act_formato_excel&amp;utm_content=act_formato_excel_link" xr:uid="{9ED8E52B-E0B0-40ED-8C08-DD4E50CF9431}"/>
    <hyperlink ref="B2202" r:id="rId460" display="https://actualicese.com/formatos-de-analisis-financiero-en-excel/?referer=L-excel-formato&amp;utm_medium=act_formato_excel&amp;utm_source=act_formato_excel&amp;utm_campaign=act_formato_excel&amp;utm_content=act_formato_excel_link" xr:uid="{6FEC8880-235E-4E42-B086-2F0A81FFC95D}"/>
    <hyperlink ref="B2204" r:id="rId461" display="https://actualicese.com/modelo-de-certificado-para-acceder-al-incentivo-a-la-creacion-de-nuevos-empleos/?referer=L-excel-formato&amp;utm_medium=act_formato_excel&amp;utm_source=act_formato_excel&amp;utm_campaign=act_formato_excel&amp;utm_content=act_formato_excel_link" xr:uid="{C669790E-34BE-41CB-93EC-9EEBCEFD8792}"/>
    <hyperlink ref="B2206" r:id="rId462" display="https://actualicese.com/cuestionario-de-control-interno-de-inventarios-en-excel/?referer=L-excel-formato&amp;utm_medium=act_formato_excel&amp;utm_source=act_formato_excel&amp;utm_campaign=act_formato_excel&amp;utm_content=act_formato_excel_link" xr:uid="{601E6B8F-3680-4EBC-A1B7-F72E3D03971B}"/>
    <hyperlink ref="B2208" r:id="rId463" display="https://actualicese.com/dupont-indice-de-rentabilidad/?referer=L-excel-formato&amp;utm_medium=act_formato_excel&amp;utm_source=act_formato_excel&amp;utm_campaign=act_formato_excel&amp;utm_content=act_formato_excel_link" xr:uid="{9B453FD4-0298-444E-AC64-F85051FCE8ED}"/>
    <hyperlink ref="B2210" r:id="rId464" display="https://actualicese.com/grados-de-apalancamiento-financiero-y-operativo/?referer=L-excel-formato&amp;utm_medium=act_formato_excel&amp;utm_source=act_formato_excel&amp;utm_campaign=act_formato_excel&amp;utm_content=act_formato_excel_link" xr:uid="{4288C79B-C931-4E1E-B969-028C1745EFD1}"/>
    <hyperlink ref="B2212" r:id="rId465" display="https://actualicese.com/indicadores-financieros-de-actividad-y-rentabilidad/?referer=L-excel-formato&amp;utm_medium=act_formato_excel&amp;utm_source=act_formato_excel&amp;utm_campaign=act_formato_excel&amp;utm_content=act_formato_excel_link" xr:uid="{D81D2C3E-8895-4FF1-9E04-C19510D38793}"/>
    <hyperlink ref="B2214" r:id="rId466" display="https://actualicese.com/indicadores-financieros-de-endeudamiento/?referer=L-excel-formato&amp;utm_medium=act_formato_excel&amp;utm_source=act_formato_excel&amp;utm_campaign=act_formato_excel&amp;utm_content=act_formato_excel_link" xr:uid="{12C9F1DF-ED82-4271-B0E0-130906727039}"/>
    <hyperlink ref="B2216" r:id="rId467" display="https://actualicese.com/indicadores-financieros-margenes-de-utilidad-o-rentabilidad/?referer=L-excel-formato&amp;utm_medium=act_formato_excel&amp;utm_source=act_formato_excel&amp;utm_campaign=act_formato_excel&amp;utm_content=act_formato_excel_link" xr:uid="{5E5E8541-080C-43BB-A438-FD371F71D362}"/>
    <hyperlink ref="B2218" r:id="rId468" display="https://actualicese.com/indicadores-financieros-de-liquidez/?referer=L-excel-formato&amp;utm_medium=act_formato_excel&amp;utm_source=act_formato_excel&amp;utm_campaign=act_formato_excel&amp;utm_content=act_formato_excel_link" xr:uid="{A2112152-C3A2-4AEE-814E-66B5A7582B79}"/>
    <hyperlink ref="B2220" r:id="rId469" display="https://actualicese.com/simulador-del-punto-de-equilibrio-en-excel-herramienta-de-analisis-financiero/?referer=L-excel-formato&amp;utm_medium=act_formato_excel&amp;utm_source=act_formato_excel&amp;utm_campaign=act_formato_excel&amp;utm_content=act_formato_excel_link" xr:uid="{5FD0C7CF-7543-4404-8B15-9935ED4DD361}"/>
    <hyperlink ref="B2222" r:id="rId470" display="https://actualicese.com/analisis-vertical-y-horizontal-aplicados-a-la-interpretacion-de-informacion-financiera/?referer=L-excel-formato&amp;utm_medium=act_formato_excel&amp;utm_source=act_formato_excel&amp;utm_campaign=act_formato_excel&amp;utm_content=act_formato_excel_link" xr:uid="{FDD378CB-DDFA-454F-A1EA-C2725A55267A}"/>
    <hyperlink ref="B2224" r:id="rId471" display="https://actualicese.com/analisis-de-informacion-de-ventas-utilizando-el-metodo-del-indice-de-estacionalidad/?referer=L-excel-formato&amp;utm_medium=act_formato_excel&amp;utm_source=act_formato_excel&amp;utm_campaign=act_formato_excel&amp;utm_content=act_formato_excel_link" xr:uid="{25D5807F-AFE7-49C1-891C-2DA99EB8FA8C}"/>
    <hyperlink ref="B2226" r:id="rId472" display="https://actualicese.com/modelo-para-analizar-el-valor-presente-y-el-valor-presente-neto-de-una-inversion/?referer=L-excel-formato&amp;utm_medium=act_formato_excel&amp;utm_source=act_formato_excel&amp;utm_campaign=act_formato_excel&amp;utm_content=act_formato_excel_link" xr:uid="{372343DA-490F-4B81-B4A8-526461277A81}"/>
    <hyperlink ref="B2228" r:id="rId473" display="https://actualicese.com/indicadores-financieros-de-mercado/?referer=L-excel-formato&amp;utm_medium=act_formato_excel&amp;utm_source=act_formato_excel&amp;utm_campaign=act_formato_excel&amp;utm_content=act_formato_excel_link" xr:uid="{83CBC265-9588-4218-90B1-18E381CB8DD7}"/>
    <hyperlink ref="B2230" r:id="rId474" display="https://actualicese.com/inscripcion-en-el-rut-lista-de-chequeo-para-inscribirse-a-traves-de-las-camaras-de-comercio/?referer=L-excel-formato&amp;utm_medium=act_formato_excel&amp;utm_source=act_formato_excel&amp;utm_campaign=act_formato_excel&amp;utm_content=act_formato_excel_link" xr:uid="{9C88EFF3-3AEA-426E-915D-E1D22065A69D}"/>
    <hyperlink ref="B2232" r:id="rId475" display="https://actualicese.com/apoyo-a-empresas-afectadas-por-el-paro-nacional-matriz-en-excel-y-casos-practicos/?referer=L-excel-formato&amp;utm_medium=act_formato_excel&amp;utm_source=act_formato_excel&amp;utm_campaign=act_formato_excel&amp;utm_content=act_formato_excel_link" xr:uid="{04416EC3-FF4E-4875-ABC4-F52C894DCB2C}"/>
    <hyperlink ref="B2234" r:id="rId476" display="https://actualicese.com/modelo-para-la-elaboracion-de-estados-financieros-y-calculo-de-los-indicadores-financieros/?referer=L-excel-formato&amp;utm_medium=act_formato_excel&amp;utm_source=act_formato_excel&amp;utm_campaign=act_formato_excel&amp;utm_content=act_formato_excel_link" xr:uid="{9DAE89B7-558F-414A-AA98-1EE3748B855F}"/>
    <hyperlink ref="B2236" r:id="rId477" display="https://actualicese.com/ejercicios-de-conversion-entre-tasas-de-interes-efectiva-nominal-y-periodica/?referer=L-excel-formato&amp;utm_medium=act_formato_excel&amp;utm_source=act_formato_excel&amp;utm_campaign=act_formato_excel&amp;utm_content=act_formato_excel_link" xr:uid="{B0BB33EA-DA3C-4B21-92DE-F055AB9CC3C7}"/>
    <hyperlink ref="B2238" r:id="rId478" display="https://actualicese.com/casos-practicos-en-excel-sobre-ventas-en-los-dias-sin-iva/?referer=L-excel-formato&amp;utm_medium=act_formato_excel&amp;utm_source=act_formato_excel&amp;utm_campaign=act_formato_excel&amp;utm_content=act_formato_excel_link" xr:uid="{9659D18F-A209-45CC-955D-1FCB98D5AEE7}"/>
    <hyperlink ref="B2240" r:id="rId479" display="https://actualicese.com/matriz-sobre-las-nuevas-condiciones-para-aplicar-a-la-exencion-de-los-3-dias-sin-iva/?referer=L-excel-formato&amp;utm_medium=act_formato_excel&amp;utm_source=act_formato_excel&amp;utm_campaign=act_formato_excel&amp;utm_content=act_formato_excel_link" xr:uid="{CFEADCCD-6739-4FF0-B0BE-85D973300DEB}"/>
    <hyperlink ref="B2242" r:id="rId480" display="https://actualicese.com/guia-con-casos-de-verificacion-de-requisitos-para-acceder-al-apoyo-por-generar-nuevos-empleos/?referer=L-excel-formato&amp;utm_medium=act_formato_excel&amp;utm_source=act_formato_excel&amp;utm_campaign=act_formato_excel&amp;utm_content=act_formato_excel_link" xr:uid="{CCD5AB78-F8C7-4945-B61A-CB99DCEF8244}"/>
    <hyperlink ref="B2244" r:id="rId481" display="https://actualicese.com/lista-de-chequeo-de-revelaciones-seccion-18-activos-intangibles-distintos-de-la-plusvalia/?referer=L-excel-formato&amp;utm_medium=act_formato_excel&amp;utm_source=act_formato_excel&amp;utm_campaign=act_formato_excel&amp;utm_content=act_formato_excel_link" xr:uid="{91069420-4877-4EE3-B4C9-C86971AEBBF0}"/>
    <hyperlink ref="B2246" r:id="rId482" display="https://actualicese.com/lista-de-chequeo-de-revelaciones-seccion-20-arrendamientos/?referer=L-excel-formato&amp;utm_medium=act_formato_excel&amp;utm_source=act_formato_excel&amp;utm_campaign=act_formato_excel&amp;utm_content=act_formato_excel_link" xr:uid="{0734E572-0CEB-4325-A299-D6130FEA8BEE}"/>
    <hyperlink ref="B2248" r:id="rId483" display="https://actualicese.com/lista-de-chequeo-de-revelaciones-nic-38-activos-intangibles/?referer=L-excel-formato&amp;utm_medium=act_formato_excel&amp;utm_source=act_formato_excel&amp;utm_campaign=act_formato_excel&amp;utm_content=act_formato_excel_link" xr:uid="{6B762A5D-A9C3-4C02-B46D-0769F85AC471}"/>
    <hyperlink ref="B2250" r:id="rId484" display="https://actualicese.com/modelos-y-guias-sobre-aspectos-labores-y-comerciales-que-deben-atender-los-trabajadores-independientes/?referer=L-excel-formato&amp;utm_medium=act_formato_excel&amp;utm_source=act_formato_excel&amp;utm_campaign=act_formato_excel&amp;utm_content=act_formato_excel_link" xr:uid="{E01ECC8B-204A-47A8-826B-5AD18F278EDD}"/>
    <hyperlink ref="B2252" r:id="rId485" display="https://actualicese.com/liquidador-del-numero-de-empleados-y-calculo-del-aporte-del-paef/?referer=L-excel-formato&amp;utm_medium=act_formato_excel&amp;utm_source=act_formato_excel&amp;utm_campaign=act_formato_excel&amp;utm_content=act_formato_excel_link" xr:uid="{B21A1E0F-8F38-4DE7-9B63-4E2E3F5780B0}"/>
    <hyperlink ref="B2254" r:id="rId486" display="https://actualicese.com/simulador-de-la-reduccion-de-multas-de-transito-contemplada-en-la-ley-de-inversion-social/?referer=L-excel-formato&amp;utm_medium=act_formato_excel&amp;utm_source=act_formato_excel&amp;utm_campaign=act_formato_excel&amp;utm_content=act_formato_excel_link" xr:uid="{A3E5BA4D-769A-49C5-81CF-B9135D33D44D}"/>
    <hyperlink ref="B2256" r:id="rId487" display="https://actualicese.com/plantilla-para-auditar-la-declaracion-del-impuesto-sobre-las-ventas-iva/?referer=L-excel-formato&amp;utm_medium=act_formato_excel&amp;utm_source=act_formato_excel&amp;utm_campaign=act_formato_excel&amp;utm_content=act_formato_excel_link" xr:uid="{4F146820-9F00-4CF9-9BF6-BD18133E3029}"/>
    <hyperlink ref="B2258" r:id="rId488" display="https://actualicese.com/matriz-nuevas-condiciones-para-postularse-al-programa-de-apoyo-al-empleo-formal-paef/?referer=L-excel-formato&amp;utm_medium=act_formato_excel&amp;utm_source=act_formato_excel&amp;utm_campaign=act_formato_excel&amp;utm_content=act_formato_excel_link" xr:uid="{5F5EE72A-4CCE-4C09-9FE4-24AF81718939}"/>
    <hyperlink ref="B2260" r:id="rId489" display="https://actualicese.com/matriz-novedades-en-el-sistema-de-facturacion-con-la-reforma-tributaria-ley-2155-de-2021/?referer=L-excel-formato&amp;utm_medium=act_formato_excel&amp;utm_source=act_formato_excel&amp;utm_campaign=act_formato_excel&amp;utm_content=act_formato_excel_link" xr:uid="{2C4D9F60-3F6C-4B78-8435-71B51B15D087}"/>
    <hyperlink ref="B2262" r:id="rId490" display="https://actualicese.com/cuestionario-de-auditoria-para-las-propiedades-planta-y-equipo/?referer=L-excel-formato&amp;utm_medium=act_formato_excel&amp;utm_source=act_formato_excel&amp;utm_campaign=act_formato_excel&amp;utm_content=act_formato_excel_link" xr:uid="{90C40AF7-4A1B-4660-BB1E-5424F4C6CE23}"/>
    <hyperlink ref="B2264" r:id="rId491" display="https://actualicese.com/matriz-requisitos-y-condiciones-para-la-normalizacion-tributaria-de-2022/?referer=L-excel-formato&amp;utm_medium=act_formato_excel&amp;utm_source=act_formato_excel&amp;utm_campaign=act_formato_excel&amp;utm_content=act_formato_excel_link" xr:uid="{A91EB4EE-3330-411E-A361-E2CE826DCFE1}"/>
    <hyperlink ref="B2266" r:id="rId492" display="https://actualicese.com/comparativo-de-normas-afectadas-con-la-ley-de-inversion-social-2155-de-septiembre-14-de-2021/?referer=L-excel-formato&amp;utm_medium=act_formato_excel&amp;utm_source=act_formato_excel&amp;utm_campaign=act_formato_excel&amp;utm_content=act_formato_excel_link" xr:uid="{AF331D61-97B3-46E8-B763-755C75D05F63}"/>
    <hyperlink ref="B2268" r:id="rId493" display="https://actualicese.com/liquidador-para-revisar-aportes-a-salud-y-pension-de-independientes-a-partir-del-reporte-de-exogena/?referer=L-excel-formato&amp;utm_medium=act_formato_excel&amp;utm_source=act_formato_excel&amp;utm_campaign=act_formato_excel&amp;utm_content=act_formato_excel_link" xr:uid="{248F7E50-D012-4592-943A-E9B568EA1908}"/>
    <hyperlink ref="B2270" r:id="rId494" display="https://actualicese.com/lista-de-chequeo-de-revelaciones-seccion-28-beneficios-a-los-empleados/?referer=L-excel-formato&amp;utm_medium=act_formato_excel&amp;utm_source=act_formato_excel&amp;utm_campaign=act_formato_excel&amp;utm_content=act_formato_excel_link" xr:uid="{1F7D2D05-0163-412C-BF25-6E7BDD910DB3}"/>
    <hyperlink ref="B2272" r:id="rId495" display="https://actualicese.com/presentacion-y-revelacion-de-cuentas-por-cobrar-modelo-politica-contable/?referer=L-excel-formato&amp;utm_medium=act_formato_excel&amp;utm_source=act_formato_excel&amp;utm_campaign=act_formato_excel&amp;utm_content=act_formato_excel_link" xr:uid="{C2F18CF9-06A0-4BFA-A2DC-3EF850343A33}"/>
    <hyperlink ref="B2274" r:id="rId496" display="https://actualicese.com/lista-de-chequeo-de-revelaciones-seccion-21-provisiones-y-contingencias/?referer=L-excel-formato&amp;utm_medium=act_formato_excel&amp;utm_source=act_formato_excel&amp;utm_campaign=act_formato_excel&amp;utm_content=act_formato_excel_link" xr:uid="{CE839BF2-C63D-40C7-837A-ECA0C8D16237}"/>
    <hyperlink ref="B2276" r:id="rId497" display="https://actualicese.com/lista-de-chequeo-de-revelaciones-seccion-11-instrumentos-financieros-basicos/?referer=L-excel-formato&amp;utm_medium=act_formato_excel&amp;utm_source=act_formato_excel&amp;utm_campaign=act_formato_excel&amp;utm_content=act_formato_excel_link" xr:uid="{113B0DC6-BC29-4E12-9883-CE5DD4BCEA1C}"/>
    <hyperlink ref="B2278" r:id="rId498" display="https://actualicese.com/casos-practicos-en-excel-sobre-impuesto-diferido-para-el-cierre-contable-y-fiscal-de-2021/?referer=L-excel-formato&amp;utm_medium=act_formato_excel&amp;utm_source=act_formato_excel&amp;utm_campaign=act_formato_excel&amp;utm_content=act_formato_excel_link" xr:uid="{05CB843D-010D-4777-8D65-FF8D488E59CB}"/>
    <hyperlink ref="B2280" r:id="rId499" display="https://actualicese.com/modelo-para-elaborar-politicas-contables-sobre-el-tratamiento-a-los-intangibles/?referer=L-excel-formato&amp;utm_medium=act_formato_excel&amp;utm_source=act_formato_excel&amp;utm_campaign=act_formato_excel&amp;utm_content=act_formato_excel_link" xr:uid="{829C0EDC-8BC5-4D59-8212-D9901EBF49BB}"/>
    <hyperlink ref="B2282" r:id="rId500" display="https://actualicese.com/ejercicios-de-verificacion-de-requisitos-para-acceder-al-apoyo-por-contratar-jovenes/?referer=L-excel-formato&amp;utm_medium=act_formato_excel&amp;utm_source=act_formato_excel&amp;utm_campaign=act_formato_excel&amp;utm_content=act_formato_excel_link" xr:uid="{DA3EDD42-7155-4AC0-AB8E-C1D2584300FC}"/>
    <hyperlink ref="B2284" r:id="rId501" display="https://actualicese.com/lista-de-chequeo-de-revelaciones-seccion-12-otros-temas-relacionados-con-los-instrumentos-financieros/?referer=L-excel-formato&amp;utm_medium=act_formato_excel&amp;utm_source=act_formato_excel&amp;utm_campaign=act_formato_excel&amp;utm_content=act_formato_excel_link" xr:uid="{30F2F22D-CF3D-4873-8CCA-C910101F4843}"/>
    <hyperlink ref="B2286" r:id="rId502" display="https://actualicese.com/impuesto-diferido-en-la-depreciacion-de-propiedad-planta-y-equipo-caso-practico-para-2021/?referer=L-excel-formato&amp;utm_medium=act_formato_excel&amp;utm_source=act_formato_excel&amp;utm_campaign=act_formato_excel&amp;utm_content=act_formato_excel_link" xr:uid="{BCB07C24-2B88-4459-9F02-640375DDE4E2}"/>
    <hyperlink ref="B2288" r:id="rId503" display="https://actualicese.com/cuadro-tematico-con-los-cambios-introducidos-por-la-ley-de-inversion-social-2155-de-2021/?referer=L-excel-formato&amp;utm_medium=act_formato_excel&amp;utm_source=act_formato_excel&amp;utm_campaign=act_formato_excel&amp;utm_content=act_formato_excel_link" xr:uid="{B6281542-CF13-4425-B1A3-5D211468FA92}"/>
    <hyperlink ref="B2290" r:id="rId504" display="https://actualicese.com/liquidador-de-auxilio-de-incapacidad-aplicado-a-salario-variable-fijo-o-integral/?referer=L-excel-formato&amp;utm_medium=act_formato_excel&amp;utm_source=act_formato_excel&amp;utm_campaign=act_formato_excel&amp;utm_content=act_formato_excel_link" xr:uid="{B4032404-4A14-4F1F-B21D-241D33448903}"/>
    <hyperlink ref="B2292" r:id="rId505" display="https://actualicese.com/liquidador-impuesto-diferido-por-venta-de-bienes-inmuebles-a-largo-plazo-en-2022-caso-practico-en-excel/?referer=L-excel-formato&amp;utm_medium=act_formato_excel&amp;utm_source=act_formato_excel&amp;utm_campaign=act_formato_excel&amp;utm_content=act_formato_excel_link" xr:uid="{BA762A13-9904-476B-8C6A-448DCFD7CB60}"/>
    <hyperlink ref="B2294" r:id="rId506" display="https://actualicese.com/matriz-costos-y-deducciones-de-las-personas-juridicas-en-2021/?referer=L-excel-formato&amp;utm_medium=act_formato_excel&amp;utm_source=act_formato_excel&amp;utm_campaign=act_formato_excel&amp;utm_content=act_formato_excel_link" xr:uid="{A005DAB6-3A7F-465D-A859-5F88AFFFF54B}"/>
    <hyperlink ref="B2296" r:id="rId507" display="https://actualicese.com/ejercicio-practico-en-excel-impuesto-diferido-cuando-hay-compensacion-de-perdidas-fiscales/?referer=L-excel-formato&amp;utm_medium=act_formato_excel&amp;utm_source=act_formato_excel&amp;utm_campaign=act_formato_excel&amp;utm_content=act_formato_excel_link" xr:uid="{ED91B4BC-3B1E-41A0-9DD4-8481DD9BCD04}"/>
    <hyperlink ref="B2298" r:id="rId508" display="https://actualicese.com/valorizacion-de-activos-intangibles-caso-de-impuesto-diferido-en-2021/?referer=L-excel-formato&amp;utm_medium=act_formato_excel&amp;utm_source=act_formato_excel&amp;utm_campaign=act_formato_excel&amp;utm_content=act_formato_excel_link" xr:uid="{E853C492-1B64-4E7A-A7B6-4D1D7FE4D9BB}"/>
    <hyperlink ref="B2300" r:id="rId509" display="https://actualicese.com/guia-para-diligenciar-la-planilla-integrada-de-liquidacion-de-aportes-de-los-independientes/?referer=L-excel-formato&amp;utm_medium=act_formato_excel&amp;utm_source=act_formato_excel&amp;utm_campaign=act_formato_excel&amp;utm_content=act_formato_excel_link" xr:uid="{13B5C6CA-40A4-4C6A-B490-A419CD2623E6}"/>
    <hyperlink ref="B2302" r:id="rId510" display="https://actualicese.com/casos-de-descuentos-tributarios-vigentes-en-el-ano-gravable-2021-liquidador-en-excel/?referer=L-excel-formato&amp;utm_medium=act_formato_excel&amp;utm_source=act_formato_excel&amp;utm_campaign=act_formato_excel&amp;utm_content=act_formato_excel_link" xr:uid="{1E7C6E85-E505-4A95-B2C3-B51AAD106BC4}"/>
    <hyperlink ref="B2304" r:id="rId511" display="https://actualicese.com/lista-de-chequeo-para-trasladarse-de-regimen-de-pensiones/?referer=L-excel-formato&amp;utm_medium=act_formato_excel&amp;utm_source=act_formato_excel&amp;utm_campaign=act_formato_excel&amp;utm_content=act_formato_excel_link" xr:uid="{E39C05EC-DB4C-4C8C-B3D2-D177480ADF6A}"/>
    <hyperlink ref="B2306" r:id="rId512" display="https://actualicese.com/formatos-para-la-implementacion-del-control-de-calidad-y-etica-en-la-ejecucion-de-encargos-de-auditoria/?referer=L-excel-formato&amp;utm_medium=act_formato_excel&amp;utm_source=act_formato_excel&amp;utm_campaign=act_formato_excel&amp;utm_content=act_formato_excel_link" xr:uid="{DD62C210-779D-44E2-BE68-D64997CBD60F}"/>
    <hyperlink ref="B2308" r:id="rId513" display="https://actualicese.com/simulador-de-estado-de-situacion-financiera-analisis-comparativo/?referer=L-excel-formato&amp;utm_medium=act_formato_excel&amp;utm_source=act_formato_excel&amp;utm_campaign=act_formato_excel&amp;utm_content=act_formato_excel_link" xr:uid="{932BB65F-41AA-4DAB-AA94-71C2A7722ADE}"/>
    <hyperlink ref="B2310" r:id="rId514" display="https://actualicese.com/formulario-260-ag-2020-declaracion-anual-regimen-simple-personas-naturales-que-no-llevan-contabilidad/?referer=L-excel-formato&amp;utm_medium=act_formato_excel&amp;utm_source=act_formato_excel&amp;utm_campaign=act_formato_excel&amp;utm_content=act_formato_excel_link" xr:uid="{FA152CC3-BF32-4D8C-AF2D-684A7F9C7B33}"/>
    <hyperlink ref="B2312" r:id="rId515" display="https://actualicese.com/formulario-260-ag-2020-declaracion-anual-regimen-simple-personas-naturales-y-juridicas-que-llevan-contabilidad/?referer=L-excel-formato&amp;utm_medium=act_formato_excel&amp;utm_source=act_formato_excel&amp;utm_campaign=act_formato_excel&amp;utm_content=act_formato_excel_link" xr:uid="{E01B1B57-DE1F-4B0A-87F8-434E5C44C2F4}"/>
    <hyperlink ref="B2314" r:id="rId516" display="https://actualicese.com/modelo-de-derecho-de-peticion-para-el-pago-de-incapacidades-de-trabajadores-independientes/?referer=L-excel-formato&amp;utm_medium=act_formato_excel&amp;utm_source=act_formato_excel&amp;utm_campaign=act_formato_excel&amp;utm_content=act_formato_excel_link" xr:uid="{0EEEF1F9-E1C6-4A1A-B3DA-799EA1FCBBD6}"/>
    <hyperlink ref="B2316" r:id="rId517" display="https://actualicese.com/formato-de-evaluacion-de-desempeno-laboral-para-un-auditor/?referer=L-excel-formato&amp;utm_medium=act_formato_excel&amp;utm_source=act_formato_excel&amp;utm_campaign=act_formato_excel&amp;utm_content=act_formato_excel_link" xr:uid="{7907B2A2-30A7-4EF5-854D-6DA8E31DD9E6}"/>
    <hyperlink ref="B2318" r:id="rId518" display="https://actualicese.com/impuesto-diferido-por-activos-biologicos-en-2021-caso-practico-en-excel/?referer=L-excel-formato&amp;utm_medium=act_formato_excel&amp;utm_source=act_formato_excel&amp;utm_campaign=act_formato_excel&amp;utm_content=act_formato_excel_link" xr:uid="{D41687F4-5F96-4B98-81AE-8FE9E214216B}"/>
    <hyperlink ref="B2320" r:id="rId519" display="https://actualicese.com/liquidador-para-calcular-la-contribucion-2021-a-la-supersociedades/?referer=L-excel-formato&amp;utm_medium=act_formato_excel&amp;utm_source=act_formato_excel&amp;utm_campaign=act_formato_excel&amp;utm_content=act_formato_excel_link" xr:uid="{582556E8-E670-4BE3-818D-FB98B3AC705E}"/>
    <hyperlink ref="B2322" r:id="rId520" display="https://actualicese.com/calendario-para-pago-de-aportes-a-seguridad-social-para-empleadores-e-independientes-2021-2022/?referer=L-excel-formato&amp;utm_medium=act_formato_excel&amp;utm_source=act_formato_excel&amp;utm_campaign=act_formato_excel&amp;utm_content=act_formato_excel_link" xr:uid="{B3733CB4-9B49-4730-87B5-6E2BDD508D10}"/>
    <hyperlink ref="B2324" r:id="rId521" display="https://actualicese.com/carta-para-notificar-deficiencias-en-el-proceso-de-inspeccion-del-seguimiento-del-control-de-calidad/?referer=L-excel-formato&amp;utm_medium=act_formato_excel&amp;utm_source=act_formato_excel&amp;utm_campaign=act_formato_excel&amp;utm_content=act_formato_excel_link" xr:uid="{E0D5E1C3-C32D-4A22-B0D6-7F2170907DBB}"/>
    <hyperlink ref="B2326" r:id="rId522" display="https://actualicese.com/lista-de-chequeo-para-el-control-de-calidad-aplicado-a-recursos-humanos-en-un-encargo-de-auditoria/?referer=L-excel-formato&amp;utm_medium=act_formato_excel&amp;utm_source=act_formato_excel&amp;utm_campaign=act_formato_excel&amp;utm_content=act_formato_excel_link" xr:uid="{79E2A9C3-AF93-4095-882B-86810FBE55E4}"/>
    <hyperlink ref="B2328" r:id="rId523" display="https://actualicese.com/lista-de-chequeo-para-revisar-el-control-de-calidad-en-un-encargo-de-auditoria/?referer=L-excel-formato&amp;utm_medium=act_formato_excel&amp;utm_source=act_formato_excel&amp;utm_campaign=act_formato_excel&amp;utm_content=act_formato_excel_link" xr:uid="{98AD851F-1C39-487E-A0DB-3E45D4D71B0B}"/>
    <hyperlink ref="B2330" r:id="rId524" display="https://actualicese.com/acta-de-entrega-de-manual-de-procedimientos-y-politicas-de-calidad/?referer=L-excel-formato&amp;utm_medium=act_formato_excel&amp;utm_source=act_formato_excel&amp;utm_campaign=act_formato_excel&amp;utm_content=act_formato_excel_link" xr:uid="{8391124A-2D79-480A-A954-A7E8B409ED21}"/>
    <hyperlink ref="B2332" r:id="rId525" display="https://actualicese.com/acta-de-entrega-de-normas-de-etica-aplicables-a-encargos-de-auditoria/?referer=L-excel-formato&amp;utm_medium=act_formato_excel&amp;utm_source=act_formato_excel&amp;utm_campaign=act_formato_excel&amp;utm_content=act_formato_excel_link" xr:uid="{7ECF1CD1-D65F-4372-ACC3-B2B8C3A7263F}"/>
    <hyperlink ref="B2334" r:id="rId526" display="https://actualicese.com/lista-de-chequeo-planeacion-de-la-ejecucion-de-un-encargo-nicc-1/?referer=L-excel-formato&amp;utm_medium=act_formato_excel&amp;utm_source=act_formato_excel&amp;utm_campaign=act_formato_excel&amp;utm_content=act_formato_excel_link" xr:uid="{E9D8D8A2-F940-4972-B175-E7B60A9148D3}"/>
    <hyperlink ref="B2336" r:id="rId527" display="https://actualicese.com/lista-de-chequeo-para-etapa-de-seguimiento-en-encargo-de-auditoria-bajo-la-nicc-1/?referer=L-excel-formato&amp;utm_medium=act_formato_excel&amp;utm_source=act_formato_excel&amp;utm_campaign=act_formato_excel&amp;utm_content=act_formato_excel_link" xr:uid="{9DA8CFBB-21B2-4734-AFFA-799B1C4C7C60}"/>
    <hyperlink ref="B2338" r:id="rId528" display="https://actualicese.com/matriz-para-identificar-quienes-estan-obligados-a-aplicar-la-nicc-1/?referer=L-excel-formato&amp;utm_medium=act_formato_excel&amp;utm_source=act_formato_excel&amp;utm_campaign=act_formato_excel&amp;utm_content=act_formato_excel_link" xr:uid="{FE325ADD-03D9-41CD-8C79-B2726BD23F7F}"/>
    <hyperlink ref="B2340" r:id="rId529" display="https://actualicese.com/carta-para-comunicar-asuntos-que-generan-amenazas-a-la-independencia/?referer=L-excel-formato&amp;utm_medium=act_formato_excel&amp;utm_source=act_formato_excel&amp;utm_campaign=act_formato_excel&amp;utm_content=act_formato_excel_link" xr:uid="{52378E1B-553D-48A7-81B5-E61D3B0D4F6E}"/>
    <hyperlink ref="B2342" r:id="rId530" display="https://actualicese.com/acta-de-investigacion-para-la-aceptacion-de-los-clientes-del-revisor-fiscal/?referer=L-excel-formato&amp;utm_medium=act_formato_excel&amp;utm_source=act_formato_excel&amp;utm_campaign=act_formato_excel&amp;utm_content=act_formato_excel_link" xr:uid="{A54B9EE6-25B7-427A-A05E-41C833226520}"/>
    <hyperlink ref="B2344" r:id="rId531" display="https://actualicese.com/notificacion-de-la-asignacion-de-responsabilidad-en-el-sistema-de-control-de-calidad/?referer=L-excel-formato&amp;utm_medium=act_formato_excel&amp;utm_source=act_formato_excel&amp;utm_campaign=act_formato_excel&amp;utm_content=act_formato_excel_link" xr:uid="{A5356811-81D0-43A9-BA2A-D348362E67D2}"/>
    <hyperlink ref="B2346" r:id="rId532" display="https://actualicese.com/impuesto-diferido-ante-deterioro-de-cartera-en-2021-ejercicio-practico-en-excel/?referer=L-excel-formato&amp;utm_medium=act_formato_excel&amp;utm_source=act_formato_excel&amp;utm_campaign=act_formato_excel&amp;utm_content=act_formato_excel_link" xr:uid="{18A53A32-219B-4771-A32E-7B1238E1B78C}"/>
    <hyperlink ref="B2348" r:id="rId533" display="https://actualicese.com/informe-de-entrega-del-cargo-de-contador-externo-al-finalizar-un-contrato/?referer=L-excel-formato&amp;utm_medium=act_formato_excel&amp;utm_source=act_formato_excel&amp;utm_campaign=act_formato_excel&amp;utm_content=act_formato_excel_link" xr:uid="{5DDC23EA-F313-4188-8B44-ED50DF2F058F}"/>
    <hyperlink ref="B2350" r:id="rId534" display="https://actualicese.com/impuesto-diferido-por-valoracion-de-propiedades-de-inversion-en-2021-caso-practico-en-excel/?referer=L-excel-formato&amp;utm_medium=act_formato_excel&amp;utm_source=act_formato_excel&amp;utm_campaign=act_formato_excel&amp;utm_content=act_formato_excel_link" xr:uid="{FDBF7ADD-8171-4305-8BE0-35B7DA72961E}"/>
    <hyperlink ref="B2352" r:id="rId535" display="https://actualicese.com/impuesto-diferido-por-deterioro-de-inventario-en-2021-caso-practico-en-excel/?referer=L-excel-formato&amp;utm_medium=act_formato_excel&amp;utm_source=act_formato_excel&amp;utm_campaign=act_formato_excel&amp;utm_content=act_formato_excel_link" xr:uid="{C3A96B33-1CCC-4BD8-8CB9-97EB9D0A64D6}"/>
    <hyperlink ref="B2354" r:id="rId536" display="https://actualicese.com/liquidador-de-aportes-a-caja-de-compensacion-para-trabajadores-independientes/?referer=L-excel-formato&amp;utm_medium=act_formato_excel&amp;utm_source=act_formato_excel&amp;utm_campaign=act_formato_excel&amp;utm_content=act_formato_excel_link" xr:uid="{839962A0-AE42-4D7F-A6A5-A4D79DFF5D02}"/>
    <hyperlink ref="B2356" r:id="rId537" display="https://actualicese.com/licencias-de-maternidad-y-paternidad-tipos-y-caracteristicas/?referer=L-excel-formato&amp;utm_medium=act_formato_excel&amp;utm_source=act_formato_excel&amp;utm_campaign=act_formato_excel&amp;utm_content=act_formato_excel_link" xr:uid="{A3793B0A-0367-401C-8CA5-020A47934F24}"/>
    <hyperlink ref="B2358" r:id="rId538" display="https://actualicese.com/solicitud-de-licencia-de-paternidad-a-la-eps-por-parte-de-un-trabajador-independiente/?referer=L-excel-formato&amp;utm_medium=act_formato_excel&amp;utm_source=act_formato_excel&amp;utm_campaign=act_formato_excel&amp;utm_content=act_formato_excel_link" xr:uid="{580E12C0-239E-4924-9334-4814583DBBBB}"/>
    <hyperlink ref="B2360" r:id="rId539" display="https://actualicese.com/solicitud-de-licencia-de-maternidad-ante-la-eps-por-parte-de-una-trabajadora-independiente/?referer=L-excel-formato&amp;utm_medium=act_formato_excel&amp;utm_source=act_formato_excel&amp;utm_campaign=act_formato_excel&amp;utm_content=act_formato_excel_link" xr:uid="{9FF8474B-FE1F-4C9A-B421-D41EDA7C26D0}"/>
    <hyperlink ref="B2362" r:id="rId540" display="https://actualicese.com/matriz-de-lineamientos-del-codigo-de-etica-del-contador-publico-principios-fundamentales-amenazas-y-salvaguardas/?referer=L-excel-formato&amp;utm_medium=act_formato_excel&amp;utm_source=act_formato_excel&amp;utm_campaign=act_formato_excel&amp;utm_content=act_formato_excel_link" xr:uid="{30649ABC-3DA6-4E24-8EDC-222D05F44924}"/>
    <hyperlink ref="B2364" r:id="rId541" display="https://actualicese.com/impuesto-diferido-por-diferencia-en-cambio-en-2021-caso-practico-en-excel/?referer=L-excel-formato&amp;utm_medium=act_formato_excel&amp;utm_source=act_formato_excel&amp;utm_campaign=act_formato_excel&amp;utm_content=act_formato_excel_link" xr:uid="{5BE3910C-5F2E-4BA4-B87A-0EF1140F3DAD}"/>
    <hyperlink ref="B2366" r:id="rId542" display="https://actualicese.com/tratamientos-contable-y-fiscal-de-la-depreciacion-de-activos-en-desuso-casos-practicos-en-excel/?referer=L-excel-formato&amp;utm_medium=act_formato_excel&amp;utm_source=act_formato_excel&amp;utm_campaign=act_formato_excel&amp;utm_content=act_formato_excel_link" xr:uid="{1E1E9504-D45F-4976-A222-7B976C9274EC}"/>
    <hyperlink ref="B2368" r:id="rId543" display="https://actualicese.com/solicitud-licencia-de-paternidad/?referer=L-excel-formato&amp;utm_medium=act_formato_excel&amp;utm_source=act_formato_excel&amp;utm_campaign=act_formato_excel&amp;utm_content=act_formato_excel_link" xr:uid="{7BD3C323-0474-48D3-8D9C-2AA3CC76D37E}"/>
    <hyperlink ref="B2370" r:id="rId544" display="https://actualicese.com/modelo-accion-de-tutela-para-licencia-de-maternidad-con-parto-prematuro/?referer=L-excel-formato&amp;utm_medium=act_formato_excel&amp;utm_source=act_formato_excel&amp;utm_campaign=act_formato_excel&amp;utm_content=act_formato_excel_link" xr:uid="{DD8887E7-CE7E-4E94-9F12-933EB5C6A727}"/>
    <hyperlink ref="B2372" r:id="rId545" display="https://actualicese.com/modelo-de-declaracion-de-confidencialidad-de-los-miembros-de-la-firma-de-auditoria/?referer=L-excel-formato&amp;utm_medium=act_formato_excel&amp;utm_source=act_formato_excel&amp;utm_campaign=act_formato_excel&amp;utm_content=act_formato_excel_link" xr:uid="{743C669E-E0F1-441D-A31E-2148A090995C}"/>
    <hyperlink ref="B2374" r:id="rId546" display="https://actualicese.com/impuesto-diferido-por-gastos-de-establecimiento-en-2021-caso-practico-en-excel/?referer=L-excel-formato&amp;utm_medium=act_formato_excel&amp;utm_source=act_formato_excel&amp;utm_campaign=act_formato_excel&amp;utm_content=act_formato_excel_link" xr:uid="{94A9CE28-5F88-4ECB-AE8E-747AC3D0B94A}"/>
    <hyperlink ref="B2376" r:id="rId547" display="https://actualicese.com/guias-y-casos-para-preparar-la-declaracion-de-renta-de-personas-naturales-por-el-ano-gravable-2020/?referer=L-excel-formato&amp;utm_medium=act_formato_excel&amp;utm_source=act_formato_excel&amp;utm_campaign=act_formato_excel&amp;utm_content=act_formato_excel_link" xr:uid="{5A926537-C7B9-4637-851B-83F4A0B40D7E}"/>
    <hyperlink ref="B2378" r:id="rId548" display="https://actualicese.com/liquidador-del-auxilio-de-incapacidad-de-origen-comun-para-trabajador-independiente/?referer=L-excel-formato&amp;utm_medium=act_formato_excel&amp;utm_source=act_formato_excel&amp;utm_campaign=act_formato_excel&amp;utm_content=act_formato_excel_link" xr:uid="{A469FDF8-F6B1-4824-9471-EBB08FF24B33}"/>
    <hyperlink ref="B2380" r:id="rId549" display="https://actualicese.com/cuestionario-de-independencia-para-el-personal-de-una-firma-de-auditoria/?referer=L-excel-formato&amp;utm_medium=act_formato_excel&amp;utm_source=act_formato_excel&amp;utm_campaign=act_formato_excel&amp;utm_content=act_formato_excel_link" xr:uid="{829E7755-BA05-4BB7-ADF6-9CEB4FE30310}"/>
    <hyperlink ref="B2382" r:id="rId550" display="https://actualicese.com/clasificacion-de-pasivos-entre-corrientes-y-no-corrientes-caso-practico-en-excel/?referer=L-excel-formato&amp;utm_medium=act_formato_excel&amp;utm_source=act_formato_excel&amp;utm_campaign=act_formato_excel&amp;utm_content=act_formato_excel_link" xr:uid="{3EBCBCCD-2745-4745-97E8-EF6261216F39}"/>
    <hyperlink ref="B2384" r:id="rId551" display="https://actualicese.com/plantilla-del-estado-de-costos-de-produccion-y-ventas/?referer=L-excel-formato&amp;utm_medium=act_formato_excel&amp;utm_source=act_formato_excel&amp;utm_campaign=act_formato_excel&amp;utm_content=act_formato_excel_link" xr:uid="{4957FFD4-2842-41F4-A164-BBFE45ACF396}"/>
    <hyperlink ref="B2386" r:id="rId552" display="https://actualicese.com/beneficio-de-auditoria-para-personas-naturales-ano-gravable-2020-casos-practicos-en-excel/?referer=L-excel-formato&amp;utm_medium=act_formato_excel&amp;utm_source=act_formato_excel&amp;utm_campaign=act_formato_excel&amp;utm_content=act_formato_excel_link" xr:uid="{D425F6BE-7C74-4971-9898-06F2EED9791F}"/>
    <hyperlink ref="B2388" r:id="rId553" display="https://actualicese.com/liquidador-de-la-licencia-de-maternidad-cuando-procede-pago-proporcional/?referer=L-excel-formato&amp;utm_medium=act_formato_excel&amp;utm_source=act_formato_excel&amp;utm_campaign=act_formato_excel&amp;utm_content=act_formato_excel_link" xr:uid="{664B1F82-3AD6-45CB-8B34-9F52C8EB895D}"/>
    <hyperlink ref="B2390" r:id="rId554" display="https://actualicese.com/modelo-para-proyectar-el-presupuesto-de-un-encargo-de-auditoria-o-revisoria-fiscal/?referer=L-excel-formato&amp;utm_medium=act_formato_excel&amp;utm_source=act_formato_excel&amp;utm_campaign=act_formato_excel&amp;utm_content=act_formato_excel_link" xr:uid="{5359C101-D557-4C75-85C4-3A4EC05DD4CD}"/>
    <hyperlink ref="B2392" r:id="rId555" display="https://actualicese.com/lista-de-chequeo-de-las-etapas-requeridas-en-el-proceso-presupuestal/?referer=L-excel-formato&amp;utm_medium=act_formato_excel&amp;utm_source=act_formato_excel&amp;utm_campaign=act_formato_excel&amp;utm_content=act_formato_excel_link" xr:uid="{6CB54307-8A1F-43D9-AE7C-E1D933B5D500}"/>
    <hyperlink ref="B2394" r:id="rId556" display="https://actualicese.com/hoja-de-costos-en-excel/?referer=L-excel-formato&amp;utm_medium=act_formato_excel&amp;utm_source=act_formato_excel&amp;utm_campaign=act_formato_excel&amp;utm_content=act_formato_excel_link" xr:uid="{5E93017A-239C-4350-B479-C13A802C128C}"/>
    <hyperlink ref="B2396" r:id="rId557" display="https://actualicese.com/plantilla-para-la-revision-de-la-declaracion-sugerida-del-impuesto-sobre-las-ventas-iva/?referer=L-excel-formato&amp;utm_medium=act_formato_excel&amp;utm_source=act_formato_excel&amp;utm_campaign=act_formato_excel&amp;utm_content=act_formato_excel_link" xr:uid="{57229BEC-0D38-43D4-AC5C-52768626EAD5}"/>
    <hyperlink ref="B2398" r:id="rId558" display="https://actualicese.com/modelo-de-certificado-para-acceder-a-los-beneficios-por-contratar-adultos-mayores-no-pensionados/?referer=L-excel-formato&amp;utm_medium=act_formato_excel&amp;utm_source=act_formato_excel&amp;utm_campaign=act_formato_excel&amp;utm_content=act_formato_excel_link" xr:uid="{8A687C91-2849-4D9D-A093-6742BFECF125}"/>
    <hyperlink ref="B2400" r:id="rId559" display="https://actualicese.com/lista-de-chequeo-para-evaluar-la-aceptacion-o-continuidad-de-la-relacion-con-clientes/?referer=L-excel-formato&amp;utm_medium=act_formato_excel&amp;utm_source=act_formato_excel&amp;utm_campaign=act_formato_excel&amp;utm_content=act_formato_excel_link" xr:uid="{7FD11F61-0F43-4DA2-B0A1-9C1CE47A2A5B}"/>
    <hyperlink ref="B2402" r:id="rId560" display="https://actualicese.com/modelo-kardex/?referer=L-excel-formato&amp;utm_medium=act_formato_excel&amp;utm_source=act_formato_excel&amp;utm_campaign=act_formato_excel&amp;utm_content=act_formato_excel_link" xr:uid="{38EC7B0C-39B4-4BB9-893A-DA283ACF6CBA}"/>
    <hyperlink ref="B2404" r:id="rId561" display="https://actualicese.com/listado-de-codigos-para-diligenciar-casilla-51-del-rut-ocupacion-de-personas-naturales/?referer=L-excel-formato&amp;utm_medium=act_formato_excel&amp;utm_source=act_formato_excel&amp;utm_campaign=act_formato_excel&amp;utm_content=act_formato_excel_link" xr:uid="{AC93213E-BD2B-4A1F-A459-D60760ED5497}"/>
    <hyperlink ref="B2406" r:id="rId562" display="https://actualicese.com/modelo-de-las-politicas-sobre-conservacion-de-los-papeles-de-trabajo-de-una-firma-de-auditoria/?referer=L-excel-formato&amp;utm_medium=act_formato_excel&amp;utm_source=act_formato_excel&amp;utm_campaign=act_formato_excel&amp;utm_content=act_formato_excel_link" xr:uid="{32463CAC-0D05-47C7-9995-9F53B24D95C8}"/>
    <hyperlink ref="B2408" r:id="rId563" display="https://actualicese.com/lista-de-convenios-internacionales-para-evitar-la-doble-tributacion-ano-gravable-2020/?referer=L-excel-formato&amp;utm_medium=act_formato_excel&amp;utm_source=act_formato_excel&amp;utm_campaign=act_formato_excel&amp;utm_content=act_formato_excel_link" xr:uid="{13A3600F-26B1-4506-BCEF-B9C8C5499F4B}"/>
    <hyperlink ref="B2410" r:id="rId564" display="https://actualicese.com/costo-fiscal-de-propiedad-planta-y-equipo-y-propiedades-de-inversion-como-determinarlo/?referer=L-excel-formato&amp;utm_medium=act_formato_excel&amp;utm_source=act_formato_excel&amp;utm_campaign=act_formato_excel&amp;utm_content=act_formato_excel_link" xr:uid="{087EB05E-6251-42C2-A272-F2881377415C}"/>
    <hyperlink ref="B2412" r:id="rId565" display="https://actualicese.com/poder-especial-para-el-tramite-de-solicitud-de-reconocimiento-y-pago-de-la-pension-de-sobrevivencia/?referer=L-excel-formato&amp;utm_medium=act_formato_excel&amp;utm_source=act_formato_excel&amp;utm_campaign=act_formato_excel&amp;utm_content=act_formato_excel_link" xr:uid="{21AF2E2A-31E8-410A-BED5-6B135EE0DDFD}"/>
    <hyperlink ref="B2414" r:id="rId566" display="https://actualicese.com/matriz-comparativo-de-las-diferencias-al-emprender-como-persona-natural-o-sociedad/?referer=L-excel-formato&amp;utm_medium=act_formato_excel&amp;utm_source=act_formato_excel&amp;utm_campaign=act_formato_excel&amp;utm_content=act_formato_excel_link" xr:uid="{0B30C87D-B7C7-4473-9C66-CBCA08CB0402}"/>
    <hyperlink ref="B2416" r:id="rId567" display="https://actualicese.com/liquidador-del-anticipo-de-renta-2021-para-personas-juridicas-y-naturales/?referer=L-excel-formato&amp;utm_medium=act_formato_excel&amp;utm_source=act_formato_excel&amp;utm_campaign=act_formato_excel&amp;utm_content=act_formato_excel_link" xr:uid="{66A2E1D0-9C06-4E53-B9B8-3DA4B8C0672A}"/>
    <hyperlink ref="B2418" r:id="rId568" display="https://actualicese.com/liquidador-del-pago-faltante-de-aportes-al-sistema-general-de-pensiones-de-abril-y-mayo-de-2020/?referer=L-excel-formato&amp;utm_medium=act_formato_excel&amp;utm_source=act_formato_excel&amp;utm_campaign=act_formato_excel&amp;utm_content=act_formato_excel_link" xr:uid="{7DB4BD32-A69E-4BE5-B3E0-00D35C1105D1}"/>
    <hyperlink ref="B2420" r:id="rId569" display="https://actualicese.com/liquidador-del-monto-del-salario-y-de-prestaciones-sociales-que-se-puede-embargar-a-un-trabajador/?referer=L-excel-formato&amp;utm_medium=act_formato_excel&amp;utm_source=act_formato_excel&amp;utm_campaign=act_formato_excel&amp;utm_content=act_formato_excel_link" xr:uid="{683F18AA-B8DD-4D5F-A313-9BF8B259C3F6}"/>
    <hyperlink ref="B2422" r:id="rId570" display="https://actualicese.com/formulario-110-y-formato-2516-para-declaracion-de-renta-2020-de-personas-naturales-obligadas-a-llevar-contabilidad/?referer=L-excel-formato&amp;utm_medium=act_formato_excel&amp;utm_source=act_formato_excel&amp;utm_campaign=act_formato_excel&amp;utm_content=act_formato_excel_link" xr:uid="{1DD6BA70-311D-4ECD-8374-C501378D3970}"/>
    <hyperlink ref="B2424" r:id="rId571" display="https://actualicese.com/ejercicios-para-determinar-si-una-persona-natural-esta-obligada-a-presentar-renta-por-el-ag-2020/?referer=L-excel-formato&amp;utm_medium=act_formato_excel&amp;utm_source=act_formato_excel&amp;utm_campaign=act_formato_excel&amp;utm_content=act_formato_excel_link" xr:uid="{F74A4D44-7EAF-4C0E-B881-9AD6C6DA0CFD}"/>
    <hyperlink ref="B2426" r:id="rId572" display="https://actualicese.com/modelos-para-elaborar-contratos-comerciales-en-colombia/?referer=L-excel-formato&amp;utm_medium=act_formato_excel&amp;utm_source=act_formato_excel&amp;utm_campaign=act_formato_excel&amp;utm_content=act_formato_excel_link" xr:uid="{05099D2F-7F02-4949-83F6-DD5AE94E64BA}"/>
    <hyperlink ref="B2428" r:id="rId573" display="https://actualicese.com/liquidador-de-aportes-en-el-piso-de-proteccion-social-trabajadores-dependientes-e-independientes/?referer=L-excel-formato&amp;utm_medium=act_formato_excel&amp;utm_source=act_formato_excel&amp;utm_campaign=act_formato_excel&amp;utm_content=act_formato_excel_link" xr:uid="{3367680A-613C-43B4-975B-74DB0BE639BE}"/>
    <hyperlink ref="B2430" r:id="rId574" display="https://actualicese.com/cuestionario-para-clasificar-una-obligacion-como-provision-o-pasivo-contingente/?referer=L-excel-formato&amp;utm_medium=act_formato_excel&amp;utm_source=act_formato_excel&amp;utm_campaign=act_formato_excel&amp;utm_content=act_formato_excel_link" xr:uid="{83D9E2BB-A73B-48D8-820B-36753A28A56D}"/>
    <hyperlink ref="B2432" r:id="rId575" display="https://actualicese.com/formulario-310-ag-2021-declaracion-del-impuesto-nacional-al-consumo-plantilla-para-borrador/?referer=L-excel-formato&amp;utm_medium=act_formato_excel&amp;utm_source=act_formato_excel&amp;utm_campaign=act_formato_excel&amp;utm_content=act_formato_excel_link" xr:uid="{7CB8427E-DA68-47B6-988F-E25571F2AFC5}"/>
    <hyperlink ref="B2434" r:id="rId576" display="https://actualicese.com/formulario-110-ag-2020-declaracion-de-renta-de-personas-naturales-no-residentes-que-no-llevan-contabilidad/?referer=L-excel-formato&amp;utm_medium=act_formato_excel&amp;utm_source=act_formato_excel&amp;utm_campaign=act_formato_excel&amp;utm_content=act_formato_excel_link" xr:uid="{E516D47B-9ADA-4858-92F1-BF92D2D540B1}"/>
    <hyperlink ref="B2436" r:id="rId577" display="https://actualicese.com/modelo-en-excel-calculo-de-intereses-presuntivos-sobre-prestamos-entre-socios-y-sociedades-en-2020/?referer=L-excel-formato&amp;utm_medium=act_formato_excel&amp;utm_source=act_formato_excel&amp;utm_campaign=act_formato_excel&amp;utm_content=act_formato_excel_link" xr:uid="{EBE98923-8B23-4EE4-A4C4-C66E64765A34}"/>
    <hyperlink ref="B2438" r:id="rId578" display="https://actualicese.com/formulario-210-y-formato-2517-para-declaracion-de-renta-ag-2020-residentes-que-llevan-contabilidad/?referer=L-excel-formato&amp;utm_medium=act_formato_excel&amp;utm_source=act_formato_excel&amp;utm_campaign=act_formato_excel&amp;utm_content=act_formato_excel_link" xr:uid="{2540F0FA-AB64-471B-BC8D-E5DC762FE74D}"/>
    <hyperlink ref="B2440" r:id="rId579" display="https://actualicese.com/liquidador-de-porcentaje-fijo-de-retencion-en-la-fuente-sobre-salarios-en-junio-de-2021-procedimiento-2/?referer=L-excel-formato&amp;utm_medium=act_formato_excel&amp;utm_source=act_formato_excel&amp;utm_campaign=act_formato_excel&amp;utm_content=act_formato_excel_link" xr:uid="{DFB984DC-E4D1-4332-8A9D-3EE0D3A7F24E}"/>
    <hyperlink ref="B2442" r:id="rId580" display="https://actualicese.com/formulario-210-declaracion-de-renta-personas-naturales-residentes-que-no-llevan-contabilidad-ag-2020/?referer=L-excel-formato&amp;utm_medium=act_formato_excel&amp;utm_source=act_formato_excel&amp;utm_campaign=act_formato_excel&amp;utm_content=act_formato_excel_link" xr:uid="{1EC30120-F801-4113-A29A-30F73D99603F}"/>
    <hyperlink ref="B2444" r:id="rId581" display="https://actualicese.com/modelo-de-contrato-de-permuta/?referer=L-excel-formato&amp;utm_medium=act_formato_excel&amp;utm_source=act_formato_excel&amp;utm_campaign=act_formato_excel&amp;utm_content=act_formato_excel_link" xr:uid="{0725716E-5F92-4D46-8BCE-703BA0F986B8}"/>
    <hyperlink ref="B2446" r:id="rId582" display="https://actualicese.com/calculo-del-impuesto-si-la-renta-presuntiva-es-mayor-a-la-renta-liquida-gravable-de-la-cedula-general/?referer=L-excel-formato&amp;utm_medium=act_formato_excel&amp;utm_source=act_formato_excel&amp;utm_campaign=act_formato_excel&amp;utm_content=act_formato_excel_link" xr:uid="{092A2FE2-FBE1-42ED-9E24-CFB57F23EB2E}"/>
    <hyperlink ref="B2448" r:id="rId583" display="https://actualicese.com/contrato-de-comision-o-corretaje/?referer=L-excel-formato&amp;utm_medium=act_formato_excel&amp;utm_source=act_formato_excel&amp;utm_campaign=act_formato_excel&amp;utm_content=act_formato_excel_link" xr:uid="{2A517435-B65B-4142-8E98-83F9CECD8418}"/>
    <hyperlink ref="B2450" r:id="rId584" display="https://actualicese.com/notificacion-de-embargo-de-la-prima-de-servicios/?referer=L-excel-formato&amp;utm_medium=act_formato_excel&amp;utm_source=act_formato_excel&amp;utm_campaign=act_formato_excel&amp;utm_content=act_formato_excel_link" xr:uid="{996FB2B1-4325-4AFB-8511-2B559CB49059}"/>
    <hyperlink ref="B2452" r:id="rId585" display="https://actualicese.com/matriz-de-caracteristicas-basicas-de-la-depuracion-de-las-3-cedulas-del-formulario-210-ag-2020/?referer=L-excel-formato&amp;utm_medium=act_formato_excel&amp;utm_source=act_formato_excel&amp;utm_campaign=act_formato_excel&amp;utm_content=act_formato_excel_link" xr:uid="{9736AC3A-103A-4F0C-9D95-E21BBE575F9A}"/>
    <hyperlink ref="B2454" r:id="rId586" display="https://actualicese.com/formulario-420-declaracion-de-impuesto-al-patrimonio-2021/?referer=L-excel-formato&amp;utm_medium=act_formato_excel&amp;utm_source=act_formato_excel&amp;utm_campaign=act_formato_excel&amp;utm_content=act_formato_excel_link" xr:uid="{99B699FC-1516-4022-AA27-DE709B92D2B8}"/>
    <hyperlink ref="B2456" r:id="rId587" display="https://actualicese.com/notificacion-a-trabajadores-que-no-tienen-derecho-a-la-prima-de-servicios/?referer=L-excel-formato&amp;utm_medium=act_formato_excel&amp;utm_source=act_formato_excel&amp;utm_campaign=act_formato_excel&amp;utm_content=act_formato_excel_link" xr:uid="{902DE2C4-F175-426F-AED3-BD3E0C3BC6CF}"/>
    <hyperlink ref="B2458" r:id="rId588" display="https://actualicese.com/plantilla-para-elaborar-el-formulario-300-para-las-declaraciones-del-iva-durante-2021/?referer=L-excel-formato&amp;utm_medium=act_formato_excel&amp;utm_source=act_formato_excel&amp;utm_campaign=act_formato_excel&amp;utm_content=act_formato_excel_link" xr:uid="{809246A8-84B3-47CD-9689-E42ED1FFDCFD}"/>
    <hyperlink ref="B2460" r:id="rId589" display="https://actualicese.com/cuestionario-de-auditoria-para-el-area-de-compras/?referer=L-excel-formato&amp;utm_medium=act_formato_excel&amp;utm_source=act_formato_excel&amp;utm_campaign=act_formato_excel&amp;utm_content=act_formato_excel_link" xr:uid="{A2238654-4BD7-47FC-A702-B5F7D15DDC62}"/>
    <hyperlink ref="B2462" r:id="rId590" display="https://actualicese.com/carta-para-designar-al-responsable-del-seguimiento-del-sistema-de-control-de-calidad-nicc-1/?referer=L-excel-formato&amp;utm_medium=act_formato_excel&amp;utm_source=act_formato_excel&amp;utm_campaign=act_formato_excel&amp;utm_content=act_formato_excel_link" xr:uid="{FBCCA713-6DE4-4DD3-94A7-6F514CDE458A}"/>
    <hyperlink ref="B2464" r:id="rId591" display="https://actualicese.com/plantilla-en-excel-para-la-declaracion-de-anticipos-bimestrales-en-2021-regimen-simple/?referer=L-excel-formato&amp;utm_medium=act_formato_excel&amp;utm_source=act_formato_excel&amp;utm_campaign=act_formato_excel&amp;utm_content=act_formato_excel_link" xr:uid="{90B25ABB-FDA8-49F6-942B-271DAE7C9A91}"/>
    <hyperlink ref="B2466" r:id="rId592" display="https://actualicese.com/modelo-de-contrato-de-prestacion-de-servicios-servicios-generales/?referer=L-excel-formato&amp;utm_medium=act_formato_excel&amp;utm_source=act_formato_excel&amp;utm_campaign=act_formato_excel&amp;utm_content=act_formato_excel_link" xr:uid="{4151EBA2-0624-4B11-9A7F-220516639A7B}"/>
    <hyperlink ref="B2468" r:id="rId593" display="https://actualicese.com/contrato-de-prestacion-de-servicios-para-mensajeria-externa/?referer=L-excel-formato&amp;utm_medium=act_formato_excel&amp;utm_source=act_formato_excel&amp;utm_campaign=act_formato_excel&amp;utm_content=act_formato_excel_link" xr:uid="{491053C4-1001-44BF-AD18-0863C3DDC6A3}"/>
    <hyperlink ref="B2470" r:id="rId594" display="https://actualicese.com/cuestionario-de-auditoria-para-area-de-nomina/?referer=L-excel-formato&amp;utm_medium=act_formato_excel&amp;utm_source=act_formato_excel&amp;utm_campaign=act_formato_excel&amp;utm_content=act_formato_excel_link" xr:uid="{244198D7-26B3-43D0-894F-7D08DE1246CE}"/>
    <hyperlink ref="B2472" r:id="rId595" display="https://actualicese.com/cuestionario-de-auditoria-para-area-de-ventas/?referer=L-excel-formato&amp;utm_medium=act_formato_excel&amp;utm_source=act_formato_excel&amp;utm_campaign=act_formato_excel&amp;utm_content=act_formato_excel_link" xr:uid="{7A5B034A-3BA1-483A-BD24-6EE7EC4E4AA4}"/>
    <hyperlink ref="B2474" r:id="rId596" display="https://actualicese.com/acta-de-analisis-de-rotacion-del-equipo-de-auditoria-o-revisoria-fiscal/?referer=L-excel-formato&amp;utm_medium=act_formato_excel&amp;utm_source=act_formato_excel&amp;utm_campaign=act_formato_excel&amp;utm_content=act_formato_excel_link" xr:uid="{FE1FE4B3-308A-4608-B108-534DF7BA2F50}"/>
    <hyperlink ref="B2476" r:id="rId597" display="https://actualicese.com/simulador-de-deducciones-por-gmf-fiestas-a-empleados-publicidad-e-inversiones-en-transporte-aereo/?referer=L-excel-formato&amp;utm_medium=act_formato_excel&amp;utm_source=act_formato_excel&amp;utm_campaign=act_formato_excel&amp;utm_content=act_formato_excel_link" xr:uid="{24637B01-10D6-4E3C-BB30-01F1DCCA8905}"/>
    <hyperlink ref="B2478" r:id="rId598" display="https://actualicese.com/formulario-110-y-formato-2516-declaracion-de-renta-o-ingresos-y-patrimonio-personas-juridicas-ag-2020/?referer=L-excel-formato&amp;utm_medium=act_formato_excel&amp;utm_source=act_formato_excel&amp;utm_campaign=act_formato_excel&amp;utm_content=act_formato_excel_link" xr:uid="{A7276131-1D7E-49A5-9542-BBDED1CBA33B}"/>
    <hyperlink ref="B2480" r:id="rId599" display="https://actualicese.com/contrato-de-promesa-de-compraventa-de-carro-o-motocicleta/?referer=L-excel-formato&amp;utm_medium=act_formato_excel&amp;utm_source=act_formato_excel&amp;utm_campaign=act_formato_excel&amp;utm_content=act_formato_excel_link" xr:uid="{8889E67B-0EDC-4CC9-88D7-7B87BB174560}"/>
    <hyperlink ref="B2482" r:id="rId600" display="https://actualicese.com/cuentas-en-participacion/?referer=L-excel-formato&amp;utm_medium=act_formato_excel&amp;utm_source=act_formato_excel&amp;utm_campaign=act_formato_excel&amp;utm_content=act_formato_excel_link" xr:uid="{7CDA5E39-219A-4F6F-A785-D54ABC3C795A}"/>
    <hyperlink ref="B2484" r:id="rId601" display="https://actualicese.com/prestacion-de-servicios/?referer=L-excel-formato&amp;utm_medium=act_formato_excel&amp;utm_source=act_formato_excel&amp;utm_campaign=act_formato_excel&amp;utm_content=act_formato_excel_link" xr:uid="{E29B90A3-3BC4-402A-9FF1-183DF8D3D2CB}"/>
    <hyperlink ref="B2486" r:id="rId602" display="https://actualicese.com/contrato-de-union-temporal/?referer=L-excel-formato&amp;utm_medium=act_formato_excel&amp;utm_source=act_formato_excel&amp;utm_campaign=act_formato_excel&amp;utm_content=act_formato_excel_link" xr:uid="{49C0DD5F-0FBB-4EA1-AEA9-A0D8E36B2A6A}"/>
    <hyperlink ref="B2488" r:id="rId603" display="https://actualicese.com/carta-de-aceptacion-de-los-terminos-del-encargo-de-revisoria-fiscal-conforme-a-la-nia-210/?referer=L-excel-formato&amp;utm_medium=act_formato_excel&amp;utm_source=act_formato_excel&amp;utm_campaign=act_formato_excel&amp;utm_content=act_formato_excel_link" xr:uid="{2E310A1C-2D9E-41CF-9DCA-6EDB8515E311}"/>
    <hyperlink ref="B2490" r:id="rId604" display="https://actualicese.com/word-contrato-de-prestacion-de-servicios-para-la-organizacion-contable/?referer=L-excel-formato&amp;utm_medium=act_formato_excel&amp;utm_source=act_formato_excel&amp;utm_campaign=act_formato_excel&amp;utm_content=act_formato_excel_link" xr:uid="{CC11F782-083C-4849-A316-11FFA0D7855C}"/>
    <hyperlink ref="B2492" r:id="rId605" display="https://actualicese.com/matriz-para-definir-casos-en-que-las-personas-naturales-son-agentes-de-retencion-a-titulo-de-renta/?referer=L-excel-formato&amp;utm_medium=act_formato_excel&amp;utm_source=act_formato_excel&amp;utm_campaign=act_formato_excel&amp;utm_content=act_formato_excel_link" xr:uid="{ACAEA4A5-F5D9-4E4E-87EA-999D3BE07392}"/>
    <hyperlink ref="B2494" r:id="rId606" display="https://actualicese.com/guias-para-el-reporte-de-exogena-2020-descargalas-ya/?referer=L-excel-formato&amp;utm_medium=act_formato_excel&amp;utm_source=act_formato_excel&amp;utm_campaign=act_formato_excel&amp;utm_content=act_formato_excel_link" xr:uid="{0282CA68-042E-425A-9791-749D134F8420}"/>
    <hyperlink ref="B2496" r:id="rId607" display="https://actualicese.com/contrato-de-prestacion-de-servicios-de-administracion-de-propiedad-horizontal/?referer=L-excel-formato&amp;utm_medium=act_formato_excel&amp;utm_source=act_formato_excel&amp;utm_campaign=act_formato_excel&amp;utm_content=act_formato_excel_link" xr:uid="{5B30D9AA-F4B2-48C7-9E65-260B04E5E5CE}"/>
    <hyperlink ref="B2498" r:id="rId608" display="https://actualicese.com/acta-de-criterios-que-debe-cumplir-el-revisor-de-control-de-calidad-de-un-encargo-de-auditoria/?referer=L-excel-formato&amp;utm_medium=act_formato_excel&amp;utm_source=act_formato_excel&amp;utm_campaign=act_formato_excel&amp;utm_content=act_formato_excel_link" xr:uid="{C11925B9-D23B-42A3-8137-5BC5FAD2819F}"/>
    <hyperlink ref="B2500" r:id="rId609" display="https://actualicese.com/matriz-de-categorias-de-informantes-de-exogena-por-el-ano-gravable-2020-y-los-formatos-que-deben-usar/?referer=L-excel-formato&amp;utm_medium=act_formato_excel&amp;utm_source=act_formato_excel&amp;utm_campaign=act_formato_excel&amp;utm_content=act_formato_excel_link" xr:uid="{6B88CE07-C913-43B6-A41D-7A4401E63C17}"/>
    <hyperlink ref="B2502" r:id="rId610" display="https://actualicese.com/plantilla-de-los-formatos-exogena-por-el-ano-gravable-2020-reportes-de-los-mandatarios/?referer=L-excel-formato&amp;utm_medium=act_formato_excel&amp;utm_source=act_formato_excel&amp;utm_campaign=act_formato_excel&amp;utm_content=act_formato_excel_link" xr:uid="{110992AC-599C-4D72-BB21-936414F841EA}"/>
    <hyperlink ref="B2504" r:id="rId611" display="https://actualicese.com/plantilla-del-formato-exogena-1647-por-el-ano-gravable-2020-reporte-de-ingresos-recibidos-para-terceros/?referer=L-excel-formato&amp;utm_medium=act_formato_excel&amp;utm_source=act_formato_excel&amp;utm_campaign=act_formato_excel&amp;utm_content=act_formato_excel_link" xr:uid="{2626ED0F-94FC-49B3-8FAA-CB6ABA3AF9C6}"/>
    <hyperlink ref="B2506" r:id="rId612" display="https://actualicese.com/plantilla-de-los-formatos-2276-y-2280-para-el-reporte-de-informacion-exogena-de-2020/?referer=L-excel-formato&amp;utm_medium=act_formato_excel&amp;utm_source=act_formato_excel&amp;utm_campaign=act_formato_excel&amp;utm_content=act_formato_excel_link" xr:uid="{AC773754-BB25-4260-BD4D-87DD02F84F11}"/>
    <hyperlink ref="B2508" r:id="rId613" display="https://actualicese.com/plantilla-del-formato-exogena-1003-por-el-ano-gravable-2020-retenciones-que-le-practicaron-al-informante/?referer=L-excel-formato&amp;utm_medium=act_formato_excel&amp;utm_source=act_formato_excel&amp;utm_campaign=act_formato_excel&amp;utm_content=act_formato_excel_link" xr:uid="{1FD2E7E0-D332-4166-9E7D-C1C57966FEB4}"/>
    <hyperlink ref="B2510" r:id="rId614" display="https://actualicese.com/plantilla-de-los-formatos-exogena-1011-1012-y-2275-por-el-ano-gravable-2020-reporte-de-otros-datos-en-renta-e-iva/?referer=L-excel-formato&amp;utm_medium=act_formato_excel&amp;utm_source=act_formato_excel&amp;utm_campaign=act_formato_excel&amp;utm_content=act_formato_excel_link" xr:uid="{BD8FDEE1-E4C4-49B4-92C1-8CD5E14147D5}"/>
    <hyperlink ref="B2512" r:id="rId615" display="https://actualicese.com/plantilla-del-formato-exogena-1008-por-el-ano-gravable-2020-reporte-de-cuentas-por-cobrar/?referer=L-excel-formato&amp;utm_medium=act_formato_excel&amp;utm_source=act_formato_excel&amp;utm_campaign=act_formato_excel&amp;utm_content=act_formato_excel_link" xr:uid="{290463B7-420E-470D-A45E-BA33F7A41472}"/>
    <hyperlink ref="B2514" r:id="rId616" display="https://actualicese.com/plantilla-del-formato-exogena-1007-por-el-ano-gravable-2020-reportes-de-ingresos-propios/?referer=L-excel-formato&amp;utm_medium=act_formato_excel&amp;utm_source=act_formato_excel&amp;utm_campaign=act_formato_excel&amp;utm_content=act_formato_excel_link" xr:uid="{23B94643-F523-47EE-91B4-A9BFB0159B3E}"/>
    <hyperlink ref="B2516" r:id="rId617" display="https://actualicese.com/plantilla-del-formato-exogena-1009-por-el-ano-gravable-2020-reporte-de-cuentas-por-pagar/?referer=L-excel-formato&amp;utm_medium=act_formato_excel&amp;utm_source=act_formato_excel&amp;utm_campaign=act_formato_excel&amp;utm_content=act_formato_excel_link" xr:uid="{BE294D2A-F9F8-40B8-A518-0942A715F56B}"/>
    <hyperlink ref="B2518" r:id="rId618" display="https://actualicese.com/plantilla-del-formato-1004-exogena-de-2020-reporte-de-descuentos-al-impuesto-de-renta-y-regimen-simple/?referer=L-excel-formato&amp;utm_medium=act_formato_excel&amp;utm_source=act_formato_excel&amp;utm_campaign=act_formato_excel&amp;utm_content=act_formato_excel_link" xr:uid="{A8D96FC1-3DB6-4D8E-B102-7D40D85F5015}"/>
    <hyperlink ref="B2520" r:id="rId619" display="https://actualicese.com/plantilla-de-los-formatos-exogena-1005-y-1006-del-ano-gravable-2020-reportes-de-iva-generados-y-descontables/?referer=L-excel-formato&amp;utm_medium=act_formato_excel&amp;utm_source=act_formato_excel&amp;utm_campaign=act_formato_excel&amp;utm_content=act_formato_excel_link" xr:uid="{33924661-5F13-4884-AA94-559CF6B0AD42}"/>
    <hyperlink ref="B2522" r:id="rId620" display="https://actualicese.com/plantilla-del-formato-exogena-1010-por-el-ano-gravable-2020-reporte-de-socios-cooperados-o-comuneros/?referer=L-excel-formato&amp;utm_medium=act_formato_excel&amp;utm_source=act_formato_excel&amp;utm_campaign=act_formato_excel&amp;utm_content=act_formato_excel_link" xr:uid="{4BE3C953-51C6-4BB3-8651-0AC89C6B25B6}"/>
    <hyperlink ref="B2524" r:id="rId621" display="https://actualicese.com/plantilla-del-formato-exogena-1001-por-el-ano-gravable-2020-reporte-de-pagos-o-abonos-en-cuenta/?referer=L-excel-formato&amp;utm_medium=act_formato_excel&amp;utm_source=act_formato_excel&amp;utm_campaign=act_formato_excel&amp;utm_content=act_formato_excel_link" xr:uid="{92DFF68C-6DE5-441F-A988-533F02D5E5FA}"/>
    <hyperlink ref="B2526" r:id="rId622" display="https://actualicese.com/modelo-de-contrato-de-maquila/?referer=L-excel-formato&amp;utm_medium=act_formato_excel&amp;utm_source=act_formato_excel&amp;utm_campaign=act_formato_excel&amp;utm_content=act_formato_excel_link" xr:uid="{FB7250AD-A0B2-4E92-9C3B-A6A0BAA30D6E}"/>
    <hyperlink ref="B2528" r:id="rId623" display="https://actualicese.com/ofrecimiento-de-servicios-de-una-empresa/?referer=L-excel-formato&amp;utm_medium=act_formato_excel&amp;utm_source=act_formato_excel&amp;utm_campaign=act_formato_excel&amp;utm_content=act_formato_excel_link" xr:uid="{365BF656-ED6A-4BB7-AAB8-007A810711A9}"/>
    <hyperlink ref="B2530" r:id="rId624" display="https://actualicese.com/notificacion-de-sancion-disciplinaria-para-el-empleado-de-una-firma-de-auditoria/?referer=L-excel-formato&amp;utm_medium=act_formato_excel&amp;utm_source=act_formato_excel&amp;utm_campaign=act_formato_excel&amp;utm_content=act_formato_excel_link" xr:uid="{E1BF5F36-4535-4222-98E3-BEA27C4AAE59}"/>
    <hyperlink ref="B2532" r:id="rId625" display="https://actualicese.com/contrato-de-mercancias-en-consignacion/?referer=L-excel-formato&amp;utm_medium=act_formato_excel&amp;utm_source=act_formato_excel&amp;utm_campaign=act_formato_excel&amp;utm_content=act_formato_excel_link" xr:uid="{225C5244-62E7-4D45-B77C-8E88110ADB9A}"/>
    <hyperlink ref="B2534" r:id="rId626" display="https://actualicese.com/contrato-de-arrendamiento-vivienda-urbana/?referer=L-excel-formato&amp;utm_medium=act_formato_excel&amp;utm_source=act_formato_excel&amp;utm_campaign=act_formato_excel&amp;utm_content=act_formato_excel_link" xr:uid="{B6A7A66B-69E8-490E-B2A7-1F8420C08F80}"/>
    <hyperlink ref="B2536" r:id="rId627" display="https://actualicese.com/modelos-de-notas-a-los-estados-financieros-2020-5-casos-que-pueden-presentarse-por-el-covid-19/?referer=L-excel-formato&amp;utm_medium=act_formato_excel&amp;utm_source=act_formato_excel&amp;utm_campaign=act_formato_excel&amp;utm_content=act_formato_excel_link" xr:uid="{67692C80-DF88-470B-9EFD-DA41CB013586}"/>
    <hyperlink ref="B2538" r:id="rId628" display="https://actualicese.com/27-formatos-para-preparar-la-declaracion-de-renta-de-personas-juridicas-por-el-ano-gravable-2020/?referer=L-excel-formato&amp;utm_medium=act_formato_excel&amp;utm_source=act_formato_excel&amp;utm_campaign=act_formato_excel&amp;utm_content=act_formato_excel_link" xr:uid="{3140664F-27FB-470A-B8ED-0C576C5E10D3}"/>
    <hyperlink ref="B2540" r:id="rId629" display="https://actualicese.com/conciliacion-contable-y-tributaria-casos-de-deducciones-especiales/?referer=L-excel-formato&amp;utm_medium=act_formato_excel&amp;utm_source=act_formato_excel&amp;utm_campaign=act_formato_excel&amp;utm_content=act_formato_excel_link" xr:uid="{A0EDC914-A88F-4C4E-BBFF-5BAE9B973EEC}"/>
    <hyperlink ref="B2542" r:id="rId630" display="https://actualicese.com/contrato-de-arrendamiento-de-local-comercial/?referer=L-excel-formato&amp;utm_medium=act_formato_excel&amp;utm_source=act_formato_excel&amp;utm_campaign=act_formato_excel&amp;utm_content=act_formato_excel_link" xr:uid="{FDFB68C6-C690-44C8-8542-610AE30DCB92}"/>
    <hyperlink ref="B2544" r:id="rId631" display="https://actualicese.com/contrato-modelo-contrato-de-mandato/?referer=L-excel-formato&amp;utm_medium=act_formato_excel&amp;utm_source=act_formato_excel&amp;utm_campaign=act_formato_excel&amp;utm_content=act_formato_excel_link" xr:uid="{8476E5E6-6DA3-4E4E-A790-656719A97BCA}"/>
    <hyperlink ref="B2546" r:id="rId632" display="https://actualicese.com/dictamenes-e-informes-del-revisor-fiscal-actualizados-al-2022/?referer=L-excel-formato&amp;utm_medium=act_formato_excel&amp;utm_source=act_formato_excel&amp;utm_campaign=act_formato_excel&amp;utm_content=act_formato_excel_link" xr:uid="{38AAB7EE-3A8B-445B-8AC9-7F8A89549CE1}"/>
    <hyperlink ref="B2548" r:id="rId633" display="https://actualicese.com/simulador-de-4-casos-de-deducciones-y-costos-estimados-para-la-declaracion-de-renta/?referer=L-excel-formato&amp;utm_medium=act_formato_excel&amp;utm_source=act_formato_excel&amp;utm_campaign=act_formato_excel&amp;utm_content=act_formato_excel_link" xr:uid="{25AE062D-36DD-4FC1-933B-264CE7578856}"/>
    <hyperlink ref="B2550" r:id="rId634" display="https://actualicese.com/notificacion-de-entrega-de-manual-de-funciones-del-auditor-dentro-de-la-firma/?referer=L-excel-formato&amp;utm_medium=act_formato_excel&amp;utm_source=act_formato_excel&amp;utm_campaign=act_formato_excel&amp;utm_content=act_formato_excel_link" xr:uid="{7B1EB34B-FD0F-4E6B-A73D-F8D91382B504}"/>
    <hyperlink ref="B2552" r:id="rId635" display="https://actualicese.com/conciliacion-contable-y-tributaria-casos-de-descuentos-y-donaciones-especiales/?referer=L-excel-formato&amp;utm_medium=act_formato_excel&amp;utm_source=act_formato_excel&amp;utm_campaign=act_formato_excel&amp;utm_content=act_formato_excel_link" xr:uid="{C1688EFC-42A3-4200-9A1B-C9648703158C}"/>
    <hyperlink ref="B2554" r:id="rId636" display="https://actualicese.com/modelo-de-inventario-de-entrega-de-inmueble/?referer=L-excel-formato&amp;utm_medium=act_formato_excel&amp;utm_source=act_formato_excel&amp;utm_campaign=act_formato_excel&amp;utm_content=act_formato_excel_link" xr:uid="{6A8F2082-2459-4E33-B4E9-0FF0F1A717D7}"/>
    <hyperlink ref="B2556" r:id="rId637" display="https://actualicese.com/contrato-de-obra-civil/?referer=L-excel-formato&amp;utm_medium=act_formato_excel&amp;utm_source=act_formato_excel&amp;utm_campaign=act_formato_excel&amp;utm_content=act_formato_excel_link" xr:uid="{AD0C91B8-5136-48FC-95B3-16255812EC9D}"/>
    <hyperlink ref="B2558" r:id="rId638" display="https://actualicese.com/desistimiento-de-la-accion-de-tutela/?referer=L-excel-formato&amp;utm_medium=act_formato_excel&amp;utm_source=act_formato_excel&amp;utm_campaign=act_formato_excel&amp;utm_content=act_formato_excel_link" xr:uid="{535B5F11-8877-402E-B1AF-5E2D6B8B790C}"/>
    <hyperlink ref="B2560" r:id="rId639" display="https://actualicese.com/liquidador-del-costo-de-renovacion-de-matricula-mercantil-y-de-establecimientos-de-comercio-2021/?referer=L-excel-formato&amp;utm_medium=act_formato_excel&amp;utm_source=act_formato_excel&amp;utm_campaign=act_formato_excel&amp;utm_content=act_formato_excel_link" xr:uid="{10613D75-00FC-40D6-96E1-ED71CA008916}"/>
    <hyperlink ref="B2562" r:id="rId640" display="https://actualicese.com/clasificacion-de-las-personas-juridicas-frente-al-impuesto-de-renta-y-al-simple-ano-gravable-2020/?referer=L-excel-formato&amp;utm_medium=act_formato_excel&amp;utm_source=act_formato_excel&amp;utm_campaign=act_formato_excel&amp;utm_content=act_formato_excel_link" xr:uid="{798E4794-C672-4751-9E8D-EADE3670AD6A}"/>
    <hyperlink ref="B2564" r:id="rId641" display="https://actualicese.com/incidente-de-desacato-de-accion-de-tutela/?referer=L-excel-formato&amp;utm_medium=act_formato_excel&amp;utm_source=act_formato_excel&amp;utm_campaign=act_formato_excel&amp;utm_content=act_formato_excel_link" xr:uid="{5EBEED25-4F9F-4158-A804-83EDDA3496C6}"/>
    <hyperlink ref="B2566" r:id="rId642" display="https://actualicese.com/modelo-de-accion-de-tutela-para-reclamar-incapacidades/?referer=L-excel-formato&amp;utm_medium=act_formato_excel&amp;utm_source=act_formato_excel&amp;utm_campaign=act_formato_excel&amp;utm_content=act_formato_excel_link" xr:uid="{E6D450EE-E251-4BAB-9168-C367941D6EAF}"/>
    <hyperlink ref="B2568" r:id="rId643" display="https://actualicese.com/plantilla-en-excel-para-diligenciar-el-formulario-350-de-retencion-en-la-fuente-en-2021/?referer=L-excel-formato&amp;utm_medium=act_formato_excel&amp;utm_source=act_formato_excel&amp;utm_campaign=act_formato_excel&amp;utm_content=act_formato_excel_link" xr:uid="{742E9E26-17B2-4EF2-BEEA-75B1923C2FAB}"/>
    <hyperlink ref="B2570" r:id="rId644" display="https://actualicese.com/carta-para-comunicarle-a-los-proveedores-las-operaciones-con-facturadores-electronicos/?referer=L-excel-formato&amp;utm_medium=act_formato_excel&amp;utm_source=act_formato_excel&amp;utm_campaign=act_formato_excel&amp;utm_content=act_formato_excel_link" xr:uid="{4D6EA145-FB12-4F7B-9DC3-87469DDC1D9A}"/>
    <hyperlink ref="B2572" r:id="rId645" display="https://actualicese.com/calendario-tributario-2021-automatizado-en-excel/?referer=L-excel-formato&amp;utm_medium=act_formato_excel&amp;utm_source=act_formato_excel&amp;utm_campaign=act_formato_excel&amp;utm_content=act_formato_excel_link" xr:uid="{265C023C-2EA9-4266-9546-244B95DC93E1}"/>
    <hyperlink ref="B2574" r:id="rId646" display="https://actualicese.com/cuenta-de-cobro-para-una-persona-que-presta-servicios-y-no-es-responsable-de-iva/?referer=L-excel-formato&amp;utm_medium=act_formato_excel&amp;utm_source=act_formato_excel&amp;utm_campaign=act_formato_excel&amp;utm_content=act_formato_excel_link" xr:uid="{72154DC2-C3C0-48A2-95A2-B37C95A17592}"/>
    <hyperlink ref="B2576" r:id="rId647" display="https://actualicese.com/certificado-de-persona-natural-no-declarante-del-impuesto-de-renta-y-complementario-2020/?referer=L-excel-formato&amp;utm_medium=act_formato_excel&amp;utm_source=act_formato_excel&amp;utm_campaign=act_formato_excel&amp;utm_content=act_formato_excel_link" xr:uid="{2A30D1F8-8BD5-4461-AAB4-C9BE4B928340}"/>
    <hyperlink ref="B2578" r:id="rId648" display="https://actualicese.com/modelo-de-accion-de-tutela-contra-entidades-financieras/?referer=L-excel-formato&amp;utm_medium=act_formato_excel&amp;utm_source=act_formato_excel&amp;utm_campaign=act_formato_excel&amp;utm_content=act_formato_excel_link" xr:uid="{DDC0278A-DC41-411E-AF53-5BD12E61A6D3}"/>
    <hyperlink ref="B2580" r:id="rId649" display="https://actualicese.com/plantilla-para-elaborar-formulario-220-certificado-de-ingresos-y-retenciones-ano-gravable-2020/?referer=L-excel-formato&amp;utm_medium=act_formato_excel&amp;utm_source=act_formato_excel&amp;utm_campaign=act_formato_excel&amp;utm_content=act_formato_excel_link" xr:uid="{6189F7BF-895C-4EA9-B911-B865F3FC4DCE}"/>
    <hyperlink ref="B2582" r:id="rId650" display="https://actualicese.com/pack-de-formatos-formatos-para-la-liquidacion-de-nomina-paso-a-paso-2/?referer=L-excel-formato&amp;utm_medium=act_formato_excel&amp;utm_source=act_formato_excel&amp;utm_campaign=act_formato_excel&amp;utm_content=act_formato_excel_link" xr:uid="{E5FE9F10-0992-414B-B2FB-332F08D94820}"/>
    <hyperlink ref="B2584" r:id="rId651" display="https://actualicese.com/rentas-exentas-para-personas-juridicas-periodo-gravable-2020/?referer=L-excel-formato&amp;utm_medium=act_formato_excel&amp;utm_source=act_formato_excel&amp;utm_campaign=act_formato_excel&amp;utm_content=act_formato_excel_link" xr:uid="{DEBE4094-DCDC-46DD-AC45-70152F8BCCEE}"/>
    <hyperlink ref="B2586" r:id="rId652" display="https://actualicese.com/modelo-del-certificado-anual-para-socios-y-o-accionistas-por-el-ano-2020/?referer=L-excel-formato&amp;utm_medium=act_formato_excel&amp;utm_source=act_formato_excel&amp;utm_campaign=act_formato_excel&amp;utm_content=act_formato_excel_link" xr:uid="{C6D86DE7-4EF7-47A4-849A-F5DC669CD1F2}"/>
    <hyperlink ref="B2588" r:id="rId653" display="https://actualicese.com/normatividad-relacionada-con-la-liquidacion-de-nomina/?referer=L-excel-formato&amp;utm_medium=act_formato_excel&amp;utm_source=act_formato_excel&amp;utm_campaign=act_formato_excel&amp;utm_content=act_formato_excel_link" xr:uid="{E79B5FBF-7353-4192-A6CA-0C289D4505B7}"/>
    <hyperlink ref="B2590" r:id="rId654" display="https://actualicese.com/informacion-laboral-2021/?referer=L-excel-formato&amp;utm_medium=act_formato_excel&amp;utm_source=act_formato_excel&amp;utm_campaign=act_formato_excel&amp;utm_content=act_formato_excel_link" xr:uid="{AEA347AF-1021-4871-A311-C1BB5809022B}"/>
    <hyperlink ref="B2592" r:id="rId655" display="https://actualicese.com/2021-historico-de-salario-minimo-y-auxilio-de-transporte/?referer=L-excel-formato&amp;utm_medium=act_formato_excel&amp;utm_source=act_formato_excel&amp;utm_campaign=act_formato_excel&amp;utm_content=act_formato_excel_link" xr:uid="{C39DF806-DFB0-4CC3-B771-B93E7E3B094A}"/>
    <hyperlink ref="B2594" r:id="rId656" display="https://actualicese.com/20-liquidadores-de-sanciones-y-procedimiento-tributario-2022/?referer=L-excel-formato&amp;utm_medium=act_formato_excel&amp;utm_source=act_formato_excel&amp;utm_campaign=act_formato_excel&amp;utm_content=act_formato_excel_link" xr:uid="{585262DB-0761-4A7D-A0DA-9E2CA90B4AE1}"/>
    <hyperlink ref="B2596" r:id="rId657" display="https://actualicese.com/liquidador-de-retencion-en-la-fuente-con-procedimiento-1-sobre-rentas-de-trabajo-durante-2021/?referer=L-excel-formato&amp;utm_medium=act_formato_excel&amp;utm_source=act_formato_excel&amp;utm_campaign=act_formato_excel&amp;utm_content=act_formato_excel_link" xr:uid="{3DC41280-75C3-4EE3-A1D8-50D5A1D469A4}"/>
    <hyperlink ref="B2598" r:id="rId658" display="https://actualicese.com/formularios-dian/?referer=L-excel-formato&amp;utm_medium=act_formato_excel&amp;utm_source=act_formato_excel&amp;utm_campaign=act_formato_excel&amp;utm_content=act_formato_excel_link" xr:uid="{EDE1776D-E703-415F-81DB-6A528B0C32B3}"/>
    <hyperlink ref="B2600" r:id="rId659" display="https://actualicese.com/2021-historico-de-la-variacion-nominal-del-salario-minimo-vs-la-inflacion-1993-2020/?referer=L-excel-formato&amp;utm_medium=act_formato_excel&amp;utm_source=act_formato_excel&amp;utm_campaign=act_formato_excel&amp;utm_content=act_formato_excel_link" xr:uid="{C0A846DF-47BD-4DB4-9EC3-0780E9ECEC18}"/>
    <hyperlink ref="B2602" r:id="rId660" display="https://actualicese.com/guia-tabla-de-retencion-en-la-fuente-para-el-ano-fiscal-2021/?referer=L-excel-formato&amp;utm_medium=act_formato_excel&amp;utm_source=act_formato_excel&amp;utm_campaign=act_formato_excel&amp;utm_content=act_formato_excel_link" xr:uid="{0FF561CE-AC69-42C2-86C6-3B8210E0598B}"/>
    <hyperlink ref="B2604" r:id="rId661" display="https://actualicese.com/tablas-de-retencion-en-la-fuente-a-titulo-de-impuestos-nacionales-durante-el-ano-fiscal-2021/?referer=L-excel-formato&amp;utm_medium=act_formato_excel&amp;utm_source=act_formato_excel&amp;utm_campaign=act_formato_excel&amp;utm_content=act_formato_excel_link" xr:uid="{17EAB747-4038-4D4A-98E1-DC90B1122C21}"/>
    <hyperlink ref="B2606" r:id="rId662" display="https://actualicese.com/historico-tasa-representativa-del-mercado-trm-2020/?referer=L-excel-formato&amp;utm_medium=act_formato_excel&amp;utm_source=act_formato_excel&amp;utm_campaign=act_formato_excel&amp;utm_content=act_formato_excel_link" xr:uid="{51CB185F-B6BB-4A41-BA24-982C01996CB6}"/>
    <hyperlink ref="B2608" r:id="rId663" display="https://actualicese.com/comparativo-de-normas-tributarias-afectadas-con-las-leyes-2068-2069-y-2070-de-diciembre-31-de-2020/?referer=L-excel-formato&amp;utm_medium=act_formato_excel&amp;utm_source=act_formato_excel&amp;utm_campaign=act_formato_excel&amp;utm_content=act_formato_excel_link" xr:uid="{DB5BD26B-7939-4486-92AA-3C4F88E0232F}"/>
    <hyperlink ref="B2610" r:id="rId664" display="https://actualicese.com/calendario-tributario-2021-version-para-imprimir/?referer=L-excel-formato&amp;utm_medium=act_formato_excel&amp;utm_source=act_formato_excel&amp;utm_campaign=act_formato_excel&amp;utm_content=act_formato_excel_link" xr:uid="{6AB230C3-EF51-45F1-A5E6-44A97A18FA25}"/>
    <hyperlink ref="B2612" r:id="rId665" display="https://actualicese.com/calendario-calendario-tributario-distrital-2021/?referer=L-excel-formato&amp;utm_medium=act_formato_excel&amp;utm_source=act_formato_excel&amp;utm_campaign=act_formato_excel&amp;utm_content=act_formato_excel_link" xr:uid="{B620D628-F6CE-4C9F-943C-1A403CDD0525}"/>
    <hyperlink ref="B2614" r:id="rId666" display="https://actualicese.com/liquidadores-de-sanciones-relacionadas-con-la-informacion-exogena-resueltas-en-2022/?referer=L-excel-formato&amp;utm_medium=act_formato_excel&amp;utm_source=act_formato_excel&amp;utm_campaign=act_formato_excel&amp;utm_content=act_formato_excel_link" xr:uid="{C6EF2953-C324-4656-8D1A-D5B879EAD7CA}"/>
    <hyperlink ref="B2616" r:id="rId667" display="https://actualicese.com/modelo-para-calculo-de-depreciacion-por-el-metodo-de-reduccion-de-saldos/?referer=L-excel-formato&amp;utm_medium=act_formato_excel&amp;utm_source=act_formato_excel&amp;utm_campaign=act_formato_excel&amp;utm_content=act_formato_excel_link" xr:uid="{7A0E1BA9-B0E8-4C63-A8DA-E30B7A3A63D3}"/>
    <hyperlink ref="B2618" r:id="rId668" display="https://actualicese.com/baja-de-bienes/?referer=L-excel-formato&amp;utm_medium=act_formato_excel&amp;utm_source=act_formato_excel&amp;utm_campaign=act_formato_excel&amp;utm_content=act_formato_excel_link" xr:uid="{BEC946D6-E678-48EF-85AF-596D4E95753D}"/>
    <hyperlink ref="B2620" r:id="rId669" display="https://actualicese.com/ingresos-que-no-se-consideran-de-fuente-nacional-periodo-gravable-2020/?referer=L-excel-formato&amp;utm_medium=act_formato_excel&amp;utm_source=act_formato_excel&amp;utm_campaign=act_formato_excel&amp;utm_content=act_formato_excel_link" xr:uid="{DB322879-EB0D-4360-AEB4-451C5A3B85F7}"/>
    <hyperlink ref="B2622" r:id="rId670" display="https://actualicese.com/ingresos-que-no-se-consideran-de-fuente-nacional-periodo-gravable-2020-2/?referer=L-excel-formato&amp;utm_medium=act_formato_excel&amp;utm_source=act_formato_excel&amp;utm_campaign=act_formato_excel&amp;utm_content=act_formato_excel_link" xr:uid="{66F9C10C-5AC8-4B69-A5DC-AAFBD58A3DE3}"/>
    <hyperlink ref="B2624" r:id="rId671" display="https://actualicese.com/contabilizacion-de-los-rubros-asociados-a-la-dotacion-a-empleados/?referer=L-excel-formato&amp;utm_medium=act_formato_excel&amp;utm_source=act_formato_excel&amp;utm_campaign=act_formato_excel&amp;utm_content=act_formato_excel_link" xr:uid="{E6BD23C1-47E0-4857-B9D3-2B72508FC49A}"/>
    <hyperlink ref="B2626" r:id="rId672" display="https://actualicese.com/21-formatos-para-preparar-el-cierre-contable-de-2020/?referer=L-excel-formato&amp;utm_medium=act_formato_excel&amp;utm_source=act_formato_excel&amp;utm_campaign=act_formato_excel&amp;utm_content=act_formato_excel_link" xr:uid="{A37B6F2B-F015-49DC-9736-DB7EA03B89B2}"/>
    <hyperlink ref="B2628" r:id="rId673" display="https://actualicese.com/nuevos-descuentos-tributarios-para-el-cierre-fiscal-2020-casos-practicos/?referer=L-excel-formato&amp;utm_medium=act_formato_excel&amp;utm_source=act_formato_excel&amp;utm_campaign=act_formato_excel&amp;utm_content=act_formato_excel_link" xr:uid="{50B4B4CB-B538-48B9-98BD-7DFD844612C4}"/>
    <hyperlink ref="B2630" r:id="rId674" display="https://actualicese.com/porcentaje-fijo-de-retencion-en-la-fuente-sobre-salarios-en-diciembre-de-2020-procedimiento-2/?referer=L-excel-formato&amp;utm_medium=act_formato_excel&amp;utm_source=act_formato_excel&amp;utm_campaign=act_formato_excel&amp;utm_content=act_formato_excel_link" xr:uid="{C6C76CBA-5CAF-4E74-ACAA-A7A062C50BAD}"/>
    <hyperlink ref="B2632" r:id="rId675" display="https://actualicese.com/plantilla-para-definir-el-perfil-del-cargo-de-un-empleado-y-sus-funciones/?referer=L-excel-formato&amp;utm_medium=act_formato_excel&amp;utm_source=act_formato_excel&amp;utm_campaign=act_formato_excel&amp;utm_content=act_formato_excel_link" xr:uid="{FAD00B38-1406-4563-838E-E03E7919F9B5}"/>
    <hyperlink ref="B2634" r:id="rId676" display="https://actualicese.com/politicas-contables-para-las-propiedades-de-inversion/?referer=L-excel-formato&amp;utm_medium=act_formato_excel&amp;utm_source=act_formato_excel&amp;utm_campaign=act_formato_excel&amp;utm_content=act_formato_excel_link" xr:uid="{E0D385CC-A821-40DA-9ABE-DD25FB4CA5CB}"/>
    <hyperlink ref="B2636" r:id="rId677" display="https://actualicese.com/nota-sobre-la-determinacion-de-valores-razonables/?referer=L-excel-formato&amp;utm_medium=act_formato_excel&amp;utm_source=act_formato_excel&amp;utm_campaign=act_formato_excel&amp;utm_content=act_formato_excel_link" xr:uid="{7299C247-E56C-4CB8-A182-0A18015F1DF3}"/>
    <hyperlink ref="B2638" r:id="rId678" display="https://actualicese.com/liquidador-de-nomina-en-un-contrato-de-aprendizaje/?referer=L-excel-formato&amp;utm_medium=act_formato_excel&amp;utm_source=act_formato_excel&amp;utm_campaign=act_formato_excel&amp;utm_content=act_formato_excel_link" xr:uid="{E8197BEF-449F-4A50-97B1-289A92536CDE}"/>
    <hyperlink ref="B2640" r:id="rId679" display="https://actualicese.com/venta-de-bienes-inmuebles-a-largo-plazo-caso-practico-de-impuesto-diferido/?referer=L-excel-formato&amp;utm_medium=act_formato_excel&amp;utm_source=act_formato_excel&amp;utm_campaign=act_formato_excel&amp;utm_content=act_formato_excel_link" xr:uid="{3EA5502B-CB2C-47C6-AA1E-A97879BD230B}"/>
    <hyperlink ref="B2642" r:id="rId680" display="https://actualicese.com/impuesto-diferido-de-propiedades-de-inversion-en-un-contrato-de-leasing-operativo/?referer=L-excel-formato&amp;utm_medium=act_formato_excel&amp;utm_source=act_formato_excel&amp;utm_campaign=act_formato_excel&amp;utm_content=act_formato_excel_link" xr:uid="{568A814A-2514-406B-A8F6-BCCBB9A097E1}"/>
    <hyperlink ref="B2644" r:id="rId681" display="https://actualicese.com/correccion-de-errores-de-periodos-anteriores-en-el-cierre-contable/?referer=L-excel-formato&amp;utm_medium=act_formato_excel&amp;utm_source=act_formato_excel&amp;utm_campaign=act_formato_excel&amp;utm_content=act_formato_excel_link" xr:uid="{ACA001EE-91F6-4889-A292-B3ACAC2549EA}"/>
    <hyperlink ref="B2646" r:id="rId682" display="https://actualicese.com/impuesto-diferido-por-diferencias-en-la-tasa-de-depreciacion-de-propiedades-planta-y-equipo/?referer=L-excel-formato&amp;utm_medium=act_formato_excel&amp;utm_source=act_formato_excel&amp;utm_campaign=act_formato_excel&amp;utm_content=act_formato_excel_link" xr:uid="{FFC6F797-3CAA-4300-97BD-9A99262D8449}"/>
    <hyperlink ref="B2648" r:id="rId683" display="https://actualicese.com/simulador-de-sancion-por-no-pagar-la-liquidacion-del-contrato-laboral/?referer=L-excel-formato&amp;utm_medium=act_formato_excel&amp;utm_source=act_formato_excel&amp;utm_campaign=act_formato_excel&amp;utm_content=act_formato_excel_link" xr:uid="{9F48339D-D67B-4C91-9061-0AD6B5639D7C}"/>
    <hyperlink ref="B2650" r:id="rId684" display="https://actualicese.com/plantilla-en-excel-para-la-declaracion-de-anticipos-bimestrales-en-2020-regimen-simple/?referer=L-excel-formato&amp;utm_medium=act_formato_excel&amp;utm_source=act_formato_excel&amp;utm_campaign=act_formato_excel&amp;utm_content=act_formato_excel_link" xr:uid="{6353E833-5A98-4957-81B7-97C99C999CD2}"/>
    <hyperlink ref="B2652" r:id="rId685" display="https://actualicese.com/calendario-de-implementacion-de-la-factura-electronica/?referer=L-excel-formato&amp;utm_medium=act_formato_excel&amp;utm_source=act_formato_excel&amp;utm_campaign=act_formato_excel&amp;utm_content=act_formato_excel_link" xr:uid="{CE865D02-013A-4B4F-A26D-9F5E0F70DEBD}"/>
    <hyperlink ref="B2654" r:id="rId686" display="https://actualicese.com/tratamiento-contable-y-fiscal-de-los-gastos-de-establecimiento-caso-practico/?referer=L-excel-formato&amp;utm_medium=act_formato_excel&amp;utm_source=act_formato_excel&amp;utm_campaign=act_formato_excel&amp;utm_content=act_formato_excel_link" xr:uid="{E51FB807-4861-42CB-BE2A-F5135B708C37}"/>
    <hyperlink ref="B2656" r:id="rId687" display="https://actualicese.com/liquidador-para-el-calculo-de-la-renta-presuntiva-del-ano-gravable-2020/?referer=L-excel-formato&amp;utm_medium=act_formato_excel&amp;utm_source=act_formato_excel&amp;utm_campaign=act_formato_excel&amp;utm_content=act_formato_excel_link" xr:uid="{787ACE0C-6FFB-449B-9A8E-9950E6874416}"/>
    <hyperlink ref="B2658" r:id="rId688" display="https://actualicese.com/depreciacion-y-valor-maximo-a-deducir-en-impuesto-de-renta/?referer=L-excel-formato&amp;utm_medium=act_formato_excel&amp;utm_source=act_formato_excel&amp;utm_campaign=act_formato_excel&amp;utm_content=act_formato_excel_link" xr:uid="{DA1E1640-E6CF-43D0-9F90-3E25A1668C85}"/>
    <hyperlink ref="B2660" r:id="rId689" display="https://actualicese.com/finalizacion-del-contrato-por-parte-del-arrendador-por-vencimiento-de-este/?referer=L-excel-formato&amp;utm_medium=act_formato_excel&amp;utm_source=act_formato_excel&amp;utm_campaign=act_formato_excel&amp;utm_content=act_formato_excel_link" xr:uid="{24732A6D-355D-4076-B32F-625472461699}"/>
    <hyperlink ref="B2662" r:id="rId690" display="https://actualicese.com/carta-de-terminacion-de-contrato-de-arrendamiento-conforme-a-la-ley-820-del-2003/?referer=L-excel-formato&amp;utm_medium=act_formato_excel&amp;utm_source=act_formato_excel&amp;utm_campaign=act_formato_excel&amp;utm_content=act_formato_excel_link" xr:uid="{9ED6DF24-C919-492A-A5A7-17166279B44B}"/>
    <hyperlink ref="B2664" r:id="rId691" display="https://actualicese.com/contabilizacion-de-impuesto-diferido-ante-deterioro-de-cartera/?referer=L-excel-formato&amp;utm_medium=act_formato_excel&amp;utm_source=act_formato_excel&amp;utm_campaign=act_formato_excel&amp;utm_content=act_formato_excel_link" xr:uid="{3AB9A27E-2988-4F7C-A692-F81D442DD7A8}"/>
    <hyperlink ref="B2666" r:id="rId692" display="https://actualicese.com/contrato-de-mutuo-comercial-o-prestamo-con-intereses/?referer=L-excel-formato&amp;utm_medium=act_formato_excel&amp;utm_source=act_formato_excel&amp;utm_campaign=act_formato_excel&amp;utm_content=act_formato_excel_link" xr:uid="{6BB51EAF-A2D4-41BB-8466-8810686E4638}"/>
    <hyperlink ref="B2668" r:id="rId693" display="https://actualicese.com/modelo-de-contrato-de-franquicia/?referer=L-excel-formato&amp;utm_medium=act_formato_excel&amp;utm_source=act_formato_excel&amp;utm_campaign=act_formato_excel&amp;utm_content=act_formato_excel_link" xr:uid="{8B48C058-D79B-480E-9070-5BA91A070F58}"/>
    <hyperlink ref="B2670" r:id="rId694" display="https://actualicese.com/contrato-de-permuta-3/?referer=L-excel-formato&amp;utm_medium=act_formato_excel&amp;utm_source=act_formato_excel&amp;utm_campaign=act_formato_excel&amp;utm_content=act_formato_excel_link" xr:uid="{FB40333E-15E4-41E2-A9AE-4115A2F419C6}"/>
    <hyperlink ref="B2672" r:id="rId695" display="https://actualicese.com/contrato-de-concesion-comercial/?referer=L-excel-formato&amp;utm_medium=act_formato_excel&amp;utm_source=act_formato_excel&amp;utm_campaign=act_formato_excel&amp;utm_content=act_formato_excel_link" xr:uid="{D655AE55-7FBA-422D-B9B2-50D931168A44}"/>
    <hyperlink ref="B2674" r:id="rId696" display="https://actualicese.com/anticresis/?referer=L-excel-formato&amp;utm_medium=act_formato_excel&amp;utm_source=act_formato_excel&amp;utm_campaign=act_formato_excel&amp;utm_content=act_formato_excel_link" xr:uid="{15986AF4-E527-4119-BD33-7DB62916F41E}"/>
    <hyperlink ref="B2676" r:id="rId697" display="https://actualicese.com/contrato-de-edicion/?referer=L-excel-formato&amp;utm_medium=act_formato_excel&amp;utm_source=act_formato_excel&amp;utm_campaign=act_formato_excel&amp;utm_content=act_formato_excel_link" xr:uid="{8A964C08-30B3-4B56-AAF0-2A828D73C385}"/>
    <hyperlink ref="B2678" r:id="rId698" display="https://actualicese.com/dacion-en-pago/?referer=L-excel-formato&amp;utm_medium=act_formato_excel&amp;utm_source=act_formato_excel&amp;utm_campaign=act_formato_excel&amp;utm_content=act_formato_excel_link" xr:uid="{ADF55ED3-020F-479B-843D-6829B80B2823}"/>
    <hyperlink ref="B2680" r:id="rId699" display="https://actualicese.com/contrato-de-preposicion/?referer=L-excel-formato&amp;utm_medium=act_formato_excel&amp;utm_source=act_formato_excel&amp;utm_campaign=act_formato_excel&amp;utm_content=act_formato_excel_link" xr:uid="{A01DD6BE-AA31-40E6-890E-3EC5E357ADAC}"/>
    <hyperlink ref="B2682" r:id="rId700" display="https://actualicese.com/modelo-de-contrato-de-agencia-comercial/?referer=L-excel-formato&amp;utm_medium=act_formato_excel&amp;utm_source=act_formato_excel&amp;utm_campaign=act_formato_excel&amp;utm_content=act_formato_excel_link" xr:uid="{EE5ED3E9-5779-431E-9817-51008351A99F}"/>
    <hyperlink ref="B2684" r:id="rId701" display="https://actualicese.com/promesa-de-compraventa/?referer=L-excel-formato&amp;utm_medium=act_formato_excel&amp;utm_source=act_formato_excel&amp;utm_campaign=act_formato_excel&amp;utm_content=act_formato_excel_link" xr:uid="{80322556-EEFE-4952-8342-8E83526C8590}"/>
    <hyperlink ref="B2686" r:id="rId702" display="https://actualicese.com/contrato-de-comision-o-corretaje-2/?referer=L-excel-formato&amp;utm_medium=act_formato_excel&amp;utm_source=act_formato_excel&amp;utm_campaign=act_formato_excel&amp;utm_content=act_formato_excel_link" xr:uid="{7726A32D-F951-4EF4-A180-8067CC2C3D27}"/>
    <hyperlink ref="B2688" r:id="rId703" display="https://actualicese.com/certificacion-de-bienes-y-derechos-recibidos-por-donaciones-inter-vivos/?referer=L-excel-formato&amp;utm_medium=act_formato_excel&amp;utm_source=act_formato_excel&amp;utm_campaign=act_formato_excel&amp;utm_content=act_formato_excel_link" xr:uid="{FB0F7914-3D4A-4C25-9914-66EB5AAB7B9E}"/>
    <hyperlink ref="B2690" r:id="rId704" display="https://actualicese.com/formulario-260-ag-2019-regimen-simple-personas-naturales-y-juridicas-que-llevan-contabilidad/?referer=L-excel-formato&amp;utm_medium=act_formato_excel&amp;utm_source=act_formato_excel&amp;utm_campaign=act_formato_excel&amp;utm_content=act_formato_excel_link" xr:uid="{E56D4C97-7D24-42BB-895C-A68825824363}"/>
    <hyperlink ref="B2692" r:id="rId705" display="https://actualicese.com/formulario-260-ag-2019-declaracion-anual-del-simple-personas-naturales-que-no-llevan-contabilidad/?referer=L-excel-formato&amp;utm_medium=act_formato_excel&amp;utm_source=act_formato_excel&amp;utm_campaign=act_formato_excel&amp;utm_content=act_formato_excel_link" xr:uid="{A703E130-9E28-4701-9964-581A92D88191}"/>
    <hyperlink ref="B2694" r:id="rId706" display="https://actualicese.com/planilla-automatizada-para-controlar-la-asistencia-a-pausas-activas/?referer=L-excel-formato&amp;utm_medium=act_formato_excel&amp;utm_source=act_formato_excel&amp;utm_campaign=act_formato_excel&amp;utm_content=act_formato_excel_link" xr:uid="{5BC4723E-2FCF-44B0-A2BA-17EC1A29F5BC}"/>
    <hyperlink ref="B2696" r:id="rId707" display="https://actualicese.com/liquidacion-de-contrato-de-trabajo/?referer=L-excel-formato&amp;utm_medium=act_formato_excel&amp;utm_source=act_formato_excel&amp;utm_campaign=act_formato_excel&amp;utm_content=act_formato_excel_link" xr:uid="{B5E9E003-8EA0-4803-9CAE-581CD00491CA}"/>
    <hyperlink ref="B2698" r:id="rId708" location="new_tab?referer=L-excel-formato&amp;utm_medium=act_formato_excel&amp;utm_source=act_formato_excel&amp;utm_campaign=act_formato_excel&amp;utm_content=act_formato_excel_link" display="https://actualicese.com/formatos-de-analisis-financiero-en-excel/ - new_tab?referer=L-excel-formato&amp;utm_medium=act_formato_excel&amp;utm_source=act_formato_excel&amp;utm_campaign=act_formato_excel&amp;utm_content=act_formato_excel_link" xr:uid="{FDD043E5-D616-4225-A391-927D622791E8}"/>
    <hyperlink ref="B2700" r:id="rId709" display="https://actualicese.com/compensacion-de-perdidas-fiscales-y-exceso-de-renta-presuntiva-caso-impuesto-diferido/?referer=L-excel-formato&amp;utm_medium=act_formato_excel&amp;utm_source=act_formato_excel&amp;utm_campaign=act_formato_excel&amp;utm_content=act_formato_excel_link" xr:uid="{56058F44-AE20-4BFD-B071-49F65CD067E0}"/>
    <hyperlink ref="B2702" r:id="rId710" display="https://actualicese.com/impuesto-diferido-cuando-hay-compensacion-de-perdidas-fiscales/?referer=L-excel-formato&amp;utm_medium=act_formato_excel&amp;utm_source=act_formato_excel&amp;utm_campaign=act_formato_excel&amp;utm_content=act_formato_excel_link" xr:uid="{623D82D3-D05B-4F0C-83EB-C2B8B147F833}"/>
    <hyperlink ref="B2704" r:id="rId711" display="https://actualicese.com/formato-de-entrega-de-dotacion-elementos-fisicos/?referer=L-excel-formato&amp;utm_medium=act_formato_excel&amp;utm_source=act_formato_excel&amp;utm_campaign=act_formato_excel&amp;utm_content=act_formato_excel_link" xr:uid="{2335D8F4-6907-4F7E-B100-2AE048CEB58E}"/>
    <hyperlink ref="B2706" r:id="rId712" display="https://actualicese.com/constancia-de-entrega-de-equipos-y-elementos-de-proteccion-personal/?referer=L-excel-formato&amp;utm_medium=act_formato_excel&amp;utm_source=act_formato_excel&amp;utm_campaign=act_formato_excel&amp;utm_content=act_formato_excel_link" xr:uid="{851791E2-F877-48F5-B4DE-6487BEA3A85F}"/>
    <hyperlink ref="B2708" r:id="rId713" display="https://actualicese.com/certificado-de-prestacion-de-servicios/?referer=L-excel-formato&amp;utm_medium=act_formato_excel&amp;utm_source=act_formato_excel&amp;utm_campaign=act_formato_excel&amp;utm_content=act_formato_excel_link" xr:uid="{4EE74854-94B7-4022-B8EF-26614389F09C}"/>
    <hyperlink ref="B2710" r:id="rId714" display="https://actualicese.com/retenciones-a-practicar-entre-regimenes/?referer=L-excel-formato&amp;utm_medium=act_formato_excel&amp;utm_source=act_formato_excel&amp;utm_campaign=act_formato_excel&amp;utm_content=act_formato_excel_link" xr:uid="{C68FE7D3-FD8A-4EEF-BE06-9B14C7D1961C}"/>
    <hyperlink ref="B2712" r:id="rId715" display="https://actualicese.com/aportes-al-fondo-de-solidaridad-pensional-por-parte-de-un-empleado/?referer=L-excel-formato&amp;utm_medium=act_formato_excel&amp;utm_source=act_formato_excel&amp;utm_campaign=act_formato_excel&amp;utm_content=act_formato_excel_link" xr:uid="{C28D2941-204E-4F2D-9F40-2DCBD823E804}"/>
    <hyperlink ref="B2714" r:id="rId716" display="https://actualicese.com/certificado-de-normalizacion-de-actividades-afectadas-por-el-covid-19/?referer=L-excel-formato&amp;utm_medium=act_formato_excel&amp;utm_source=act_formato_excel&amp;utm_campaign=act_formato_excel&amp;utm_content=act_formato_excel_link" xr:uid="{429459AE-BB08-4EC3-9B4C-7E5A4CAC9BF2}"/>
    <hyperlink ref="B2716" r:id="rId717" display="https://actualicese.com/formulario-210-de-declaracion-de-renta-ano-gravable-2019-residentes-no-obligados-a-llevar-contabilidad/?referer=L-excel-formato&amp;utm_medium=act_formato_excel&amp;utm_source=act_formato_excel&amp;utm_campaign=act_formato_excel&amp;utm_content=act_formato_excel_link" xr:uid="{F4D2C87E-935D-4E34-AF4C-BDF1DF3BC25B}"/>
    <hyperlink ref="B2718" r:id="rId718" display="https://actualicese.com/formulario-210-y-formato-2517-para-declaracion-de-renta-ag-2019-residentes-que-llevan-contabilidad/?referer=L-excel-formato&amp;utm_medium=act_formato_excel&amp;utm_source=act_formato_excel&amp;utm_campaign=act_formato_excel&amp;utm_content=act_formato_excel_link" xr:uid="{E6445E96-7118-4F05-9ACF-ECA2F3CB9373}"/>
    <hyperlink ref="B2720" r:id="rId719" display="https://actualicese.com/contrato-de-aprendizaje-certificado-de-desempeno-y-descripcion-de-logros-en-la-etapa-practica/?referer=L-excel-formato&amp;utm_medium=act_formato_excel&amp;utm_source=act_formato_excel&amp;utm_campaign=act_formato_excel&amp;utm_content=act_formato_excel_link" xr:uid="{C1530D86-C6AA-4118-9DAD-F2E4750D6BD3}"/>
    <hyperlink ref="B2722" r:id="rId720" display="https://actualicese.com/calculo-de-la-contribucion-2020-a-supersociedades/?referer=L-excel-formato&amp;utm_medium=act_formato_excel&amp;utm_source=act_formato_excel&amp;utm_campaign=act_formato_excel&amp;utm_content=act_formato_excel_link" xr:uid="{C49D6600-9D82-473A-9D66-D7824A00AFBD}"/>
    <hyperlink ref="B2724" r:id="rId721" display="https://actualicese.com/21-herramientas-para-facilitar-la-elaboracion-de-solicitudes-emitidas-por-un-empleado/?referer=L-excel-formato&amp;utm_medium=act_formato_excel&amp;utm_source=act_formato_excel&amp;utm_campaign=act_formato_excel&amp;utm_content=act_formato_excel_link" xr:uid="{FB81D6DC-52F2-42C4-AF8C-17A55583FE35}"/>
    <hyperlink ref="B2726" r:id="rId722" display="https://actualicese.com/solicitud-de-informacion-sobre-afiliaciones-a-salud-y-riesgos-laborales-en-un-contrato-de-aprendizaje/?referer=L-excel-formato&amp;utm_medium=act_formato_excel&amp;utm_source=act_formato_excel&amp;utm_campaign=act_formato_excel&amp;utm_content=act_formato_excel_link" xr:uid="{DE655744-AD05-4C18-9402-929CD2E27E46}"/>
    <hyperlink ref="B2728" r:id="rId723" display="https://actualicese.com/notificacion-de-suspension-del-contrato-de-aprendizaje/?referer=L-excel-formato&amp;utm_medium=act_formato_excel&amp;utm_source=act_formato_excel&amp;utm_campaign=act_formato_excel&amp;utm_content=act_formato_excel_link" xr:uid="{E2443DF8-128A-4DE6-A067-A5D403E826EC}"/>
    <hyperlink ref="B2730" r:id="rId724" display="https://actualicese.com/carta-orden-de-no-pago-cheque/?referer=L-excel-formato&amp;utm_medium=act_formato_excel&amp;utm_source=act_formato_excel&amp;utm_campaign=act_formato_excel&amp;utm_content=act_formato_excel_link" xr:uid="{C036FBE3-0A9D-428E-A01E-E5BF4C15B7C7}"/>
    <hyperlink ref="B2732" r:id="rId725" display="https://actualicese.com/solicitud-intervencion-inspector-de-trabajo/?referer=L-excel-formato&amp;utm_medium=act_formato_excel&amp;utm_source=act_formato_excel&amp;utm_campaign=act_formato_excel&amp;utm_content=act_formato_excel_link" xr:uid="{45828690-B337-4593-B359-3063A01DFB38}"/>
    <hyperlink ref="B2734" r:id="rId726" display="https://actualicese.com/formulario-420-declaracion-de-impuesto-al-patrimonio-2020/?referer=L-excel-formato&amp;utm_medium=act_formato_excel&amp;utm_source=act_formato_excel&amp;utm_campaign=act_formato_excel&amp;utm_content=act_formato_excel_link" xr:uid="{606B8D18-8273-442C-ABBE-A615AD01AF2F}"/>
    <hyperlink ref="B2736" r:id="rId727" display="https://actualicese.com/formulario-445-impuesto-de-normalizacion-tributaria-2020-plantilla-en-excel/?referer=L-excel-formato&amp;utm_medium=act_formato_excel&amp;utm_source=act_formato_excel&amp;utm_campaign=act_formato_excel&amp;utm_content=act_formato_excel_link" xr:uid="{B26A7501-4F79-4EA8-88B4-9EB9AF38A88B}"/>
    <hyperlink ref="B2738" r:id="rId728" display="https://actualicese.com/derecho-de-peticion-para-solicitar-informacion-sobre-afiliaciones-del-empleador-al-sgss/?referer=L-excel-formato&amp;utm_medium=act_formato_excel&amp;utm_source=act_formato_excel&amp;utm_campaign=act_formato_excel&amp;utm_content=act_formato_excel_link" xr:uid="{F5336F2D-7192-4A3B-ABBD-F70BCBB531FE}"/>
    <hyperlink ref="B2740" r:id="rId729" display="https://actualicese.com/poder-para-adelantar-tramite-de-solicitud-de-calificacion-de-perdida-de-capacidad-laboral/?referer=L-excel-formato&amp;utm_medium=act_formato_excel&amp;utm_source=act_formato_excel&amp;utm_campaign=act_formato_excel&amp;utm_content=act_formato_excel_link" xr:uid="{EBA44493-65D8-4DD5-BA54-C0EDFBD43AB6}"/>
    <hyperlink ref="B2742" r:id="rId730" display="https://actualicese.com/retencion-en-la-fuente-sobre-pagos-laborales-en-junio-de-2020-procedimiento-2/?referer=L-excel-formato&amp;utm_medium=act_formato_excel&amp;utm_source=act_formato_excel&amp;utm_campaign=act_formato_excel&amp;utm_content=act_formato_excel_link" xr:uid="{7A7347A0-264F-458A-815A-2B8BE88FC733}"/>
    <hyperlink ref="B2744" r:id="rId731" display="https://actualicese.com/modelo-para-definir-el-iva-sobre-el-aiu-en-los-servicios-del-art-462-1-del-e-t/?referer=L-excel-formato&amp;utm_medium=act_formato_excel&amp;utm_source=act_formato_excel&amp;utm_campaign=act_formato_excel&amp;utm_content=act_formato_excel_link" xr:uid="{D9CC983E-E71A-43C9-BFAF-DE3B165B9DD8}"/>
    <hyperlink ref="B2746" r:id="rId732" display="https://actualicese.com/calculo-de-intereses-presuntivos-sobre-prestamos-entre-socios-y-sociedades-durante-2019/?referer=L-excel-formato&amp;utm_medium=act_formato_excel&amp;utm_source=act_formato_excel&amp;utm_campaign=act_formato_excel&amp;utm_content=act_formato_excel_link" xr:uid="{BBB594EB-48F6-478A-B2CB-A693340310DD}"/>
    <hyperlink ref="B2748" r:id="rId733" display="https://actualicese.com/certificacion-de-contador-para-acceder-al-subsidio-de-la-prima-de-servicios/?referer=L-excel-formato&amp;utm_medium=act_formato_excel&amp;utm_source=act_formato_excel&amp;utm_campaign=act_formato_excel&amp;utm_content=act_formato_excel_link" xr:uid="{E22E4FBA-3319-4DF8-961B-C9483622C8FB}"/>
    <hyperlink ref="B2750" r:id="rId734" display="https://actualicese.com/acuerdo-para-no-laborar-sabado-y-distribuir-jornada-entre-semana-sin-causar-horas-extras/?referer=L-excel-formato&amp;utm_medium=act_formato_excel&amp;utm_source=act_formato_excel&amp;utm_campaign=act_formato_excel&amp;utm_content=act_formato_excel_link" xr:uid="{6E33C8D7-5107-4961-B1EA-7ADA6DB95241}"/>
    <hyperlink ref="B2752" r:id="rId735" display="https://actualicese.com/formulario-110-y-formato-2516-para-declaracion-de-renta-2019-de-personas-naturales-obligadas-a-llevar-contabilidad/?referer=L-excel-formato&amp;utm_medium=act_formato_excel&amp;utm_source=act_formato_excel&amp;utm_campaign=act_formato_excel&amp;utm_content=act_formato_excel_link" xr:uid="{651B1BD1-93EC-434D-A8BE-15BEA0D42B14}"/>
    <hyperlink ref="B2754" r:id="rId736" display="https://actualicese.com/aplicacion-de-las-rentas-exentas-a-la-renta-presuntiva-en-el-formulario-cedulado-210/?referer=L-excel-formato&amp;utm_medium=act_formato_excel&amp;utm_source=act_formato_excel&amp;utm_campaign=act_formato_excel&amp;utm_content=act_formato_excel_link" xr:uid="{A70CD664-2FAB-47DD-98F3-67D452CC0B98}"/>
    <hyperlink ref="B2756" r:id="rId737" display="https://actualicese.com/formulario-110-de-declaracion-de-renta-de-personas-naturales-ag-2019-no-obligados-a-llevar-contabilidad/?referer=L-excel-formato&amp;utm_medium=act_formato_excel&amp;utm_source=act_formato_excel&amp;utm_campaign=act_formato_excel&amp;utm_content=act_formato_excel_link" xr:uid="{DF892378-61A4-4132-AE63-5CD26A3E79B0}"/>
    <hyperlink ref="B2758" r:id="rId738" display="https://actualicese.com/otro-si-nuevos-plazos-para-pago-de-la-prima-de-servicios-de-2020-primer-semestre/?referer=L-excel-formato&amp;utm_medium=act_formato_excel&amp;utm_source=act_formato_excel&amp;utm_campaign=act_formato_excel&amp;utm_content=act_formato_excel_link" xr:uid="{3534F4A9-6368-44F4-963E-535CA13AFA72}"/>
    <hyperlink ref="B2760" r:id="rId739" display="https://actualicese.com/solicitud-de-no-cobro-del-iva-en-arrendamiento-de-local-o-establecimiento-comercial/?referer=L-excel-formato&amp;utm_medium=act_formato_excel&amp;utm_source=act_formato_excel&amp;utm_campaign=act_formato_excel&amp;utm_content=act_formato_excel_link" xr:uid="{795AACCE-77FF-4DD5-B08D-F06D1D733434}"/>
    <hyperlink ref="B2762" r:id="rId740" display="https://actualicese.com/plantilla-en-excel-para-diligenciar-el-formulario-350-de-retencion-en-la-fuente-en-2020/?referer=L-excel-formato&amp;utm_medium=act_formato_excel&amp;utm_source=act_formato_excel&amp;utm_campaign=act_formato_excel&amp;utm_content=act_formato_excel_link" xr:uid="{F7E01C04-5087-4E64-BAFE-9D21B9EF867C}"/>
    <hyperlink ref="B2764" r:id="rId741" display="https://actualicese.com/solicitud-de-trabajador-incorporacion-teletrabajo/?referer=L-excel-formato&amp;utm_medium=act_formato_excel&amp;utm_source=act_formato_excel&amp;utm_campaign=act_formato_excel&amp;utm_content=act_formato_excel_link" xr:uid="{CDC08648-3668-41BE-A2B6-806885D44320}"/>
    <hyperlink ref="B2766" r:id="rId742" display="https://actualicese.com/formulario-110-y-formato-2516-declaracion-de-renta-o-ingresos-y-patrimonio-personas-juridicas-ag-2019/?referer=L-excel-formato&amp;utm_medium=act_formato_excel&amp;utm_source=act_formato_excel&amp;utm_campaign=act_formato_excel&amp;utm_content=act_formato_excel_link" xr:uid="{AD99CFAA-2683-4A72-B539-C8EE311A6D98}"/>
    <hyperlink ref="B2768" r:id="rId743" display="https://actualicese.com/calendario-tributario-2020-version-para-imprimir/?referer=L-excel-formato&amp;utm_medium=act_formato_excel&amp;utm_source=act_formato_excel&amp;utm_campaign=act_formato_excel&amp;utm_content=act_formato_excel_link" xr:uid="{5A7016D8-70B2-4DB2-8C08-6F4C7FA57148}"/>
    <hyperlink ref="B2770" r:id="rId744" display="https://actualicese.com/liquidador-del-numero-de-trabajadores-por-los-cuales-se-tiene-derecho-al-subsidio-de-nomina-del-paef/?referer=L-excel-formato&amp;utm_medium=act_formato_excel&amp;utm_source=act_formato_excel&amp;utm_campaign=act_formato_excel&amp;utm_content=act_formato_excel_link" xr:uid="{D9C9A051-DE9B-43A5-B8EE-A54659EB07B1}"/>
    <hyperlink ref="B2772" r:id="rId745" display="https://actualicese.com/certificacion-para-subsidio-de-nomina-paef-entidad-sin-animo-de-lucro/?referer=L-excel-formato&amp;utm_medium=act_formato_excel&amp;utm_source=act_formato_excel&amp;utm_campaign=act_formato_excel&amp;utm_content=act_formato_excel_link" xr:uid="{3C36B2D1-A70A-4050-B90F-E7D6B15D1DF4}"/>
    <hyperlink ref="B2774" r:id="rId746" display="https://actualicese.com/certificacion-para-subsidio-de-nomina-paef-entidad-del-regimen-tributario-especial/?referer=L-excel-formato&amp;utm_medium=act_formato_excel&amp;utm_source=act_formato_excel&amp;utm_campaign=act_formato_excel&amp;utm_content=act_formato_excel_link" xr:uid="{089273F1-B84F-424C-B17B-82A3CE225D8B}"/>
    <hyperlink ref="B2776" r:id="rId747" display="https://actualicese.com/certificacion-para-que-una-persona-natural-acceda-al-subsidio-de-nomina-paef/?referer=L-excel-formato&amp;utm_medium=act_formato_excel&amp;utm_source=act_formato_excel&amp;utm_campaign=act_formato_excel&amp;utm_content=act_formato_excel_link" xr:uid="{19F67D93-CA90-4C51-86A0-4D76F24E7BD1}"/>
    <hyperlink ref="B2778" r:id="rId748" display="https://actualicese.com/informe-del-contador-o-revisor-fiscal-para-que-una-entidad-acceda-al-subsidio-de-nomina/?referer=L-excel-formato&amp;utm_medium=act_formato_excel&amp;utm_source=act_formato_excel&amp;utm_campaign=act_formato_excel&amp;utm_content=act_formato_excel_link" xr:uid="{588CA543-F9E4-46C3-A806-977F39B011D7}"/>
    <hyperlink ref="B2780" r:id="rId749" display="https://actualicese.com/certificado-para-modificar-o-suspender-beneficios-extralegales-a-causa-del-covid-19/?referer=L-excel-formato&amp;utm_medium=act_formato_excel&amp;utm_source=act_formato_excel&amp;utm_campaign=act_formato_excel&amp;utm_content=act_formato_excel_link" xr:uid="{E800E72C-ECFC-41B4-85B5-5088B7845663}"/>
    <hyperlink ref="B2782" r:id="rId750" display="https://actualicese.com/simulador-de-credito-en-periodo-de-gracia-estrategia-de-entidades-financieras-ante-el-covid-19/?referer=L-excel-formato&amp;utm_medium=act_formato_excel&amp;utm_source=act_formato_excel&amp;utm_campaign=act_formato_excel&amp;utm_content=act_formato_excel_link" xr:uid="{101FD7F7-F52E-4F4E-8CD9-780F5F3CA4D1}"/>
    <hyperlink ref="B2784" r:id="rId751" display="https://actualicese.com/cuadro-tematico-cambios-de-la-resolucion-000042-de-2020-sobre-facturacion-electronica/?referer=L-excel-formato&amp;utm_medium=act_formato_excel&amp;utm_source=act_formato_excel&amp;utm_campaign=act_formato_excel&amp;utm_content=act_formato_excel_link" xr:uid="{41EBA03C-54A3-4C84-97FB-C2C841ACD43D}"/>
    <hyperlink ref="B2786" r:id="rId752" display="https://actualicese.com/guias-para-el-reporte-de-exogena-2019-descargalas-ya/?referer=L-excel-formato&amp;utm_medium=act_formato_excel&amp;utm_source=act_formato_excel&amp;utm_campaign=act_formato_excel&amp;utm_content=act_formato_excel_link" xr:uid="{B0A7A0C9-DB1B-4863-B9B1-A82AD92D163B}"/>
    <hyperlink ref="B2788" r:id="rId753" display="https://actualicese.com/categorias-de-informantes-de-exogena-por-el-ano-gravable-2019-y-los-formatos-que-deben-usar/?referer=L-excel-formato&amp;utm_medium=act_formato_excel&amp;utm_source=act_formato_excel&amp;utm_campaign=act_formato_excel&amp;utm_content=act_formato_excel_link" xr:uid="{7C49CB5F-BECF-4A85-973E-0854A7C8D3C7}"/>
    <hyperlink ref="B2790" r:id="rId754" display="https://actualicese.com/formatos-de-exogena-por-el-ano-gravable-2019-reportes-de-los-mandatarios/?referer=L-excel-formato&amp;utm_medium=act_formato_excel&amp;utm_source=act_formato_excel&amp;utm_campaign=act_formato_excel&amp;utm_content=act_formato_excel_link" xr:uid="{27970279-F608-48F5-8C17-3373F96B8B37}"/>
    <hyperlink ref="B2792" r:id="rId755" display="https://actualicese.com/certificado-de-licencia-remunerada-compensable-proteccion-al-empleo-ante-el-covid-19/?referer=L-excel-formato&amp;utm_medium=act_formato_excel&amp;utm_source=act_formato_excel&amp;utm_campaign=act_formato_excel&amp;utm_content=act_formato_excel_link" xr:uid="{803C9643-038C-45BE-AEA4-B96085321413}"/>
    <hyperlink ref="B2794" r:id="rId756" display="https://actualicese.com/plantilla-para-elaborar-el-formulario-300-para-las-declaraciones-del-iva-durante-2020/?referer=L-excel-formato&amp;utm_medium=act_formato_excel&amp;utm_source=act_formato_excel&amp;utm_campaign=act_formato_excel&amp;utm_content=act_formato_excel_link" xr:uid="{6B5CF8C4-CEE0-40FA-B476-62E2A672E88C}"/>
    <hyperlink ref="B2796" r:id="rId757" display="https://actualicese.com/modelo-del-certificado-anual-para-socios-y-o-accionistas-por-el-ano-2019/?referer=L-excel-formato&amp;utm_medium=act_formato_excel&amp;utm_source=act_formato_excel&amp;utm_campaign=act_formato_excel&amp;utm_content=act_formato_excel_link" xr:uid="{73883CBB-E630-4B45-9ABE-588C169B3760}"/>
    <hyperlink ref="B2798" r:id="rId758" display="https://actualicese.com/modificacion-de-la-jornada-laboral-y-concertacion-de-salario-covid-19/?referer=L-excel-formato&amp;utm_medium=act_formato_excel&amp;utm_source=act_formato_excel&amp;utm_campaign=act_formato_excel&amp;utm_content=act_formato_excel_link" xr:uid="{2E55DD54-C604-4DAB-8229-457426B2603A}"/>
    <hyperlink ref="B2800" r:id="rId759" display="https://actualicese.com/pago-parcial-del-aporte-al-sistema-general-de-pensiones-covid-19/?referer=L-excel-formato&amp;utm_medium=act_formato_excel&amp;utm_source=act_formato_excel&amp;utm_campaign=act_formato_excel&amp;utm_content=act_formato_excel_link" xr:uid="{30687415-93A2-4EDD-96DE-EC2CFDC36E39}"/>
    <hyperlink ref="B2802" r:id="rId760" display="https://actualicese.com/sanciones-relacionadas-con-la-declaracion-informativa/?referer=L-excel-formato&amp;utm_medium=act_formato_excel&amp;utm_source=act_formato_excel&amp;utm_campaign=act_formato_excel&amp;utm_content=act_formato_excel_link" xr:uid="{8583A9B4-9990-4192-8960-B02FCDEB9EAA}"/>
    <hyperlink ref="B2804" r:id="rId761" display="https://actualicese.com/solicitud-de-retiro-parcial-de-cesantias-con-ocasion-del-covid-19/?referer=L-excel-formato&amp;utm_medium=act_formato_excel&amp;utm_source=act_formato_excel&amp;utm_campaign=act_formato_excel&amp;utm_content=act_formato_excel_link" xr:uid="{EBAD799F-5BD2-4BA0-86B1-9444E00A6A87}"/>
    <hyperlink ref="B2806" r:id="rId762" display="https://actualicese.com/formato-exogena-1010-por-el-ano-gravable-2019-reporte-de-socios-cooperados-o-comuneros/?referer=L-excel-formato&amp;utm_medium=act_formato_excel&amp;utm_source=act_formato_excel&amp;utm_campaign=act_formato_excel&amp;utm_content=act_formato_excel_link" xr:uid="{16F4288B-9F4F-41ED-B045-9AAFE3F5F8C4}"/>
    <hyperlink ref="B2808" r:id="rId763" display="https://actualicese.com/formato-exogena-1004-de-2019-reporte-de-descuentos-al-impuesto-de-renta-y-regimen-simple/?referer=L-excel-formato&amp;utm_medium=act_formato_excel&amp;utm_source=act_formato_excel&amp;utm_campaign=act_formato_excel&amp;utm_content=act_formato_excel_link" xr:uid="{25C430C7-748A-433B-B4C5-5D00D9E6E039}"/>
    <hyperlink ref="B2810" r:id="rId764" display="https://actualicese.com/formato-exogena-5253-por-el-ano-gravable-2019-informacion-de-los-beneficiarios-efectivos/?referer=L-excel-formato&amp;utm_medium=act_formato_excel&amp;utm_source=act_formato_excel&amp;utm_campaign=act_formato_excel&amp;utm_content=act_formato_excel_link" xr:uid="{7B9962C5-58DC-4E76-B853-D710BCC629D3}"/>
    <hyperlink ref="B2812" r:id="rId765" display="https://actualicese.com/formato-exogena-1007-por-el-ano-gravable-2019-reportes-de-ingresos-propios/?referer=L-excel-formato&amp;utm_medium=act_formato_excel&amp;utm_source=act_formato_excel&amp;utm_campaign=act_formato_excel&amp;utm_content=act_formato_excel_link" xr:uid="{4D17B303-9986-445B-BD72-6E0E1A810AA1}"/>
    <hyperlink ref="B2814" r:id="rId766" display="https://actualicese.com/formato-exogena-1647-por-el-ano-gravable-2019-reporte-de-ingresos-recibidos-para-terceros/?referer=L-excel-formato&amp;utm_medium=act_formato_excel&amp;utm_source=act_formato_excel&amp;utm_campaign=act_formato_excel&amp;utm_content=act_formato_excel_link" xr:uid="{14D9BBE2-FC00-4DBC-81F1-ADEE39C7995E}"/>
    <hyperlink ref="B2816" r:id="rId767" display="https://actualicese.com/formato-exogena-1009-por-el-ano-gravable-2019-reporte-de-cuentas-por-pagar/?referer=L-excel-formato&amp;utm_medium=act_formato_excel&amp;utm_source=act_formato_excel&amp;utm_campaign=act_formato_excel&amp;utm_content=act_formato_excel_link" xr:uid="{0FB7684B-E2F7-43FB-8BAD-DF9B14062A5B}"/>
    <hyperlink ref="B2818" r:id="rId768" display="https://actualicese.com/formato-exogena-1008-por-el-ano-gravable-2019-reporte-de-cuentas-por-cobrar/?referer=L-excel-formato&amp;utm_medium=act_formato_excel&amp;utm_source=act_formato_excel&amp;utm_campaign=act_formato_excel&amp;utm_content=act_formato_excel_link" xr:uid="{7A5A11F2-E32A-48B5-A757-BA6D25835F3D}"/>
    <hyperlink ref="B2820" r:id="rId769" display="https://actualicese.com/formato-exogena-1003-por-el-ano-gravable-2019-retenciones-que-le-practicaron-al-informante/?referer=L-excel-formato&amp;utm_medium=act_formato_excel&amp;utm_source=act_formato_excel&amp;utm_campaign=act_formato_excel&amp;utm_content=act_formato_excel_link" xr:uid="{C9626270-4CA8-429B-ACE8-1EBE54CDB866}"/>
    <hyperlink ref="B2822" r:id="rId770" display="https://actualicese.com/formatos-exogena-1005-y-1006-del-ano-gravable-2019-reportes-de-iva-generados-y-descontables/?referer=L-excel-formato&amp;utm_medium=act_formato_excel&amp;utm_source=act_formato_excel&amp;utm_campaign=act_formato_excel&amp;utm_content=act_formato_excel_link" xr:uid="{56547109-F0D3-441A-B11D-B69933F09374}"/>
    <hyperlink ref="B2824" r:id="rId771" display="https://actualicese.com/formatos-exogena-1011-1012-y-2275-por-el-ano-gravable-2019-reporte-de-otros-datos-en-renta-e-iva/?referer=L-excel-formato&amp;utm_medium=act_formato_excel&amp;utm_source=act_formato_excel&amp;utm_campaign=act_formato_excel&amp;utm_content=act_formato_excel_link" xr:uid="{3255963A-4F33-48C5-B74A-016BE5A94B82}"/>
    <hyperlink ref="B2826" r:id="rId772" display="https://actualicese.com/formato-exogena-1001-por-el-ano-gravable-2019-reporte-de-pagos-o-abonos-en-cuenta/?referer=L-excel-formato&amp;utm_medium=act_formato_excel&amp;utm_source=act_formato_excel&amp;utm_campaign=act_formato_excel&amp;utm_content=act_formato_excel_link" xr:uid="{4F6D8587-0826-4446-B84A-58C91C9CF7C1}"/>
    <hyperlink ref="B2828" r:id="rId773" display="https://actualicese.com/formatos-2276-y-2280-para-el-reporte-de-informacion-exogena-de-2019/?referer=L-excel-formato&amp;utm_medium=act_formato_excel&amp;utm_source=act_formato_excel&amp;utm_campaign=act_formato_excel&amp;utm_content=act_formato_excel_link" xr:uid="{E1EE6F77-49B2-488F-85F0-1D3FC1692941}"/>
    <hyperlink ref="B2830" r:id="rId774" display="https://actualicese.com/pack-de-formatos-modelos-y-guias-para-asambleas-de-accionistas-socios-y-copropietarios/?referer=L-excel-formato&amp;utm_medium=act_formato_excel&amp;utm_source=act_formato_excel&amp;utm_campaign=act_formato_excel&amp;utm_content=act_formato_excel_link" xr:uid="{09D90DEF-D3BA-46C4-871B-0D8995017CBA}"/>
    <hyperlink ref="B2832" r:id="rId775" display="https://actualicese.com/plantilla-para-elaborar-formulario-220-certificado-de-ingresos-y-retenciones-ano-gravable-2019/?referer=L-excel-formato&amp;utm_medium=act_formato_excel&amp;utm_source=act_formato_excel&amp;utm_campaign=act_formato_excel&amp;utm_content=act_formato_excel_link" xr:uid="{2EDC9250-FFB2-442E-B165-AA8A5C7FE7C8}"/>
    <hyperlink ref="B2834" r:id="rId776" display="https://actualicese.com/calendario-tributario-2019-version-para-imprimir/?referer=L-excel-formato&amp;utm_medium=act_formato_excel&amp;utm_source=act_formato_excel&amp;utm_campaign=act_formato_excel&amp;utm_content=act_formato_excel_link" xr:uid="{46000131-AD3F-4F1F-8847-41C033199C22}"/>
    <hyperlink ref="B2836" r:id="rId777" display="https://actualicese.com/dictamenes-e-informes-del-revisor-fiscal-actualizados-al-2022/?referer=L-excel-formato&amp;utm_medium=act_formato_excel&amp;utm_source=act_formato_excel&amp;utm_campaign=act_formato_excel&amp;utm_content=act_formato_excel_link" xr:uid="{267F7891-65A5-4698-966D-8CB37E76D245}"/>
    <hyperlink ref="B2838" r:id="rId778" display="https://actualicese.com/clasificacion-de-las-personas-juridicas-frente-al-impuesto-de-renta-y-al-simple-ano-gravable-2019/?referer=L-excel-formato&amp;utm_medium=act_formato_excel&amp;utm_source=act_formato_excel&amp;utm_campaign=act_formato_excel&amp;utm_content=act_formato_excel_link" xr:uid="{27D4F226-F8A6-4591-AD1A-CDA06D37FB10}"/>
    <hyperlink ref="B2840" r:id="rId779" display="https://actualicese.com/informe-de-revision-de-informacion-financiera-intermedia-con-conclusion-adversa/?referer=L-excel-formato&amp;utm_medium=act_formato_excel&amp;utm_source=act_formato_excel&amp;utm_campaign=act_formato_excel&amp;utm_content=act_formato_excel_link" xr:uid="{48C64967-07D6-40F1-AAA3-556D35AEE36A}"/>
    <hyperlink ref="B2842" r:id="rId780" display="https://actualicese.com/informe-de-revision-de-informacion-financiera-intermedia-sin-salvedades/?referer=L-excel-formato&amp;utm_medium=act_formato_excel&amp;utm_source=act_formato_excel&amp;utm_campaign=act_formato_excel&amp;utm_content=act_formato_excel_link" xr:uid="{94DE8C67-E17D-4074-81C0-B7BDF112EABF}"/>
    <hyperlink ref="B2844" r:id="rId781" display="https://actualicese.com/calculo-del-costo-de-renovacion-de-matricula-mercantil-y-de-establecimientos-de-comercio-ano-2020/?referer=L-excel-formato&amp;utm_medium=act_formato_excel&amp;utm_source=act_formato_excel&amp;utm_campaign=act_formato_excel&amp;utm_content=act_formato_excel_link" xr:uid="{C341A957-DD9D-46C0-95D8-B7610B725358}"/>
    <hyperlink ref="B2846" r:id="rId782" display="https://actualicese.com/impuesto-de-renta-de-personas-naturales-residentes-en-el-regimen-ordinario-ano-gravable-2019-vs-2020/?referer=L-excel-formato&amp;utm_medium=act_formato_excel&amp;utm_source=act_formato_excel&amp;utm_campaign=act_formato_excel&amp;utm_content=act_formato_excel_link" xr:uid="{CF048EED-6076-4953-B2BC-CAC3C56073CC}"/>
    <hyperlink ref="B2848" r:id="rId783" display="https://actualicese.com/sanciones-relacionadas-con-la-documentacion-comprobatoria/?referer=L-excel-formato&amp;utm_medium=act_formato_excel&amp;utm_source=act_formato_excel&amp;utm_campaign=act_formato_excel&amp;utm_content=act_formato_excel_link" xr:uid="{C5241D83-80DC-41DC-8CA9-9D5695C97FF6}"/>
    <hyperlink ref="B2850" r:id="rId784" display="https://actualicese.com/listado-de-contribuyentes-inscritos-en-el-regimen-simple-con-corte-a-septiembre-30-de-2019/?referer=L-excel-formato&amp;utm_medium=act_formato_excel&amp;utm_source=act_formato_excel&amp;utm_campaign=act_formato_excel&amp;utm_content=act_formato_excel_link" xr:uid="{DC7FD184-6A43-48C4-ACFE-17064B2D4ABE}"/>
    <hyperlink ref="B2852" r:id="rId785" display="https://actualicese.com/proyeccion-del-impuesto-al-patrimonio-y-calculo-del-de-normalizacion-y-o-saneamiento-2020/?referer=L-excel-formato&amp;utm_medium=act_formato_excel&amp;utm_source=act_formato_excel&amp;utm_campaign=act_formato_excel&amp;utm_content=act_formato_excel_link" xr:uid="{4E770738-C432-488D-8A03-F67F733592AE}"/>
    <hyperlink ref="B2854" r:id="rId786" display="https://actualicese.com/simulador-de-tributacion-en-el-regimen-simple-vs-regimen-ordinario-ano-gravable-2020/?referer=L-excel-formato&amp;utm_medium=act_formato_excel&amp;utm_source=act_formato_excel&amp;utm_campaign=act_formato_excel&amp;utm_content=act_formato_excel_link" xr:uid="{7B3EBBC1-BBFF-4BDF-A1F7-B8B23600D95A}"/>
    <hyperlink ref="B2856" r:id="rId787" display="https://actualicese.com/tablas-de-retencion-en-la-fuente-a-titulo-de-impuestos-nacionales-durante-el-ano-fiscal-2020/?referer=L-excel-formato&amp;utm_medium=act_formato_excel&amp;utm_source=act_formato_excel&amp;utm_campaign=act_formato_excel&amp;utm_content=act_formato_excel_link" xr:uid="{3F8436D0-4D77-4EB5-BAAB-0BE4DF5ABDF2}"/>
    <hyperlink ref="B2858" r:id="rId788" display="https://actualicese.com/comparativo-de-normas-afectadas-con-la-ley-de-crecimiento-economico-2010-de-diciembre-27-de-2019/?referer=L-excel-formato&amp;utm_medium=act_formato_excel&amp;utm_source=act_formato_excel&amp;utm_campaign=act_formato_excel&amp;utm_content=act_formato_excel_link" xr:uid="{93CA1825-4B22-4DA2-9C14-B0A04F460C23}"/>
    <hyperlink ref="B2860" r:id="rId789" display="https://actualicese.com/calculo-de-renta-presuntiva-para-el-periodo-gravable-2019/?referer=L-excel-formato&amp;utm_medium=act_formato_excel&amp;utm_source=act_formato_excel&amp;utm_campaign=act_formato_excel&amp;utm_content=act_formato_excel_link" xr:uid="{4996753C-FEEC-4CA5-9711-E5177A4CEE96}"/>
    <hyperlink ref="B2862" r:id="rId790" display="https://actualicese.com/carta-para-solicitar-un-incremento-de-salario-al-empleador/?referer=L-excel-formato&amp;utm_medium=act_formato_excel&amp;utm_source=act_formato_excel&amp;utm_campaign=act_formato_excel&amp;utm_content=act_formato_excel_link" xr:uid="{DDDC2410-F34C-4DEC-B20A-EBA196423FBA}"/>
    <hyperlink ref="B2864" r:id="rId791" display="https://actualicese.com/tributacion-sobre-dividendos-y-su-respectiva-retencion-fue-reglamentada-por-el-ministerio-de-hacienda/?referer=L-excel-formato&amp;utm_medium=act_formato_excel&amp;utm_source=act_formato_excel&amp;utm_campaign=act_formato_excel&amp;utm_content=act_formato_excel_link" xr:uid="{803E5D83-2F2A-44EF-BBEB-98E0AD537B92}"/>
    <hyperlink ref="B2866" r:id="rId792" display="https://actualicese.com/retencion-en-la-fuente-con-procedimiento-1-sobre-rentas-de-trabajo-durante-2020/?referer=L-excel-formato&amp;utm_medium=act_formato_excel&amp;utm_source=act_formato_excel&amp;utm_campaign=act_formato_excel&amp;utm_content=act_formato_excel_link" xr:uid="{83415B37-21D7-42F6-96EE-D75D36A77EDB}"/>
    <hyperlink ref="B2868" r:id="rId793" display="https://actualicese.com/guia-tabla-de-retencion-en-la-fuente-para-el-ano-fiscal-2020/?referer=L-excel-formato&amp;utm_medium=act_formato_excel&amp;utm_source=act_formato_excel&amp;utm_campaign=act_formato_excel&amp;utm_content=act_formato_excel_link" xr:uid="{F16744BF-595A-4113-A6E4-B705D45A8BE6}"/>
    <hyperlink ref="B2870" r:id="rId794" display="https://actualicese.com/guia-tasa-representativa-del-mercado-trm-2019/?referer=L-excel-formato&amp;utm_medium=act_formato_excel&amp;utm_source=act_formato_excel&amp;utm_campaign=act_formato_excel&amp;utm_content=act_formato_excel_link" xr:uid="{5F700711-7A5E-4E6C-B947-C3527F37A0F1}"/>
    <hyperlink ref="B2872" r:id="rId795" display="https://actualicese.com/2020-historico-de-la-variacion-nominal-del-salario-minimo-vs-la-inflacion-1993-2019/?referer=L-excel-formato&amp;utm_medium=act_formato_excel&amp;utm_source=act_formato_excel&amp;utm_campaign=act_formato_excel&amp;utm_content=act_formato_excel_link" xr:uid="{245199B1-C176-44A4-9FDB-E7EE28528C15}"/>
    <hyperlink ref="B2874" r:id="rId796" display="https://actualicese.com/novedades-en-la-clasificacion-de-bienes-y-servicios-frente-al-iva-y-el-inc-con-la-ley-2010-de-2019/?referer=L-excel-formato&amp;utm_medium=act_formato_excel&amp;utm_source=act_formato_excel&amp;utm_campaign=act_formato_excel&amp;utm_content=act_formato_excel_link" xr:uid="{A2EB6A46-44E6-46EB-A9CC-78396911C9C9}"/>
    <hyperlink ref="B2876" r:id="rId797" display="https://actualicese.com/calendario-calendario-tributario-distrital-2020/?referer=L-excel-formato&amp;utm_medium=act_formato_excel&amp;utm_source=act_formato_excel&amp;utm_campaign=act_formato_excel&amp;utm_content=act_formato_excel_link" xr:uid="{CE72A6B8-C932-4455-815D-E94E88F61691}"/>
    <hyperlink ref="B2878" r:id="rId798" display="https://actualicese.com/cuadro-tematico-con-los-cambios-introducidos-por-la-ley-de-reforma-tributaria-2019/?referer=L-excel-formato&amp;utm_medium=act_formato_excel&amp;utm_source=act_formato_excel&amp;utm_campaign=act_formato_excel&amp;utm_content=act_formato_excel_link" xr:uid="{22181422-91D4-4606-811D-63543D98D6D6}"/>
    <hyperlink ref="B2880" r:id="rId799" display="https://actualicese.com/2020-historico-de-salario-minimo-y-auxilio-de-transporte/?referer=L-excel-formato&amp;utm_medium=act_formato_excel&amp;utm_source=act_formato_excel&amp;utm_campaign=act_formato_excel&amp;utm_content=act_formato_excel_link" xr:uid="{F4C57C51-9779-4C85-9FBE-CB2D26B19B78}"/>
    <hyperlink ref="B2882" r:id="rId800" display="https://actualicese.com/informacion-laboral-2020/?referer=L-excel-formato&amp;utm_medium=act_formato_excel&amp;utm_source=act_formato_excel&amp;utm_campaign=act_formato_excel&amp;utm_content=act_formato_excel_link" xr:uid="{4EA1C61F-1B7A-4F37-A281-2C518D06189C}"/>
    <hyperlink ref="B2884" r:id="rId801" display="https://actualicese.com/porcentaje-fijo-de-retencion-en-la-fuente-sobre-salarios-en-diciembre-de-2019-procedimiento-2/?referer=L-excel-formato&amp;utm_medium=act_formato_excel&amp;utm_source=act_formato_excel&amp;utm_campaign=act_formato_excel&amp;utm_content=act_formato_excel_link" xr:uid="{94BE1C30-2959-4195-8234-6664E796BC3A}"/>
    <hyperlink ref="B2886" r:id="rId802" display="https://actualicese.com/certificado-de-persona-natural-no-declarante-del-impuesto-de-renta-y-complementario-2019/?referer=L-excel-formato&amp;utm_medium=act_formato_excel&amp;utm_source=act_formato_excel&amp;utm_campaign=act_formato_excel&amp;utm_content=act_formato_excel_link" xr:uid="{D3055936-771B-4F1A-857C-D08D98B72B1E}"/>
    <hyperlink ref="B2888" r:id="rId803" display="https://actualicese.com/cuestionario-control-interno-efectivo-y-equivalentes-de-efectivo/?referer=L-excel-formato&amp;utm_medium=act_formato_excel&amp;utm_source=act_formato_excel&amp;utm_campaign=act_formato_excel&amp;utm_content=act_formato_excel_link" xr:uid="{E6C489C2-D120-47A8-A232-049F2D7BE997}"/>
    <hyperlink ref="B2890" r:id="rId804" display="https://actualicese.com/lista-de-chequeo-informacion-esf-patrimonio-formato-de-conciliacion-fiscal-2516-version-3-ag-2019/?referer=L-excel-formato&amp;utm_medium=act_formato_excel&amp;utm_source=act_formato_excel&amp;utm_campaign=act_formato_excel&amp;utm_content=act_formato_excel_link" xr:uid="{6D6B8647-A19D-4490-A00B-5932B6C955DA}"/>
    <hyperlink ref="B2892" r:id="rId805" display="https://actualicese.com/convenios-para-evitar-la-doble-tributacion-aplicables-al-ano-gravable-2019/?referer=L-excel-formato&amp;utm_medium=act_formato_excel&amp;utm_source=act_formato_excel&amp;utm_campaign=act_formato_excel&amp;utm_content=act_formato_excel_link" xr:uid="{B10BF5D3-41FF-4D77-A0F1-EC18F47A6F05}"/>
    <hyperlink ref="B2894" r:id="rId806" display="https://actualicese.com/ingresos-que-no-se-consideran-de-fuente-nacional-periodo-gravable-2019/?referer=L-excel-formato&amp;utm_medium=act_formato_excel&amp;utm_source=act_formato_excel&amp;utm_campaign=act_formato_excel&amp;utm_content=act_formato_excel_link" xr:uid="{DE62C2BD-FF70-4ACF-B5A6-FCC3AFBE820A}"/>
    <hyperlink ref="B2896" r:id="rId807" display="https://actualicese.com/rentas-exentas-para-personas-juridicas-periodo-gravable-2019/?referer=L-excel-formato&amp;utm_medium=act_formato_excel&amp;utm_source=act_formato_excel&amp;utm_campaign=act_formato_excel&amp;utm_content=act_formato_excel_link" xr:uid="{B382C22C-E7E8-4844-898D-C60B13BBDBA3}"/>
    <hyperlink ref="B2898" r:id="rId808" display="https://actualicese.com/aportes-a-seguridad-social-para-trabajadores-independientes-con-un-contrato-por-dias/?referer=L-excel-formato&amp;utm_medium=act_formato_excel&amp;utm_source=act_formato_excel&amp;utm_campaign=act_formato_excel&amp;utm_content=act_formato_excel_link" xr:uid="{4694BFDA-E11B-4DD4-97B1-DFDB6F91293F}"/>
    <hyperlink ref="B2900" r:id="rId809" display="https://actualicese.com/carta-para-notificar-terminacion-de-contrato-mercantil-de-forma-unilateral/?referer=L-excel-formato&amp;utm_medium=act_formato_excel&amp;utm_source=act_formato_excel&amp;utm_campaign=act_formato_excel&amp;utm_content=act_formato_excel_link" xr:uid="{5EEF9076-460B-4AE8-8377-EB0AB01A0953}"/>
    <hyperlink ref="B2902" r:id="rId810" display="https://actualicese.com/simulador-de-subsidio-de-vivienda-de-interes-social-o-prioritario/?referer=L-excel-formato&amp;utm_medium=act_formato_excel&amp;utm_source=act_formato_excel&amp;utm_campaign=act_formato_excel&amp;utm_content=act_formato_excel_link" xr:uid="{79C5CA14-599F-490E-81F5-3450539006B6}"/>
    <hyperlink ref="B2904" r:id="rId811" display="https://actualicese.com/formulario-350-plantilla-para-elaborar-su-borrador/?referer=L-excel-formato&amp;utm_medium=act_formato_excel&amp;utm_source=act_formato_excel&amp;utm_campaign=act_formato_excel&amp;utm_content=act_formato_excel_link" xr:uid="{826DBCCF-5D80-4C34-96B2-3383DC97F88B}"/>
    <hyperlink ref="B2906" r:id="rId812" display="https://actualicese.com/plantilla-para-elaborar-el-formulario-445-complementario-de-normalizacion-tributaria-2019/?referer=L-excel-formato&amp;utm_medium=act_formato_excel&amp;utm_source=act_formato_excel&amp;utm_campaign=act_formato_excel&amp;utm_content=act_formato_excel_link" xr:uid="{E6120369-7965-48D7-9657-3D0D67A4B9BB}"/>
    <hyperlink ref="B2908" r:id="rId813" display="https://actualicese.com/formulario-350-de-retencion-en-la-fuente-plantilla-avanzada/?referer=L-excel-formato&amp;utm_medium=act_formato_excel&amp;utm_source=act_formato_excel&amp;utm_campaign=act_formato_excel&amp;utm_content=act_formato_excel_link" xr:uid="{68A9CE41-4E9A-4688-A3CB-C9187E21D44F}"/>
    <hyperlink ref="B2910" r:id="rId814" display="https://actualicese.com/conozca-quienes-estan-obligados-a-aplicar-la-nicc-1/?referer=L-excel-formato&amp;utm_medium=act_formato_excel&amp;utm_source=act_formato_excel&amp;utm_campaign=act_formato_excel&amp;utm_content=act_formato_excel_link" xr:uid="{5DE972C0-A030-456E-BF50-997674E61858}"/>
    <hyperlink ref="B2912" r:id="rId815" display="https://actualicese.com/lista-de-chequeo-requisitos-por-cumplir-para-solicitar-ser-autorretenedor-de-renta/?referer=L-excel-formato&amp;utm_medium=act_formato_excel&amp;utm_source=act_formato_excel&amp;utm_campaign=act_formato_excel&amp;utm_content=act_formato_excel_link" xr:uid="{520333D8-2C9C-4CE7-B145-76F09FE45C07}"/>
    <hyperlink ref="B2914" r:id="rId816" display="https://actualicese.com/recomendaciones-a-la-junta-directiva-emitida-por-empleado-que-renuncia-con-justa-causa/?referer=L-excel-formato&amp;utm_medium=act_formato_excel&amp;utm_source=act_formato_excel&amp;utm_campaign=act_formato_excel&amp;utm_content=act_formato_excel_link" xr:uid="{9C082EE4-B294-478F-8FB3-2620B36A9AC3}"/>
    <hyperlink ref="B2916" r:id="rId817" display="https://actualicese.com/terminacion-de-contrato-justa-causa/?referer=L-excel-formato&amp;utm_medium=act_formato_excel&amp;utm_source=act_formato_excel&amp;utm_campaign=act_formato_excel&amp;utm_content=act_formato_excel_link" xr:uid="{8A00FB50-A078-4039-9B6D-07C15F8F2FB9}"/>
    <hyperlink ref="B2918" r:id="rId818" display="https://actualicese.com/evaluacion-de-las-competencias-y-recursos-de-la-firma/?referer=L-excel-formato&amp;utm_medium=act_formato_excel&amp;utm_source=act_formato_excel&amp;utm_campaign=act_formato_excel&amp;utm_content=act_formato_excel_link" xr:uid="{626E4ECD-88E3-4B9B-80C9-E4F2176F6D4C}"/>
    <hyperlink ref="B2920" r:id="rId819" display="https://actualicese.com/formulario-310-declaracion-del-impuesto-nacional-al-consumo-plantilla-para-borrador/?referer=L-excel-formato&amp;utm_medium=act_formato_excel&amp;utm_source=act_formato_excel&amp;utm_campaign=act_formato_excel&amp;utm_content=act_formato_excel_link" xr:uid="{BCF0591C-8CE3-4BE6-9BC5-08FE9B556560}"/>
    <hyperlink ref="B2922" r:id="rId820" display="https://actualicese.com/diligencias-en-la-dian/?referer=L-excel-formato&amp;utm_medium=act_formato_excel&amp;utm_source=act_formato_excel&amp;utm_campaign=act_formato_excel&amp;utm_content=act_formato_excel_link" xr:uid="{5CC8B60F-5FEA-4AD0-9F44-FAE6EFAF9FAC}"/>
    <hyperlink ref="B2924" r:id="rId821" display="https://actualicese.com/calculo-de-intereses-presuntivos-sobre-prestamos-entre-socios-y-sociedades-durante-2018/?referer=L-excel-formato&amp;utm_medium=act_formato_excel&amp;utm_source=act_formato_excel&amp;utm_campaign=act_formato_excel&amp;utm_content=act_formato_excel_link" xr:uid="{B061948E-CC96-40F7-9244-07779265C485}"/>
    <hyperlink ref="B2926" r:id="rId822" display="https://actualicese.com/tablas-para-el-calculo-del-tiempo-entre-dos-fechas/?referer=L-excel-formato&amp;utm_medium=act_formato_excel&amp;utm_source=act_formato_excel&amp;utm_campaign=act_formato_excel&amp;utm_content=act_formato_excel_link" xr:uid="{5BC9FCA4-EF82-4D53-9899-1E8D7DC0FA58}"/>
    <hyperlink ref="B2928" r:id="rId823" display="https://actualicese.com/calculo-de-la-contribucion-2019-a-supersociedades/?referer=L-excel-formato&amp;utm_medium=act_formato_excel&amp;utm_source=act_formato_excel&amp;utm_campaign=act_formato_excel&amp;utm_content=act_formato_excel_link" xr:uid="{B942973D-1260-48CA-A936-0152D5385121}"/>
    <hyperlink ref="B2930" r:id="rId824" display="https://actualicese.com/convenios-para-evitar-la-doble-tributacion-aplicables-al-ano-gravable-2018/?referer=L-excel-formato&amp;utm_medium=act_formato_excel&amp;utm_source=act_formato_excel&amp;utm_campaign=act_formato_excel&amp;utm_content=act_formato_excel_link" xr:uid="{BF2E5789-2E33-4565-8093-BB522644BF6C}"/>
    <hyperlink ref="B2932" r:id="rId825" display="https://actualicese.com/formulario-420-declaracion-de-impuesto-al-patrimonio/?referer=L-excel-formato&amp;utm_medium=act_formato_excel&amp;utm_source=act_formato_excel&amp;utm_campaign=act_formato_excel&amp;utm_content=act_formato_excel_link" xr:uid="{F3BEA9D1-58D4-4563-B814-B3AEDD034921}"/>
    <hyperlink ref="B2934" r:id="rId826" display="https://actualicese.com/aspectos-generales-del-contrato-de-aprendizaje/?referer=L-excel-formato&amp;utm_medium=act_formato_excel&amp;utm_source=act_formato_excel&amp;utm_campaign=act_formato_excel&amp;utm_content=act_formato_excel_link" xr:uid="{DA6A4C9A-433B-4D25-AFFD-B761AED43E2F}"/>
    <hyperlink ref="B2936" r:id="rId827" display="https://actualicese.com/indicadores-financieros-de-liquidez-endeudamiento-actividad-y-rentabilidad/?referer=L-excel-formato&amp;utm_medium=act_formato_excel&amp;utm_source=act_formato_excel&amp;utm_campaign=act_formato_excel&amp;utm_content=act_formato_excel_link" xr:uid="{5524792F-8BCB-4E7D-A870-ACF183498D37}"/>
    <hyperlink ref="B2938" r:id="rId828" display="https://actualicese.com/consecuencias-derivadas-de-la-obligacion-de-llevar-contabilidad/?referer=L-excel-formato&amp;utm_medium=act_formato_excel&amp;utm_source=act_formato_excel&amp;utm_campaign=act_formato_excel&amp;utm_content=act_formato_excel_link" xr:uid="{EE8DB963-5527-4CAC-AB1F-9918CDB38704}"/>
    <hyperlink ref="B2940" r:id="rId829" display="https://actualicese.com/tabla-para-liquidar-indemnizaciones-por-perdida-de-capacidad-laboral/?referer=L-excel-formato&amp;utm_medium=act_formato_excel&amp;utm_source=act_formato_excel&amp;utm_campaign=act_formato_excel&amp;utm_content=act_formato_excel_link" xr:uid="{F703C2E7-E74B-43D7-9C43-1418B75D1183}"/>
    <hyperlink ref="B2942" r:id="rId830" display="https://actualicese.com/calendario-tributario-2019-avanzado/?referer=L-excel-formato&amp;utm_medium=act_formato_excel&amp;utm_source=act_formato_excel&amp;utm_campaign=act_formato_excel&amp;utm_content=act_formato_excel_link" xr:uid="{8BBA7936-B4EE-4124-8EAC-46AC52EAEAD3}"/>
    <hyperlink ref="B2944" r:id="rId831" display="https://actualicese.com/depuracion-del-impuesto-de-renta-para-personas-naturales-por-el-ano-gravable-2018/?referer=L-excel-formato&amp;utm_medium=act_formato_excel&amp;utm_source=act_formato_excel&amp;utm_campaign=act_formato_excel&amp;utm_content=act_formato_excel_link" xr:uid="{5D3106D1-279D-45EF-B1D7-DDCA76C07903}"/>
    <hyperlink ref="B2946" r:id="rId832" display="https://actualicese.com/residentes-vs-no-residentes-frente-al-impuesto-de-renta-y-ganancia-ocasional-2018/?referer=L-excel-formato&amp;utm_medium=act_formato_excel&amp;utm_source=act_formato_excel&amp;utm_campaign=act_formato_excel&amp;utm_content=act_formato_excel_link" xr:uid="{CE16C3A2-F3E7-4960-B85C-77A13B17DA9C}"/>
    <hyperlink ref="B2948" r:id="rId833" display="https://actualicese.com/certificacion-del-socio-gestor-en-contratos-de-cuentas-en-participacion/?referer=L-excel-formato&amp;utm_medium=act_formato_excel&amp;utm_source=act_formato_excel&amp;utm_campaign=act_formato_excel&amp;utm_content=act_formato_excel_link" xr:uid="{6F00EEF3-1F90-4739-9B0E-5C5D34455555}"/>
    <hyperlink ref="B2950" r:id="rId834" display="https://actualicese.com/certificacion-del-mandatario-en-contratos-de-mandato/?referer=L-excel-formato&amp;utm_medium=act_formato_excel&amp;utm_source=act_formato_excel&amp;utm_campaign=act_formato_excel&amp;utm_content=act_formato_excel_link" xr:uid="{68F6E0DB-D972-4D5B-B6B9-28E4B0BA5C38}"/>
    <hyperlink ref="B2952" r:id="rId835" display="https://actualicese.com/formulario-210-declaracion-renta-ano-gravable-2018-residentes-no-obligados-a-llevar-contabilidad/?referer=L-excel-formato&amp;utm_medium=act_formato_excel&amp;utm_source=act_formato_excel&amp;utm_campaign=act_formato_excel&amp;utm_content=act_formato_excel_link" xr:uid="{F0BA110D-F247-4724-BFB7-596D332DCE53}"/>
    <hyperlink ref="B2954" r:id="rId836" display="https://actualicese.com/formulario-110-declaracion-de-renta-de-naturales-ag-2018-no-obligados-a-llevar-contabilidad/?referer=L-excel-formato&amp;utm_medium=act_formato_excel&amp;utm_source=act_formato_excel&amp;utm_campaign=act_formato_excel&amp;utm_content=act_formato_excel_link" xr:uid="{3C1C914F-92CD-44A5-844E-B3FC6482E10B}"/>
    <hyperlink ref="B2956" r:id="rId837" display="https://actualicese.com/formulario-210-de-declaracion-de-renta-por-el-ag-2018-residentes-obligados-a-llevar-contabilidad/?referer=L-excel-formato&amp;utm_medium=act_formato_excel&amp;utm_source=act_formato_excel&amp;utm_campaign=act_formato_excel&amp;utm_content=act_formato_excel_link" xr:uid="{952B5206-05D0-40D5-B936-1329A918B0A0}"/>
    <hyperlink ref="B2958" r:id="rId838" display="https://actualicese.com/formulario-110-y-formato-2516-declaracion-de-renta-2018-de-personas-naturales-obligadas-a-llevar-contabilidad/?referer=L-excel-formato&amp;utm_medium=act_formato_excel&amp;utm_source=act_formato_excel&amp;utm_campaign=act_formato_excel&amp;utm_content=act_formato_excel_link" xr:uid="{3E89E07D-482F-43BC-9028-6B7EE8F4CF56}"/>
    <hyperlink ref="B2960" r:id="rId839" display="https://actualicese.com/reglamentacion-a-tener-en-cuenta-en-la-declaracion-de-renta-de-personas-naturales-ano-gravable-2018/?referer=L-excel-formato&amp;utm_medium=act_formato_excel&amp;utm_source=act_formato_excel&amp;utm_campaign=act_formato_excel&amp;utm_content=act_formato_excel_link" xr:uid="{0315AE36-EFE1-4189-9D84-F6E1E0697C18}"/>
    <hyperlink ref="B2962" r:id="rId840" display="https://actualicese.com/indicadores-basicos-para-la-declaracion-de-renta-de-personas-naturales-por-el-ano-gravable-2018/?referer=L-excel-formato&amp;utm_medium=act_formato_excel&amp;utm_source=act_formato_excel&amp;utm_campaign=act_formato_excel&amp;utm_content=act_formato_excel_link" xr:uid="{E7D92D9A-362D-4BD7-AF86-23A8BE8A3A7B}"/>
    <hyperlink ref="B2964" r:id="rId841" display="https://actualicese.com/retencion-en-la-fuente-sobre-pagos-laborales-en-junio-de-2019-procedimiento-2/?referer=L-excel-formato&amp;utm_medium=act_formato_excel&amp;utm_source=act_formato_excel&amp;utm_campaign=act_formato_excel&amp;utm_content=act_formato_excel_link" xr:uid="{922379CD-FC4E-4809-B827-25D0CEAA55AA}"/>
    <hyperlink ref="B2966" r:id="rId842" display="https://actualicese.com/modelo-para-determinar-quien-puede-pertenecer-al-regimen-simple-de-tributacion/?referer=L-excel-formato&amp;utm_medium=act_formato_excel&amp;utm_source=act_formato_excel&amp;utm_campaign=act_formato_excel&amp;utm_content=act_formato_excel_link" xr:uid="{F59514CC-18C5-41DE-AF1A-7BA3B311E2CE}"/>
    <hyperlink ref="B2968" r:id="rId843" display="https://actualicese.com/guia-diferencias-entre-el-registro-de-una-marca-y-una-empresa/?referer=L-excel-formato&amp;utm_medium=act_formato_excel&amp;utm_source=act_formato_excel&amp;utm_campaign=act_formato_excel&amp;utm_content=act_formato_excel_link" xr:uid="{6A1E76AF-4508-4944-ADC3-5EAD641540A0}"/>
    <hyperlink ref="B2970" r:id="rId844" display="https://actualicese.com/plantilla-para-elaborar-el-formulario-300-para-las-declaraciones-del-iva-durante-2019/?referer=L-excel-formato&amp;utm_medium=act_formato_excel&amp;utm_source=act_formato_excel&amp;utm_campaign=act_formato_excel&amp;utm_content=act_formato_excel_link" xr:uid="{27379796-60B9-49D4-85FE-7BBEA1A54F6A}"/>
    <hyperlink ref="B2972" r:id="rId845" display="https://actualicese.com/inscripcion-de-libros-en-las-camaras-de-comercio/?referer=L-excel-formato&amp;utm_medium=act_formato_excel&amp;utm_source=act_formato_excel&amp;utm_campaign=act_formato_excel&amp;utm_content=act_formato_excel_link" xr:uid="{9D190B0E-CC91-48DD-90A0-869FECBF2C8B}"/>
    <hyperlink ref="B2974" r:id="rId846" display="https://actualicese.com/requisitos-a-verificar-de-la-factura-electronica-de-venta-antes-de-su-emision/?referer=L-excel-formato&amp;utm_medium=act_formato_excel&amp;utm_source=act_formato_excel&amp;utm_campaign=act_formato_excel&amp;utm_content=act_formato_excel_link" xr:uid="{47D6A90D-2307-4DDD-9AA4-9A7955779200}"/>
    <hyperlink ref="B2976" r:id="rId847" display="https://actualicese.com/formato-exogena-1011-1012-y-2275-por-el-ano-gravable-2018-reporte-de-otros-datos-en-renta-e-iva/?referer=L-excel-formato&amp;utm_medium=act_formato_excel&amp;utm_source=act_formato_excel&amp;utm_campaign=act_formato_excel&amp;utm_content=act_formato_excel_link" xr:uid="{9093FD48-A0BB-4CFD-9708-C1A49D24A579}"/>
    <hyperlink ref="B2978" r:id="rId848" display="https://actualicese.com/categorias-de-informantes-de-exogena-por-el-ano-gravable-2018-y-los-formatos-que-deben-usar/?referer=L-excel-formato&amp;utm_medium=act_formato_excel&amp;utm_source=act_formato_excel&amp;utm_campaign=act_formato_excel&amp;utm_content=act_formato_excel_link" xr:uid="{AA8B6C03-F179-43E4-B0C0-2122CBD7AD59}"/>
    <hyperlink ref="B2980" r:id="rId849" display="https://actualicese.com/formatos-2276-y-2280-para-el-reporte-de-informacion-exogena-de-2018/?referer=L-excel-formato&amp;utm_medium=act_formato_excel&amp;utm_source=act_formato_excel&amp;utm_campaign=act_formato_excel&amp;utm_content=act_formato_excel_link" xr:uid="{B543C280-3728-4B1E-B8FC-96EFF2149F0C}"/>
    <hyperlink ref="B2982" r:id="rId850" display="https://actualicese.com/formato-exogena-5253-por-el-ano-gravable-2018-informacion-de-los-beneficiarios-efectivos/?referer=L-excel-formato&amp;utm_medium=act_formato_excel&amp;utm_source=act_formato_excel&amp;utm_campaign=act_formato_excel&amp;utm_content=act_formato_excel_link" xr:uid="{DEE35D6C-EED2-4F05-9BF9-48881FC26399}"/>
    <hyperlink ref="B2984" r:id="rId851" display="https://actualicese.com/formatos-de-exogena-por-el-ano-gravable-2018-reportes-de-los-mandatarios/?referer=L-excel-formato&amp;utm_medium=act_formato_excel&amp;utm_source=act_formato_excel&amp;utm_campaign=act_formato_excel&amp;utm_content=act_formato_excel_link" xr:uid="{B6091E07-947F-4037-BBA9-8CE52E6F34EC}"/>
    <hyperlink ref="B2986" r:id="rId852" display="https://actualicese.com/formato-exogena-1647-por-el-ano-gravable-2018-reporte-de-ingresos-recibidos-para-terceros/?referer=L-excel-formato&amp;utm_medium=act_formato_excel&amp;utm_source=act_formato_excel&amp;utm_campaign=act_formato_excel&amp;utm_content=act_formato_excel_link" xr:uid="{01154D73-6BA0-4A8D-98B8-648BD4E96AC4}"/>
    <hyperlink ref="B2988" r:id="rId853" display="https://actualicese.com/formato-exogena-1010-por-el-ano-gravable-2018-reporte-de-socios-cooperados-o-comuneros/?referer=L-excel-formato&amp;utm_medium=act_formato_excel&amp;utm_source=act_formato_excel&amp;utm_campaign=act_formato_excel&amp;utm_content=act_formato_excel_link" xr:uid="{830ED21C-FE53-4DD1-A78D-0A163DC6B822}"/>
    <hyperlink ref="B2990" r:id="rId854" display="https://actualicese.com/formato-exogena-1009-por-el-ano-gravable-2018-reporte-de-cuentas-por-pagar/?referer=L-excel-formato&amp;utm_medium=act_formato_excel&amp;utm_source=act_formato_excel&amp;utm_campaign=act_formato_excel&amp;utm_content=act_formato_excel_link" xr:uid="{1DEC3719-49BA-4ACD-907B-A3E6FECFB533}"/>
    <hyperlink ref="B2992" r:id="rId855" display="https://actualicese.com/formato-exogena-1008-por-el-ano-gravable-2018-reporte-de-cuentas-por-cobrar/?referer=L-excel-formato&amp;utm_medium=act_formato_excel&amp;utm_source=act_formato_excel&amp;utm_campaign=act_formato_excel&amp;utm_content=act_formato_excel_link" xr:uid="{1DD4990A-6EEE-4BB8-A616-37BB64262220}"/>
    <hyperlink ref="B2994" r:id="rId856" display="https://actualicese.com/formato-exogena-1004-de-2018-reporte-de-descuentos-al-impuesto-de-renta-y-ganancia-ocasional/?referer=L-excel-formato&amp;utm_medium=act_formato_excel&amp;utm_source=act_formato_excel&amp;utm_campaign=act_formato_excel&amp;utm_content=act_formato_excel_link" xr:uid="{348FC778-5668-4526-9A81-84DC4A0D18AC}"/>
    <hyperlink ref="B2996" r:id="rId857" display="https://actualicese.com/comunicacion-de-asuntos-que-generan-amenazas-a-la-independencia/?referer=L-excel-formato&amp;utm_medium=act_formato_excel&amp;utm_source=act_formato_excel&amp;utm_campaign=act_formato_excel&amp;utm_content=act_formato_excel_link" xr:uid="{4BF9907C-BDF5-4E02-A227-0FBABFD44126}"/>
    <hyperlink ref="B2998" r:id="rId858" display="https://actualicese.com/formato-exogena-1007-por-el-ano-gravable-2018-reportes-de-ingresos-propios/?referer=L-excel-formato&amp;utm_medium=act_formato_excel&amp;utm_source=act_formato_excel&amp;utm_campaign=act_formato_excel&amp;utm_content=act_formato_excel_link" xr:uid="{CE267DA7-B1B5-447E-9AD8-8B796E122AAD}"/>
    <hyperlink ref="B3000" r:id="rId859" display="https://actualicese.com/formato-exogena-1001-por-el-ano-gravable-2018-reporte-de-pagos-o-abonos-en-cuenta/?referer=L-excel-formato&amp;utm_medium=act_formato_excel&amp;utm_source=act_formato_excel&amp;utm_campaign=act_formato_excel&amp;utm_content=act_formato_excel_link" xr:uid="{FDB2A3F9-E766-438A-8370-D763497608DA}"/>
    <hyperlink ref="B3002" r:id="rId860" display="https://actualicese.com/formatos-exogena-1005-y-1006-del-ano-gravable-2018-reportes-de-iva-generados-y-descontables/?referer=L-excel-formato&amp;utm_medium=act_formato_excel&amp;utm_source=act_formato_excel&amp;utm_campaign=act_formato_excel&amp;utm_content=act_formato_excel_link" xr:uid="{E61EC92C-02BD-4F4C-810D-85A78042A74D}"/>
    <hyperlink ref="B3004" r:id="rId861" display="https://actualicese.com/formato-exogena-1003-por-el-ano-gravable-2018-retenciones-que-le-practicaron-al-informante/?referer=L-excel-formato&amp;utm_medium=act_formato_excel&amp;utm_source=act_formato_excel&amp;utm_campaign=act_formato_excel&amp;utm_content=act_formato_excel_link" xr:uid="{54E6C2E3-4F7D-49D3-AD4C-D203632DBD3D}"/>
    <hyperlink ref="B3006" r:id="rId862" display="https://actualicese.com/devolucion-del-iva-pagado-en-adquisicion-de-materiales-para-construccion-de-vis/?referer=L-excel-formato&amp;utm_medium=act_formato_excel&amp;utm_source=act_formato_excel&amp;utm_campaign=act_formato_excel&amp;utm_content=act_formato_excel_link" xr:uid="{32983F13-CDE1-4C86-8198-21571B7EB401}"/>
    <hyperlink ref="B3008" r:id="rId863" display="https://actualicese.com/listado-de-actividades-economicas-codigos-ciiu-2/?referer=L-excel-formato&amp;utm_medium=act_formato_excel&amp;utm_source=act_formato_excel&amp;utm_campaign=act_formato_excel&amp;utm_content=act_formato_excel_link" xr:uid="{E496D557-84C3-42EF-8916-55EEA193B2DC}"/>
    <hyperlink ref="B3010" r:id="rId864" display="https://actualicese.com/seguimiento-de-control-de-calidad-en-un-encargo-de-auditoria-bajo-nicc-1/?referer=L-excel-formato&amp;utm_medium=act_formato_excel&amp;utm_source=act_formato_excel&amp;utm_campaign=act_formato_excel&amp;utm_content=act_formato_excel_link" xr:uid="{C6226CB7-BC0A-427A-B216-FC3C5744F4F3}"/>
    <hyperlink ref="B3012" r:id="rId865" display="https://actualicese.com/reglamentacion-para-la-declaracion-de-renta-de-personas-juridicas-por-el-ano-gravable-2018/?referer=L-excel-formato&amp;utm_medium=act_formato_excel&amp;utm_source=act_formato_excel&amp;utm_campaign=act_formato_excel&amp;utm_content=act_formato_excel_link" xr:uid="{0C590C33-207F-4465-9958-23F219CC781A}"/>
    <hyperlink ref="B3014" r:id="rId866" display="https://actualicese.com/formulario-110-y-formato-2516-para-declaracion-de-renta-o-ingresos-y-patrimonio-2018/?referer=L-excel-formato&amp;utm_medium=act_formato_excel&amp;utm_source=act_formato_excel&amp;utm_campaign=act_formato_excel&amp;utm_content=act_formato_excel_link" xr:uid="{4723DEC0-3D2A-4EC1-8060-DC094A736451}"/>
    <hyperlink ref="B3016" r:id="rId867" display="https://actualicese.com/estructura-general-del-decreto-unico-tributario-1625-de-2016/?referer=L-excel-formato&amp;utm_medium=act_formato_excel&amp;utm_source=act_formato_excel&amp;utm_campaign=act_formato_excel&amp;utm_content=act_formato_excel_link" xr:uid="{11524778-A3CF-4121-9C35-2CF39A5A6B76}"/>
    <hyperlink ref="B3018" r:id="rId868" display="https://actualicese.com/clasificacion-general-de-personas-juridicas-frente-al-impuesto-de-renta-por-el-ano-gravable-2018/?referer=L-excel-formato&amp;utm_medium=act_formato_excel&amp;utm_source=act_formato_excel&amp;utm_campaign=act_formato_excel&amp;utm_content=act_formato_excel_link" xr:uid="{C5AA8A2F-EB46-46DF-B095-D4757877500A}"/>
    <hyperlink ref="B3020" r:id="rId869" display="https://actualicese.com/indicadores-basicos-para-declaracion-de-renta-de-personas-juridicas-ano-gravable-2018/?referer=L-excel-formato&amp;utm_medium=act_formato_excel&amp;utm_source=act_formato_excel&amp;utm_campaign=act_formato_excel&amp;utm_content=act_formato_excel_link" xr:uid="{1668D0AC-9266-4604-8EF0-9D3F40182D71}"/>
    <hyperlink ref="B3022" r:id="rId870" display="https://actualicese.com/guia-lista-de-chequeo-estandares-minimos-de-seguridad-para-empresas-grandes-y-medianas/?referer=L-excel-formato&amp;utm_medium=act_formato_excel&amp;utm_source=act_formato_excel&amp;utm_campaign=act_formato_excel&amp;utm_content=act_formato_excel_link" xr:uid="{3A0BBB5B-3091-49D3-9221-C544C80788B0}"/>
    <hyperlink ref="B3024" r:id="rId871" display="https://actualicese.com/guia-requisitos-para-acceder-a-beneficios-de-la-economia-naranja-y-desarrollo-del-campo-colombiano/?referer=L-excel-formato&amp;utm_medium=act_formato_excel&amp;utm_source=act_formato_excel&amp;utm_campaign=act_formato_excel&amp;utm_content=act_formato_excel_link" xr:uid="{3D8E4952-065F-42F9-9F50-EB3D96A979A0}"/>
    <hyperlink ref="B3026" r:id="rId872" display="https://actualicese.com/lista-de-chequeo-estandares-minimos-de-seguridad-para-empresas-medianas/?referer=L-excel-formato&amp;utm_medium=act_formato_excel&amp;utm_source=act_formato_excel&amp;utm_campaign=act_formato_excel&amp;utm_content=act_formato_excel_link" xr:uid="{89C9C75C-D307-4F6B-A5A7-DA47680DD294}"/>
    <hyperlink ref="B3028" r:id="rId873" display="https://actualicese.com/comunicacion-de-deficiencias-en-el-proceso-de-inspeccion-seguimiento-del-control-de-calidad/?referer=L-excel-formato&amp;utm_medium=act_formato_excel&amp;utm_source=act_formato_excel&amp;utm_campaign=act_formato_excel&amp;utm_content=act_formato_excel_link" xr:uid="{7D670472-60F7-44B4-A022-F62564E6D0F7}"/>
    <hyperlink ref="B3030" r:id="rId874" display="https://actualicese.com/lista-de-chequeo-estandares-minimos-de-seguridad-para-pequenas-empresas/?referer=L-excel-formato&amp;utm_medium=act_formato_excel&amp;utm_source=act_formato_excel&amp;utm_campaign=act_formato_excel&amp;utm_content=act_formato_excel_link" xr:uid="{3B8BCAF7-E398-4FB3-B1E4-321926DFC3F5}"/>
    <hyperlink ref="B3032" r:id="rId875" display="https://actualicese.com/costo-de-renovacion-de-matricula-mercantil-y-establecimientos-de-comercio-en-2019/?referer=L-excel-formato&amp;utm_medium=act_formato_excel&amp;utm_source=act_formato_excel&amp;utm_campaign=act_formato_excel&amp;utm_content=act_formato_excel_link" xr:uid="{1BC4B647-B13C-4BE0-AABD-552A8B2B9D0C}"/>
    <hyperlink ref="B3034" r:id="rId876" display="https://actualicese.com/compraventa-de-un-establecimiento-de-comercio/?referer=L-excel-formato&amp;utm_medium=act_formato_excel&amp;utm_source=act_formato_excel&amp;utm_campaign=act_formato_excel&amp;utm_content=act_formato_excel_link" xr:uid="{CE8CB647-3DC7-4BC1-86B0-41A7D75EEC22}"/>
    <hyperlink ref="B3036" r:id="rId877" display="https://actualicese.com/proyeccion-del-impuesto-al-patrimonio-y-calculo-del-de-normalizacion-y-o-saneamiento-2019/?referer=L-excel-formato&amp;utm_medium=act_formato_excel&amp;utm_source=act_formato_excel&amp;utm_campaign=act_formato_excel&amp;utm_content=act_formato_excel_link" xr:uid="{194B1C62-60E9-4C9F-8505-D36C65133F99}"/>
    <hyperlink ref="B3038" r:id="rId878" display="https://actualicese.com/modelo-del-certificado-anual-a-socios-o-accionistas-por-el-ano-2018/?referer=L-excel-formato&amp;utm_medium=act_formato_excel&amp;utm_source=act_formato_excel&amp;utm_campaign=act_formato_excel&amp;utm_content=act_formato_excel_link" xr:uid="{B264DF61-0677-495A-8671-B929428A0733}"/>
    <hyperlink ref="B3040" r:id="rId879" display="https://actualicese.com/cambios-en-la-tributacion-sobre-dividendos-luego-de-la-ley-de-financiamiento/?referer=L-excel-formato&amp;utm_medium=act_formato_excel&amp;utm_source=act_formato_excel&amp;utm_campaign=act_formato_excel&amp;utm_content=act_formato_excel_link" xr:uid="{D368907B-7BF4-4DDB-86F6-17A40705B4CF}"/>
    <hyperlink ref="B3042" r:id="rId880" display="https://actualicese.com/depuracion-del-impuesto-de-renta-de-personas-juridicas-en-el-regimen-ordinario-2018-vs-2019/?referer=L-excel-formato&amp;utm_medium=act_formato_excel&amp;utm_source=act_formato_excel&amp;utm_campaign=act_formato_excel&amp;utm_content=act_formato_excel_link" xr:uid="{07868874-EEA0-4BA4-8950-A4A8EAD19A70}"/>
    <hyperlink ref="B3044" r:id="rId881" display="https://actualicese.com/cambios-en-el-impuesto-de-renta-de-las-personas-naturales-luego-de-la-ley-de-financiamiento/?referer=L-excel-formato&amp;utm_medium=act_formato_excel&amp;utm_source=act_formato_excel&amp;utm_campaign=act_formato_excel&amp;utm_content=act_formato_excel_link" xr:uid="{35FD617E-2B63-4215-9D55-CDD3DD9E26BD}"/>
    <hyperlink ref="B3046" r:id="rId882" display="https://actualicese.com/comparativo-entre-la-depuracion-de-la-renta-en-el-regimen-ordinario-y-en-el-regimen-simple/?referer=L-excel-formato&amp;utm_medium=act_formato_excel&amp;utm_source=act_formato_excel&amp;utm_campaign=act_formato_excel&amp;utm_content=act_formato_excel_link" xr:uid="{926827D9-987C-455F-8EAC-96AF1C5B1E0C}"/>
    <hyperlink ref="B3048" r:id="rId883" display="https://actualicese.com/formulario-220-certificado-por-rentas-de-trabajo-ano-gravable-2018/?referer=L-excel-formato&amp;utm_medium=act_formato_excel&amp;utm_source=act_formato_excel&amp;utm_campaign=act_formato_excel&amp;utm_content=act_formato_excel_link" xr:uid="{49E0E86A-ADBB-41A9-81CB-41DA875B4C11}"/>
    <hyperlink ref="B3050" r:id="rId884" display="https://actualicese.com/impuesto-de-renta-ordinario-vs-impuesto-simple-cual-es-la-decision-mas-conveniente/?referer=L-excel-formato&amp;utm_medium=act_formato_excel&amp;utm_source=act_formato_excel&amp;utm_campaign=act_formato_excel&amp;utm_content=act_formato_excel_link" xr:uid="{7C368A79-83A7-408A-B0E6-2C871A19B145}"/>
    <hyperlink ref="B3052" r:id="rId885" display="https://actualicese.com/requisitos-para-acceder-al-subsidio-de-desempleo/?referer=L-excel-formato&amp;utm_medium=act_formato_excel&amp;utm_source=act_formato_excel&amp;utm_campaign=act_formato_excel&amp;utm_content=act_formato_excel_link" xr:uid="{448D6B90-7193-48A7-BD2A-62B8452163F1}"/>
    <hyperlink ref="B3054" r:id="rId886" display="https://actualicese.com/tarifas-de-autorretencion-especial-en-renta-automatizado/?referer=L-excel-formato&amp;utm_medium=act_formato_excel&amp;utm_source=act_formato_excel&amp;utm_campaign=act_formato_excel&amp;utm_content=act_formato_excel_link" xr:uid="{2689CD49-17CC-4825-BD8A-50064D8C61CA}"/>
    <hyperlink ref="B3056" r:id="rId887" display="https://actualicese.com/indicadores-basicos-para-tener-en-cuenta-durante-2019/?referer=L-excel-formato&amp;utm_medium=act_formato_excel&amp;utm_source=act_formato_excel&amp;utm_campaign=act_formato_excel&amp;utm_content=act_formato_excel_link" xr:uid="{1F311DE0-F05D-49F6-914A-304D896A9FDF}"/>
    <hyperlink ref="B3058" r:id="rId888" display="https://actualicese.com/novedades-en-clasificacion-de-bienes-y-servicios-frente-a-iva-e-inc/?referer=L-excel-formato&amp;utm_medium=act_formato_excel&amp;utm_source=act_formato_excel&amp;utm_campaign=act_formato_excel&amp;utm_content=act_formato_excel_link" xr:uid="{6F56F4A6-EDCE-4B36-84A8-1DDDC8087C28}"/>
    <hyperlink ref="B3060" r:id="rId889" display="https://actualicese.com/requisitos-para-pertenecer-al-regimen-simple-de-tributacion/?referer=L-excel-formato&amp;utm_medium=act_formato_excel&amp;utm_source=act_formato_excel&amp;utm_campaign=act_formato_excel&amp;utm_content=act_formato_excel_link" xr:uid="{3C6793CE-BFAC-42D4-9BF5-14EFAB04D24E}"/>
    <hyperlink ref="B3062" r:id="rId890" display="https://actualicese.com/porcentaje-fijo-y-retencion-en-la-fuente-con-procedimiento-2-durante-2019-tras-ley-de-financiamiento/?referer=L-excel-formato&amp;utm_medium=act_formato_excel&amp;utm_source=act_formato_excel&amp;utm_campaign=act_formato_excel&amp;utm_content=act_formato_excel_link" xr:uid="{D602DB22-B382-4627-855C-1A10FA8E3D72}"/>
    <hyperlink ref="B3064" r:id="rId891" display="https://actualicese.com/retencion-en-la-fuente-con-procedimiento-1-sobre-rentas-de-trabajo-2019-tras-ley-de-financiamiento/?referer=L-excel-formato&amp;utm_medium=act_formato_excel&amp;utm_source=act_formato_excel&amp;utm_campaign=act_formato_excel&amp;utm_content=act_formato_excel_link" xr:uid="{D46EB89F-ECDD-4AB0-9D33-43341C87478C}"/>
    <hyperlink ref="B3066" r:id="rId892" display="https://actualicese.com/retencion-en-la-fuente-con-procedimiento-1-sobre-rentas-de-trabajo-durante-2019/?referer=L-excel-formato&amp;utm_medium=act_formato_excel&amp;utm_source=act_formato_excel&amp;utm_campaign=act_formato_excel&amp;utm_content=act_formato_excel_link" xr:uid="{76CBA6DC-6C3A-4E10-A001-9CCEC4539DB8}"/>
    <hyperlink ref="B3068" r:id="rId893" display="https://actualicese.com/porcentaje-fijo-diciembre-2018-y-junio-2019-y-retencion-en-la-fuente-con-procedimiento-2-por-2019/?referer=L-excel-formato&amp;utm_medium=act_formato_excel&amp;utm_source=act_formato_excel&amp;utm_campaign=act_formato_excel&amp;utm_content=act_formato_excel_link" xr:uid="{F4AF1370-8997-4D55-A8CC-0A558E4AD568}"/>
    <hyperlink ref="B3070" r:id="rId894" display="https://actualicese.com/informacion-laboral-2019/?referer=L-excel-formato&amp;utm_medium=act_formato_excel&amp;utm_source=act_formato_excel&amp;utm_campaign=act_formato_excel&amp;utm_content=act_formato_excel_link" xr:uid="{9FAC7D24-DC58-4382-A7CD-3D7979658ADB}"/>
    <hyperlink ref="B3072" r:id="rId895" display="https://actualicese.com/radicacion-de-licencia-de-maternidad-ante-eps-al-no-cotizar-todo-el-periodo-de-gestacion/?referer=L-excel-formato&amp;utm_medium=act_formato_excel&amp;utm_source=act_formato_excel&amp;utm_campaign=act_formato_excel&amp;utm_content=act_formato_excel_link" xr:uid="{99D9E278-DB84-463A-BD88-E9214B283590}"/>
    <hyperlink ref="B3074" r:id="rId896" display="https://actualicese.com/tasa-representativa-del-mercado-trm-2018/?referer=L-excel-formato&amp;utm_medium=act_formato_excel&amp;utm_source=act_formato_excel&amp;utm_campaign=act_formato_excel&amp;utm_content=act_formato_excel_link" xr:uid="{33109321-6A86-467C-8299-6BE75BA53C56}"/>
    <hyperlink ref="B3076" r:id="rId897" display="https://actualicese.com/historico-de-la-variacion-nominal-del-salario-minimo-vs-la-inflacion-1993-2018/?referer=L-excel-formato&amp;utm_medium=act_formato_excel&amp;utm_source=act_formato_excel&amp;utm_campaign=act_formato_excel&amp;utm_content=act_formato_excel_link" xr:uid="{9BA46305-6499-4A57-A1CA-D8C58C843686}"/>
    <hyperlink ref="B3078" r:id="rId898" display="https://actualicese.com/guia-avanzada-tablas-de-retencion-en-la-fuente-a-titulo-de-impuestos-nacionales-2019/?referer=L-excel-formato&amp;utm_medium=act_formato_excel&amp;utm_source=act_formato_excel&amp;utm_campaign=act_formato_excel&amp;utm_content=act_formato_excel_link" xr:uid="{F70EF7C4-E73F-449F-A1F9-D2355C51C9D2}"/>
    <hyperlink ref="B3080" r:id="rId899" display="https://actualicese.com/tabla-de-retenciones-en-la-fuente-por-renta-para-ano-fiscal-2019/?referer=L-excel-formato&amp;utm_medium=act_formato_excel&amp;utm_source=act_formato_excel&amp;utm_campaign=act_formato_excel&amp;utm_content=act_formato_excel_link" xr:uid="{05BB85FB-49CF-45DC-9FC0-3F3D3D12A95E}"/>
    <hyperlink ref="B3082" r:id="rId900" display="https://actualicese.com/calendario-tributario-distrital-2019/?referer=L-excel-formato&amp;utm_medium=act_formato_excel&amp;utm_source=act_formato_excel&amp;utm_campaign=act_formato_excel&amp;utm_content=act_formato_excel_link" xr:uid="{899642C5-2D65-458F-9859-538665A996F8}"/>
    <hyperlink ref="B3084" r:id="rId901" display="https://actualicese.com/cambios-introducidos-por-la-ley-de-financiamiento-1943-de-2018/?referer=L-excel-formato&amp;utm_medium=act_formato_excel&amp;utm_source=act_formato_excel&amp;utm_campaign=act_formato_excel&amp;utm_content=act_formato_excel_link" xr:uid="{B710FFA3-6258-41DF-8E16-C2E649E8567C}"/>
    <hyperlink ref="B3086" r:id="rId902" display="https://actualicese.com/comparativo-de-normas-afectadas-por-la-ley-de-financiamiento-1943-de-diciembre-28-de-2018/?referer=L-excel-formato&amp;utm_medium=act_formato_excel&amp;utm_source=act_formato_excel&amp;utm_campaign=act_formato_excel&amp;utm_content=act_formato_excel_link" xr:uid="{006D7FC9-E2DA-4FD5-950D-E43D3049F598}"/>
    <hyperlink ref="B3088" r:id="rId903" display="https://actualicese.com/dictamen-para-empresas-que-aplican-el-estandar-internacional-para-pymes/?referer=L-excel-formato&amp;utm_medium=act_formato_excel&amp;utm_source=act_formato_excel&amp;utm_campaign=act_formato_excel&amp;utm_content=act_formato_excel_link" xr:uid="{B9CB2C01-AD17-402F-932A-1802F8B793EA}"/>
    <hyperlink ref="B3090" r:id="rId904" display="https://actualicese.com/certificado-de-ingresos-por-rendimientos-financieros-expedido-por-contador-publico/?referer=L-excel-formato&amp;utm_medium=act_formato_excel&amp;utm_source=act_formato_excel&amp;utm_campaign=act_formato_excel&amp;utm_content=act_formato_excel_link" xr:uid="{FC82A85E-E82A-4004-9B69-0532DD0941D7}"/>
    <hyperlink ref="B3092" r:id="rId905" display="https://actualicese.com/2019-historico-de-salario-minimo-y-auxilio-de-transporte/?referer=L-excel-formato&amp;utm_medium=act_formato_excel&amp;utm_source=act_formato_excel&amp;utm_campaign=act_formato_excel&amp;utm_content=act_formato_excel_link" xr:uid="{7284F851-078B-4FF8-94FC-A31E356B2830}"/>
    <hyperlink ref="B3094" r:id="rId906" display="https://actualicese.com/disminucion-de-la-base-de-retencion-por-pagos-a-terceros-por-concepto-de-alimentacion/?referer=L-excel-formato&amp;utm_medium=act_formato_excel&amp;utm_source=act_formato_excel&amp;utm_campaign=act_formato_excel&amp;utm_content=act_formato_excel_link" xr:uid="{5C214BB8-A587-4756-881A-6AB9D7747B09}"/>
    <hyperlink ref="B3096" r:id="rId907" display="https://actualicese.com/solicitud-de-aplicacion-de-tarifa-superior-de-retencion-en-la-fuente/?referer=L-excel-formato&amp;utm_medium=act_formato_excel&amp;utm_source=act_formato_excel&amp;utm_campaign=act_formato_excel&amp;utm_content=act_formato_excel_link" xr:uid="{EA5645C7-3D56-4D11-A86A-13A0CD6C3122}"/>
    <hyperlink ref="B3098" r:id="rId908" display="https://actualicese.com/equivalencias-entre-cuentas-contables-y-formato-de-conciliacion-fiscal-2516/?referer=L-excel-formato&amp;utm_medium=act_formato_excel&amp;utm_source=act_formato_excel&amp;utm_campaign=act_formato_excel&amp;utm_content=act_formato_excel_link" xr:uid="{489A58B0-1418-43E8-B98E-AF5215E01E1D}"/>
    <hyperlink ref="B3100" r:id="rId909" display="https://actualicese.com/anuncio-de-modificacion-a-terminos-de-descuento-por-pronto-pago/?referer=L-excel-formato&amp;utm_medium=act_formato_excel&amp;utm_source=act_formato_excel&amp;utm_campaign=act_formato_excel&amp;utm_content=act_formato_excel_link" xr:uid="{FB3F93F5-05FB-4DCF-BF48-45CCE87D23F4}"/>
    <hyperlink ref="B3102" r:id="rId910" display="https://actualicese.com/nota-debito/?referer=L-excel-formato&amp;utm_medium=act_formato_excel&amp;utm_source=act_formato_excel&amp;utm_campaign=act_formato_excel&amp;utm_content=act_formato_excel_link" xr:uid="{879752A4-AE50-4FE8-B089-B0716364162F}"/>
    <hyperlink ref="B3104" r:id="rId911" display="https://actualicese.com/proveedores-tecnologicos-autorizados-para-prestar-servicios-de-facturacion-electronica/?referer=L-excel-formato&amp;utm_medium=act_formato_excel&amp;utm_source=act_formato_excel&amp;utm_campaign=act_formato_excel&amp;utm_content=act_formato_excel_link" xr:uid="{361506C3-A602-417F-9D12-B1AE0BED7133}"/>
    <hyperlink ref="B3106" r:id="rId912" display="https://actualicese.com/certificacion-para-efectos-de-retencion-en-la-fuente-de-trabajador-independiente/?referer=L-excel-formato&amp;utm_medium=act_formato_excel&amp;utm_source=act_formato_excel&amp;utm_campaign=act_formato_excel&amp;utm_content=act_formato_excel_link" xr:uid="{1CA6BC31-82F7-4F1F-AB19-04A2EC0E1CF7}"/>
    <hyperlink ref="B3108" r:id="rId913" display="https://actualicese.com/carta-otorgando-poder/?referer=L-excel-formato&amp;utm_medium=act_formato_excel&amp;utm_source=act_formato_excel&amp;utm_campaign=act_formato_excel&amp;utm_content=act_formato_excel_link" xr:uid="{4AD8E932-5BF0-4DFC-8412-88DE9F4759FD}"/>
    <hyperlink ref="B3110" r:id="rId914" display="https://actualicese.com/liquidador-historico-de-porcentajes-de-reajuste-fiscal/?referer=L-excel-formato&amp;utm_medium=act_formato_excel&amp;utm_source=act_formato_excel&amp;utm_campaign=act_formato_excel&amp;utm_content=act_formato_excel_link" xr:uid="{15F076BE-916F-46D8-BD9D-9303B8797AB1}"/>
    <hyperlink ref="B3112" r:id="rId915" display="https://actualicese.com/demanda-de-nulidad-y-restablecimiento-del-derecho-contra-la-dian/?referer=L-excel-formato&amp;utm_medium=act_formato_excel&amp;utm_source=act_formato_excel&amp;utm_campaign=act_formato_excel&amp;utm_content=act_formato_excel_link" xr:uid="{3D526561-1416-44D0-B951-603A29B47390}"/>
    <hyperlink ref="B3114" r:id="rId916" display="https://actualicese.com/recurso-de-reconsideracion-presentado-ante-la-dian/?referer=L-excel-formato&amp;utm_medium=act_formato_excel&amp;utm_source=act_formato_excel&amp;utm_campaign=act_formato_excel&amp;utm_content=act_formato_excel_link" xr:uid="{5F3E71B3-8780-4E74-9DCE-461A200B5D76}"/>
    <hyperlink ref="B3116" r:id="rId917" display="https://actualicese.com/modelo-recurso-de-suplica-proceso-laboral/?referer=L-excel-formato&amp;utm_medium=act_formato_excel&amp;utm_source=act_formato_excel&amp;utm_campaign=act_formato_excel&amp;utm_content=act_formato_excel_link" xr:uid="{0B024F37-BC5C-45B2-861B-F92EDA91A828}"/>
    <hyperlink ref="B3118" r:id="rId918" display="https://actualicese.com/carta-de-agradecimiento-a-empleador/?referer=L-excel-formato&amp;utm_medium=act_formato_excel&amp;utm_source=act_formato_excel&amp;utm_campaign=act_formato_excel&amp;utm_content=act_formato_excel_link" xr:uid="{DAA65508-A411-4B9F-A49C-56998A196A9F}"/>
    <hyperlink ref="B3120" r:id="rId919" display="https://actualicese.com/modelo-recurso-de-queja-proceso-laboral/?referer=L-excel-formato&amp;utm_medium=act_formato_excel&amp;utm_source=act_formato_excel&amp;utm_campaign=act_formato_excel&amp;utm_content=act_formato_excel_link" xr:uid="{016B4E81-50B3-41A3-8DB3-64C2AC27C05C}"/>
    <hyperlink ref="B3122" r:id="rId920" display="https://actualicese.com/conceptos-y-orientaciones-que-abordan-el-tratamiento-contable-de-los-contratos-de-concesion/?referer=L-excel-formato&amp;utm_medium=act_formato_excel&amp;utm_source=act_formato_excel&amp;utm_campaign=act_formato_excel&amp;utm_content=act_formato_excel_link" xr:uid="{33577493-1EAB-49EC-8F52-7C7285522593}"/>
    <hyperlink ref="B3124" r:id="rId921" display="https://actualicese.com/ofrecimiento-de-disculpas-a-un-cliente-por-la-no-prestacion-de-un-servicio/?referer=L-excel-formato&amp;utm_medium=act_formato_excel&amp;utm_source=act_formato_excel&amp;utm_campaign=act_formato_excel&amp;utm_content=act_formato_excel_link" xr:uid="{6161DE46-7420-4D89-BD64-180C3585FF7D}"/>
    <hyperlink ref="B3126" r:id="rId922" display="https://actualicese.com/acuerdo-de-terminacion-voluntaria-del-contrato-de-trabajo-con-bonificacion-por-servicios-prestados/?referer=L-excel-formato&amp;utm_medium=act_formato_excel&amp;utm_source=act_formato_excel&amp;utm_campaign=act_formato_excel&amp;utm_content=act_formato_excel_link" xr:uid="{12A9BC08-E353-46EF-8DD3-D212AE0987E1}"/>
    <hyperlink ref="B3128" r:id="rId923" display="https://actualicese.com/normas-del-estatuto-tributario-sobre-el-patrimonio-y-renta-segun-obligacion-de-llevar-contabilidad/?referer=L-excel-formato&amp;utm_medium=act_formato_excel&amp;utm_source=act_formato_excel&amp;utm_campaign=act_formato_excel&amp;utm_content=act_formato_excel_link" xr:uid="{1C235E10-9B4A-4F4A-8792-E41942C85B6E}"/>
    <hyperlink ref="B3130" r:id="rId924" display="https://actualicese.com/solicitud-de-empleo/?referer=L-excel-formato&amp;utm_medium=act_formato_excel&amp;utm_source=act_formato_excel&amp;utm_campaign=act_formato_excel&amp;utm_content=act_formato_excel_link" xr:uid="{5E768C4F-5679-4BEA-A8A0-5B3D52C6DFDD}"/>
    <hyperlink ref="B3132" r:id="rId925" display="https://actualicese.com/sistema-de-control-de-calidad-aplicado-a-recursos-humanos-en-un-encargo-de-auditoria/?referer=L-excel-formato&amp;utm_medium=act_formato_excel&amp;utm_source=act_formato_excel&amp;utm_campaign=act_formato_excel&amp;utm_content=act_formato_excel_link" xr:uid="{188A892E-D007-4E1B-A60E-C3698D492004}"/>
    <hyperlink ref="B3134" r:id="rId926" display="https://actualicese.com/resoluciones-y-circulares-para-declaracion-de-renta-de-personas-naturales-ano-gravable-2017/?referer=L-excel-formato&amp;utm_medium=act_formato_excel&amp;utm_source=act_formato_excel&amp;utm_campaign=act_formato_excel&amp;utm_content=act_formato_excel_link" xr:uid="{739AE33A-99A9-4BEC-809D-55FAA5B28D61}"/>
    <hyperlink ref="B3136" r:id="rId927" display="https://actualicese.com/modelo-recurso-de-apelacion-audiencia-laboral/?referer=L-excel-formato&amp;utm_medium=act_formato_excel&amp;utm_source=act_formato_excel&amp;utm_campaign=act_formato_excel&amp;utm_content=act_formato_excel_link" xr:uid="{93E904E9-EC8C-4F83-983C-2C0CF83861E6}"/>
    <hyperlink ref="B3138" r:id="rId928" display="https://actualicese.com/decretos-para-la-declaracion-de-renta-de-personas-naturales-por-el-ano-gravable-2017/?referer=L-excel-formato&amp;utm_medium=act_formato_excel&amp;utm_source=act_formato_excel&amp;utm_campaign=act_formato_excel&amp;utm_content=act_formato_excel_link" xr:uid="{5739515D-FC48-49ED-B1BF-BB804E7933C4}"/>
    <hyperlink ref="B3140" r:id="rId929" display="https://actualicese.com/solicitud-pago-de-acreencias-laborales/?referer=L-excel-formato&amp;utm_medium=act_formato_excel&amp;utm_source=act_formato_excel&amp;utm_campaign=act_formato_excel&amp;utm_content=act_formato_excel_link" xr:uid="{AD647927-1C4F-4C24-8644-B35C984654AF}"/>
    <hyperlink ref="B3142" r:id="rId930" display="https://actualicese.com/informe-de-un-auditor-sobre-el-diseno-y-la-eficacia-de-los-controles-de-la-entidad/?referer=L-excel-formato&amp;utm_medium=act_formato_excel&amp;utm_source=act_formato_excel&amp;utm_campaign=act_formato_excel&amp;utm_content=act_formato_excel_link" xr:uid="{362E05A0-90F9-4476-88C2-CD6074EA2C25}"/>
    <hyperlink ref="B3144" r:id="rId931" display="https://actualicese.com/personas-naturales-no-residentes-obligadas-o-no-a-declarar-impuesto-de-renta/?referer=L-excel-formato&amp;utm_medium=act_formato_excel&amp;utm_source=act_formato_excel&amp;utm_campaign=act_formato_excel&amp;utm_content=act_formato_excel_link" xr:uid="{F39B9A58-B913-43C1-B3C0-D2919B1F77E7}"/>
    <hyperlink ref="B3146" r:id="rId932" display="https://actualicese.com/tratamiento-contable-arrendamiento-financiero-con-opcion-de-compra/?referer=L-excel-formato&amp;utm_medium=act_formato_excel&amp;utm_source=act_formato_excel&amp;utm_campaign=act_formato_excel&amp;utm_content=act_formato_excel_link" xr:uid="{E6FC55D9-0DF7-4B0E-8EB4-C89E032FCC40}"/>
    <hyperlink ref="B3148" r:id="rId933" display="https://actualicese.com/residencia-fiscal-y-sus-implicaciones-fiscales/?referer=L-excel-formato&amp;utm_medium=act_formato_excel&amp;utm_source=act_formato_excel&amp;utm_campaign=act_formato_excel&amp;utm_content=act_formato_excel_link" xr:uid="{EC20FE93-C888-44A9-B862-2FF2D09A7F08}"/>
    <hyperlink ref="B3150" r:id="rId934" display="https://actualicese.com/impuesto-de-renta-y-ganancia-ocasional-segun-residencia-fiscal-de-la-persona-natural/?referer=L-excel-formato&amp;utm_medium=act_formato_excel&amp;utm_source=act_formato_excel&amp;utm_campaign=act_formato_excel&amp;utm_content=act_formato_excel_link" xr:uid="{6A13CEA9-1EEB-4DDD-9F22-1649D904BAB4}"/>
    <hyperlink ref="B3152" r:id="rId935" display="https://actualicese.com/solicitud-compensacion-de-vacaciones/?referer=L-excel-formato&amp;utm_medium=act_formato_excel&amp;utm_source=act_formato_excel&amp;utm_campaign=act_formato_excel&amp;utm_content=act_formato_excel_link" xr:uid="{2BFB0493-E994-4C3D-B88B-B1557B64ED9A}"/>
    <hyperlink ref="B3154" r:id="rId936" display="https://actualicese.com/politica-contable-de-arrendamientos-para-entidades-de-grupo-1/?referer=L-excel-formato&amp;utm_medium=act_formato_excel&amp;utm_source=act_formato_excel&amp;utm_campaign=act_formato_excel&amp;utm_content=act_formato_excel_link" xr:uid="{63986D04-1643-4D31-B6A2-50DED3050121}"/>
    <hyperlink ref="B3156" r:id="rId937" display="https://actualicese.com/requisitos-para-que-persona-natural-quede-exonerada-de-declarar-renta-por-el-ano-gravable-2017/?referer=L-excel-formato&amp;utm_medium=act_formato_excel&amp;utm_source=act_formato_excel&amp;utm_campaign=act_formato_excel&amp;utm_content=act_formato_excel_link" xr:uid="{F0EFB4C9-AB30-4B24-AD9F-8781A7AC5858}"/>
    <hyperlink ref="B3158" r:id="rId938" display="https://actualicese.com/personas-naturales-obligadas-o-no-a-llevar-contabilidad-e-implicaciones-contables-y-tributarias/?referer=L-excel-formato&amp;utm_medium=act_formato_excel&amp;utm_source=act_formato_excel&amp;utm_campaign=act_formato_excel&amp;utm_content=act_formato_excel_link" xr:uid="{09A342F7-C3FB-4FC0-973E-58BE4CD20F2C}"/>
    <hyperlink ref="B3160" r:id="rId939" display="https://actualicese.com/politicas-contables-en-pymes-para-los-intangibles/?referer=L-excel-formato&amp;utm_medium=act_formato_excel&amp;utm_source=act_formato_excel&amp;utm_campaign=act_formato_excel&amp;utm_content=act_formato_excel_link" xr:uid="{E23604A6-BD4A-48E0-9140-5BD8D20136E9}"/>
    <hyperlink ref="B3162" r:id="rId940" display="https://actualicese.com/porcentaje-fijo-de-retencion-en-la-fuente-sobre-salarios-en-junio-de-2018-procedimiento-2/?referer=L-excel-formato&amp;utm_medium=act_formato_excel&amp;utm_source=act_formato_excel&amp;utm_campaign=act_formato_excel&amp;utm_content=act_formato_excel_link" xr:uid="{31B5E962-1FEF-4EC0-B883-6148F2E801B8}"/>
    <hyperlink ref="B3164" r:id="rId941" display="https://actualicese.com/contestacion-de-demanda-proceso-ordinario-laboral/?referer=L-excel-formato&amp;utm_medium=act_formato_excel&amp;utm_source=act_formato_excel&amp;utm_campaign=act_formato_excel&amp;utm_content=act_formato_excel_link" xr:uid="{545C23CB-0194-492F-9513-E63DA51EFEE6}"/>
    <hyperlink ref="B3166" r:id="rId942" display="https://actualicese.com/calculo-de-la-contribucion-2018-a-supersociedades/?referer=L-excel-formato&amp;utm_medium=act_formato_excel&amp;utm_source=act_formato_excel&amp;utm_campaign=act_formato_excel&amp;utm_content=act_formato_excel_link" xr:uid="{7B9DBDCC-D0EE-4377-897E-4B1CC5B97527}"/>
    <hyperlink ref="B3168" r:id="rId943" display="https://actualicese.com/conceptos-que-se-someten-o-no-a-limites-de-rentas-y-deducciones-especiales/?referer=L-excel-formato&amp;utm_medium=act_formato_excel&amp;utm_source=act_formato_excel&amp;utm_campaign=act_formato_excel&amp;utm_content=act_formato_excel_link" xr:uid="{6994CAAF-D505-43CE-A8B0-930ED8A2031B}"/>
    <hyperlink ref="B3170" r:id="rId944" display="https://actualicese.com/recurso-de-reposicion-proceso-laboral/?referer=L-excel-formato&amp;utm_medium=act_formato_excel&amp;utm_source=act_formato_excel&amp;utm_campaign=act_formato_excel&amp;utm_content=act_formato_excel_link" xr:uid="{6D1488E9-4356-4F1B-9743-1D3F1CB561B0}"/>
    <hyperlink ref="B3172" r:id="rId945" display="https://actualicese.com/liquidador-de-vacaciones/?referer=L-excel-formato&amp;utm_medium=act_formato_excel&amp;utm_source=act_formato_excel&amp;utm_campaign=act_formato_excel&amp;utm_content=act_formato_excel_link" xr:uid="{39969B53-9307-4C2A-9136-0CD76E282C84}"/>
    <hyperlink ref="B3174" r:id="rId946" display="https://actualicese.com/poder-de-sustitucion/?referer=L-excel-formato&amp;utm_medium=act_formato_excel&amp;utm_source=act_formato_excel&amp;utm_campaign=act_formato_excel&amp;utm_content=act_formato_excel_link" xr:uid="{67F1058D-C097-48BF-96EC-F6888E1ED9BD}"/>
    <hyperlink ref="B3176" r:id="rId947" display="https://actualicese.com/informe-sobre-los-hallazgos-obtenidos-en-las-propiedades-planta-y-equipo/?referer=L-excel-formato&amp;utm_medium=act_formato_excel&amp;utm_source=act_formato_excel&amp;utm_campaign=act_formato_excel&amp;utm_content=act_formato_excel_link" xr:uid="{121224D2-3C1C-4F23-A6A5-5412A4AEF5BD}"/>
    <hyperlink ref="B3178" r:id="rId948" display="https://actualicese.com/doctrinas-de-la-dian-para-tener-en-cuenta-al-elaborar-declaracion-de-renta-personas-naturales-2017/?referer=L-excel-formato&amp;utm_medium=act_formato_excel&amp;utm_source=act_formato_excel&amp;utm_campaign=act_formato_excel&amp;utm_content=act_formato_excel_link" xr:uid="{4B3A770D-9CA8-4AD7-A3E3-D146451772F2}"/>
    <hyperlink ref="B3180" r:id="rId949" display="https://actualicese.com/depuracion-a-efectuar-dentro-de-las-5-cedulas-de-la-declaracion-de-renta-de-personas-naturales/?referer=L-excel-formato&amp;utm_medium=act_formato_excel&amp;utm_source=act_formato_excel&amp;utm_campaign=act_formato_excel&amp;utm_content=act_formato_excel_link" xr:uid="{1BC1D1A5-A859-42E8-BDF2-EBDC66B73280}"/>
    <hyperlink ref="B3182" r:id="rId950" display="https://actualicese.com/formulario-210-para-declaracion-renta-ano-gravable-2017-obligados-a-llevar-contabilidad/?referer=L-excel-formato&amp;utm_medium=act_formato_excel&amp;utm_source=act_formato_excel&amp;utm_campaign=act_formato_excel&amp;utm_content=act_formato_excel_link" xr:uid="{80BB2923-6D2C-4650-A817-27857969BA00}"/>
    <hyperlink ref="B3184" r:id="rId951" display="https://actualicese.com/solicitud-de-deposito-de-recursos-a-cuenta-afc-para-que-no-se-practique-retefuente/?referer=L-excel-formato&amp;utm_medium=act_formato_excel&amp;utm_source=act_formato_excel&amp;utm_campaign=act_formato_excel&amp;utm_content=act_formato_excel_link" xr:uid="{731D7E63-D10C-4C38-B02F-70C1F13AC6E8}"/>
    <hyperlink ref="B3186" r:id="rId952" display="https://actualicese.com/formulario-110-declaracion-de-renta-2017-de-personas-naturales-obligadas-a-llevar-contabilidad/?referer=L-excel-formato&amp;utm_medium=act_formato_excel&amp;utm_source=act_formato_excel&amp;utm_campaign=act_formato_excel&amp;utm_content=act_formato_excel_link" xr:uid="{15157658-5950-450E-8DF6-B3FB97C655D7}"/>
    <hyperlink ref="B3188" r:id="rId953" display="https://actualicese.com/notificacion-de-no-renovacion-de-contrato-laboral-a-termino-fijo/?referer=L-excel-formato&amp;utm_medium=act_formato_excel&amp;utm_source=act_formato_excel&amp;utm_campaign=act_formato_excel&amp;utm_content=act_formato_excel_link" xr:uid="{F8AE127B-5973-4F8F-BDD7-5D82ECBD8122}"/>
    <hyperlink ref="B3190" r:id="rId954" display="https://actualicese.com/formulario-210-para-declaracion-renta-ano-gravable-2017-no-obligados-a-llevar-contabilidad/?referer=L-excel-formato&amp;utm_medium=act_formato_excel&amp;utm_source=act_formato_excel&amp;utm_campaign=act_formato_excel&amp;utm_content=act_formato_excel_link" xr:uid="{DA4243ED-8795-4276-8BC7-80331C24827A}"/>
    <hyperlink ref="B3192" r:id="rId955" display="https://actualicese.com/informe-sobre-los-hallazgos-obtenidos-en-las-cuentas-por-cobrar-en-una-pyme/?referer=L-excel-formato&amp;utm_medium=act_formato_excel&amp;utm_source=act_formato_excel&amp;utm_campaign=act_formato_excel&amp;utm_content=act_formato_excel_link" xr:uid="{D35EE3FB-BB67-466B-8850-824632FCAC38}"/>
    <hyperlink ref="B3194" r:id="rId956" display="https://actualicese.com/beneficios-tributarios-por-venta-o-herencia-de-bien-inmueble/?referer=L-excel-formato&amp;utm_medium=act_formato_excel&amp;utm_source=act_formato_excel&amp;utm_campaign=act_formato_excel&amp;utm_content=act_formato_excel_link" xr:uid="{A7C83B1E-D5A2-441F-9C75-B0BE36B1B748}"/>
    <hyperlink ref="B3196" r:id="rId957" display="https://actualicese.com/declaracion-de-renta-ano-gravable-2017-indicadores-y-otros-datos-basicos-para-su-elaboracion/?referer=L-excel-formato&amp;utm_medium=act_formato_excel&amp;utm_source=act_formato_excel&amp;utm_campaign=act_formato_excel&amp;utm_content=act_formato_excel_link" xr:uid="{F3FA92CA-B743-43C8-9671-0181953963D6}"/>
    <hyperlink ref="B3198" r:id="rId958" display="https://actualicese.com/cobro-coactivo-conozca-si-la-dian-deberia-levantar-medida-cautelar-sobre-un-bien-del-contribuyente/?referer=L-excel-formato&amp;utm_medium=act_formato_excel&amp;utm_source=act_formato_excel&amp;utm_campaign=act_formato_excel&amp;utm_content=act_formato_excel_link" xr:uid="{7956352C-BC16-4C7B-81CD-B024E9675F7C}"/>
    <hyperlink ref="B3200" r:id="rId959" display="https://actualicese.com/revocatoria-de-poder-otorgado-a-un-abogado/?referer=L-excel-formato&amp;utm_medium=act_formato_excel&amp;utm_source=act_formato_excel&amp;utm_campaign=act_formato_excel&amp;utm_content=act_formato_excel_link" xr:uid="{669778ED-3119-401D-97B3-7FA58959DA62}"/>
    <hyperlink ref="B3202" r:id="rId960" display="https://actualicese.com/formulario-110-declaracion-de-renta-2017-de-personas-naturales-no-obligadas-a-llevar-contabilidad/?referer=L-excel-formato&amp;utm_medium=act_formato_excel&amp;utm_source=act_formato_excel&amp;utm_campaign=act_formato_excel&amp;utm_content=act_formato_excel_link" xr:uid="{2B6BF0BE-63FE-46D1-B87A-5708373FE8F0}"/>
    <hyperlink ref="B3204" r:id="rId961" display="https://actualicese.com/rentas-exentas-y-deducciones-aplicables-a-cada-cedula/?referer=L-excel-formato&amp;utm_medium=act_formato_excel&amp;utm_source=act_formato_excel&amp;utm_campaign=act_formato_excel&amp;utm_content=act_formato_excel_link" xr:uid="{3F8510D2-1C9D-4A60-AF65-3A137F085BF2}"/>
    <hyperlink ref="B3206" r:id="rId962" display="https://actualicese.com/notificacion-de-ultimo-cobro-extrajudicial/?referer=L-excel-formato&amp;utm_medium=act_formato_excel&amp;utm_source=act_formato_excel&amp;utm_campaign=act_formato_excel&amp;utm_content=act_formato_excel_link" xr:uid="{F6027C7B-EEA8-41FF-AD03-D872C818C117}"/>
    <hyperlink ref="B3208" r:id="rId963" display="https://actualicese.com/cumplimiento-de-requisitos-para-solicitar-permanencia-en-el-regimen-tributario-especial/?referer=L-excel-formato&amp;utm_medium=act_formato_excel&amp;utm_source=act_formato_excel&amp;utm_campaign=act_formato_excel&amp;utm_content=act_formato_excel_link" xr:uid="{E3864D56-EC17-48BA-B325-768A19D0C8D3}"/>
    <hyperlink ref="B3210" r:id="rId964" display="https://actualicese.com/antecedentes-de-directivos-en-entidades-del-regimen-especial/?referer=L-excel-formato&amp;utm_medium=act_formato_excel&amp;utm_source=act_formato_excel&amp;utm_campaign=act_formato_excel&amp;utm_content=act_formato_excel_link" xr:uid="{EC9A61D5-0D52-4546-9CB7-8F78F48990D7}"/>
    <hyperlink ref="B3212" r:id="rId965" display="https://actualicese.com/plantilla-para-elaborar-xml-de-formatos-1004-1011-y-2275-para-el-ano-gravable-2017/?referer=L-excel-formato&amp;utm_medium=act_formato_excel&amp;utm_source=act_formato_excel&amp;utm_campaign=act_formato_excel&amp;utm_content=act_formato_excel_link" xr:uid="{937CC7E5-08F4-4B43-BB40-03787AF7D631}"/>
    <hyperlink ref="B3214" r:id="rId966" display="https://actualicese.com/registro-web-de-las-entidades-del-regimen-especial-tramites-que-debe-realizar-cada-tipo-de-entidad/?referer=L-excel-formato&amp;utm_medium=act_formato_excel&amp;utm_source=act_formato_excel&amp;utm_campaign=act_formato_excel&amp;utm_content=act_formato_excel_link" xr:uid="{49BF7FAF-D4DC-404C-8E2A-E4FDD1258528}"/>
    <hyperlink ref="B3216" r:id="rId967" display="https://actualicese.com/reforma-al-acuerdo-de-reorganizacion/?referer=L-excel-formato&amp;utm_medium=act_formato_excel&amp;utm_source=act_formato_excel&amp;utm_campaign=act_formato_excel&amp;utm_content=act_formato_excel_link" xr:uid="{F2F73168-51E6-4EE2-8C72-EA206E6EC902}"/>
    <hyperlink ref="B3218" r:id="rId968" display="https://actualicese.com/clasificacion-general-de-personas-juridicas-en-relacion-con-el-impuesto-de-renta-por-el-2017/?referer=L-excel-formato&amp;utm_medium=act_formato_excel&amp;utm_source=act_formato_excel&amp;utm_campaign=act_formato_excel&amp;utm_content=act_formato_excel_link" xr:uid="{D8D35BDC-2054-4921-8239-B858ADC98846}"/>
    <hyperlink ref="B3220" r:id="rId969" display="https://actualicese.com/informe-de-revision-de-estados-financieros-de-una-pyme-conforme-a-la-nier-2400/?referer=L-excel-formato&amp;utm_medium=act_formato_excel&amp;utm_source=act_formato_excel&amp;utm_campaign=act_formato_excel&amp;utm_content=act_formato_excel_link" xr:uid="{7F2485C7-212B-4FB4-991C-53C1C96B2109}"/>
    <hyperlink ref="B3222" r:id="rId970" display="https://actualicese.com/solicitud-de-normalizacion-de-acreencias/?referer=L-excel-formato&amp;utm_medium=act_formato_excel&amp;utm_source=act_formato_excel&amp;utm_campaign=act_formato_excel&amp;utm_content=act_formato_excel_link" xr:uid="{548F7A09-E538-4CC4-A130-D4D8D9B217B7}"/>
    <hyperlink ref="B3224" r:id="rId971" display="https://actualicese.com/normalizacion-de-acreencias-incumplidas-en-proceso-de-reorganizacion/?referer=L-excel-formato&amp;utm_medium=act_formato_excel&amp;utm_source=act_formato_excel&amp;utm_campaign=act_formato_excel&amp;utm_content=act_formato_excel_link" xr:uid="{743CB66F-FA02-4965-9928-B35869B7231D}"/>
    <hyperlink ref="B3226" r:id="rId972" display="https://actualicese.com/levantamiento-de-medida-cautelar-en-proceso-de-reorganizacion/?referer=L-excel-formato&amp;utm_medium=act_formato_excel&amp;utm_source=act_formato_excel&amp;utm_campaign=act_formato_excel&amp;utm_content=act_formato_excel_link" xr:uid="{EAC4FCEF-A9F6-45B4-8F40-611F861FBC1F}"/>
    <hyperlink ref="B3228" r:id="rId973" display="https://actualicese.com/incorporacion-de-procesos-ejecutivos-en-proceso-de-reorganizacion-empresarial/?referer=L-excel-formato&amp;utm_medium=act_formato_excel&amp;utm_source=act_formato_excel&amp;utm_campaign=act_formato_excel&amp;utm_content=act_formato_excel_link" xr:uid="{064B6D1F-9902-44B7-84F9-BD448F7A8F6A}"/>
    <hyperlink ref="B3230" r:id="rId974" display="https://actualicese.com/remision-de-documentos-reunion-de-acreedores/?referer=L-excel-formato&amp;utm_medium=act_formato_excel&amp;utm_source=act_formato_excel&amp;utm_campaign=act_formato_excel&amp;utm_content=act_formato_excel_link" xr:uid="{CF0C881F-7D58-4037-B6B3-0DC7228BC461}"/>
    <hyperlink ref="B3232" r:id="rId975" display="https://actualicese.com/presentacion-de-reforma-de-acuerdo-de-reorganizacion/?referer=L-excel-formato&amp;utm_medium=act_formato_excel&amp;utm_source=act_formato_excel&amp;utm_campaign=act_formato_excel&amp;utm_content=act_formato_excel_link" xr:uid="{8F67B081-F98F-473A-81B6-DC22CE7FDC68}"/>
    <hyperlink ref="B3234" r:id="rId976" display="https://actualicese.com/denuncia-por-incumplimiento-de-obligacion-de-hacer-en-acuerdo-de-reorganizacion/?referer=L-excel-formato&amp;utm_medium=act_formato_excel&amp;utm_source=act_formato_excel&amp;utm_campaign=act_formato_excel&amp;utm_content=act_formato_excel_link" xr:uid="{5AC0BA36-098D-45F5-B986-FED92AFFF9FF}"/>
    <hyperlink ref="B3236" r:id="rId977" display="https://actualicese.com/denuncia-de-incumplimiento-de-acuerdo-de-reestructuracion/?referer=L-excel-formato&amp;utm_medium=act_formato_excel&amp;utm_source=act_formato_excel&amp;utm_campaign=act_formato_excel&amp;utm_content=act_formato_excel_link" xr:uid="{8EF557CE-B31F-48AC-ABB0-C4774ACBD931}"/>
    <hyperlink ref="B3238" r:id="rId978" display="https://actualicese.com/certificacion-certificacion-trimestral-de-cumplimiento-total-de-la-circular-156-000005-de-2011/?referer=L-excel-formato&amp;utm_medium=act_formato_excel&amp;utm_source=act_formato_excel&amp;utm_campaign=act_formato_excel&amp;utm_content=act_formato_excel_link" xr:uid="{EF7E23E2-25E4-4214-B49C-A1ABE01A32CF}"/>
    <hyperlink ref="B3240" r:id="rId979" display="https://actualicese.com/oficio-de-cumplimiento-de-la-circular-156-000005-de-2011/?referer=L-excel-formato&amp;utm_medium=act_formato_excel&amp;utm_source=act_formato_excel&amp;utm_campaign=act_formato_excel&amp;utm_content=act_formato_excel_link" xr:uid="{1CE44B6A-B542-4C15-B1B6-E9866281BA91}"/>
    <hyperlink ref="B3242" r:id="rId980" display="https://actualicese.com/certificacion-de-cumplimiento-de-circular-156-000005-de-2011/?referer=L-excel-formato&amp;utm_medium=act_formato_excel&amp;utm_source=act_formato_excel&amp;utm_campaign=act_formato_excel&amp;utm_content=act_formato_excel_link" xr:uid="{6216EC3A-5DD5-41BC-8CA6-7E434FB66629}"/>
    <hyperlink ref="B3244" r:id="rId981" display="https://actualicese.com/formatos-exogena-1011-1012-y-2275-por-el-ano-gravable-2017-reporte-de-otros-datos-en-renta-e-iva/?referer=L-excel-formato&amp;utm_medium=act_formato_excel&amp;utm_source=act_formato_excel&amp;utm_campaign=act_formato_excel&amp;utm_content=act_formato_excel_link" xr:uid="{372E7C89-22D6-4863-8F8F-89F07744E562}"/>
    <hyperlink ref="B3246" r:id="rId982" display="https://actualicese.com/formato-exogena-1009-por-el-ano-gravable-2017-reporte-de-cuentas-por-pagar/?referer=L-excel-formato&amp;utm_medium=act_formato_excel&amp;utm_source=act_formato_excel&amp;utm_campaign=act_formato_excel&amp;utm_content=act_formato_excel_link" xr:uid="{16C7FA96-B91C-4755-B237-E81D6A82E48C}"/>
    <hyperlink ref="B3248" r:id="rId983" display="https://actualicese.com/formatos-de-exogena-por-el-ano-gravable-2017-reportes-de-los-mandatarios/?referer=L-excel-formato&amp;utm_medium=act_formato_excel&amp;utm_source=act_formato_excel&amp;utm_campaign=act_formato_excel&amp;utm_content=act_formato_excel_link" xr:uid="{235DBC98-F217-43D1-88A2-78D36D35B32C}"/>
    <hyperlink ref="B3250" r:id="rId984" display="https://actualicese.com/formato-exogena-1008-por-el-ano-gravable-2017-reporte-de-cuentas-por-cobrar/?referer=L-excel-formato&amp;utm_medium=act_formato_excel&amp;utm_source=act_formato_excel&amp;utm_campaign=act_formato_excel&amp;utm_content=act_formato_excel_link" xr:uid="{3D398170-6F40-448E-8077-5ADC0D474C66}"/>
    <hyperlink ref="B3252" r:id="rId985" display="https://actualicese.com/formato-exogena-1007-por-el-ano-gravable-2017-reportes-de-ingresos-propios/?referer=L-excel-formato&amp;utm_medium=act_formato_excel&amp;utm_source=act_formato_excel&amp;utm_campaign=act_formato_excel&amp;utm_content=act_formato_excel_link" xr:uid="{D7EDBBFC-BED2-44F7-A872-87BD3B5EECBA}"/>
    <hyperlink ref="B3254" r:id="rId986" display="https://actualicese.com/formatos-exogena-1005-y-1006-por-el-ano-gravable-2017-reportes-de-iva-generados-y-descontables/?referer=L-excel-formato&amp;utm_medium=act_formato_excel&amp;utm_source=act_formato_excel&amp;utm_campaign=act_formato_excel&amp;utm_content=act_formato_excel_link" xr:uid="{03CD903F-FA81-4D62-9650-D8A6CCD8EA90}"/>
    <hyperlink ref="B3256" r:id="rId987" display="https://actualicese.com/formato-exogena-1003-por-el-ano-gravable-2017-retenciones-que-le-practicaron-al-informante/?referer=L-excel-formato&amp;utm_medium=act_formato_excel&amp;utm_source=act_formato_excel&amp;utm_campaign=act_formato_excel&amp;utm_content=act_formato_excel_link" xr:uid="{7B254791-B625-4AE6-9828-C8F6F5619748}"/>
    <hyperlink ref="B3258" r:id="rId988" display="https://actualicese.com/resumen-de-categorias-de-informantes-de-exogena-por-el-ano-gravable-2017-y-formatos-que-deben-usar/?referer=L-excel-formato&amp;utm_medium=act_formato_excel&amp;utm_source=act_formato_excel&amp;utm_campaign=act_formato_excel&amp;utm_content=act_formato_excel_link" xr:uid="{6A2CB6A9-4D73-46FB-9F55-7D16EEB9F521}"/>
    <hyperlink ref="B3260" r:id="rId989" display="https://actualicese.com/formato-exogena-1004-por-2017-reporte-de-descuentos-al-impuesto-de-renta-y-ganancia-ocasional/?referer=L-excel-formato&amp;utm_medium=act_formato_excel&amp;utm_source=act_formato_excel&amp;utm_campaign=act_formato_excel&amp;utm_content=act_formato_excel_link" xr:uid="{583B404F-55CA-4DBE-BD58-D1028F9F2FD0}"/>
    <hyperlink ref="B3262" r:id="rId990" display="https://actualicese.com/formatos-2276-2278-y-2280-para-el-reporte-de-informacion-exogena-por-2017/?referer=L-excel-formato&amp;utm_medium=act_formato_excel&amp;utm_source=act_formato_excel&amp;utm_campaign=act_formato_excel&amp;utm_content=act_formato_excel_link" xr:uid="{67280381-64ED-43FA-BA89-0931FA36A877}"/>
    <hyperlink ref="B3264" r:id="rId991" display="https://actualicese.com/formato-exogena-1647-por-el-ano-gravable-2017-reporte-de-ingresos-recibidos-para-terceros/?referer=L-excel-formato&amp;utm_medium=act_formato_excel&amp;utm_source=act_formato_excel&amp;utm_campaign=act_formato_excel&amp;utm_content=act_formato_excel_link" xr:uid="{D9EA0A8F-3B89-420A-8608-F0FC1D1310BC}"/>
    <hyperlink ref="B3266" r:id="rId992" display="https://actualicese.com/formato-exogena-1010-por-el-ano-gravable-2017-reporte-de-socios-cooperados-o-comuneros/?referer=L-excel-formato&amp;utm_medium=act_formato_excel&amp;utm_source=act_formato_excel&amp;utm_campaign=act_formato_excel&amp;utm_content=act_formato_excel_link" xr:uid="{DC3C44BC-1A0F-4880-8B5F-E9F2518FA9E9}"/>
    <hyperlink ref="B3268" r:id="rId993" display="https://actualicese.com/formato-exogena-1001-por-el-ano-gravable-2017-reporte-de-pagos-o-abonos-en-cuenta/?referer=L-excel-formato&amp;utm_medium=act_formato_excel&amp;utm_source=act_formato_excel&amp;utm_campaign=act_formato_excel&amp;utm_content=act_formato_excel_link" xr:uid="{F42051B0-38EA-492B-A03F-A547E1874DB7}"/>
    <hyperlink ref="B3270" r:id="rId994" display="https://actualicese.com/reglamentacion-para-la-declaracion-de-renta-de-personas-juridicas-2017/?referer=L-excel-formato&amp;utm_medium=act_formato_excel&amp;utm_source=act_formato_excel&amp;utm_campaign=act_formato_excel&amp;utm_content=act_formato_excel_link" xr:uid="{7152871D-0897-4021-B7E7-FE8284B6FB30}"/>
    <hyperlink ref="B3272" r:id="rId995" display="https://actualicese.com/formulario-110-y-formato-2516-para-declaracion-de-renta-o-ingresos-y-patrimonio-2017/?referer=L-excel-formato&amp;utm_medium=act_formato_excel&amp;utm_source=act_formato_excel&amp;utm_campaign=act_formato_excel&amp;utm_content=act_formato_excel_link" xr:uid="{4C00D381-EDE0-4125-BC82-DC02ECBF1526}"/>
    <hyperlink ref="B3274" r:id="rId996" display="https://actualicese.com/arqueo-de-caja/?referer=L-excel-formato&amp;utm_medium=act_formato_excel&amp;utm_source=act_formato_excel&amp;utm_campaign=act_formato_excel&amp;utm_content=act_formato_excel_link" xr:uid="{B153A865-D01A-4653-B5F8-F8B246252533}"/>
    <hyperlink ref="B3276" r:id="rId997" display="https://actualicese.com/beneficio-neto-o-excedente-de-las-entidades-del-regimen-tributario-especial/?referer=L-excel-formato&amp;utm_medium=act_formato_excel&amp;utm_source=act_formato_excel&amp;utm_campaign=act_formato_excel&amp;utm_content=act_formato_excel_link" xr:uid="{6CB368DB-87BB-47F0-9DBF-23648EF01B3A}"/>
    <hyperlink ref="B3278" r:id="rId998" display="https://actualicese.com/liquidador-basico-de-nomina/?referer=L-excel-formato&amp;utm_medium=act_formato_excel&amp;utm_source=act_formato_excel&amp;utm_campaign=act_formato_excel&amp;utm_content=act_formato_excel_link" xr:uid="{6A8C9570-0A3E-499C-9B89-8D783EB13697}"/>
    <hyperlink ref="B3280" r:id="rId999" display="https://actualicese.com/explotacion-de-areas-comunes-por-copropiedades-comerciales-o-mixtas/?referer=L-excel-formato&amp;utm_medium=act_formato_excel&amp;utm_source=act_formato_excel&amp;utm_campaign=act_formato_excel&amp;utm_content=act_formato_excel_link" xr:uid="{379CC077-EC56-46D0-9ADB-088A0F5390A4}"/>
    <hyperlink ref="B3282" r:id="rId1000" display="https://actualicese.com/costo-de-renovacion-2018-de-matricula-mercantil-y-establecimientos-de-comercio/?referer=L-excel-formato&amp;utm_medium=act_formato_excel&amp;utm_source=act_formato_excel&amp;utm_campaign=act_formato_excel&amp;utm_content=act_formato_excel_link" xr:uid="{2725DB46-DBA1-4924-BFC6-FBC2C36F54D5}"/>
    <hyperlink ref="B3284" r:id="rId1001" display="https://actualicese.com/formulario-220-certificado-por-rentas-de-trabajo-del-ano-gravable-2017-ejemplo-de-asalariados/?referer=L-excel-formato&amp;utm_medium=act_formato_excel&amp;utm_source=act_formato_excel&amp;utm_campaign=act_formato_excel&amp;utm_content=act_formato_excel_link" xr:uid="{70B76BAE-6417-4BB5-A373-4DF4519F23F4}"/>
    <hyperlink ref="B3286" r:id="rId1002" display="https://actualicese.com/testamento-abierto-o-publico-cuando-no-hay-hijos-herederos/?referer=L-excel-formato&amp;utm_medium=act_formato_excel&amp;utm_source=act_formato_excel&amp;utm_campaign=act_formato_excel&amp;utm_content=act_formato_excel_link" xr:uid="{F4635F5D-D6B3-4BC8-BF75-EA3A1BBEE964}"/>
    <hyperlink ref="B3288" r:id="rId1003" display="https://actualicese.com/aplicativo-simulador-y-comparativo-de-creditos-cuota-fija/?referer=L-excel-formato&amp;utm_medium=act_formato_excel&amp;utm_source=act_formato_excel&amp;utm_campaign=act_formato_excel&amp;utm_content=act_formato_excel_link" xr:uid="{6329C08B-B1DF-42E1-92CB-234493260D19}"/>
    <hyperlink ref="B3290" r:id="rId1004" display="https://actualicese.com/calendarios-tributarios-2018-de-los-distritos-y-municipios-principales-de-colombia/?referer=L-excel-formato&amp;utm_medium=act_formato_excel&amp;utm_source=act_formato_excel&amp;utm_campaign=act_formato_excel&amp;utm_content=act_formato_excel_link" xr:uid="{154D6D8D-B893-4B3B-A145-52860B218507}"/>
    <hyperlink ref="B3292" r:id="rId1005" display="https://actualicese.com/amparo-de-pobreza/?referer=L-excel-formato&amp;utm_medium=act_formato_excel&amp;utm_source=act_formato_excel&amp;utm_campaign=act_formato_excel&amp;utm_content=act_formato_excel_link" xr:uid="{895D2305-9C34-43FF-A595-E3BFACD35E33}"/>
    <hyperlink ref="B3294" r:id="rId1006" display="https://actualicese.com/sanciones-relacionadas-con-ica-impuesto-predial-y-de-vehiculos-en-bogota/?referer=L-excel-formato&amp;utm_medium=act_formato_excel&amp;utm_source=act_formato_excel&amp;utm_campaign=act_formato_excel&amp;utm_content=act_formato_excel_link" xr:uid="{89AF2253-B85F-4698-881D-6CD4F37D5AB5}"/>
    <hyperlink ref="B3296" r:id="rId1007" display="https://actualicese.com/calculo-de-tasa-de-interes-efectiva-implicita-en-una-cuota/?referer=L-excel-formato&amp;utm_medium=act_formato_excel&amp;utm_source=act_formato_excel&amp;utm_campaign=act_formato_excel&amp;utm_content=act_formato_excel_link" xr:uid="{1AE57A6E-D75E-4D9A-96E5-6C1F08395B84}"/>
    <hyperlink ref="B3298" r:id="rId1008" display="https://actualicese.com/poder-para-adelantar-sucesion-ante-notaria/?referer=L-excel-formato&amp;utm_medium=act_formato_excel&amp;utm_source=act_formato_excel&amp;utm_campaign=act_formato_excel&amp;utm_content=act_formato_excel_link" xr:uid="{712A3501-0D3B-4EC1-A66C-98B4173FD3C1}"/>
    <hyperlink ref="B3300" r:id="rId1009" display="https://actualicese.com/conversion-de-tasas-de-interes/?referer=L-excel-formato&amp;utm_medium=act_formato_excel&amp;utm_source=act_formato_excel&amp;utm_campaign=act_formato_excel&amp;utm_content=act_formato_excel_link" xr:uid="{FD4C7D44-4A72-4B00-B949-3D4E3927B8C8}"/>
    <hyperlink ref="B3302" r:id="rId1010" display="https://actualicese.com/calendario-tributario-de-cali-2018/?referer=L-excel-formato&amp;utm_medium=act_formato_excel&amp;utm_source=act_formato_excel&amp;utm_campaign=act_formato_excel&amp;utm_content=act_formato_excel_link" xr:uid="{26EC261A-4D92-42A4-9FC7-0C30E65C4D66}"/>
    <hyperlink ref="B3304" r:id="rId1011" display="https://actualicese.com/calendario-tributario-de-medellin-2018/?referer=L-excel-formato&amp;utm_medium=act_formato_excel&amp;utm_source=act_formato_excel&amp;utm_campaign=act_formato_excel&amp;utm_content=act_formato_excel_link" xr:uid="{0BDA2823-8DF9-4D29-9313-87FFC5F28083}"/>
    <hyperlink ref="B3306" r:id="rId1012" display="https://actualicese.com/calendarios-tributarios-de-las-tres-principales-ciudades-de-colombia-2018/?referer=L-excel-formato&amp;utm_medium=act_formato_excel&amp;utm_source=act_formato_excel&amp;utm_campaign=act_formato_excel&amp;utm_content=act_formato_excel_link" xr:uid="{94B655D8-3402-42CA-A12D-9C0F167E39E6}"/>
    <hyperlink ref="B3308" r:id="rId1013" display="https://actualicese.com/escritura-publica-de-disolucion-de-sociedad-comercial/?referer=L-excel-formato&amp;utm_medium=act_formato_excel&amp;utm_source=act_formato_excel&amp;utm_campaign=act_formato_excel&amp;utm_content=act_formato_excel_link" xr:uid="{D3D5DEF4-BF18-40F0-8C0C-A8E2E2DEDA30}"/>
    <hyperlink ref="B3310" r:id="rId1014" display="https://actualicese.com/plantilla-para-elaborar-formulario-220-certificado-por-rentas-de-trabajo-del-ano-gravable-2017/?referer=L-excel-formato&amp;utm_medium=act_formato_excel&amp;utm_source=act_formato_excel&amp;utm_campaign=act_formato_excel&amp;utm_content=act_formato_excel_link" xr:uid="{BE46F5CB-08CB-4A94-B240-C6D84558A64F}"/>
    <hyperlink ref="B3312" r:id="rId1015" display="https://actualicese.com/decretos-reglamentarios-de-la-ley-de-reforma-tributaria-1819-de-2016-expedidos-a-finales-de-2017/?referer=L-excel-formato&amp;utm_medium=act_formato_excel&amp;utm_source=act_formato_excel&amp;utm_campaign=act_formato_excel&amp;utm_content=act_formato_excel_link" xr:uid="{F948A197-2AC5-41CE-9FB2-9E2C6906BDB4}"/>
    <hyperlink ref="B3314" r:id="rId1016" display="https://actualicese.com/demanda-para-fijacion-de-nuevo-valor-de-arrendamiento-de-local-comercial/?referer=L-excel-formato&amp;utm_medium=act_formato_excel&amp;utm_source=act_formato_excel&amp;utm_campaign=act_formato_excel&amp;utm_content=act_formato_excel_link" xr:uid="{7E735279-154D-49DA-A606-579CD0272EBE}"/>
    <hyperlink ref="B3316" r:id="rId1017" display="https://actualicese.com/impuesto-diferido-aplicado-a-propiedades-de-inversion-caso-practico/?referer=L-excel-formato&amp;utm_medium=act_formato_excel&amp;utm_source=act_formato_excel&amp;utm_campaign=act_formato_excel&amp;utm_content=act_formato_excel_link" xr:uid="{3BF6CEDB-BBA1-4E45-A280-182A8A584EF6}"/>
    <hyperlink ref="B3318" r:id="rId1018" display="https://actualicese.com/indicadores-basicos-a-tener-en-cuenta-en-el-2018/?referer=L-excel-formato&amp;utm_medium=act_formato_excel&amp;utm_source=act_formato_excel&amp;utm_campaign=act_formato_excel&amp;utm_content=act_formato_excel_link" xr:uid="{2C7C7BA3-60C4-4CCA-BED8-B3F1D6EA7EFF}"/>
    <hyperlink ref="B3320" r:id="rId1019" display="https://actualicese.com/declaracion-de-extincion-de-la-obligacion-hipotecaria/?referer=L-excel-formato&amp;utm_medium=act_formato_excel&amp;utm_source=act_formato_excel&amp;utm_campaign=act_formato_excel&amp;utm_content=act_formato_excel_link" xr:uid="{42AE289B-97F6-4B81-9B69-0C8E5DFFC7FF}"/>
    <hyperlink ref="B3322" r:id="rId1020" display="https://actualicese.com/limite-de-pagos-en-efectivo-a-tener-en-cuenta-para-2018/?referer=L-excel-formato&amp;utm_medium=act_formato_excel&amp;utm_source=act_formato_excel&amp;utm_campaign=act_formato_excel&amp;utm_content=act_formato_excel_link" xr:uid="{0B1543AA-7AC4-4207-8C36-BE2571A892F0}"/>
    <hyperlink ref="B3324" r:id="rId1021" display="https://actualicese.com/demanda-de-cancelacion-y-reposicion-de-titulo-valor-contra-entidad-bancaria/?referer=L-excel-formato&amp;utm_medium=act_formato_excel&amp;utm_source=act_formato_excel&amp;utm_campaign=act_formato_excel&amp;utm_content=act_formato_excel_link" xr:uid="{30A7C135-BE64-41B4-BA0E-AC4F6DEF7D67}"/>
    <hyperlink ref="B3326" r:id="rId1022" display="https://actualicese.com/revision-de-control-de-calidad-en-un-encargo-de-auditoria/?referer=L-excel-formato&amp;utm_medium=act_formato_excel&amp;utm_source=act_formato_excel&amp;utm_campaign=act_formato_excel&amp;utm_content=act_formato_excel_link" xr:uid="{37BA1F03-8C61-4F1C-914F-2F0C79CC9EC5}"/>
    <hyperlink ref="B3328" r:id="rId1023" display="https://actualicese.com/retencion-en-la-fuente-con-procedimiento-1-sobre-rentas-de-trabajo-durante-el-2018/?referer=L-excel-formato&amp;utm_medium=act_formato_excel&amp;utm_source=act_formato_excel&amp;utm_campaign=act_formato_excel&amp;utm_content=act_formato_excel_link" xr:uid="{2A817E5E-980E-40AD-8A72-0E277DCABF23}"/>
    <hyperlink ref="B3330" r:id="rId1024" display="https://actualicese.com/contrato-de-comodato/?referer=L-excel-formato&amp;utm_medium=act_formato_excel&amp;utm_source=act_formato_excel&amp;utm_campaign=act_formato_excel&amp;utm_content=act_formato_excel_link" xr:uid="{C774CFD9-5954-42D7-ADC2-6B76671C31ED}"/>
    <hyperlink ref="B3332" r:id="rId1025" display="https://actualicese.com/tipos-de-terminos-de-firmeza-de-las-declaraciones-tributarias/?referer=L-excel-formato&amp;utm_medium=act_formato_excel&amp;utm_source=act_formato_excel&amp;utm_campaign=act_formato_excel&amp;utm_content=act_formato_excel_link" xr:uid="{E8D5E1A8-2309-4E2F-9CF5-90FEF5AAF893}"/>
    <hyperlink ref="B3334" r:id="rId1026" display="https://actualicese.com/informacion-laboral-2018/?referer=L-excel-formato&amp;utm_medium=act_formato_excel&amp;utm_source=act_formato_excel&amp;utm_campaign=act_formato_excel&amp;utm_content=act_formato_excel_link" xr:uid="{615AEBDD-3576-4AD8-80C3-3D1E5A12722C}"/>
    <hyperlink ref="B3336" r:id="rId1027" display="https://actualicese.com/2018-historico-de-salario-minimo-y-auxilio-de-transporte/?referer=L-excel-formato&amp;utm_medium=act_formato_excel&amp;utm_source=act_formato_excel&amp;utm_campaign=act_formato_excel&amp;utm_content=act_formato_excel_link" xr:uid="{40EB230C-D94F-4F3E-8413-707F7343EDFE}"/>
    <hyperlink ref="B3338" r:id="rId1028" display="https://actualicese.com/calendario-para-personas-naturales-2018/?referer=L-excel-formato&amp;utm_medium=act_formato_excel&amp;utm_source=act_formato_excel&amp;utm_campaign=act_formato_excel&amp;utm_content=act_formato_excel_link" xr:uid="{836C777B-743C-40CC-98D0-36E7BF1A8C12}"/>
    <hyperlink ref="B3340" r:id="rId1029" display="https://actualicese.com/calendario-tributario-distrital-2018/?referer=L-excel-formato&amp;utm_medium=act_formato_excel&amp;utm_source=act_formato_excel&amp;utm_campaign=act_formato_excel&amp;utm_content=act_formato_excel_link" xr:uid="{3DA02CC9-ED43-495E-87E2-7DF613593506}"/>
    <hyperlink ref="B3342" r:id="rId1030" display="https://actualicese.com/tasa-representativa-de-mercado-trm/?referer=L-excel-formato&amp;utm_medium=act_formato_excel&amp;utm_source=act_formato_excel&amp;utm_campaign=act_formato_excel&amp;utm_content=act_formato_excel_link" xr:uid="{FDCB526D-A945-433D-9F18-C93E0756DB90}"/>
    <hyperlink ref="B3344" r:id="rId1031" display="https://actualicese.com/calendario-tributario-automatizado-2018/?referer=L-excel-formato&amp;utm_medium=act_formato_excel&amp;utm_source=act_formato_excel&amp;utm_campaign=act_formato_excel&amp;utm_content=act_formato_excel_link" xr:uid="{3C9B98DC-2F1A-412B-9162-350BAB8EDA1F}"/>
    <hyperlink ref="B3346" r:id="rId1032" display="https://actualicese.com/tabla-de-retenciones-en-la-fuente-por-renta-para-ano-fiscal-2018/?referer=L-excel-formato&amp;utm_medium=act_formato_excel&amp;utm_source=act_formato_excel&amp;utm_campaign=act_formato_excel&amp;utm_content=act_formato_excel_link" xr:uid="{C9280746-69D5-47E3-B780-636505DDCC4A}"/>
    <hyperlink ref="B3348" r:id="rId1033" display="https://actualicese.com/calendario-tributario-2018/?referer=L-excel-formato&amp;utm_medium=act_formato_excel&amp;utm_source=act_formato_excel&amp;utm_campaign=act_formato_excel&amp;utm_content=act_formato_excel_link" xr:uid="{B7A94A0E-E65C-4603-B9D4-A74BB83AD709}"/>
    <hyperlink ref="B3350" r:id="rId1034" display="https://actualicese.com/modelo-del-certificado-anual-a-socios-y-o-accionistas-por-el-ano-2017/?referer=L-excel-formato&amp;utm_medium=act_formato_excel&amp;utm_source=act_formato_excel&amp;utm_campaign=act_formato_excel&amp;utm_content=act_formato_excel_link" xr:uid="{D370FF23-A3FD-44E8-AEF1-6B909A875F50}"/>
    <hyperlink ref="B3352" r:id="rId1035" display="https://actualicese.com/porcentaje-fijo-de-retencion-en-la-fuente-sobre-salarios-en-diciembre-de-2017-procedimiento-2/?referer=L-excel-formato&amp;utm_medium=act_formato_excel&amp;utm_source=act_formato_excel&amp;utm_campaign=act_formato_excel&amp;utm_content=act_formato_excel_link" xr:uid="{4F522D56-6E92-479A-8142-ADBDA160561D}"/>
    <hyperlink ref="B3354" r:id="rId1036" display="https://actualicese.com/poder-para-constituir-una-sociedad-anonima-otorgado-por-persona-juridica-extranjera/?referer=L-excel-formato&amp;utm_medium=act_formato_excel&amp;utm_source=act_formato_excel&amp;utm_campaign=act_formato_excel&amp;utm_content=act_formato_excel_link" xr:uid="{36FAA9F1-DD0E-403A-B834-0F7181CD4B10}"/>
    <hyperlink ref="B3356" r:id="rId1037" display="https://actualicese.com/independencia-del-revisor-fiscal-o-auditor-de-la-firma/?referer=L-excel-formato&amp;utm_medium=act_formato_excel&amp;utm_source=act_formato_excel&amp;utm_campaign=act_formato_excel&amp;utm_content=act_formato_excel_link" xr:uid="{ED671A5A-252A-434E-A6FF-90252226A190}"/>
    <hyperlink ref="B3358" r:id="rId1038" display="https://actualicese.com/categorias-de-informantes-de-exogena-por-el-ano-gravable-2017-y-formatos-que-deben-usar/?referer=L-excel-formato&amp;utm_medium=act_formato_excel&amp;utm_source=act_formato_excel&amp;utm_campaign=act_formato_excel&amp;utm_content=act_formato_excel_link" xr:uid="{2955924E-F696-488A-AE33-E7044E7DCD71}"/>
    <hyperlink ref="B3360" r:id="rId1039" display="https://actualicese.com/restitucion-de-bien-inmueble-arrendado-local-de-comercio/?referer=L-excel-formato&amp;utm_medium=act_formato_excel&amp;utm_source=act_formato_excel&amp;utm_campaign=act_formato_excel&amp;utm_content=act_formato_excel_link" xr:uid="{E3019C50-A5EE-4788-BD56-B4777F936910}"/>
    <hyperlink ref="B3362" r:id="rId1040" display="https://actualicese.com/confirmacion-del-auditor-de-un-componente/?referer=L-excel-formato&amp;utm_medium=act_formato_excel&amp;utm_source=act_formato_excel&amp;utm_campaign=act_formato_excel&amp;utm_content=act_formato_excel_link" xr:uid="{7D4DB13D-2F7A-40B4-B5C0-9EF1D0CD1041}"/>
    <hyperlink ref="B3364" r:id="rId1041" display="https://actualicese.com/regimen-simplificado-del-iva-y-del-impuesto-al-consumo-diferencias-y-similitudes/?referer=L-excel-formato&amp;utm_medium=act_formato_excel&amp;utm_source=act_formato_excel&amp;utm_campaign=act_formato_excel&amp;utm_content=act_formato_excel_link" xr:uid="{B22E7B59-CEDD-4061-AEC1-EC8CE17FDBD8}"/>
    <hyperlink ref="B3366" r:id="rId1042" display="https://actualicese.com/persona-natural-empresa-unipersonal-o-sas-caracteristicas-frente-a-obligaciones-tributarias/?referer=L-excel-formato&amp;utm_medium=act_formato_excel&amp;utm_source=act_formato_excel&amp;utm_campaign=act_formato_excel&amp;utm_content=act_formato_excel_link" xr:uid="{204A8F2F-DDA8-488C-AF7C-7B3BC6AE09CF}"/>
    <hyperlink ref="B3368" r:id="rId1043" display="https://actualicese.com/recurso-de-queja-por-denegar-liquidacion-de-credito-en-proceso-ejecutivo/?referer=L-excel-formato&amp;utm_medium=act_formato_excel&amp;utm_source=act_formato_excel&amp;utm_campaign=act_formato_excel&amp;utm_content=act_formato_excel_link" xr:uid="{A7F21D4A-F9E0-428A-BEAE-CEE240043047}"/>
    <hyperlink ref="B3370" r:id="rId1044" display="https://actualicese.com/solicitud-de-pruebas-extraprocesales/?referer=L-excel-formato&amp;utm_medium=act_formato_excel&amp;utm_source=act_formato_excel&amp;utm_campaign=act_formato_excel&amp;utm_content=act_formato_excel_link" xr:uid="{7B6CFE4A-02C2-464D-9F7B-84C20547F89C}"/>
    <hyperlink ref="B3372" r:id="rId1045" display="https://actualicese.com/conciliacion-contable-y-tributaria-casos-de-descuentos-y-deducciones-parte-iv/?referer=L-excel-formato&amp;utm_medium=act_formato_excel&amp;utm_source=act_formato_excel&amp;utm_campaign=act_formato_excel&amp;utm_content=act_formato_excel_link" xr:uid="{1E4981AC-4961-482A-A044-6F086D1A48B0}"/>
    <hyperlink ref="B3374" r:id="rId1046" display="https://actualicese.com/conciliacion-contable-y-tributaria-casos-de-descuentos-tributarios/?referer=L-excel-formato&amp;utm_medium=act_formato_excel&amp;utm_source=act_formato_excel&amp;utm_campaign=act_formato_excel&amp;utm_content=act_formato_excel_link" xr:uid="{65B82F3A-3D24-4FAC-B1E9-35DDF093C653}"/>
    <hyperlink ref="B3376" r:id="rId1047" display="https://actualicese.com/demanda-de-proceso-ejecutivo-singular-letra-de-cambio/?referer=L-excel-formato&amp;utm_medium=act_formato_excel&amp;utm_source=act_formato_excel&amp;utm_campaign=act_formato_excel&amp;utm_content=act_formato_excel_link" xr:uid="{EF2544F5-2D8B-4B49-BA3A-66C2246B8627}"/>
    <hyperlink ref="B3378" r:id="rId1048" display="https://actualicese.com/conciliacion-contable-y-tributaria-casos-de-costos-y-deducciones-parte-ii/?referer=L-excel-formato&amp;utm_medium=act_formato_excel&amp;utm_source=act_formato_excel&amp;utm_campaign=act_formato_excel&amp;utm_content=act_formato_excel_link" xr:uid="{D73180AE-AF69-4AF7-BEFE-89860A3B5E99}"/>
    <hyperlink ref="B3380" r:id="rId1049" display="https://actualicese.com/descuentos-tributarios-para-personas-juridicas-y-sus-limites-al-momento-de-aplicarlos/?referer=L-excel-formato&amp;utm_medium=act_formato_excel&amp;utm_source=act_formato_excel&amp;utm_campaign=act_formato_excel&amp;utm_content=act_formato_excel_link" xr:uid="{FA7F88D1-9CE6-44AC-B06D-C90A39D57284}"/>
    <hyperlink ref="B3382" r:id="rId1050" display="https://actualicese.com/distribucion-exclusiva/?referer=L-excel-formato&amp;utm_medium=act_formato_excel&amp;utm_source=act_formato_excel&amp;utm_campaign=act_formato_excel&amp;utm_content=act_formato_excel_link" xr:uid="{57CCB2A3-90C3-4876-AA43-B5B64E132B1A}"/>
    <hyperlink ref="B3384" r:id="rId1051" display="https://actualicese.com/conciliacion-contable-y-tributaria-casos-costos-y-deducciones-parte-i/?referer=L-excel-formato&amp;utm_medium=act_formato_excel&amp;utm_source=act_formato_excel&amp;utm_campaign=act_formato_excel&amp;utm_content=act_formato_excel_link" xr:uid="{BC6F28E1-6DD0-4C5C-A5C0-61C1DDC578E6}"/>
    <hyperlink ref="B3386" r:id="rId1052" display="https://actualicese.com/formatos-para-acceder-a-exclusion-de-iva-en-equipos-en-pro-del-medio-ambiente/?referer=L-excel-formato&amp;utm_medium=act_formato_excel&amp;utm_source=act_formato_excel&amp;utm_campaign=act_formato_excel&amp;utm_content=act_formato_excel_link" xr:uid="{BFD73135-1278-4C8E-BB2E-12ABE3A8A834}"/>
    <hyperlink ref="B3388" r:id="rId1053" display="https://actualicese.com/compromiso-de-fusion/?referer=L-excel-formato&amp;utm_medium=act_formato_excel&amp;utm_source=act_formato_excel&amp;utm_campaign=act_formato_excel&amp;utm_content=act_formato_excel_link" xr:uid="{D37E3A7A-858E-4104-941B-91E83BC80AA6}"/>
    <hyperlink ref="B3390" r:id="rId1054" display="https://actualicese.com/lista-de-chequeo-evidencia-relativa-a-los-controles-en-una-organizacion-de-servicios/?referer=L-excel-formato&amp;utm_medium=act_formato_excel&amp;utm_source=act_formato_excel&amp;utm_campaign=act_formato_excel&amp;utm_content=act_formato_excel_link" xr:uid="{BA04AE33-3043-4C74-AB50-AD804ABF4031}"/>
    <hyperlink ref="B3392" r:id="rId1055" display="https://actualicese.com/zomac-listado-automatizado-de-municipios-pertenecientes-a-estas-zonas/?referer=L-excel-formato&amp;utm_medium=act_formato_excel&amp;utm_source=act_formato_excel&amp;utm_campaign=act_formato_excel&amp;utm_content=act_formato_excel_link" xr:uid="{5C441984-F9BA-4BE4-BD14-24E44D814983}"/>
    <hyperlink ref="B3394" r:id="rId1056" display="https://actualicese.com/convocatoria-de-integracion-de-tribunal-de-arbitramento-comercial/?referer=L-excel-formato&amp;utm_medium=act_formato_excel&amp;utm_source=act_formato_excel&amp;utm_campaign=act_formato_excel&amp;utm_content=act_formato_excel_link" xr:uid="{93D7DDCF-AF46-4EE1-9063-1B2078CD2FDD}"/>
    <hyperlink ref="B3396" r:id="rId1057" display="https://actualicese.com/beneficio-en-renta-para-sociedades-ubicadas-en-zomac-requisitos-segun-el-tamano-de-la-empresa/?referer=L-excel-formato&amp;utm_medium=act_formato_excel&amp;utm_source=act_formato_excel&amp;utm_campaign=act_formato_excel&amp;utm_content=act_formato_excel_link" xr:uid="{6B9E6745-AA40-4EB7-8BD4-1E2C7489EED0}"/>
    <hyperlink ref="B3398" r:id="rId1058" display="https://actualicese.com/acta-final-de-arreglo-directo/?referer=L-excel-formato&amp;utm_medium=act_formato_excel&amp;utm_source=act_formato_excel&amp;utm_campaign=act_formato_excel&amp;utm_content=act_formato_excel_link" xr:uid="{FF66AB84-C98D-477E-A28D-BE8597134A24}"/>
    <hyperlink ref="B3400" r:id="rId1059" display="https://actualicese.com/cesion-de-derechos-litigiosos/?referer=L-excel-formato&amp;utm_medium=act_formato_excel&amp;utm_source=act_formato_excel&amp;utm_campaign=act_formato_excel&amp;utm_content=act_formato_excel_link" xr:uid="{9637826B-6705-4349-A56C-AF5EA447636A}"/>
    <hyperlink ref="B3402" r:id="rId1060" display="https://actualicese.com/cuenta-de-cobro-para-una-persona-que-presta-servicios-en-el-regimen-simplificado-del-iva/?referer=L-excel-formato&amp;utm_medium=act_formato_excel&amp;utm_source=act_formato_excel&amp;utm_campaign=act_formato_excel&amp;utm_content=act_formato_excel_link" xr:uid="{2C2979D8-9556-4FF6-94AE-38589C544E97}"/>
    <hyperlink ref="B3404" r:id="rId1061" display="https://actualicese.com/levantamiento-de-fuero-sindical/?referer=L-excel-formato&amp;utm_medium=act_formato_excel&amp;utm_source=act_formato_excel&amp;utm_campaign=act_formato_excel&amp;utm_content=act_formato_excel_link" xr:uid="{DC7835BB-7EB9-4AED-A3DC-56BE1B934B97}"/>
    <hyperlink ref="B3406" r:id="rId1062" display="https://actualicese.com/requisitos-para-no-estar-obligado-a-declarar-renta-por-el-ano-gravable-2016/?referer=L-excel-formato&amp;utm_medium=act_formato_excel&amp;utm_source=act_formato_excel&amp;utm_campaign=act_formato_excel&amp;utm_content=act_formato_excel_link" xr:uid="{7A370F98-7FB2-49DB-9CFA-9A1AD0B18156}"/>
    <hyperlink ref="B3408" r:id="rId1063" display="https://actualicese.com/patrimonio-y-rentas-a-declarar-segun-la-residencia-fiscal-del-contribuyente/?referer=L-excel-formato&amp;utm_medium=act_formato_excel&amp;utm_source=act_formato_excel&amp;utm_campaign=act_formato_excel&amp;utm_content=act_formato_excel_link" xr:uid="{C3AECF2B-61D5-4501-B04C-AEAC03B9C6C6}"/>
    <hyperlink ref="B3410" r:id="rId1064" display="https://actualicese.com/demanda-para-iniciar-proceso-ejecutivo-laboral/?referer=L-excel-formato&amp;utm_medium=act_formato_excel&amp;utm_source=act_formato_excel&amp;utm_campaign=act_formato_excel&amp;utm_content=act_formato_excel_link" xr:uid="{7B33FD33-1C24-448C-A1F6-15CD8A3942CC}"/>
    <hyperlink ref="B3412" r:id="rId1065" display="https://actualicese.com/conducta-sancionable-en-que-consiste-para-efectos-de-liquidar-sancion-reducida/?referer=L-excel-formato&amp;utm_medium=act_formato_excel&amp;utm_source=act_formato_excel&amp;utm_campaign=act_formato_excel&amp;utm_content=act_formato_excel_link" xr:uid="{776B4573-2A1A-493A-9541-5CD9CE3B00F4}"/>
    <hyperlink ref="B3414" r:id="rId1066" display="https://actualicese.com/contrato-de-outsourcing/?referer=L-excel-formato&amp;utm_medium=act_formato_excel&amp;utm_source=act_formato_excel&amp;utm_campaign=act_formato_excel&amp;utm_content=act_formato_excel_link" xr:uid="{47520C54-4D2E-4D55-BC0D-2D5016AB7480}"/>
    <hyperlink ref="B3416" r:id="rId1067" display="https://actualicese.com/convenios-para-evitar-la-doble-tributacion-aplicables-al-ano-gravable-2016/?referer=L-excel-formato&amp;utm_medium=act_formato_excel&amp;utm_source=act_formato_excel&amp;utm_campaign=act_formato_excel&amp;utm_content=act_formato_excel_link" xr:uid="{62F14EC0-8230-4BE1-B842-F409E36C4F2B}"/>
    <hyperlink ref="B3418" r:id="rId1068" display="https://actualicese.com/declaracion-de-renta-ano-gravable-2016-indicadores-y-otros-datos-basicos-para-su-elaboracion/?referer=L-excel-formato&amp;utm_medium=act_formato_excel&amp;utm_source=act_formato_excel&amp;utm_campaign=act_formato_excel&amp;utm_content=act_formato_excel_link" xr:uid="{CD029853-1B7B-4D9E-855E-87149BD687E6}"/>
    <hyperlink ref="B3420" r:id="rId1069" display="https://actualicese.com/lista-de-chequeo-de-requisitos-para-obtener-la-tarjeta-profesional-de-contador-publico/?referer=L-excel-formato&amp;utm_medium=act_formato_excel&amp;utm_source=act_formato_excel&amp;utm_campaign=act_formato_excel&amp;utm_content=act_formato_excel_link" xr:uid="{C98D7812-F961-4038-AED5-DBA8BDF1B47E}"/>
    <hyperlink ref="B3422" r:id="rId1070" display="https://actualicese.com/clasificacion-tributaria-de-una-persona-natural-segun-el-concepto-885-de-julio-31-de-2014/?referer=L-excel-formato&amp;utm_medium=act_formato_excel&amp;utm_source=act_formato_excel&amp;utm_campaign=act_formato_excel&amp;utm_content=act_formato_excel_link" xr:uid="{18B0294F-874A-4464-A5D7-E5D014046932}"/>
    <hyperlink ref="B3424" r:id="rId1071" display="https://actualicese.com/formulario-de-reclamos-del-usuario-o-cliente/?referer=L-excel-formato&amp;utm_medium=act_formato_excel&amp;utm_source=act_formato_excel&amp;utm_campaign=act_formato_excel&amp;utm_content=act_formato_excel_link" xr:uid="{EA6901E7-8875-45DC-9022-5BF8B4742F39}"/>
    <hyperlink ref="B3426" r:id="rId1072" display="https://actualicese.com/lista-de-chequeo-de-requisitos-para-la-expedicion-de-la-tarjeta-de-registro-de-entidades/?referer=L-excel-formato&amp;utm_medium=act_formato_excel&amp;utm_source=act_formato_excel&amp;utm_campaign=act_formato_excel&amp;utm_content=act_formato_excel_link" xr:uid="{13A166A1-0803-42A8-8748-EE0178E701FA}"/>
    <hyperlink ref="B3428" r:id="rId1073" display="https://actualicese.com/conducta-sancionable-comision-de-la-misma-conducta-no-permite-liquidar-sancion-reducida/?referer=L-excel-formato&amp;utm_medium=act_formato_excel&amp;utm_source=act_formato_excel&amp;utm_campaign=act_formato_excel&amp;utm_content=act_formato_excel_link" xr:uid="{BDDC2CF3-9D47-49C9-B3A7-4AF2E41A863F}"/>
    <hyperlink ref="B3430" r:id="rId1074" display="https://actualicese.com/modelo-de-circularizacion-con-companias-de-seguros/?referer=L-excel-formato&amp;utm_medium=act_formato_excel&amp;utm_source=act_formato_excel&amp;utm_campaign=act_formato_excel&amp;utm_content=act_formato_excel_link" xr:uid="{EABA3AA2-0944-4F96-B217-A2150313E23E}"/>
    <hyperlink ref="B3432" r:id="rId1075" display="https://actualicese.com/prorrateo-de-iva-comunes-hoja-de-trabajo-con-calculos-basicos/?referer=L-excel-formato&amp;utm_medium=act_formato_excel&amp;utm_source=act_formato_excel&amp;utm_campaign=act_formato_excel&amp;utm_content=act_formato_excel_link" xr:uid="{65190981-E09B-4210-A605-F50C3B8D5EBC}"/>
    <hyperlink ref="B3434" r:id="rId1076" display="https://actualicese.com/personas-naturales-obligadas-y-no-obligadas-a-llevar-contabilidad/?referer=L-excel-formato&amp;utm_medium=act_formato_excel&amp;utm_source=act_formato_excel&amp;utm_campaign=act_formato_excel&amp;utm_content=act_formato_excel_link" xr:uid="{8CE0E67B-4E98-49E1-AECF-8BEBEC07CD08}"/>
    <hyperlink ref="B3436" r:id="rId1077" display="https://actualicese.com/modelo-de-certificado-laboral/?referer=L-excel-formato&amp;utm_medium=act_formato_excel&amp;utm_source=act_formato_excel&amp;utm_campaign=act_formato_excel&amp;utm_content=act_formato_excel_link" xr:uid="{76AED58D-5AC2-4CAD-BF45-6CA6EA998E85}"/>
    <hyperlink ref="B3438" r:id="rId1078" display="https://actualicese.com/calculo-de-la-contribucion-2017-a-la-supersociedades/?referer=L-excel-formato&amp;utm_medium=act_formato_excel&amp;utm_source=act_formato_excel&amp;utm_campaign=act_formato_excel&amp;utm_content=act_formato_excel_link" xr:uid="{FC23FEA0-69C6-42A2-A9EC-0D574962825B}"/>
    <hyperlink ref="B3440" r:id="rId1079" display="https://actualicese.com/lista-de-chequeo-de-revelaciones-para-microempresas/?referer=L-excel-formato&amp;utm_medium=act_formato_excel&amp;utm_source=act_formato_excel&amp;utm_campaign=act_formato_excel&amp;utm_content=act_formato_excel_link" xr:uid="{EA3EE5AD-E90B-40B1-99CA-B519941A67EB}"/>
    <hyperlink ref="B3442" r:id="rId1080" display="https://actualicese.com/clasificacion-tributaria-de-una-persona-natural-segun-decreto-3032-de-2013/?referer=L-excel-formato&amp;utm_medium=act_formato_excel&amp;utm_source=act_formato_excel&amp;utm_campaign=act_formato_excel&amp;utm_content=act_formato_excel_link" xr:uid="{DCA9E208-0827-4835-B0E1-5101AD2BE88F}"/>
    <hyperlink ref="B3444" r:id="rId1081" display="https://actualicese.com/transaccion-para-terminar-contrato-de-obra-en-propiedad-horizontal/?referer=L-excel-formato&amp;utm_medium=act_formato_excel&amp;utm_source=act_formato_excel&amp;utm_campaign=act_formato_excel&amp;utm_content=act_formato_excel_link" xr:uid="{E2A43EE2-294B-4ABA-B230-3A133A9E35AF}"/>
    <hyperlink ref="B3446" r:id="rId1082" display="https://actualicese.com/residente-para-efectos-fiscales/?referer=L-excel-formato&amp;utm_medium=act_formato_excel&amp;utm_source=act_formato_excel&amp;utm_campaign=act_formato_excel&amp;utm_content=act_formato_excel_link" xr:uid="{F9AABD4A-17B4-4010-A08D-88D7EAAFD6B2}"/>
    <hyperlink ref="B3448" r:id="rId1083" display="https://actualicese.com/carta-de-interrupcion-de-la-prescripcion-de-las-acciones-laborales/?referer=L-excel-formato&amp;utm_medium=act_formato_excel&amp;utm_source=act_formato_excel&amp;utm_campaign=act_formato_excel&amp;utm_content=act_formato_excel_link" xr:uid="{930618E8-66A3-4D4D-A6BA-78FF8F38BC35}"/>
    <hyperlink ref="B3450" r:id="rId1084" display="https://actualicese.com/tabla-de-equivalencias-de-terminos-sobre-normas-internacionales-de-auditoria/?referer=L-excel-formato&amp;utm_medium=act_formato_excel&amp;utm_source=act_formato_excel&amp;utm_campaign=act_formato_excel&amp;utm_content=act_formato_excel_link" xr:uid="{D6E56BA7-04E8-428D-98D7-B647351040FC}"/>
    <hyperlink ref="B3452" r:id="rId1085" display="https://actualicese.com/habilitacion-para-expedir-factura-electronica-proceso-a-seguir/?referer=L-excel-formato&amp;utm_medium=act_formato_excel&amp;utm_source=act_formato_excel&amp;utm_campaign=act_formato_excel&amp;utm_content=act_formato_excel_link" xr:uid="{07615734-4C9E-46A6-9232-39E5358E3B49}"/>
    <hyperlink ref="B3454" r:id="rId1086" display="https://actualicese.com/contrato-de-obra-para-construccion/?referer=L-excel-formato&amp;utm_medium=act_formato_excel&amp;utm_source=act_formato_excel&amp;utm_campaign=act_formato_excel&amp;utm_content=act_formato_excel_link" xr:uid="{1C4D3696-D494-435F-8134-156917B9892F}"/>
    <hyperlink ref="B3456" r:id="rId1087" display="https://actualicese.com/pasos-que-debe-seguir-el-consumidor-financiero-para-exponer-una-inconformidad/?referer=L-excel-formato&amp;utm_medium=act_formato_excel&amp;utm_source=act_formato_excel&amp;utm_campaign=act_formato_excel&amp;utm_content=act_formato_excel_link" xr:uid="{C4FB158D-3ED7-45C2-BEE8-F3584CF2A264}"/>
    <hyperlink ref="B3458" r:id="rId1088" display="https://actualicese.com/terminos-a-tener-en-cuenta-en-el-tramite-de-solicitud-de-devolucion-de-saldos-a-favor/?referer=L-excel-formato&amp;utm_medium=act_formato_excel&amp;utm_source=act_formato_excel&amp;utm_campaign=act_formato_excel&amp;utm_content=act_formato_excel_link" xr:uid="{EF359289-6446-4F03-AD67-CB2079027591}"/>
    <hyperlink ref="B3460" r:id="rId1089" display="https://actualicese.com/cuestionario-de-auditoria-para-area-de-sistemas/?referer=L-excel-formato&amp;utm_medium=act_formato_excel&amp;utm_source=act_formato_excel&amp;utm_campaign=act_formato_excel&amp;utm_content=act_formato_excel_link" xr:uid="{5629CAE3-3BAF-4CC7-87AF-B890B9B10BC7}"/>
    <hyperlink ref="B3462" r:id="rId1090" display="https://actualicese.com/cedula-rentas-de-capital-y-su-renta-liquida-segun-concepto-5984-de-marzo-17-de-2017/?referer=L-excel-formato&amp;utm_medium=act_formato_excel&amp;utm_source=act_formato_excel&amp;utm_campaign=act_formato_excel&amp;utm_content=act_formato_excel_link" xr:uid="{D7BF4E0B-2EEE-40DC-A0EE-E193FE9E0008}"/>
    <hyperlink ref="B3464" r:id="rId1091" display="https://actualicese.com/renta-presuntiva-y-las-novedades-de-la-reforma-tributaria-en-su-determinacion/?referer=L-excel-formato&amp;utm_medium=act_formato_excel&amp;utm_source=act_formato_excel&amp;utm_campaign=act_formato_excel&amp;utm_content=act_formato_excel_link" xr:uid="{64FF8FA6-4598-4DDC-944D-5B79D1C6E282}"/>
    <hyperlink ref="B3466" r:id="rId1092" display="https://actualicese.com/carta-radicacion-de-licencia-de-maternidad-cuando-no-se-cotizo-todo-el-embarazo/?referer=L-excel-formato&amp;utm_medium=act_formato_excel&amp;utm_source=act_formato_excel&amp;utm_campaign=act_formato_excel&amp;utm_content=act_formato_excel_link" xr:uid="{55127CE3-1D70-49CF-8DBF-B93C9D3C54BE}"/>
    <hyperlink ref="B3468" r:id="rId1093" display="https://actualicese.com/formato-cuestionario-de-auditoria-para-area-de-produccion/?referer=L-excel-formato&amp;utm_medium=act_formato_excel&amp;utm_source=act_formato_excel&amp;utm_campaign=act_formato_excel&amp;utm_content=act_formato_excel_link" xr:uid="{E4AA4511-ADDA-4971-8CCA-2343EBA34E26}"/>
    <hyperlink ref="B3470" r:id="rId1094" display="https://actualicese.com/listado-de-relaciones-de-intercambio-de-informacion-de-cuentas-financieras-que-tiene-colombia/?referer=L-excel-formato&amp;utm_medium=act_formato_excel&amp;utm_source=act_formato_excel&amp;utm_campaign=act_formato_excel&amp;utm_content=act_formato_excel_link" xr:uid="{C2C626A0-C91A-4883-973B-B33ECB6CAEFE}"/>
    <hyperlink ref="B3472" r:id="rId1095" display="https://actualicese.com/tasas-generalidades-y-conceptos/?referer=L-excel-formato&amp;utm_medium=act_formato_excel&amp;utm_source=act_formato_excel&amp;utm_campaign=act_formato_excel&amp;utm_content=act_formato_excel_link" xr:uid="{6C7AB0DF-5589-4EBF-92AD-0AA4C01C4DAB}"/>
    <hyperlink ref="B3474" r:id="rId1096" display="https://actualicese.com/contribuyentes-de-monotributo-arl-y-valor-a-pagar-por-cada-componente-por-2017/?referer=L-excel-formato&amp;utm_medium=act_formato_excel&amp;utm_source=act_formato_excel&amp;utm_campaign=act_formato_excel&amp;utm_content=act_formato_excel_link" xr:uid="{9D050616-0835-4FC1-8EB9-2FB0F78AEBF2}"/>
    <hyperlink ref="B3476" r:id="rId1097" display="https://actualicese.com/reclamacion-ante-empresas-de-telefonia-celular-por-reporte-negativo-a-centrales-de-riesgo/?referer=L-excel-formato&amp;utm_medium=act_formato_excel&amp;utm_source=act_formato_excel&amp;utm_campaign=act_formato_excel&amp;utm_content=act_formato_excel_link" xr:uid="{9EFEFD6B-753A-4C42-9D35-8441925426E2}"/>
    <hyperlink ref="B3478" r:id="rId1098" display="https://actualicese.com/intereses-moratorios-sobre-deudas-tributarias-luego-de-la-ley-1819-de-2016/?referer=L-excel-formato&amp;utm_medium=act_formato_excel&amp;utm_source=act_formato_excel&amp;utm_campaign=act_formato_excel&amp;utm_content=act_formato_excel_link" xr:uid="{7EBCB3F6-DC35-4A27-9675-B1FFFD01E67B}"/>
    <hyperlink ref="B3480" r:id="rId1099" display="https://actualicese.com/formularios-210-y-230-con-anexos-para-declaracion-de-renta-ano-gravable-2016/?referer=L-excel-formato&amp;utm_medium=act_formato_excel&amp;utm_source=act_formato_excel&amp;utm_campaign=act_formato_excel&amp;utm_content=act_formato_excel_link" xr:uid="{FB2E74DF-E37F-46C0-8AC3-86B1920EB9F3}"/>
    <hyperlink ref="B3482" r:id="rId1100" display="https://actualicese.com/formularios-110-y-240-con-anexos-para-declaracion-de-renta-ano-gravable-2016/?referer=L-excel-formato&amp;utm_medium=act_formato_excel&amp;utm_source=act_formato_excel&amp;utm_campaign=act_formato_excel&amp;utm_content=act_formato_excel_link" xr:uid="{9E82D8DC-A974-4453-BBDE-32A4A41F8315}"/>
    <hyperlink ref="B3484" r:id="rId1101" display="https://actualicese.com/modelo-para-proyectar-efectos-iman-e-imas-en-declaraciones-de-renta-2016-de-empleados/?referer=L-excel-formato&amp;utm_medium=act_formato_excel&amp;utm_source=act_formato_excel&amp;utm_campaign=act_formato_excel&amp;utm_content=act_formato_excel_link" xr:uid="{0907C4F5-D498-4CEC-888D-61A2CADB2A09}"/>
    <hyperlink ref="B3486" r:id="rId1102" display="https://actualicese.com/clasificacion-tributaria-de-las-personas-naturales-y-sucesiones-iliquidas-por-el-ano-2016/?referer=L-excel-formato&amp;utm_medium=act_formato_excel&amp;utm_source=act_formato_excel&amp;utm_campaign=act_formato_excel&amp;utm_content=act_formato_excel_link" xr:uid="{2440DFF3-9CFC-4C30-B936-61DD50FFEEED}"/>
    <hyperlink ref="B3488" r:id="rId1103" display="https://actualicese.com/modelo-para-proyectar-efectos-de-imas-por-2016-de-trabajadores-por-cuenta-propia/?referer=L-excel-formato&amp;utm_medium=act_formato_excel&amp;utm_source=act_formato_excel&amp;utm_campaign=act_formato_excel&amp;utm_content=act_formato_excel_link" xr:uid="{B7B6133D-DA4C-4495-B5C6-808E9A963AAC}"/>
    <hyperlink ref="B3490" r:id="rId1104" display="https://actualicese.com/contribuyentes-de-monotributo-beps-y-valor-a-pagar-por-cada-componente/?referer=L-excel-formato&amp;utm_medium=act_formato_excel&amp;utm_source=act_formato_excel&amp;utm_campaign=act_formato_excel&amp;utm_content=act_formato_excel_link" xr:uid="{325E50A1-9E0F-4691-934D-3BFE1C387E8B}"/>
    <hyperlink ref="B3492" r:id="rId1105" display="https://actualicese.com/aprobacion-de-disolucion-de-sociedad-de-responsabilidad-limitada/?referer=L-excel-formato&amp;utm_medium=act_formato_excel&amp;utm_source=act_formato_excel&amp;utm_campaign=act_formato_excel&amp;utm_content=act_formato_excel_link" xr:uid="{0D74FBD6-13D1-400F-B3D7-1696C73C5185}"/>
    <hyperlink ref="B3494" r:id="rId1106" display="https://actualicese.com/acta-de-junta-para-transformacion-de-sa-a-sas/?referer=L-excel-formato&amp;utm_medium=act_formato_excel&amp;utm_source=act_formato_excel&amp;utm_campaign=act_formato_excel&amp;utm_content=act_formato_excel_link" xr:uid="{6A8753F5-045A-46E8-8055-3878E7A0BD65}"/>
    <hyperlink ref="B3496" r:id="rId1107" display="https://actualicese.com/requisitos-para-acceder-a-beneficios-en-registro-mercantil-de-la-ley-projoven/?referer=L-excel-formato&amp;utm_medium=act_formato_excel&amp;utm_source=act_formato_excel&amp;utm_campaign=act_formato_excel&amp;utm_content=act_formato_excel_link" xr:uid="{EF9C8692-E837-46DB-ABB1-82ECE6EAA85D}"/>
    <hyperlink ref="B3498" r:id="rId1108" display="https://actualicese.com/porcentaje-fijo-de-retencion-en-la-fuente-sobre-salarios-en-junio-de-2017-procedimiento-2/?referer=L-excel-formato&amp;utm_medium=act_formato_excel&amp;utm_source=act_formato_excel&amp;utm_campaign=act_formato_excel&amp;utm_content=act_formato_excel_link" xr:uid="{2DB85F35-D1BF-4F2E-BF7D-E5CD962288EC}"/>
    <hyperlink ref="B3500" r:id="rId1109" display="https://actualicese.com/acta-de-junta-para-transformacion-de-ltda-a-sas/?referer=L-excel-formato&amp;utm_medium=act_formato_excel&amp;utm_source=act_formato_excel&amp;utm_campaign=act_formato_excel&amp;utm_content=act_formato_excel_link" xr:uid="{7FE8120A-760D-42B8-9A95-3454662B8F8D}"/>
    <hyperlink ref="B3502" r:id="rId1110" display="https://actualicese.com/reclamacion-por-garantias-sobre-bienes-o-servicios/?referer=L-excel-formato&amp;utm_medium=act_formato_excel&amp;utm_source=act_formato_excel&amp;utm_campaign=act_formato_excel&amp;utm_content=act_formato_excel_link" xr:uid="{0806FBFE-B2CF-467F-9465-AFC8A10AE51C}"/>
    <hyperlink ref="B3504" r:id="rId1111" display="https://actualicese.com/manifestacion-de-temas-a-tratar-en-informes-de-control-interno/?referer=L-excel-formato&amp;utm_medium=act_formato_excel&amp;utm_source=act_formato_excel&amp;utm_campaign=act_formato_excel&amp;utm_content=act_formato_excel_link" xr:uid="{625E0DAA-DE8E-4B57-AEE8-ACC64812D38A}"/>
    <hyperlink ref="B3506" r:id="rId1112" display="https://actualicese.com/retefuente-con-procedimiento-1-para-quienes-perciban-rentas-de-trabajo/?referer=L-excel-formato&amp;utm_medium=act_formato_excel&amp;utm_source=act_formato_excel&amp;utm_campaign=act_formato_excel&amp;utm_content=act_formato_excel_link" xr:uid="{39FBD87D-40BF-4EDA-87F3-51D2035738CE}"/>
    <hyperlink ref="B3508" r:id="rId1113" display="https://actualicese.com/regimen-tributario-especial-informacion-que-debe-contener-el-registro-de-inscripcion/?referer=L-excel-formato&amp;utm_medium=act_formato_excel&amp;utm_source=act_formato_excel&amp;utm_campaign=act_formato_excel&amp;utm_content=act_formato_excel_link" xr:uid="{5601F063-4A84-4ACE-AF11-00C01276D296}"/>
    <hyperlink ref="B3510" r:id="rId1114" display="https://actualicese.com/formulario-300-para-declaraciones-de-iva-bimestrales-yo-cuatrimestrales-durante-2017/?referer=L-excel-formato&amp;utm_medium=act_formato_excel&amp;utm_source=act_formato_excel&amp;utm_campaign=act_formato_excel&amp;utm_content=act_formato_excel_link" xr:uid="{C609B35A-BB2E-44FA-A0A2-3FB27CA34CC1}"/>
    <hyperlink ref="B3512" r:id="rId1115" display="https://actualicese.com/escrituras-de-venta-de-inmueble-que-no-esta-ubicado-en-propiedad-horizontal/?referer=L-excel-formato&amp;utm_medium=act_formato_excel&amp;utm_source=act_formato_excel&amp;utm_campaign=act_formato_excel&amp;utm_content=act_formato_excel_link" xr:uid="{E96A4B56-B92B-40F2-88EB-A08D41AAD4C0}"/>
    <hyperlink ref="B3514" r:id="rId1116" display="https://actualicese.com/escrituras-de-venta-de-inmueble-ubicado-en-propiedad-horizontal/?referer=L-excel-formato&amp;utm_medium=act_formato_excel&amp;utm_source=act_formato_excel&amp;utm_campaign=act_formato_excel&amp;utm_content=act_formato_excel_link" xr:uid="{DB4D5CF7-2106-45CE-B21F-E84A69EB31B2}"/>
    <hyperlink ref="B3516" r:id="rId1117" display="https://actualicese.com/informacion-requerida-para-agendar-cita-en-la-dian/?referer=L-excel-formato&amp;utm_medium=act_formato_excel&amp;utm_source=act_formato_excel&amp;utm_campaign=act_formato_excel&amp;utm_content=act_formato_excel_link" xr:uid="{8288F35C-5389-4655-A959-1BD9D8413369}"/>
    <hyperlink ref="B3518" r:id="rId1118" display="https://actualicese.com/elementos-conceptuales-para-informe-de-control-interno/?referer=L-excel-formato&amp;utm_medium=act_formato_excel&amp;utm_source=act_formato_excel&amp;utm_campaign=act_formato_excel&amp;utm_content=act_formato_excel_link" xr:uid="{80CB0885-51BF-496E-AA9D-05337A0B6954}"/>
    <hyperlink ref="B3520" r:id="rId1119" display="https://actualicese.com/modelo-de-manifestacion-de-la-gerencia-dirigida-a-la-revisoria-fiscal/?referer=L-excel-formato&amp;utm_medium=act_formato_excel&amp;utm_source=act_formato_excel&amp;utm_campaign=act_formato_excel&amp;utm_content=act_formato_excel_link" xr:uid="{0C6483B6-B891-45F3-9B53-621C37B5A9EF}"/>
    <hyperlink ref="B3522" r:id="rId1120" display="https://actualicese.com/formato-1003-por-2016-reportes-de-retenciones-que-le-practicaron-a-la-persona-o-entidad-informante/?referer=L-excel-formato&amp;utm_medium=act_formato_excel&amp;utm_source=act_formato_excel&amp;utm_campaign=act_formato_excel&amp;utm_content=act_formato_excel_link" xr:uid="{8F5A8B5E-F2E9-47C9-B9C1-C2DB889FF4D5}"/>
    <hyperlink ref="B3524" r:id="rId1121" display="https://actualicese.com/formato-1009-por-2016-reportes-de-cuentas-por-pagar/?referer=L-excel-formato&amp;utm_medium=act_formato_excel&amp;utm_source=act_formato_excel&amp;utm_campaign=act_formato_excel&amp;utm_content=act_formato_excel_link" xr:uid="{10943AF8-4166-4CED-A4EA-8AB941FEC49C}"/>
    <hyperlink ref="B3526" r:id="rId1122" display="https://actualicese.com/formato-1004-por-2016-reporte-de-descuentos-al-impuesto-de-renta-o-de-ganancia-ocasional/?referer=L-excel-formato&amp;utm_medium=act_formato_excel&amp;utm_source=act_formato_excel&amp;utm_campaign=act_formato_excel&amp;utm_content=act_formato_excel_link" xr:uid="{E3151454-C04D-4DF4-8D31-B0C71CEBB462}"/>
    <hyperlink ref="B3528" r:id="rId1123" display="https://actualicese.com/formato-1647-por-2016-reportes-de-ingresos-recibidos-para-terceros/?referer=L-excel-formato&amp;utm_medium=act_formato_excel&amp;utm_source=act_formato_excel&amp;utm_campaign=act_formato_excel&amp;utm_content=act_formato_excel_link" xr:uid="{C448F7BE-4224-40F8-A22C-D9AB693E5E7D}"/>
    <hyperlink ref="B3530" r:id="rId1124" display="https://actualicese.com/formato-1007-por-2016-reportes-de-ingresos-propios/?referer=L-excel-formato&amp;utm_medium=act_formato_excel&amp;utm_source=act_formato_excel&amp;utm_campaign=act_formato_excel&amp;utm_content=act_formato_excel_link" xr:uid="{C7828DE0-54BF-4575-B582-D7B2FF053A51}"/>
    <hyperlink ref="B3532" r:id="rId1125" display="https://actualicese.com/formato-1001-por-2016-reportes-de-pagos-o-abonos-en-cuenta-y-sus-retenciones-a-terceros/?referer=L-excel-formato&amp;utm_medium=act_formato_excel&amp;utm_source=act_formato_excel&amp;utm_campaign=act_formato_excel&amp;utm_content=act_formato_excel_link" xr:uid="{D1D294DC-B44B-43F7-8095-4BA486AC05D3}"/>
    <hyperlink ref="B3534" r:id="rId1126" display="https://actualicese.com/formatos-2276-2278-y-2280-para-el-reporte-de-informacion-exogena-por-2016/?referer=L-excel-formato&amp;utm_medium=act_formato_excel&amp;utm_source=act_formato_excel&amp;utm_campaign=act_formato_excel&amp;utm_content=act_formato_excel_link" xr:uid="{A439A52C-B52D-4E42-A6F8-5A042BF8472D}"/>
    <hyperlink ref="B3536" r:id="rId1127" display="https://actualicese.com/formatos-1005-y-1006-por-2016-reportes-de-iva-generados-y-descontables/?referer=L-excel-formato&amp;utm_medium=act_formato_excel&amp;utm_source=act_formato_excel&amp;utm_campaign=act_formato_excel&amp;utm_content=act_formato_excel_link" xr:uid="{D25ACAA4-B4B1-4ADB-BE18-87386ACAC751}"/>
    <hyperlink ref="B3538" r:id="rId1128" display="https://actualicese.com/formato-1010-por-2016-reportes-de-socios-cooperados-o-comuneros/?referer=L-excel-formato&amp;utm_medium=act_formato_excel&amp;utm_source=act_formato_excel&amp;utm_campaign=act_formato_excel&amp;utm_content=act_formato_excel_link" xr:uid="{9371E4AB-A4AE-45DE-9E8D-68BCECEA6D14}"/>
    <hyperlink ref="B3540" r:id="rId1129" display="https://actualicese.com/formato-1008-por-2016-reportes-de-cuentas-por-cobrar/?referer=L-excel-formato&amp;utm_medium=act_formato_excel&amp;utm_source=act_formato_excel&amp;utm_campaign=act_formato_excel&amp;utm_content=act_formato_excel_link" xr:uid="{47FF6459-A633-40F0-8288-E1F568E9996B}"/>
    <hyperlink ref="B3542" r:id="rId1130" display="https://actualicese.com/incentivos-de-la-reforma-tributaria-que-fueron-reglamentados-a-nivel-territorial/?referer=L-excel-formato&amp;utm_medium=act_formato_excel&amp;utm_source=act_formato_excel&amp;utm_campaign=act_formato_excel&amp;utm_content=act_formato_excel_link" xr:uid="{3A3A869A-DB57-45BD-A3BB-7B2814A5FA72}"/>
    <hyperlink ref="B3544" r:id="rId1131" display="https://actualicese.com/formatos-1011-1012-y-2275-por-2016-reportes-de-otros-datos-en-renta-o-en-ingresos-y-patrimonio/?referer=L-excel-formato&amp;utm_medium=act_formato_excel&amp;utm_source=act_formato_excel&amp;utm_campaign=act_formato_excel&amp;utm_content=act_formato_excel_link" xr:uid="{1A1CFCBA-CF57-4263-901C-6445F90A312D}"/>
    <hyperlink ref="B3546" r:id="rId1132" display="https://actualicese.com/solicitud-al-banco-de-cheques-originales-pagados/?referer=L-excel-formato&amp;utm_medium=act_formato_excel&amp;utm_source=act_formato_excel&amp;utm_campaign=act_formato_excel&amp;utm_content=act_formato_excel_link" xr:uid="{B84C5AA4-59FB-48ED-9F6B-6841A70229E3}"/>
    <hyperlink ref="B3548" r:id="rId1133" display="https://actualicese.com/dictamen-de-la-revisoria-fiscal-para-una-empresa-del-grupo-2-por-el-ano-2016/?referer=L-excel-formato&amp;utm_medium=act_formato_excel&amp;utm_source=act_formato_excel&amp;utm_campaign=act_formato_excel&amp;utm_content=act_formato_excel_link" xr:uid="{4ECFC440-9987-4143-B371-058D323CA20C}"/>
    <hyperlink ref="B3550" r:id="rId1134" display="https://actualicese.com/matriz-para-definir-si-pertenece-al-regimen-simplificado-del-iva/?referer=L-excel-formato&amp;utm_medium=act_formato_excel&amp;utm_source=act_formato_excel&amp;utm_campaign=act_formato_excel&amp;utm_content=act_formato_excel_link" xr:uid="{979731F3-B052-4DC4-8344-2F28F81F98EE}"/>
    <hyperlink ref="B3552" r:id="rId1135" display="https://actualicese.com/contrato-de-deposito-2/?referer=L-excel-formato&amp;utm_medium=act_formato_excel&amp;utm_source=act_formato_excel&amp;utm_campaign=act_formato_excel&amp;utm_content=act_formato_excel_link" xr:uid="{CEDB5A04-77FC-4758-A2EB-6FCDF7CA0FDA}"/>
    <hyperlink ref="B3554" r:id="rId1136" display="https://actualicese.com/matriz-para-definir-si-pertenece-al-regimen-simplificado-del-impuesto-nacional-al-consumo/?referer=L-excel-formato&amp;utm_medium=act_formato_excel&amp;utm_source=act_formato_excel&amp;utm_campaign=act_formato_excel&amp;utm_content=act_formato_excel_link" xr:uid="{1F640547-C40C-4396-B620-C993771AF160}"/>
    <hyperlink ref="B3556" r:id="rId1137" display="https://actualicese.com/distribucion-de-productos/?referer=L-excel-formato&amp;utm_medium=act_formato_excel&amp;utm_source=act_formato_excel&amp;utm_campaign=act_formato_excel&amp;utm_content=act_formato_excel_link" xr:uid="{EB5ED080-18A0-44C4-92C9-8116968AD9EA}"/>
    <hyperlink ref="B3558" r:id="rId1138" display="https://actualicese.com/arrendamiento-de-oficina-local-o-bodega/?referer=L-excel-formato&amp;utm_medium=act_formato_excel&amp;utm_source=act_formato_excel&amp;utm_campaign=act_formato_excel&amp;utm_content=act_formato_excel_link" xr:uid="{B4098CE4-F046-43A8-AADB-80CF4A0FCA93}"/>
    <hyperlink ref="B3560" r:id="rId1139" display="https://actualicese.com/modelo-de-certificacion-de-estados-financieros-version-extendida/?referer=L-excel-formato&amp;utm_medium=act_formato_excel&amp;utm_source=act_formato_excel&amp;utm_campaign=act_formato_excel&amp;utm_content=act_formato_excel_link" xr:uid="{74A23E47-F250-4171-B6C3-CEED0EB04178}"/>
    <hyperlink ref="B3562" r:id="rId1140" display="https://actualicese.com/cambios-en-conceptos-de-exogena-para-reportar-descuentos-tributarios-solicitados/?referer=L-excel-formato&amp;utm_medium=act_formato_excel&amp;utm_source=act_formato_excel&amp;utm_campaign=act_formato_excel&amp;utm_content=act_formato_excel_link" xr:uid="{1B1A0466-845C-43E1-8DDF-1F1112853C85}"/>
    <hyperlink ref="B3564" r:id="rId1141" display="https://actualicese.com/formularios-110-y-140-y-formato-1732-para-personas-juridicas-por-ano-gravable-2016/?referer=L-excel-formato&amp;utm_medium=act_formato_excel&amp;utm_source=act_formato_excel&amp;utm_campaign=act_formato_excel&amp;utm_content=act_formato_excel_link" xr:uid="{0C3979DF-F673-4FE0-8451-D512220FB258}"/>
    <hyperlink ref="B3566" r:id="rId1142" display="https://actualicese.com/derecho-de-peticion-de-interes-particular-contra-empresa-de-servicios-publicos-esp/?referer=L-excel-formato&amp;utm_medium=act_formato_excel&amp;utm_source=act_formato_excel&amp;utm_campaign=act_formato_excel&amp;utm_content=act_formato_excel_link" xr:uid="{56D4D28F-645D-46C9-B47A-60F6F0B5F2A3}"/>
    <hyperlink ref="B3568" r:id="rId1143" display="https://actualicese.com/politica-contable-sobre-moneda-funcional-y-transacciones-en-moneda-extranjera-para-pymes/?referer=L-excel-formato&amp;utm_medium=act_formato_excel&amp;utm_source=act_formato_excel&amp;utm_campaign=act_formato_excel&amp;utm_content=act_formato_excel_link" xr:uid="{ED6609A3-1D5B-44A6-81DC-222D0D04FBC1}"/>
    <hyperlink ref="B3570" r:id="rId1144" display="https://actualicese.com/plantilla-para-elaborar-borrador-de-formulario-350-de-marzo-de-2017-en-adelante/?referer=L-excel-formato&amp;utm_medium=act_formato_excel&amp;utm_source=act_formato_excel&amp;utm_campaign=act_formato_excel&amp;utm_content=act_formato_excel_link" xr:uid="{D0DC08F9-DB39-4539-93CA-611459A09169}"/>
    <hyperlink ref="B3572" r:id="rId1145" display="https://actualicese.com/nuevos-conceptos-de-exogena-para-reportar-ingresos-por-operaciones-con-iva/?referer=L-excel-formato&amp;utm_medium=act_formato_excel&amp;utm_source=act_formato_excel&amp;utm_campaign=act_formato_excel&amp;utm_content=act_formato_excel_link" xr:uid="{60F79416-BAF2-469C-80A7-AB9EA3B74570}"/>
    <hyperlink ref="B3574" r:id="rId1146" display="https://actualicese.com/reunion-de-junta-directiva/?referer=L-excel-formato&amp;utm_medium=act_formato_excel&amp;utm_source=act_formato_excel&amp;utm_campaign=act_formato_excel&amp;utm_content=act_formato_excel_link" xr:uid="{CB6303E6-2758-4D90-B565-3C6DA140B773}"/>
    <hyperlink ref="B3576" r:id="rId1147" display="https://actualicese.com/autorizacion-de-aumento-del-capital/?referer=L-excel-formato&amp;utm_medium=act_formato_excel&amp;utm_source=act_formato_excel&amp;utm_campaign=act_formato_excel&amp;utm_content=act_formato_excel_link" xr:uid="{A9041E84-C742-4EC2-9199-FF8208CC6EDC}"/>
    <hyperlink ref="B3578" r:id="rId1148" display="https://actualicese.com/cambios-en-conceptos-para-reportar-valores-de-costos-y-deducciones/?referer=L-excel-formato&amp;utm_medium=act_formato_excel&amp;utm_source=act_formato_excel&amp;utm_campaign=act_formato_excel&amp;utm_content=act_formato_excel_link" xr:uid="{FCA5FF6B-2644-4D23-93E4-94E7F2151834}"/>
    <hyperlink ref="B3580" r:id="rId1149" display="https://actualicese.com/iniciacion-de-arreglo-directo/?referer=L-excel-formato&amp;utm_medium=act_formato_excel&amp;utm_source=act_formato_excel&amp;utm_campaign=act_formato_excel&amp;utm_content=act_formato_excel_link" xr:uid="{93E022C7-AB92-4841-B899-0F67F29537B7}"/>
    <hyperlink ref="B3582" r:id="rId1150" display="https://actualicese.com/modelo-informe-del-revisor-fiscal-con-isae/?referer=L-excel-formato&amp;utm_medium=act_formato_excel&amp;utm_source=act_formato_excel&amp;utm_campaign=act_formato_excel&amp;utm_content=act_formato_excel_link" xr:uid="{08FDADFC-8C67-4432-AFD2-9A703020166D}"/>
    <hyperlink ref="B3584" r:id="rId1151" display="https://actualicese.com/cambios-en-los-conceptos-para-reportar-valores-de-rentas-exentas/?referer=L-excel-formato&amp;utm_medium=act_formato_excel&amp;utm_source=act_formato_excel&amp;utm_campaign=act_formato_excel&amp;utm_content=act_formato_excel_link" xr:uid="{CE4BA9A4-AAB8-4231-A3F3-0F74C0C1F50E}"/>
    <hyperlink ref="B3586" r:id="rId1152" display="https://actualicese.com/calendario-tributario-2017-automatizado/?referer=L-excel-formato&amp;utm_medium=act_formato_excel&amp;utm_source=act_formato_excel&amp;utm_campaign=act_formato_excel&amp;utm_content=act_formato_excel_link" xr:uid="{396BECEC-BC57-401E-98DE-649CE50A6E31}"/>
    <hyperlink ref="B3588" r:id="rId1153" display="https://actualicese.com/matricula-mercantil-y-establecimientos-de-comercio-costo-de-renovacion-ano-2017/?referer=L-excel-formato&amp;utm_medium=act_formato_excel&amp;utm_source=act_formato_excel&amp;utm_campaign=act_formato_excel&amp;utm_content=act_formato_excel_link" xr:uid="{4EE4B792-AAA2-44AC-91F0-BC20FF53F304}"/>
    <hyperlink ref="B3590" r:id="rId1154" display="https://actualicese.com/cambios-en-los-conceptos-para-reportar-ingresos-no-constitutivos-de-renta-ni-ganancia-ocasional/?referer=L-excel-formato&amp;utm_medium=act_formato_excel&amp;utm_source=act_formato_excel&amp;utm_campaign=act_formato_excel&amp;utm_content=act_formato_excel_link" xr:uid="{96A80D44-43EB-4C32-BCE6-71CEC4E5718D}"/>
    <hyperlink ref="B3592" r:id="rId1155" display="https://actualicese.com/convocatoria-junta-de-socios-o-asamblea-general-extraordinaria/?referer=L-excel-formato&amp;utm_medium=act_formato_excel&amp;utm_source=act_formato_excel&amp;utm_campaign=act_formato_excel&amp;utm_content=act_formato_excel_link" xr:uid="{19938A37-8C8F-425C-BB95-0D349F237880}"/>
    <hyperlink ref="B3594" r:id="rId1156" display="https://actualicese.com/sintesis-de-las-modificaciones-de-la-ley-1819-de-2016-a-rentas-exentas-del-articulo-2017-2/?referer=L-excel-formato&amp;utm_medium=act_formato_excel&amp;utm_source=act_formato_excel&amp;utm_campaign=act_formato_excel&amp;utm_content=act_formato_excel_link" xr:uid="{BE30060E-8FB0-4655-BD13-3A3E17999CCF}"/>
    <hyperlink ref="B3596" r:id="rId1157" display="https://actualicese.com/plantilla-para-elaborar-formulario-220-certificado-de-ingresos-y-retenciones-a-empleados-ano-gravable-2016/?referer=L-excel-formato&amp;utm_medium=act_formato_excel&amp;utm_source=act_formato_excel&amp;utm_campaign=act_formato_excel&amp;utm_content=act_formato_excel_link" xr:uid="{9FECC0B2-C673-40F7-B7CB-8A6B9CC4427E}"/>
    <hyperlink ref="B3598" r:id="rId1158" display="https://actualicese.com/politicas-contables-mas-significativas-en-pymes/?referer=L-excel-formato&amp;utm_medium=act_formato_excel&amp;utm_source=act_formato_excel&amp;utm_campaign=act_formato_excel&amp;utm_content=act_formato_excel_link" xr:uid="{73744FF8-1C55-49A5-B0AD-534CC8185B6E}"/>
    <hyperlink ref="B3600" r:id="rId1159" display="https://actualicese.com/comprobante-de-prestamos-sobre-salarios/?referer=L-excel-formato&amp;utm_medium=act_formato_excel&amp;utm_source=act_formato_excel&amp;utm_campaign=act_formato_excel&amp;utm_content=act_formato_excel_link" xr:uid="{5A721922-C330-4897-B948-5CB651087045}"/>
    <hyperlink ref="B3602" r:id="rId1160" display="https://actualicese.com/nota-2-base-de-preparacion-de-estados-financieros-bajo-el-estandar-internacional-para-pymes/?referer=L-excel-formato&amp;utm_medium=act_formato_excel&amp;utm_source=act_formato_excel&amp;utm_campaign=act_formato_excel&amp;utm_content=act_formato_excel_link" xr:uid="{673BD17D-2DCA-410C-87AC-9F1BA5C9F27D}"/>
    <hyperlink ref="B3604" r:id="rId1161" display="https://actualicese.com/allanamiento-a-las-pretensiones-de-la-demanda/?referer=L-excel-formato&amp;utm_medium=act_formato_excel&amp;utm_source=act_formato_excel&amp;utm_campaign=act_formato_excel&amp;utm_content=act_formato_excel_link" xr:uid="{B56DD048-24F6-4193-9AAF-8B4CC99805C7}"/>
    <hyperlink ref="B3606" r:id="rId1162" display="https://actualicese.com/calculo-de-retencion-sobre-dividendos-de-2016-o-anteriores-y-de-2017-y-siguientes/?referer=L-excel-formato&amp;utm_medium=act_formato_excel&amp;utm_source=act_formato_excel&amp;utm_campaign=act_formato_excel&amp;utm_content=act_formato_excel_link" xr:uid="{0C07484A-63D8-406A-9920-3D0C0C0A4546}"/>
    <hyperlink ref="B3608" r:id="rId1163" display="https://actualicese.com/demanda-de-divorcio-de-matrimonio-civil/?referer=L-excel-formato&amp;utm_medium=act_formato_excel&amp;utm_source=act_formato_excel&amp;utm_campaign=act_formato_excel&amp;utm_content=act_formato_excel_link" xr:uid="{03983589-ED98-45C4-9E55-737DDA18133B}"/>
    <hyperlink ref="B3610" r:id="rId1164" display="https://actualicese.com/cuadro-tematico-con-los-cambios-introducidos-por-la-ley-de-reforma-tributaria-1819-de-2016/?referer=L-excel-formato&amp;utm_medium=act_formato_excel&amp;utm_source=act_formato_excel&amp;utm_campaign=act_formato_excel&amp;utm_content=act_formato_excel_link" xr:uid="{967BA948-DE22-4C26-94CC-CB84606DF037}"/>
    <hyperlink ref="B3612" r:id="rId1165" display="https://actualicese.com/matriz-para-clasificar-empresas-que-inicien-actividades-en-zomac-y-tarifa-en-renta-a-aplicar-por-2017/?referer=L-excel-formato&amp;utm_medium=act_formato_excel&amp;utm_source=act_formato_excel&amp;utm_campaign=act_formato_excel&amp;utm_content=act_formato_excel_link" xr:uid="{48ECBDBD-1FDB-45EA-BA82-10781A16B2EA}"/>
    <hyperlink ref="B3614" r:id="rId1166" display="https://actualicese.com/cesion-de-derechos-hereditarios/?referer=L-excel-formato&amp;utm_medium=act_formato_excel&amp;utm_source=act_formato_excel&amp;utm_campaign=act_formato_excel&amp;utm_content=act_formato_excel_link" xr:uid="{7976043C-87F2-4B73-97FB-A9A0FD3AF44C}"/>
    <hyperlink ref="B3616" r:id="rId1167" display="https://actualicese.com/tabla-de-retencion-en-la-fuente-sobre-ingresos-laborales/?referer=L-excel-formato&amp;utm_medium=act_formato_excel&amp;utm_source=act_formato_excel&amp;utm_campaign=act_formato_excel&amp;utm_content=act_formato_excel_link" xr:uid="{7CCE3869-DE37-47A5-9AF2-0BA10E48EC3F}"/>
    <hyperlink ref="B3618" r:id="rId1168" display="https://actualicese.com/matriz-para-determinar-valor-de-excesos-de-renta-presuntiva-y-de-base-minima-a-compensar/?referer=L-excel-formato&amp;utm_medium=act_formato_excel&amp;utm_source=act_formato_excel&amp;utm_campaign=act_formato_excel&amp;utm_content=act_formato_excel_link" xr:uid="{8C0FD5BD-F69D-45E5-BC1B-4C47BCEB0BF6}"/>
    <hyperlink ref="B3620" r:id="rId1169" display="https://actualicese.com/matriz-para-determinar-valor-de-perdidas-fiscales-susceptibles-de-compensacion-segun-reforma/?referer=L-excel-formato&amp;utm_medium=act_formato_excel&amp;utm_source=act_formato_excel&amp;utm_campaign=act_formato_excel&amp;utm_content=act_formato_excel_link" xr:uid="{E360E24B-3B6B-4876-BA8C-88E25446001A}"/>
    <hyperlink ref="B3622" r:id="rId1170" display="https://actualicese.com/informacion-laboral-2017/?referer=L-excel-formato&amp;utm_medium=act_formato_excel&amp;utm_source=act_formato_excel&amp;utm_campaign=act_formato_excel&amp;utm_content=act_formato_excel_link" xr:uid="{D2EA788B-B936-4B91-BFFD-0A36CF2CF8E4}"/>
    <hyperlink ref="B3624" r:id="rId1171" display="https://actualicese.com/poder-especial-para-adelantar-proceso-ejecutivo/?referer=L-excel-formato&amp;utm_medium=act_formato_excel&amp;utm_source=act_formato_excel&amp;utm_campaign=act_formato_excel&amp;utm_content=act_formato_excel_link" xr:uid="{AE09ADD9-2109-4713-A213-7F7417ADA0FA}"/>
    <hyperlink ref="B3626" r:id="rId1172" display="https://actualicese.com/sobretasa-del-impuesto-de-renta-y-complementario-de-personas-juridicas/?referer=L-excel-formato&amp;utm_medium=act_formato_excel&amp;utm_source=act_formato_excel&amp;utm_campaign=act_formato_excel&amp;utm_content=act_formato_excel_link" xr:uid="{40FB7BAB-9C34-4563-BF02-4B047D2A36F3}"/>
    <hyperlink ref="B3628" r:id="rId1173" display="https://actualicese.com/matriz-para-definir-periodicidad-de-declaracion-y-pago-de-iva-en-2017-segun-reforma-tributaria-2016/?referer=L-excel-formato&amp;utm_medium=act_formato_excel&amp;utm_source=act_formato_excel&amp;utm_campaign=act_formato_excel&amp;utm_content=act_formato_excel_link" xr:uid="{1CA89782-806F-4219-8A2C-A9390CAC0C22}"/>
    <hyperlink ref="B3630" r:id="rId1174" display="https://actualicese.com/liquidador-de-seguridad-social-y-provision-de-prestaciones-sociales-para-servicio-domestico/?referer=L-excel-formato&amp;utm_medium=act_formato_excel&amp;utm_source=act_formato_excel&amp;utm_campaign=act_formato_excel&amp;utm_content=act_formato_excel_link" xr:uid="{D9EB1630-EFC6-4A5D-8733-C333CACC79EF}"/>
    <hyperlink ref="B3632" r:id="rId1175" display="https://actualicese.com/guia-listado-de-bienes-y-servicios-cuya-clasificacion-frente-al-iva-fue-modificada-con-la-ley-1819/?referer=L-excel-formato&amp;utm_medium=act_formato_excel&amp;utm_source=act_formato_excel&amp;utm_campaign=act_formato_excel&amp;utm_content=act_formato_excel_link" xr:uid="{B83B64D3-38D5-48BF-8E2E-7DC0D835BCD8}"/>
    <hyperlink ref="B3634" r:id="rId1176" display="https://actualicese.com/guia-tablas-de-retencion-en-la-fuente-a-titulo-de-los-impuestos-nacionales-durante-el-ano-fiscal-2017/?referer=L-excel-formato&amp;utm_medium=act_formato_excel&amp;utm_source=act_formato_excel&amp;utm_campaign=act_formato_excel&amp;utm_content=act_formato_excel_link" xr:uid="{B9DBE569-560E-4099-A57B-3065619779E9}"/>
    <hyperlink ref="B3636" r:id="rId1177" display="https://actualicese.com/liquidador-gravamen-progresivo-en-impuesto-de-renta-de-personas-naturales/?referer=L-excel-formato&amp;utm_medium=act_formato_excel&amp;utm_source=act_formato_excel&amp;utm_campaign=act_formato_excel&amp;utm_content=act_formato_excel_link" xr:uid="{95A8B39B-8E2B-449A-B005-008F43F82E4B}"/>
    <hyperlink ref="B3638" r:id="rId1178" display="https://actualicese.com/matriz-para-definir-quien-puede-acogerse-al-monotributo-por-el-ano-2017-segun-reforma-tributaria/?referer=L-excel-formato&amp;utm_medium=act_formato_excel&amp;utm_source=act_formato_excel&amp;utm_campaign=act_formato_excel&amp;utm_content=act_formato_excel_link" xr:uid="{54486F82-B948-4148-88C1-8E04B7742A1A}"/>
    <hyperlink ref="B3640" r:id="rId1179" display="https://actualicese.com/matriz-para-definir-categoria-en-monotributo-y-valor-a-pagar-en-2017-segun-reforma-tributaria-2016/?referer=L-excel-formato&amp;utm_medium=act_formato_excel&amp;utm_source=act_formato_excel&amp;utm_campaign=act_formato_excel&amp;utm_content=act_formato_excel_link" xr:uid="{7286406E-3DF6-4D77-A15E-A873C5CDFED8}"/>
    <hyperlink ref="B3642" r:id="rId1180" display="https://actualicese.com/poder-especial-otorgado-por-representante-legal-de-persona-juridica/?referer=L-excel-formato&amp;utm_medium=act_formato_excel&amp;utm_source=act_formato_excel&amp;utm_campaign=act_formato_excel&amp;utm_content=act_formato_excel_link" xr:uid="{AA2B2215-7649-4B0E-A3B8-185DB139D871}"/>
    <hyperlink ref="B3644" r:id="rId1181" display="https://actualicese.com/tabla-de-retenciones-en-la-fuente-por-renta-ano-fiscal-2017/?referer=L-excel-formato&amp;utm_medium=act_formato_excel&amp;utm_source=act_formato_excel&amp;utm_campaign=act_formato_excel&amp;utm_content=act_formato_excel_link" xr:uid="{51BAB6FE-FE7B-4B72-AE0C-2F569144CA6E}"/>
    <hyperlink ref="B3646" r:id="rId1182" display="https://actualicese.com/calendario-tributario-distrital-2017/?referer=L-excel-formato&amp;utm_medium=act_formato_excel&amp;utm_source=act_formato_excel&amp;utm_campaign=act_formato_excel&amp;utm_content=act_formato_excel_link" xr:uid="{83045330-BCF7-467B-BA53-3FED6289DBE1}"/>
    <hyperlink ref="B3648" r:id="rId1183" display="https://actualicese.com/cedula-de-control-para-valoracion-de-riesgos-en-compras/?referer=L-excel-formato&amp;utm_medium=act_formato_excel&amp;utm_source=act_formato_excel&amp;utm_campaign=act_formato_excel&amp;utm_content=act_formato_excel_link" xr:uid="{E9825A91-F7C4-4165-93F4-197805098903}"/>
    <hyperlink ref="B3650" r:id="rId1184" display="https://actualicese.com/matriz-para-definir-categoria-en-monotributo-y-valor-a-pagar-en-2017-segun-reforma-tributaria/?referer=L-excel-formato&amp;utm_medium=act_formato_excel&amp;utm_source=act_formato_excel&amp;utm_campaign=act_formato_excel&amp;utm_content=act_formato_excel_link" xr:uid="{250E079A-2435-4FD3-8329-AAF626EE8E03}"/>
    <hyperlink ref="B3652" r:id="rId1185" display="https://actualicese.com/matriz-para-definir-la-periodicidad-de-declaracion-y-pago-del-iva-en-2017-segun-reforma-tributaria/?referer=L-excel-formato&amp;utm_medium=act_formato_excel&amp;utm_source=act_formato_excel&amp;utm_campaign=act_formato_excel&amp;utm_content=act_formato_excel_link" xr:uid="{5DC67816-0823-4067-BBD4-0B3F5B20E528}"/>
    <hyperlink ref="B3654" r:id="rId1186" display="https://actualicese.com/lista-de-chequeo-de-revelaciones-seccion-27-deterioro-del-valor-de-los-activos/?referer=L-excel-formato&amp;utm_medium=act_formato_excel&amp;utm_source=act_formato_excel&amp;utm_campaign=act_formato_excel&amp;utm_content=act_formato_excel_link" xr:uid="{CC50A526-48BF-47DE-9D83-A0625637E87E}"/>
    <hyperlink ref="B3656" r:id="rId1187" display="https://actualicese.com/matriz-para-definir-obligados-a-declarar-renta-segun-reforma-tributaria-aprobada-en-primer-debate/?referer=L-excel-formato&amp;utm_medium=act_formato_excel&amp;utm_source=act_formato_excel&amp;utm_campaign=act_formato_excel&amp;utm_content=act_formato_excel_link" xr:uid="{B1BE20E5-65EA-4393-9A9D-AD0A68DD2FA3}"/>
    <hyperlink ref="B3658" r:id="rId1188" display="https://actualicese.com/modelo-para-definir-porcentaje-fijo-de-retefuente-sobre-salarios-en-diciembre-2016-procedimiento-2/?referer=L-excel-formato&amp;utm_medium=act_formato_excel&amp;utm_source=act_formato_excel&amp;utm_campaign=act_formato_excel&amp;utm_content=act_formato_excel_link" xr:uid="{522D58A6-F848-46D3-A06D-BC2AF9FD0E5D}"/>
    <hyperlink ref="B3660" r:id="rId1189" display="https://actualicese.com/modelo-de-carta-para-solicitar-a-la-empresa-de-servicios-publicos-la-suspension-del-contrato-de-telefonia-e-internet/?referer=L-excel-formato&amp;utm_medium=act_formato_excel&amp;utm_source=act_formato_excel&amp;utm_campaign=act_formato_excel&amp;utm_content=act_formato_excel_link" xr:uid="{746E2AD4-545C-4D9F-8F46-E9564BD180C2}"/>
    <hyperlink ref="B3662" r:id="rId1190" display="https://actualicese.com/lista-de-chequeo-de-revelaciones-seccion-26-pagos-basados-en-acciones/?referer=L-excel-formato&amp;utm_medium=act_formato_excel&amp;utm_source=act_formato_excel&amp;utm_campaign=act_formato_excel&amp;utm_content=act_formato_excel_link" xr:uid="{24BF7E2D-F7DE-48B8-8A52-A06056F20DEB}"/>
    <hyperlink ref="B3664" r:id="rId1191" display="https://actualicese.com/calendario-tributario-2017/?referer=L-excel-formato&amp;utm_medium=act_formato_excel&amp;utm_source=act_formato_excel&amp;utm_campaign=act_formato_excel&amp;utm_content=act_formato_excel_link" xr:uid="{5F3E6956-E806-42A3-A1ED-23AE8FB7F868}"/>
    <hyperlink ref="B3666" r:id="rId1192" display="https://actualicese.com/modelo-para-otorgar-poder-de-representacion-ante-una-junta-de-socios-o-asamblea-de-accionistas/?referer=L-excel-formato&amp;utm_medium=act_formato_excel&amp;utm_source=act_formato_excel&amp;utm_campaign=act_formato_excel&amp;utm_content=act_formato_excel_link" xr:uid="{100780ED-ED74-4BE3-97AA-0D385E3A8955}"/>
    <hyperlink ref="B3668" r:id="rId1193" display="https://actualicese.com/lista-de-chequeo-de-revelaciones-seccion-24-subvenciones-del-gobierno/?referer=L-excel-formato&amp;utm_medium=act_formato_excel&amp;utm_source=act_formato_excel&amp;utm_campaign=act_formato_excel&amp;utm_content=act_formato_excel_link" xr:uid="{69626718-3E5B-400A-8C20-450E836C5E8E}"/>
    <hyperlink ref="B3670" r:id="rId1194" display="https://actualicese.com/matriz-para-definir-si-puede-acogerse-al-monotributo-por-el-ano-2017-segun-proyecto-reforma-tributaria/?referer=L-excel-formato&amp;utm_medium=act_formato_excel&amp;utm_source=act_formato_excel&amp;utm_campaign=act_formato_excel&amp;utm_content=act_formato_excel_link" xr:uid="{F77680C6-2A9D-4B85-9A50-51FE0CB46596}"/>
    <hyperlink ref="B3672" r:id="rId1195" display="https://actualicese.com/formato-autorizacion-permiso-de-salida-del-pais-para-menores/?referer=L-excel-formato&amp;utm_medium=act_formato_excel&amp;utm_source=act_formato_excel&amp;utm_campaign=act_formato_excel&amp;utm_content=act_formato_excel_link" xr:uid="{907AA9FC-FA9E-4E54-88F6-9F0402A4C4A6}"/>
    <hyperlink ref="B3674" r:id="rId1196" display="https://actualicese.com/lista-de-chequeo-de-revelaciones-seccion-23-ingresos-de-actividades-ordinarias/?referer=L-excel-formato&amp;utm_medium=act_formato_excel&amp;utm_source=act_formato_excel&amp;utm_campaign=act_formato_excel&amp;utm_content=act_formato_excel_link" xr:uid="{0E621C9D-934B-4229-8794-467FE397C3CE}"/>
    <hyperlink ref="B3676" r:id="rId1197" display="https://actualicese.com/matriz-para-definir-obligados-a-declarar-renta-por-el-2017-segun-proyecto-reforma-tributaria/?referer=L-excel-formato&amp;utm_medium=act_formato_excel&amp;utm_source=act_formato_excel&amp;utm_campaign=act_formato_excel&amp;utm_content=act_formato_excel_link" xr:uid="{1DF1D0D0-8BB2-460C-B60C-41388240C4A7}"/>
    <hyperlink ref="B3678" r:id="rId1198" display="https://actualicese.com/calculos-para-determinar-valores-susceptibles-de-ser-compensados/?referer=L-excel-formato&amp;utm_medium=act_formato_excel&amp;utm_source=act_formato_excel&amp;utm_campaign=act_formato_excel&amp;utm_content=act_formato_excel_link" xr:uid="{19F95087-D15A-4838-BDC1-4CD936A80B0A}"/>
    <hyperlink ref="B3680" r:id="rId1199" display="https://actualicese.com/representacion-ante-la-superintendencia-de-sociedades/?referer=L-excel-formato&amp;utm_medium=act_formato_excel&amp;utm_source=act_formato_excel&amp;utm_campaign=act_formato_excel&amp;utm_content=act_formato_excel_link" xr:uid="{1D328929-471A-4149-BFA8-07DF9360B13A}"/>
    <hyperlink ref="B3682" r:id="rId1200" display="https://actualicese.com/tarifas-en-impuesto-y-sobretasa-en-renta-para-empresas-editoriales-segun-proyecto-de-reforma/?referer=L-excel-formato&amp;utm_medium=act_formato_excel&amp;utm_source=act_formato_excel&amp;utm_campaign=act_formato_excel&amp;utm_content=act_formato_excel_link" xr:uid="{1A76D0FA-FB39-422E-B028-0178ADB6B331}"/>
    <hyperlink ref="B3684" r:id="rId1201" display="https://actualicese.com/matriz-para-determinar-el-valor-de-las-perdidas-fiscales-susceptibles-de-ser-compensadas/?referer=L-excel-formato&amp;utm_medium=act_formato_excel&amp;utm_source=act_formato_excel&amp;utm_campaign=act_formato_excel&amp;utm_content=act_formato_excel_link" xr:uid="{EE25931D-B2A0-46FF-B9F2-C9290D7B73A0}"/>
    <hyperlink ref="B3686" r:id="rId1202" display="https://actualicese.com/impuesto-de-renta-de-persona-natural-segun-proyecto-de-reforma-tributaria/?referer=L-excel-formato&amp;utm_medium=act_formato_excel&amp;utm_source=act_formato_excel&amp;utm_campaign=act_formato_excel&amp;utm_content=act_formato_excel_link" xr:uid="{0B0BD79D-2C3A-4AA2-9115-63F9298AFA32}"/>
    <hyperlink ref="B3688" r:id="rId1203" display="https://actualicese.com/tablas-de-gravamen-progresivo-en-impuesto-y-retencion-por-renta-de-personas-naturales/?referer=L-excel-formato&amp;utm_medium=act_formato_excel&amp;utm_source=act_formato_excel&amp;utm_campaign=act_formato_excel&amp;utm_content=act_formato_excel_link" xr:uid="{7C59D6EC-AA46-4535-856C-273CEE97E7DE}"/>
    <hyperlink ref="B3690" r:id="rId1204" display="https://actualicese.com/estatuto-tributario-concordado-con-el-proyecto-de-ley-de-reforma-tributaria/?referer=L-excel-formato&amp;utm_medium=act_formato_excel&amp;utm_source=act_formato_excel&amp;utm_campaign=act_formato_excel&amp;utm_content=act_formato_excel_link" xr:uid="{806987B6-31E3-4DE1-93D0-9A6FA45E4EFB}"/>
    <hyperlink ref="B3692" r:id="rId1205" display="https://actualicese.com/dictamen-de-modelo-limpio-o-sin-salvedades-del-revisor-fiscal/?referer=L-excel-formato&amp;utm_medium=act_formato_excel&amp;utm_source=act_formato_excel&amp;utm_campaign=act_formato_excel&amp;utm_content=act_formato_excel_link" xr:uid="{179F2732-DB1C-49D2-AC40-0249A3D41504}"/>
    <hyperlink ref="B3694" r:id="rId1206" display="https://actualicese.com/estructura-general-del-proyecto-ley-reforma-tributaria-estructural/?referer=L-excel-formato&amp;utm_medium=act_formato_excel&amp;utm_source=act_formato_excel&amp;utm_campaign=act_formato_excel&amp;utm_content=act_formato_excel_link" xr:uid="{C1222E3E-AC31-4852-884E-36B6FF7978B7}"/>
    <hyperlink ref="B3696" r:id="rId1207" display="https://actualicese.com/contrato-de-trabajo-con-salario-integral/?referer=L-excel-formato&amp;utm_medium=act_formato_excel&amp;utm_source=act_formato_excel&amp;utm_campaign=act_formato_excel&amp;utm_content=act_formato_excel_link" xr:uid="{7456F68B-F559-4D10-9951-22EA9BEF40CC}"/>
    <hyperlink ref="B3698" r:id="rId1208" display="https://actualicese.com/matriz-para-establecer-cumplimiento-de-criterios-para-ser-calificado-como-gran-contribuyente/?referer=L-excel-formato&amp;utm_medium=act_formato_excel&amp;utm_source=act_formato_excel&amp;utm_campaign=act_formato_excel&amp;utm_content=act_formato_excel_link" xr:uid="{F7FA18BD-3ECA-4126-841C-E5FB0121057C}"/>
    <hyperlink ref="B3700" r:id="rId1209" display="https://actualicese.com/esfa-y-estados-financieros-2015-y-2016-caso-practico/?referer=L-excel-formato&amp;utm_medium=act_formato_excel&amp;utm_source=act_formato_excel&amp;utm_campaign=act_formato_excel&amp;utm_content=act_formato_excel_link" xr:uid="{1D4998AB-94F9-4951-9113-9B4DD8ED60E4}"/>
    <hyperlink ref="B3702" r:id="rId1210" display="https://actualicese.com/matriz-para-definir-la-periodicidad-para-declarar-y-pagar-la-autorretencion-del-cree/?referer=L-excel-formato&amp;utm_medium=act_formato_excel&amp;utm_source=act_formato_excel&amp;utm_campaign=act_formato_excel&amp;utm_content=act_formato_excel_link" xr:uid="{344749A0-81DA-4A8A-B987-5BD2A093523C}"/>
    <hyperlink ref="B3704" r:id="rId1211" display="https://actualicese.com/aplicacion-del-estandar-para-pymes-por-representante-legal-y-contador/?referer=L-excel-formato&amp;utm_medium=act_formato_excel&amp;utm_source=act_formato_excel&amp;utm_campaign=act_formato_excel&amp;utm_content=act_formato_excel_link" xr:uid="{D1086269-EBA5-424B-AD34-6FFA9F76EDFD}"/>
    <hyperlink ref="B3706" r:id="rId1212" display="https://actualicese.com/matriz-para-definir-la-periodicidad-de-declaracion-y-pago-del-impuesto-sobre-las-ventas/?referer=L-excel-formato&amp;utm_medium=act_formato_excel&amp;utm_source=act_formato_excel&amp;utm_campaign=act_formato_excel&amp;utm_content=act_formato_excel_link" xr:uid="{7CADF05B-A534-481B-AA30-A9B3821FA244}"/>
    <hyperlink ref="B3708" r:id="rId1213" display="https://actualicese.com/informe-de-directivos-aplicacion-de-los-estandares-internacionales-grupo-2/?referer=L-excel-formato&amp;utm_medium=act_formato_excel&amp;utm_source=act_formato_excel&amp;utm_campaign=act_formato_excel&amp;utm_content=act_formato_excel_link" xr:uid="{094B2EEA-A192-4F14-B173-F0C893D98A16}"/>
    <hyperlink ref="B3710" r:id="rId1214" display="https://actualicese.com/formato-especificaciones-de-los-servicios-para-acceder-a-incentivos-de-la-ley-1715-del-2014/?referer=L-excel-formato&amp;utm_medium=act_formato_excel&amp;utm_source=act_formato_excel&amp;utm_campaign=act_formato_excel&amp;utm_content=act_formato_excel_link" xr:uid="{CD313F83-11B1-4729-A248-23E17B00393F}"/>
    <hyperlink ref="B3712" r:id="rId1215" display="https://actualicese.com/reglamento-para-la-emision-de-acciones/?referer=L-excel-formato&amp;utm_medium=act_formato_excel&amp;utm_source=act_formato_excel&amp;utm_campaign=act_formato_excel&amp;utm_content=act_formato_excel_link" xr:uid="{6140DACF-1AFC-490C-B2CD-592EC6D7AB87}"/>
    <hyperlink ref="B3714" r:id="rId1216" display="https://actualicese.com/formato-especificaciones-del-elemento-equipo-yo-maquinaria-para-acceder-a-incentivos-de-la-ley-1715/?referer=L-excel-formato&amp;utm_medium=act_formato_excel&amp;utm_source=act_formato_excel&amp;utm_campaign=act_formato_excel&amp;utm_content=act_formato_excel_link" xr:uid="{9DB8201F-5471-4FE8-864F-7B53A9C9FFFB}"/>
    <hyperlink ref="B3716" r:id="rId1217" display="https://actualicese.com/disolucion-de-una-sociedad/?referer=L-excel-formato&amp;utm_medium=act_formato_excel&amp;utm_source=act_formato_excel&amp;utm_campaign=act_formato_excel&amp;utm_content=act_formato_excel_link" xr:uid="{4974EC98-1F52-4761-93FF-DB56106C3875}"/>
    <hyperlink ref="B3718" r:id="rId1218" display="https://actualicese.com/formato-unico-de-solicitud-de-certificacion-de-beneficios-ambientales/?referer=L-excel-formato&amp;utm_medium=act_formato_excel&amp;utm_source=act_formato_excel&amp;utm_campaign=act_formato_excel&amp;utm_content=act_formato_excel_link" xr:uid="{49E570A6-6948-455C-864D-8D6B904B406D}"/>
    <hyperlink ref="B3720" r:id="rId1219" display="https://actualicese.com/cuadro-sinoptico-de-la-generacion-del-iva-en-operaciones-con-empresas-en-zonas-francas/?referer=L-excel-formato&amp;utm_medium=act_formato_excel&amp;utm_source=act_formato_excel&amp;utm_campaign=act_formato_excel&amp;utm_content=act_formato_excel_link" xr:uid="{7C4BE3C6-DD5E-48D3-9942-D38202AEE2C5}"/>
    <hyperlink ref="B3722" r:id="rId1220" display="https://actualicese.com/modelos-de-autorizacion-para-obtener-renovar-o-cancelar-la-firma-digital/?referer=L-excel-formato&amp;utm_medium=act_formato_excel&amp;utm_source=act_formato_excel&amp;utm_campaign=act_formato_excel&amp;utm_content=act_formato_excel_link" xr:uid="{171BFA31-FD17-4469-B3A8-3AD1A2EA905B}"/>
    <hyperlink ref="B3724" r:id="rId1221" display="https://actualicese.com/modelo-de-memorial-para-solicitarle-al-juez-librar-medida-cautelar/?referer=L-excel-formato&amp;utm_medium=act_formato_excel&amp;utm_source=act_formato_excel&amp;utm_campaign=act_formato_excel&amp;utm_content=act_formato_excel_link" xr:uid="{6734EDFE-A2A8-4E37-9523-683547DC22D0}"/>
    <hyperlink ref="B3726" r:id="rId1222" display="https://actualicese.com/modelo-de-reclamacion-por-garantia/?referer=L-excel-formato&amp;utm_medium=act_formato_excel&amp;utm_source=act_formato_excel&amp;utm_campaign=act_formato_excel&amp;utm_content=act_formato_excel_link" xr:uid="{2DCDC31E-FC41-4908-9754-489142E3F450}"/>
    <hyperlink ref="B3728" r:id="rId1223" display="https://actualicese.com/matriz-para-definir-el-sistema-mediante-el-cual-puede-declarar-un-trabajador-por-cuenta-propia/?referer=L-excel-formato&amp;utm_medium=act_formato_excel&amp;utm_source=act_formato_excel&amp;utm_campaign=act_formato_excel&amp;utm_content=act_formato_excel_link" xr:uid="{EF3573C0-1F3F-4144-8A32-D2BB287CE516}"/>
    <hyperlink ref="B3730" r:id="rId1224" display="https://actualicese.com/acta-de-junta-directiva-para-autorizar-al-gerente-a-suscribir-contratos/?referer=L-excel-formato&amp;utm_medium=act_formato_excel&amp;utm_source=act_formato_excel&amp;utm_campaign=act_formato_excel&amp;utm_content=act_formato_excel_link" xr:uid="{E7892663-3240-42B0-A407-EC22C08425BE}"/>
    <hyperlink ref="B3732" r:id="rId1225" display="https://actualicese.com/modelo-de-politica-contable-para-el-valor-residual/?referer=L-excel-formato&amp;utm_medium=act_formato_excel&amp;utm_source=act_formato_excel&amp;utm_campaign=act_formato_excel&amp;utm_content=act_formato_excel_link" xr:uid="{85BD5594-38AD-419C-BC1F-482F5FA93F00}"/>
    <hyperlink ref="B3734" r:id="rId1226" display="https://actualicese.com/modelo-de-comprobante-de-pago-con-caja-menor/?referer=L-excel-formato&amp;utm_medium=act_formato_excel&amp;utm_source=act_formato_excel&amp;utm_campaign=act_formato_excel&amp;utm_content=act_formato_excel_link" xr:uid="{FD8CB8A0-5E21-4A54-B85E-B9A66FFEFAB8}"/>
    <hyperlink ref="B3736" r:id="rId1227" display="https://actualicese.com/matriz-para-definir-el-sistema-mediante-el-cual-puede-declarar-un-empleado-por-el-ano-gravable-2015/?referer=L-excel-formato&amp;utm_medium=act_formato_excel&amp;utm_source=act_formato_excel&amp;utm_campaign=act_formato_excel&amp;utm_content=act_formato_excel_link" xr:uid="{225EBE29-1331-4646-AA2B-9348A76ACE0D}"/>
    <hyperlink ref="B3738" r:id="rId1228" display="https://actualicese.com/modelo-de-circularizacion-con-abogados/?referer=L-excel-formato&amp;utm_medium=act_formato_excel&amp;utm_source=act_formato_excel&amp;utm_campaign=act_formato_excel&amp;utm_content=act_formato_excel_link" xr:uid="{4D1ECD71-EDFF-4DB3-904F-157A00C8F054}"/>
    <hyperlink ref="B3740" r:id="rId1229" display="https://actualicese.com/cuota-mensual-en-el-pago-de-una-obligacion-financiera/?referer=L-excel-formato&amp;utm_medium=act_formato_excel&amp;utm_source=act_formato_excel&amp;utm_campaign=act_formato_excel&amp;utm_content=act_formato_excel_link" xr:uid="{5B5780B8-2B78-4136-853D-DFBFDED9BFE1}"/>
    <hyperlink ref="B3742" r:id="rId1230" display="https://actualicese.com/flujo-de-caja-especial-para-una-microempresa/?referer=L-excel-formato&amp;utm_medium=act_formato_excel&amp;utm_source=act_formato_excel&amp;utm_campaign=act_formato_excel&amp;utm_content=act_formato_excel_link" xr:uid="{7D4BDB22-11C2-4D6F-9EA8-BF0845456551}"/>
    <hyperlink ref="B3744" r:id="rId1231" display="https://actualicese.com/matriz-para-definir-si-una-persona-natural-esta-obligada-a-declarar-renta-por-el-2015/?referer=L-excel-formato&amp;utm_medium=act_formato_excel&amp;utm_source=act_formato_excel&amp;utm_campaign=act_formato_excel&amp;utm_content=act_formato_excel_link" xr:uid="{5A0F914E-AC4B-46A6-9C07-D0A40D2283F7}"/>
    <hyperlink ref="B3746" r:id="rId1232" display="https://actualicese.com/poder-de-representacion-en-asambleajunta-general-de-asociados/?referer=L-excel-formato&amp;utm_medium=act_formato_excel&amp;utm_source=act_formato_excel&amp;utm_campaign=act_formato_excel&amp;utm_content=act_formato_excel_link" xr:uid="{43ED3570-3AB9-444C-99CC-3DD1498FAB8A}"/>
    <hyperlink ref="B3748" r:id="rId1233" display="https://actualicese.com/segunda-convocatoria-a-asamblea-general-ordinaria-de-sociosaccionistas/?referer=L-excel-formato&amp;utm_medium=act_formato_excel&amp;utm_source=act_formato_excel&amp;utm_campaign=act_formato_excel&amp;utm_content=act_formato_excel_link" xr:uid="{E97E436D-BBA5-4324-993A-ED398FEF5615}"/>
    <hyperlink ref="B3750" r:id="rId1234" display="https://actualicese.com/modelo-simple-de-programa-de-auditoria-a-inversiones-en-pymes/?referer=L-excel-formato&amp;utm_medium=act_formato_excel&amp;utm_source=act_formato_excel&amp;utm_campaign=act_formato_excel&amp;utm_content=act_formato_excel_link" xr:uid="{6DEC4E59-3230-41D4-B512-3B8E9798A94B}"/>
    <hyperlink ref="B3752" r:id="rId1235" display="https://actualicese.com/modelo-de-acta-para-nombramiento-de-junta-directiva-yo-revisor-fiscal/?referer=L-excel-formato&amp;utm_medium=act_formato_excel&amp;utm_source=act_formato_excel&amp;utm_campaign=act_formato_excel&amp;utm_content=act_formato_excel_link" xr:uid="{0084CD9D-4A6B-430B-8FB4-841E556C47B3}"/>
    <hyperlink ref="B3754" r:id="rId1236" display="https://actualicese.com/herramienta-calculadora-de-tarifas-en-la-contaduria-publica/?referer=L-excel-formato&amp;utm_medium=act_formato_excel&amp;utm_source=act_formato_excel&amp;utm_campaign=act_formato_excel&amp;utm_content=act_formato_excel_link" xr:uid="{F2D52952-69C1-4577-9AB4-AEA92646F8A4}"/>
    <hyperlink ref="B3756" r:id="rId1237" display="https://actualicese.com/modelo-para-la-aprobacion-de-politicas-contables-para-entidades-del-sector-publico-resolucion-414/?referer=L-excel-formato&amp;utm_medium=act_formato_excel&amp;utm_source=act_formato_excel&amp;utm_campaign=act_formato_excel&amp;utm_content=act_formato_excel_link" xr:uid="{29B36B89-6971-4B0B-819F-177ACCD8F391}"/>
    <hyperlink ref="B3758" r:id="rId1238" display="https://actualicese.com/matriz-para-definir-contribuyentes-no-obligados-a-presentar-declaracion-de-renta/?referer=L-excel-formato&amp;utm_medium=act_formato_excel&amp;utm_source=act_formato_excel&amp;utm_campaign=act_formato_excel&amp;utm_content=act_formato_excel_link" xr:uid="{05B738B8-03D4-487F-859C-2CF113EF295C}"/>
    <hyperlink ref="B3760" r:id="rId1239" display="https://actualicese.com/servicios-y-contratos-en-los-cuales-se-puede-aplicar-aiu/?referer=L-excel-formato&amp;utm_medium=act_formato_excel&amp;utm_source=act_formato_excel&amp;utm_campaign=act_formato_excel&amp;utm_content=act_formato_excel_link" xr:uid="{C77F0558-759A-4023-81A8-8287854B01EE}"/>
    <hyperlink ref="B3762" r:id="rId1240" display="https://actualicese.com/lista-de-chequeo-de-revelaciones-seccion-19-combinaciones-de-negocio-y-plusvalia/?referer=L-excel-formato&amp;utm_medium=act_formato_excel&amp;utm_source=act_formato_excel&amp;utm_campaign=act_formato_excel&amp;utm_content=act_formato_excel_link" xr:uid="{F5C939FF-9C61-43D5-8B7D-F0476C0B52FE}"/>
    <hyperlink ref="B3764" r:id="rId1241" display="https://actualicese.com/modelo-para-el-calculo-de-la-sancion-por-correccion-en-una-declaracion-de-renta-2/?referer=L-excel-formato&amp;utm_medium=act_formato_excel&amp;utm_source=act_formato_excel&amp;utm_campaign=act_formato_excel&amp;utm_content=act_formato_excel_link" xr:uid="{5CA80F38-8D1B-4244-B059-3707855F967A}"/>
    <hyperlink ref="B3766" r:id="rId1242" display="https://actualicese.com/navegacion-en-el-marco-normativo-de-las-nai/?referer=L-excel-formato&amp;utm_medium=act_formato_excel&amp;utm_source=act_formato_excel&amp;utm_campaign=act_formato_excel&amp;utm_content=act_formato_excel_link" xr:uid="{F717A90C-0994-48FF-91B2-18BC6AF9C037}"/>
    <hyperlink ref="B3768" r:id="rId1243" display="https://actualicese.com/lista-de-chequeo-de-revelaciones-seccion-17-propiedades-planta-y-equipo/?referer=L-excel-formato&amp;utm_medium=act_formato_excel&amp;utm_source=act_formato_excel&amp;utm_campaign=act_formato_excel&amp;utm_content=act_formato_excel_link" xr:uid="{8D7FEDE0-1FA8-46A9-A8C4-E3A6864056C6}"/>
    <hyperlink ref="B3770" r:id="rId1244" display="https://actualicese.com/diferencias-en-la-declaracion-de-renta-de-personas-naturales-obligadas-o-no-a-llevar-contabilidad/?referer=L-excel-formato&amp;utm_medium=act_formato_excel&amp;utm_source=act_formato_excel&amp;utm_campaign=act_formato_excel&amp;utm_content=act_formato_excel_link" xr:uid="{34399556-DC48-4E03-AD19-F7B5F9ACCF50}"/>
    <hyperlink ref="B3772" r:id="rId1245" display="https://actualicese.com/modelo-de-renuncia-por-falta-de-pago-de-salarios/?referer=L-excel-formato&amp;utm_medium=act_formato_excel&amp;utm_source=act_formato_excel&amp;utm_campaign=act_formato_excel&amp;utm_content=act_formato_excel_link" xr:uid="{500BFCDF-61B4-4E94-BABF-16813F5F39F9}"/>
    <hyperlink ref="B3774" r:id="rId1246" display="https://actualicese.com/carta-de-compromiso-de-auditoria-bajo-nia/?referer=L-excel-formato&amp;utm_medium=act_formato_excel&amp;utm_source=act_formato_excel&amp;utm_campaign=act_formato_excel&amp;utm_content=act_formato_excel_link" xr:uid="{1FCC1F77-3BE2-480E-81F0-2F25730C649C}"/>
    <hyperlink ref="B3776" r:id="rId1247" display="https://actualicese.com/lista-de-chequeo-de-revelaciones-seccion-16-propiedades-de-inversion/?referer=L-excel-formato&amp;utm_medium=act_formato_excel&amp;utm_source=act_formato_excel&amp;utm_campaign=act_formato_excel&amp;utm_content=act_formato_excel_link" xr:uid="{1224ABAB-19DB-4BBE-9EBA-83CD48D9EFC4}"/>
    <hyperlink ref="B3778" r:id="rId1248" display="https://actualicese.com/beneficios-tributarios-por-vinculacion-laboral-de-personas-con-condiciones-especiales/?referer=L-excel-formato&amp;utm_medium=act_formato_excel&amp;utm_source=act_formato_excel&amp;utm_campaign=act_formato_excel&amp;utm_content=act_formato_excel_link" xr:uid="{3CD858D2-B570-4C3C-A197-60577807AA8D}"/>
    <hyperlink ref="B3780" r:id="rId1249" display="https://actualicese.com/documentos-necesarios-para-elaborar-la-declaracion-de-renta-de-personas-naturales-ano-gravable-2015/?referer=L-excel-formato&amp;utm_medium=act_formato_excel&amp;utm_source=act_formato_excel&amp;utm_campaign=act_formato_excel&amp;utm_content=act_formato_excel_link" xr:uid="{1968414B-A96D-4A27-8465-DD0543EB81E8}"/>
    <hyperlink ref="B3782" r:id="rId1250" display="https://actualicese.com/formato-otro-si-para-modificar-promesa-de-compraventa/?referer=L-excel-formato&amp;utm_medium=act_formato_excel&amp;utm_source=act_formato_excel&amp;utm_campaign=act_formato_excel&amp;utm_content=act_formato_excel_link" xr:uid="{CA5DC65F-EEEB-4A27-AACD-512777A4D417}"/>
    <hyperlink ref="B3784" r:id="rId1251" display="https://actualicese.com/modelo-del-certificado-anual-a-socios-yo-accionistas-por-el-ano-gravable-2015/?referer=L-excel-formato&amp;utm_medium=act_formato_excel&amp;utm_source=act_formato_excel&amp;utm_campaign=act_formato_excel&amp;utm_content=act_formato_excel_link" xr:uid="{9562104C-D0AD-4ECB-8654-2C5AF1D33D49}"/>
    <hyperlink ref="B3786" r:id="rId1252" display="https://actualicese.com/lista-de-chequeo-de-revelaciones-seccion-10-politicas-contables-estimaciones-y-errores/?referer=L-excel-formato&amp;utm_medium=act_formato_excel&amp;utm_source=act_formato_excel&amp;utm_campaign=act_formato_excel&amp;utm_content=act_formato_excel_link" xr:uid="{0D26934A-6B69-43E8-88CC-9194A01F2EBB}"/>
    <hyperlink ref="B3788" r:id="rId1253" display="https://actualicese.com/imas-en-el-impuesto-de-renta-de-los-trabajadores-por-cuenta-propia-modelo-para-proyectar-efectos-2015/?referer=L-excel-formato&amp;utm_medium=act_formato_excel&amp;utm_source=act_formato_excel&amp;utm_campaign=act_formato_excel&amp;utm_content=act_formato_excel_link" xr:uid="{228C557F-DCBE-4352-9D52-6F4A06766354}"/>
    <hyperlink ref="B3790" r:id="rId1254" display="https://actualicese.com/reclamacion-directa-contra-proveedor-o-productor/?referer=L-excel-formato&amp;utm_medium=act_formato_excel&amp;utm_source=act_formato_excel&amp;utm_campaign=act_formato_excel&amp;utm_content=act_formato_excel_link" xr:uid="{9959B81F-9D97-41DB-8487-60BE3366B578}"/>
    <hyperlink ref="B3792" r:id="rId1255" display="https://actualicese.com/iman-e-imas-en-el-impuesto-de-renta-para-empleados-modelo-para-proyectar-efectos-2015/?referer=L-excel-formato&amp;utm_medium=act_formato_excel&amp;utm_source=act_formato_excel&amp;utm_campaign=act_formato_excel&amp;utm_content=act_formato_excel_link" xr:uid="{5086D06D-1E6B-4270-849B-94123124084A}"/>
    <hyperlink ref="B3794" r:id="rId1256" display="https://actualicese.com/solicitud-de-autorizacion-para-venta-de-propiedad-de-un-menor-de-edad/?referer=L-excel-formato&amp;utm_medium=act_formato_excel&amp;utm_source=act_formato_excel&amp;utm_campaign=act_formato_excel&amp;utm_content=act_formato_excel_link" xr:uid="{79995D9B-5A9E-48ED-9B3A-BC3220C2B581}"/>
    <hyperlink ref="B3796" r:id="rId1257" display="https://actualicese.com/lista-de-chequeo-de-revelaciones-seccion-7-estado-de-flujos-de-efectivo/?referer=L-excel-formato&amp;utm_medium=act_formato_excel&amp;utm_source=act_formato_excel&amp;utm_campaign=act_formato_excel&amp;utm_content=act_formato_excel_link" xr:uid="{1C5CCFA4-346F-4255-A2D2-4E2D0141929C}"/>
    <hyperlink ref="B3798" r:id="rId1258" display="https://actualicese.com/calculo-de-la-contribucion-2016-a-la-supersociedades/?referer=L-excel-formato&amp;utm_medium=act_formato_excel&amp;utm_source=act_formato_excel&amp;utm_campaign=act_formato_excel&amp;utm_content=act_formato_excel_link" xr:uid="{9F61331C-AEAC-4979-A873-88CA54A67B12}"/>
    <hyperlink ref="B3800" r:id="rId1259" display="https://actualicese.com/formularios-210-y-230-con-anexos-para-declaracion-de-renta-de-personas-naturales-ano-gravable-2015/?referer=L-excel-formato&amp;utm_medium=act_formato_excel&amp;utm_source=act_formato_excel&amp;utm_campaign=act_formato_excel&amp;utm_content=act_formato_excel_link" xr:uid="{BDFC7D6C-3814-4B45-9560-2472C1C799C5}"/>
    <hyperlink ref="B3802" r:id="rId1260" display="https://actualicese.com/lista-de-chequeo-de-revelaciones-seccion-5-estado-de-resultado-integral-y-estado-de-resultados/?referer=L-excel-formato&amp;utm_medium=act_formato_excel&amp;utm_source=act_formato_excel&amp;utm_campaign=act_formato_excel&amp;utm_content=act_formato_excel_link" xr:uid="{3802FC24-AB52-4C31-AFCF-4EC81EA1E0A7}"/>
    <hyperlink ref="B3804" r:id="rId1261" display="https://actualicese.com/formularios-110-y-240-con-anexos-para-declaracion-de-renta-ano-gravable-2015/?referer=L-excel-formato&amp;utm_medium=act_formato_excel&amp;utm_source=act_formato_excel&amp;utm_campaign=act_formato_excel&amp;utm_content=act_formato_excel_link" xr:uid="{C717F254-2E31-48D1-BD49-5B009D2A4A50}"/>
    <hyperlink ref="B3806" r:id="rId1262" display="https://actualicese.com/lista-de-chequeo-de-revelaciones-seccion-4-estado-de-situacion-financiera/?referer=L-excel-formato&amp;utm_medium=act_formato_excel&amp;utm_source=act_formato_excel&amp;utm_campaign=act_formato_excel&amp;utm_content=act_formato_excel_link" xr:uid="{D2B6CE2D-B999-47B8-B722-93478F7E547A}"/>
    <hyperlink ref="B3808" r:id="rId1263" display="https://actualicese.com/formulario-210-declaracion-de-renta-personas-naturales-y-sucesiones-iliquidas-ano-gravable-2015-version-basica/?referer=L-excel-formato&amp;utm_medium=act_formato_excel&amp;utm_source=act_formato_excel&amp;utm_campaign=act_formato_excel&amp;utm_content=act_formato_excel_link" xr:uid="{5D2A2FB0-DC74-4348-93AB-B6F850E1DE39}"/>
    <hyperlink ref="B3810" r:id="rId1264" display="https://actualicese.com/clasificacion-tributaria-de-personas-naturales-y-sucesiones-iliquidas-frente-al-impuesto-de-renta-por-el-ano-gravable-2015/?referer=L-excel-formato&amp;utm_medium=act_formato_excel&amp;utm_source=act_formato_excel&amp;utm_campaign=act_formato_excel&amp;utm_content=act_formato_excel_link" xr:uid="{94B25613-BE0B-4F08-98AD-12A2CE183655}"/>
    <hyperlink ref="B3812" r:id="rId1265" display="https://actualicese.com/derecho-de-peticion-para-solicitar-documentos-a-exempleador/?referer=L-excel-formato&amp;utm_medium=act_formato_excel&amp;utm_source=act_formato_excel&amp;utm_campaign=act_formato_excel&amp;utm_content=act_formato_excel_link" xr:uid="{ACF869B3-BEFD-4E5E-B126-A46162037AD3}"/>
    <hyperlink ref="B3814" r:id="rId1266" display="https://actualicese.com/lista-de-chequeo-de-revelaciones-seccion-3-presentacion-de-estados-financieros/?referer=L-excel-formato&amp;utm_medium=act_formato_excel&amp;utm_source=act_formato_excel&amp;utm_campaign=act_formato_excel&amp;utm_content=act_formato_excel_link" xr:uid="{2453A730-C9F7-4628-A272-8ED1E202C456}"/>
    <hyperlink ref="B3816" r:id="rId1267" display="https://actualicese.com/calculo-de-la-sancion-por-extemporaneidad-despues-del-emplazamiento-por-no-declarar/?referer=L-excel-formato&amp;utm_medium=act_formato_excel&amp;utm_source=act_formato_excel&amp;utm_campaign=act_formato_excel&amp;utm_content=act_formato_excel_link" xr:uid="{ED2CB63C-B13A-41C7-B035-C1571E7DA654}"/>
    <hyperlink ref="B3818" r:id="rId1268" display="https://actualicese.com/acta-de-asamblea-general-para-aprobacion-de-estados-financieros-2015-en-entidad-del-grupo-1/?referer=L-excel-formato&amp;utm_medium=act_formato_excel&amp;utm_source=act_formato_excel&amp;utm_campaign=act_formato_excel&amp;utm_content=act_formato_excel_link" xr:uid="{C3ABB81E-780C-44AC-9937-69444F3A51B3}"/>
    <hyperlink ref="B3820" r:id="rId1269" display="https://actualicese.com/modelo-para-definir-porcentaje-fijo-de-retencion-en-la-fuente-sobre-salarios-en-junio-del-2016-procedimiento-2/?referer=L-excel-formato&amp;utm_medium=act_formato_excel&amp;utm_source=act_formato_excel&amp;utm_campaign=act_formato_excel&amp;utm_content=act_formato_excel_link" xr:uid="{EAFB2913-80BC-4DED-A9F3-DEC07D895111}"/>
    <hyperlink ref="B3822" r:id="rId1270" display="https://actualicese.com/proyeccion-impuesto-a-la-riqueza-y-de-normalizacion-tributaria-2015-a-2018/?referer=L-excel-formato&amp;utm_medium=act_formato_excel&amp;utm_source=act_formato_excel&amp;utm_campaign=act_formato_excel&amp;utm_content=act_formato_excel_link" xr:uid="{DBC1CB07-0C35-460F-BF6F-13A7204553C3}"/>
    <hyperlink ref="B3824" r:id="rId1271" display="https://actualicese.com/calculo-de-intereses-presuntivos-por-prestamos-en-dinero-a-socios-durante-el-2015/?referer=L-excel-formato&amp;utm_medium=act_formato_excel&amp;utm_source=act_formato_excel&amp;utm_campaign=act_formato_excel&amp;utm_content=act_formato_excel_link" xr:uid="{D3048934-7AE2-4F29-9156-D1091EC8F23A}"/>
    <hyperlink ref="B3826" r:id="rId1272" display="https://actualicese.com/lista-de-chequeo-de-revelaciones-nic-36-deterioro-del-valor-de-los-activos/?referer=L-excel-formato&amp;utm_medium=act_formato_excel&amp;utm_source=act_formato_excel&amp;utm_campaign=act_formato_excel&amp;utm_content=act_formato_excel_link" xr:uid="{536F28BA-87E5-4943-B904-2F59095443ED}"/>
    <hyperlink ref="B3828" r:id="rId1273" display="https://actualicese.com/finalizacion-del-contrato-por-parte-del-arrendatario-por-vencimiento-del-contrato/?referer=L-excel-formato&amp;utm_medium=act_formato_excel&amp;utm_source=act_formato_excel&amp;utm_campaign=act_formato_excel&amp;utm_content=act_formato_excel_link" xr:uid="{8AAB8D40-F820-41A5-A93E-1B9BBA34BF63}"/>
    <hyperlink ref="B3830" r:id="rId1274" display="https://actualicese.com/lista-de-chequeo-de-revelaciones-nic-26-contabilizacion-e-informacion-financiera-sobre-planes-de-beneficio-por-retiro/?referer=L-excel-formato&amp;utm_medium=act_formato_excel&amp;utm_source=act_formato_excel&amp;utm_campaign=act_formato_excel&amp;utm_content=act_formato_excel_link" xr:uid="{3980A013-B9C9-40CA-BD78-1F549CE01C73}"/>
    <hyperlink ref="B3832" r:id="rId1275" display="https://actualicese.com/calculo-de-la-sancion-por-extemporaneidad-antes-del-emplazamiento/?referer=L-excel-formato&amp;utm_medium=act_formato_excel&amp;utm_source=act_formato_excel&amp;utm_campaign=act_formato_excel&amp;utm_content=act_formato_excel_link" xr:uid="{0E2C5310-886F-4E47-BA1C-C52A7D72774F}"/>
    <hyperlink ref="B3834" r:id="rId1276" display="https://actualicese.com/acta-de-nombramiento-del-vigia-en-seguridad-y-salud-en-el-trabajo/?referer=L-excel-formato&amp;utm_medium=act_formato_excel&amp;utm_source=act_formato_excel&amp;utm_campaign=act_formato_excel&amp;utm_content=act_formato_excel_link" xr:uid="{25867D9C-5935-407B-8E44-F274C7E5B0D8}"/>
    <hyperlink ref="B3836" r:id="rId1277" display="https://actualicese.com/normatividad-aplicable-a-los-impuestos-de-renta-cree-y-riqueza-contenida-en-la-ley-1739-del-2014/?referer=L-excel-formato&amp;utm_medium=act_formato_excel&amp;utm_source=act_formato_excel&amp;utm_campaign=act_formato_excel&amp;utm_content=act_formato_excel_link" xr:uid="{CD6F122A-9B53-4444-9CC2-A7C484965E7C}"/>
    <hyperlink ref="B3838" r:id="rId1278" display="https://actualicese.com/formato-para-presentar-quejas-sobre-situaciones-que-puedan-constituir-acoso-laboral/?referer=L-excel-formato&amp;utm_medium=act_formato_excel&amp;utm_source=act_formato_excel&amp;utm_campaign=act_formato_excel&amp;utm_content=act_formato_excel_link" xr:uid="{1DAC4422-DED3-43C1-B8A1-AE3C90AC4F6A}"/>
    <hyperlink ref="B3840" r:id="rId1279" display="https://actualicese.com/hoja-de-trabajo-para-el-control-de-activos-fijos/?referer=L-excel-formato&amp;utm_medium=act_formato_excel&amp;utm_source=act_formato_excel&amp;utm_campaign=act_formato_excel&amp;utm_content=act_formato_excel_link" xr:uid="{9700A476-0524-47F8-91CF-96C19A4C3000}"/>
    <hyperlink ref="B3842" r:id="rId1280" display="https://actualicese.com/plantilla-para-elaborar-el-informe-de-practicas-empresariales-por-el-2015/?referer=L-excel-formato&amp;utm_medium=act_formato_excel&amp;utm_source=act_formato_excel&amp;utm_campaign=act_formato_excel&amp;utm_content=act_formato_excel_link" xr:uid="{7DDCB61A-E327-4BA9-921F-A05628B73FF9}"/>
    <hyperlink ref="B3844" r:id="rId1281" display="https://actualicese.com/generacion-del-iva-en-operaciones-con-empresas-en-zonas-francas/?referer=L-excel-formato&amp;utm_medium=act_formato_excel&amp;utm_source=act_formato_excel&amp;utm_campaign=act_formato_excel&amp;utm_content=act_formato_excel_link" xr:uid="{6AE8893F-7D7D-4AD0-90A0-91AECC6D86DD}"/>
    <hyperlink ref="B3846" r:id="rId1282" display="https://actualicese.com/certificado-por-retencion-en-la-fuente-a-titulo-del-impuesto-de-timbre/?referer=L-excel-formato&amp;utm_medium=act_formato_excel&amp;utm_source=act_formato_excel&amp;utm_campaign=act_formato_excel&amp;utm_content=act_formato_excel_link" xr:uid="{CB949ED2-2288-41BC-ACA0-EE432450D238}"/>
    <hyperlink ref="B3848" r:id="rId1283" display="https://actualicese.com/autorizacion-de-salida-de-bienes-por-finalizacion-del-contrato-de-arrendamiento-propiedad-horizontal/?referer=L-excel-formato&amp;utm_medium=act_formato_excel&amp;utm_source=act_formato_excel&amp;utm_campaign=act_formato_excel&amp;utm_content=act_formato_excel_link" xr:uid="{6A141658-C269-4C3B-9F15-92F6A04B43ED}"/>
    <hyperlink ref="B3850" r:id="rId1284" display="https://actualicese.com/proyeccion-descuentos-en-renta-cree-y-sobretasa-al-cree-por-impuestos-pagados-en-el-exterior/?referer=L-excel-formato&amp;utm_medium=act_formato_excel&amp;utm_source=act_formato_excel&amp;utm_campaign=act_formato_excel&amp;utm_content=act_formato_excel_link" xr:uid="{15FAF97D-E54D-4184-B846-F289883517E6}"/>
    <hyperlink ref="B3852" r:id="rId1285" display="https://actualicese.com/cuentas-a-reportar-en-los-formatos-de-informacion-exogena-ano-gravable-2015/?referer=L-excel-formato&amp;utm_medium=act_formato_excel&amp;utm_source=act_formato_excel&amp;utm_campaign=act_formato_excel&amp;utm_content=act_formato_excel_link" xr:uid="{AD69318F-5D43-43D5-BE4D-A955C52D3207}"/>
    <hyperlink ref="B3854" r:id="rId1286" display="https://actualicese.com/clasificacion-de-las-personas-juridicas-en-el-impuesto-de-renta-y-cree-del-ano-gravable-2015/?referer=L-excel-formato&amp;utm_medium=act_formato_excel&amp;utm_source=act_formato_excel&amp;utm_campaign=act_formato_excel&amp;utm_content=act_formato_excel_link" xr:uid="{5E809DA7-418A-441A-A188-8A7E7D479BDB}"/>
    <hyperlink ref="B3856" r:id="rId1287" display="https://actualicese.com/guia-plantilla-de-estados-financieros-2015-bajo-estandares-internacionales-plenos-para-supersociedades-con-xbrl-express/?referer=L-excel-formato&amp;utm_medium=act_formato_excel&amp;utm_source=act_formato_excel&amp;utm_campaign=act_formato_excel&amp;utm_content=act_formato_excel_link" xr:uid="{DEDBBA63-2C4F-411F-8ACA-635E608158EC}"/>
    <hyperlink ref="B3858" r:id="rId1288" display="https://actualicese.com/liquidador-impuesto-a-la-riqueza-calculo-valor-patrimonial-neto-para-acciones-poseidas-de-forma-indirecta-en-sociedades-nacionales/?referer=L-excel-formato&amp;utm_medium=act_formato_excel&amp;utm_source=act_formato_excel&amp;utm_campaign=act_formato_excel&amp;utm_content=act_formato_excel_link" xr:uid="{C2834E0D-5324-4560-AE84-42799A178939}"/>
    <hyperlink ref="B3860" r:id="rId1289" display="https://actualicese.com/calendario-tributario-automatizado-para-el-2016/?referer=L-excel-formato&amp;utm_medium=act_formato_excel&amp;utm_source=act_formato_excel&amp;utm_campaign=act_formato_excel&amp;utm_content=act_formato_excel_link" xr:uid="{8866867A-CB64-46BF-86EB-F95D74C4A4F0}"/>
    <hyperlink ref="B3862" r:id="rId1290" display="https://actualicese.com/liquidador-efectos-de-las-ventas-de-activos-fijos-depreciables-que-constituyen-ganancia-ocasional/?referer=L-excel-formato&amp;utm_medium=act_formato_excel&amp;utm_source=act_formato_excel&amp;utm_campaign=act_formato_excel&amp;utm_content=act_formato_excel_link" xr:uid="{7B172E9A-5707-4BAF-AFAF-0197EE57F45A}"/>
    <hyperlink ref="B3864" r:id="rId1291" display="https://actualicese.com/categorias-de-informantes-de-exogena-por-el-ano-gravable-2015-y-los-formatos-que-deben-usar/?referer=L-excel-formato&amp;utm_medium=act_formato_excel&amp;utm_source=act_formato_excel&amp;utm_campaign=act_formato_excel&amp;utm_content=act_formato_excel_link" xr:uid="{DD442C7A-91DF-47DD-AD00-9A5FE10B4269}"/>
    <hyperlink ref="B3866" r:id="rId1292" display="https://actualicese.com/depuracion-del-impuesto-de-renta-ano-gravable-2015-para-copropiedades-que-explotan-areas-comunes/?referer=L-excel-formato&amp;utm_medium=act_formato_excel&amp;utm_source=act_formato_excel&amp;utm_campaign=act_formato_excel&amp;utm_content=act_formato_excel_link" xr:uid="{D318AA8D-960A-4342-980D-87BFECBAFA25}"/>
    <hyperlink ref="B3868" r:id="rId1293" display="https://actualicese.com/calculo-de-intereses-de-mora-sobre-obligaciones-tributarias/?referer=L-excel-formato&amp;utm_medium=act_formato_excel&amp;utm_source=act_formato_excel&amp;utm_campaign=act_formato_excel&amp;utm_content=act_formato_excel_link" xr:uid="{560B52D9-D0B4-4872-ADDF-88CF7AA75FF8}"/>
    <hyperlink ref="B3870" r:id="rId1294" display="https://actualicese.com/formato-2278-informacion-de-compras-a-terceros-de-bonos-vales-y-otros-documentos-para-pagos-a-trabajadores-en-el-2015/?referer=L-excel-formato&amp;utm_medium=act_formato_excel&amp;utm_source=act_formato_excel&amp;utm_campaign=act_formato_excel&amp;utm_content=act_formato_excel_link" xr:uid="{4A577178-04C2-4018-B007-2AB556CE9074}"/>
    <hyperlink ref="B3872" r:id="rId1295" display="https://actualicese.com/formatos-2280-deduccion-en-el-2015-de-empleadas-victimas-de-la-violencia/?referer=L-excel-formato&amp;utm_medium=act_formato_excel&amp;utm_source=act_formato_excel&amp;utm_campaign=act_formato_excel&amp;utm_content=act_formato_excel_link" xr:uid="{71C49320-E7BD-4081-A263-077C0D9B8436}"/>
    <hyperlink ref="B3874" r:id="rId1296" display="https://actualicese.com/poder-especial-para-compraventa-de-inmueble/?referer=L-excel-formato&amp;utm_medium=act_formato_excel&amp;utm_source=act_formato_excel&amp;utm_campaign=act_formato_excel&amp;utm_content=act_formato_excel_link" xr:uid="{D92C3F2B-9BA1-4730-9855-B2E08BDAF98A}"/>
    <hyperlink ref="B3876" r:id="rId1297" display="https://actualicese.com/ejemplo-simulacion-del-sistema-de-registro-de-diferencias/?referer=L-excel-formato&amp;utm_medium=act_formato_excel&amp;utm_source=act_formato_excel&amp;utm_campaign=act_formato_excel&amp;utm_content=act_formato_excel_link" xr:uid="{C398DBE8-6FFE-4FC2-A6AE-C1E0143E67D4}"/>
    <hyperlink ref="B3878" r:id="rId1298" display="https://actualicese.com/calculo-de-deduccion-en-renta-por-inversiones-en-proyectos-de-investigacion-tecnologica/?referer=L-excel-formato&amp;utm_medium=act_formato_excel&amp;utm_source=act_formato_excel&amp;utm_campaign=act_formato_excel&amp;utm_content=act_formato_excel_link" xr:uid="{24CA642B-7637-4F94-8F59-162F7CB4440E}"/>
    <hyperlink ref="B3880" r:id="rId1299" display="https://actualicese.com/certificacion-de-estados-financieros-ano-2015-a-entregar-a-la-supersociedades/?referer=L-excel-formato&amp;utm_medium=act_formato_excel&amp;utm_source=act_formato_excel&amp;utm_campaign=act_formato_excel&amp;utm_content=act_formato_excel_link" xr:uid="{42CFC788-B5DF-4728-847A-E6D413FDAED8}"/>
    <hyperlink ref="B3882" r:id="rId1300" display="https://actualicese.com/formulario-220-certificacion-de-pagos-y-retenciones-a-empleados-por-el-ano-gravable-2015/?referer=L-excel-formato&amp;utm_medium=act_formato_excel&amp;utm_source=act_formato_excel&amp;utm_campaign=act_formato_excel&amp;utm_content=act_formato_excel_link" xr:uid="{3650CC9C-81AF-4E4B-844D-68B58038C3AB}"/>
    <hyperlink ref="B3884" r:id="rId1301" display="https://actualicese.com/promesa-de-compraventa-de-apartamento-con-usufructo-para-cancelar/?referer=L-excel-formato&amp;utm_medium=act_formato_excel&amp;utm_source=act_formato_excel&amp;utm_campaign=act_formato_excel&amp;utm_content=act_formato_excel_link" xr:uid="{F5853C50-3B02-4DE9-B1F3-584F789971A0}"/>
    <hyperlink ref="B3886" r:id="rId1302" display="https://actualicese.com/dictamen-revisoria-fiscal-auditoria-externa-con-estandares-internacionales/?referer=L-excel-formato&amp;utm_medium=act_formato_excel&amp;utm_source=act_formato_excel&amp;utm_campaign=act_formato_excel&amp;utm_content=act_formato_excel_link" xr:uid="{80FDC89F-51D9-47EA-9843-8E0F268F254B}"/>
    <hyperlink ref="B3888" r:id="rId1303" display="https://actualicese.com/formato-1005-1006-reporte-de-iva-descontables-e-iva-e-inc-generados-en-el-2015/?referer=L-excel-formato&amp;utm_medium=act_formato_excel&amp;utm_source=act_formato_excel&amp;utm_campaign=act_formato_excel&amp;utm_content=act_formato_excel_link" xr:uid="{1EFE702E-22BF-4CA4-9E53-7317511CA5B1}"/>
    <hyperlink ref="B3890" r:id="rId1304" display="https://actualicese.com/formatos-1011-1012-y-2275-reportes-de-otros-datos-de-la-declaracion-de-renta-o-de-ingresos-y-patrimonio-del-2015/?referer=L-excel-formato&amp;utm_medium=act_formato_excel&amp;utm_source=act_formato_excel&amp;utm_campaign=act_formato_excel&amp;utm_content=act_formato_excel_link" xr:uid="{0124678E-B90A-42DD-ABD4-C38C5BAC3634}"/>
    <hyperlink ref="B3892" r:id="rId1305" display="https://actualicese.com/formato-1004-reporte-de-los-descuentos-al-impuesto-de-renta-o-de-ganancia-ocasional-en-el-2015/?referer=L-excel-formato&amp;utm_medium=act_formato_excel&amp;utm_source=act_formato_excel&amp;utm_campaign=act_formato_excel&amp;utm_content=act_formato_excel_link" xr:uid="{BB66659A-BCA9-4E53-9D60-B63F4BEB0646}"/>
    <hyperlink ref="B3894" r:id="rId1306" display="https://actualicese.com/formato-1010-reporte-de-socios-cooperados-o-comuneros-a-diciembre-31-del-2015/?referer=L-excel-formato&amp;utm_medium=act_formato_excel&amp;utm_source=act_formato_excel&amp;utm_campaign=act_formato_excel&amp;utm_content=act_formato_excel_link" xr:uid="{D5B007E6-E07E-4162-9FD0-6AD79A83BB16}"/>
    <hyperlink ref="B3896" r:id="rId1307" display="https://actualicese.com/formatos-1016-1017-1018-1027-1054-y-1055-reportes-de-los-mandatarios-en-contratos-de-mandato-ano-gravable-2015/?referer=L-excel-formato&amp;utm_medium=act_formato_excel&amp;utm_source=act_formato_excel&amp;utm_campaign=act_formato_excel&amp;utm_content=act_formato_excel_link" xr:uid="{B811E44B-0EA7-4572-BD62-6081D89F365D}"/>
    <hyperlink ref="B3898" r:id="rId1308" display="https://actualicese.com/formularios-110-y-140-con-anexos-y-formato-1732-ano-gravable-2015/?referer=L-excel-formato&amp;utm_medium=act_formato_excel&amp;utm_source=act_formato_excel&amp;utm_campaign=act_formato_excel&amp;utm_content=act_formato_excel_link" xr:uid="{78853052-A506-4164-9A54-E984A0BCC355}"/>
    <hyperlink ref="B3900" r:id="rId1309" display="https://actualicese.com/participacion-patrimonial-anual-a-socios-yo-accionistas-por-el-2015/?referer=L-excel-formato&amp;utm_medium=act_formato_excel&amp;utm_source=act_formato_excel&amp;utm_campaign=act_formato_excel&amp;utm_content=act_formato_excel_link" xr:uid="{94767FFB-364D-4B3D-A9A4-01366B0A41C6}"/>
    <hyperlink ref="B3902" r:id="rId1310" display="https://actualicese.com/formato-1009-reporte-de-cuentas-por-pagar-a-diciembre-31-del-2015/?referer=L-excel-formato&amp;utm_medium=act_formato_excel&amp;utm_source=act_formato_excel&amp;utm_campaign=act_formato_excel&amp;utm_content=act_formato_excel_link" xr:uid="{EA974B0A-8813-47D9-9302-C133DF9D3C66}"/>
    <hyperlink ref="B3904" r:id="rId1311" display="https://actualicese.com/formato-1008-reporte-de-cuentas-por-cobrar-a-diciembre-31-del-2015/?referer=L-excel-formato&amp;utm_medium=act_formato_excel&amp;utm_source=act_formato_excel&amp;utm_campaign=act_formato_excel&amp;utm_content=act_formato_excel_link" xr:uid="{8BB05529-7375-4C7F-9D4F-29C81FBA76EB}"/>
    <hyperlink ref="B3906" r:id="rId1312" display="https://actualicese.com/convocatoria-para-asamblea-general-de-copropietarios/?referer=L-excel-formato&amp;utm_medium=act_formato_excel&amp;utm_source=act_formato_excel&amp;utm_campaign=act_formato_excel&amp;utm_content=act_formato_excel_link" xr:uid="{94BE1586-3103-4F2B-B196-56AC5D0C36B7}"/>
    <hyperlink ref="B3908" r:id="rId1313" display="https://actualicese.com/formato-2276-informacion-de-los-certificados-de-ingresos-y-retenciones-a-empleados-ano-2015/?referer=L-excel-formato&amp;utm_medium=act_formato_excel&amp;utm_source=act_formato_excel&amp;utm_campaign=act_formato_excel&amp;utm_content=act_formato_excel_link" xr:uid="{6D72DED6-1C9B-4E15-AC48-C6F05F204768}"/>
    <hyperlink ref="B3910" r:id="rId1314" display="https://actualicese.com/formato-1007-informacion-de-ingresos-propios-recibidos-durante-el-2015/?referer=L-excel-formato&amp;utm_medium=act_formato_excel&amp;utm_source=act_formato_excel&amp;utm_campaign=act_formato_excel&amp;utm_content=act_formato_excel_link" xr:uid="{1872AC55-AE26-4867-A36F-1D1A0B49069A}"/>
    <hyperlink ref="B3912" r:id="rId1315" display="https://actualicese.com/formato-1001-informacion-de-pagos-o-causaciones-a-terceros-durante-el-2015-y-las-retenciones-practicadas-o-asumidas-sobre-los-mismos-caso-1/?referer=L-excel-formato&amp;utm_medium=act_formato_excel&amp;utm_source=act_formato_excel&amp;utm_campaign=act_formato_excel&amp;utm_content=act_formato_excel_link" xr:uid="{7B171676-F352-4704-A507-8E2171956109}"/>
    <hyperlink ref="B3914" r:id="rId1316" display="https://actualicese.com/formato-1001-informacion-de-pagos-o-causaciones-a-terceros-durante-el-2015-y-las-retenciones-practicadas-o-asumidas-sobre-los-mismos-caso-2/?referer=L-excel-formato&amp;utm_medium=act_formato_excel&amp;utm_source=act_formato_excel&amp;utm_campaign=act_formato_excel&amp;utm_content=act_formato_excel_link" xr:uid="{2BC9A5EC-6AD8-4B56-9B58-69A9CD6EB6DA}"/>
    <hyperlink ref="B3916" r:id="rId1317" display="https://actualicese.com/formato-1647-reportes-de-ingresos-recibidos-facturados-para-terceros-durante-el-2015/?referer=L-excel-formato&amp;utm_medium=act_formato_excel&amp;utm_source=act_formato_excel&amp;utm_campaign=act_formato_excel&amp;utm_content=act_formato_excel_link" xr:uid="{A5024FBD-A393-4C23-BB80-B0785C476DC8}"/>
    <hyperlink ref="B3918" r:id="rId1318" display="https://actualicese.com/formato-1003-reportes-de-retenciones-que-le-practicaron-a-la-persona-o-entidad-informante-durante-el-2015/?referer=L-excel-formato&amp;utm_medium=act_formato_excel&amp;utm_source=act_formato_excel&amp;utm_campaign=act_formato_excel&amp;utm_content=act_formato_excel_link" xr:uid="{98EF641B-89A3-47E6-AD2F-56AE0ADBA7B9}"/>
    <hyperlink ref="B3920" r:id="rId1319" display="https://actualicese.com/carta-de-finalizacion-del-contrato-individual-de-trabajo-por-pension-del-trabajador/?referer=L-excel-formato&amp;utm_medium=act_formato_excel&amp;utm_source=act_formato_excel&amp;utm_campaign=act_formato_excel&amp;utm_content=act_formato_excel_link" xr:uid="{443C329E-DA91-44FB-9493-06A4E016A98A}"/>
    <hyperlink ref="B3922" r:id="rId1320" display="https://actualicese.com/plantilla-de-estados-financieros-2015-bajo-estandares-internacionales-para-supersociedades-con-xbrl-express/?referer=L-excel-formato&amp;utm_medium=act_formato_excel&amp;utm_source=act_formato_excel&amp;utm_campaign=act_formato_excel&amp;utm_content=act_formato_excel_link" xr:uid="{D028BAAF-56C3-432C-B841-F8F7D56DECA5}"/>
    <hyperlink ref="B3924" r:id="rId1321" display="https://actualicese.com/cierre-contable-proceso-de-verificacion-de-la-informacion-del-2015/?referer=L-excel-formato&amp;utm_medium=act_formato_excel&amp;utm_source=act_formato_excel&amp;utm_campaign=act_formato_excel&amp;utm_content=act_formato_excel_link" xr:uid="{006B1991-BBD2-4011-8670-8D72C984E393}"/>
    <hyperlink ref="B3926" r:id="rId1322" display="https://actualicese.com/declaracion-anual-del-impuesto-de-industria-y-comercio-en-cali/?referer=L-excel-formato&amp;utm_medium=act_formato_excel&amp;utm_source=act_formato_excel&amp;utm_campaign=act_formato_excel&amp;utm_content=act_formato_excel_link" xr:uid="{FD2907C8-6853-413D-A2FC-3B24C97074AC}"/>
    <hyperlink ref="B3928" r:id="rId1323" display="https://actualicese.com/calendario-tributario-para-personas-naturales/?referer=L-excel-formato&amp;utm_medium=act_formato_excel&amp;utm_source=act_formato_excel&amp;utm_campaign=act_formato_excel&amp;utm_content=act_formato_excel_link" xr:uid="{4FDCFAD3-4D23-4DD3-9AFE-C6B7C805D17C}"/>
    <hyperlink ref="B3930" r:id="rId1324" display="https://actualicese.com/guia-tabla-de-recargos-y-aportes-para-salario-minimo-2016/?referer=L-excel-formato&amp;utm_medium=act_formato_excel&amp;utm_source=act_formato_excel&amp;utm_campaign=act_formato_excel&amp;utm_content=act_formato_excel_link" xr:uid="{2D7C2834-9D30-4444-85BC-72D2B599AC52}"/>
    <hyperlink ref="B3932" r:id="rId1325" display="https://actualicese.com/costo-de-renovacion-de-la-matricula-mercantil-para-el-2016/?referer=L-excel-formato&amp;utm_medium=act_formato_excel&amp;utm_source=act_formato_excel&amp;utm_campaign=act_formato_excel&amp;utm_content=act_formato_excel_link" xr:uid="{6E6790B6-F264-413F-9E3B-C1ABA5F16D40}"/>
    <hyperlink ref="B3934" r:id="rId1326" display="https://actualicese.com/sancion-por-extemporaneidad-en-declaracion-del-regimen-simplificado-del-impuesto-al-consumo/?referer=L-excel-formato&amp;utm_medium=act_formato_excel&amp;utm_source=act_formato_excel&amp;utm_campaign=act_formato_excel&amp;utm_content=act_formato_excel_link" xr:uid="{9B5455F3-B08D-4EA3-B2DC-11C300A0A7F6}"/>
    <hyperlink ref="B3936" r:id="rId1327" display="https://actualicese.com/otorgamiento-de-poder-para-cancelar-linea-telefonica/?referer=L-excel-formato&amp;utm_medium=act_formato_excel&amp;utm_source=act_formato_excel&amp;utm_campaign=act_formato_excel&amp;utm_content=act_formato_excel_link" xr:uid="{B7016670-4A87-40AB-96C6-9805FCC755EF}"/>
    <hyperlink ref="B3938" r:id="rId1328" display="https://actualicese.com/cuestionario-para-la-revision-y-evaluacion-de-los-saldos-movimientos-y-el-control-de-las-cuentas-de-caja-y-bancos/?referer=L-excel-formato&amp;utm_medium=act_formato_excel&amp;utm_source=act_formato_excel&amp;utm_campaign=act_formato_excel&amp;utm_content=act_formato_excel_link" xr:uid="{A6C67A2C-2524-4FAB-8356-803B6DA8BBF4}"/>
    <hyperlink ref="B3940" r:id="rId1329" display="https://actualicese.com/lista-de-chequeo-de-revelaciones-nic-26-planes-de-beneficio-por-retiro/?referer=L-excel-formato&amp;utm_medium=act_formato_excel&amp;utm_source=act_formato_excel&amp;utm_campaign=act_formato_excel&amp;utm_content=act_formato_excel_link" xr:uid="{9850475C-59C9-44A9-AA06-F8628FB54994}"/>
    <hyperlink ref="B3942" r:id="rId1330" display="https://actualicese.com/requisitos-para-pertenecer-al-regimen-simplificado-del-iva-en-el-2016/?referer=L-excel-formato&amp;utm_medium=act_formato_excel&amp;utm_source=act_formato_excel&amp;utm_campaign=act_formato_excel&amp;utm_content=act_formato_excel_link" xr:uid="{05CBA1A6-B0FF-4EEF-938E-68E234F9874F}"/>
    <hyperlink ref="B3944" r:id="rId1331" display="https://actualicese.com/contrato-de-compraventa-de-vehiculo-automotor-automovil-o-motocicleta/?referer=L-excel-formato&amp;utm_medium=act_formato_excel&amp;utm_source=act_formato_excel&amp;utm_campaign=act_formato_excel&amp;utm_content=act_formato_excel_link" xr:uid="{E9E25B84-50BB-4BF2-BB5B-23AFC0F9C43F}"/>
    <hyperlink ref="B3946" r:id="rId1332" display="https://actualicese.com/indicadores-basicos-para-tener-en-cuenta-en-el-2016/?referer=L-excel-formato&amp;utm_medium=act_formato_excel&amp;utm_source=act_formato_excel&amp;utm_campaign=act_formato_excel&amp;utm_content=act_formato_excel_link" xr:uid="{73807238-0D7D-45A2-A923-A4C7DF381459}"/>
    <hyperlink ref="B3948" r:id="rId1333" display="https://actualicese.com/lista-de-chequeo-de-revelaciones-nic-23-costos-por-prestamos-y-nic-24-partes-relacionadas/?referer=L-excel-formato&amp;utm_medium=act_formato_excel&amp;utm_source=act_formato_excel&amp;utm_campaign=act_formato_excel&amp;utm_content=act_formato_excel_link" xr:uid="{27F98A0D-5A5B-4B58-9012-AD689EF8ACFE}"/>
    <hyperlink ref="B3950" r:id="rId1334" display="https://actualicese.com/parametros-claves-en-la-elaboracion-de-declaraciones-tributarias-durante-el-ano-2016/?referer=L-excel-formato&amp;utm_medium=act_formato_excel&amp;utm_source=act_formato_excel&amp;utm_campaign=act_formato_excel&amp;utm_content=act_formato_excel_link" xr:uid="{4C1EC625-0E8E-4840-98A6-052A90FE0B53}"/>
    <hyperlink ref="B3952" r:id="rId1335" display="https://actualicese.com/tarifas-de-la-autorretencion-del-cree/?referer=L-excel-formato&amp;utm_medium=act_formato_excel&amp;utm_source=act_formato_excel&amp;utm_campaign=act_formato_excel&amp;utm_content=act_formato_excel_link" xr:uid="{F54E6B62-4399-4519-9AD2-E908529CE3A8}"/>
    <hyperlink ref="B3954" r:id="rId1336" display="https://actualicese.com/informacion-laboral-2016/?referer=L-excel-formato&amp;utm_medium=act_formato_excel&amp;utm_source=act_formato_excel&amp;utm_campaign=act_formato_excel&amp;utm_content=act_formato_excel_link" xr:uid="{119D89CB-6F5D-4D1D-8BA4-71AE298038BB}"/>
    <hyperlink ref="B3956" r:id="rId1337" display="https://actualicese.com/calendario-tributario-de-bogota-d-c/?referer=L-excel-formato&amp;utm_medium=act_formato_excel&amp;utm_source=act_formato_excel&amp;utm_campaign=act_formato_excel&amp;utm_content=act_formato_excel_link" xr:uid="{7FBD88B7-B542-4AE6-BF55-A096CDDE319D}"/>
    <hyperlink ref="B3958" r:id="rId1338" display="https://actualicese.com/ejercicios-de-conversion-caso-practico-para-la-elaboracion-del-esfa-en-pymes/?referer=L-excel-formato&amp;utm_medium=act_formato_excel&amp;utm_source=act_formato_excel&amp;utm_campaign=act_formato_excel&amp;utm_content=act_formato_excel_link" xr:uid="{2F8C549E-E8D5-43C9-B989-A5FA58C78485}"/>
    <hyperlink ref="B3960" r:id="rId1339" display="https://actualicese.com/tabla-de-retenciones-en-la-fuente-por-renta-ano-fiscal-2016/?referer=L-excel-formato&amp;utm_medium=act_formato_excel&amp;utm_source=act_formato_excel&amp;utm_campaign=act_formato_excel&amp;utm_content=act_formato_excel_link" xr:uid="{4D4DF0C5-4D49-4C4E-8D4F-6B2B75CB3651}"/>
    <hyperlink ref="B3962" r:id="rId1340" display="https://actualicese.com/cuestionario-para-la-revision-y-evaluacion-del-sistema-de-control-interno/?referer=L-excel-formato&amp;utm_medium=act_formato_excel&amp;utm_source=act_formato_excel&amp;utm_campaign=act_formato_excel&amp;utm_content=act_formato_excel_link" xr:uid="{FA45C447-5147-4242-8187-BA8ADFD83F8F}"/>
    <hyperlink ref="B3964" r:id="rId1341" display="https://actualicese.com/lista-de-chequeo-de-revelaciones-nic-21-efectos-de-las-variaciones-en-las-tasas-de-cambio-de-la-moneda-extranjera/?referer=L-excel-formato&amp;utm_medium=act_formato_excel&amp;utm_source=act_formato_excel&amp;utm_campaign=act_formato_excel&amp;utm_content=act_formato_excel_link" xr:uid="{B00016E0-791E-41EC-9833-A24C94F62B80}"/>
    <hyperlink ref="B3966" r:id="rId1342" display="https://actualicese.com/auditoria-de-conciliaciones-bancarias/?referer=L-excel-formato&amp;utm_medium=act_formato_excel&amp;utm_source=act_formato_excel&amp;utm_campaign=act_formato_excel&amp;utm_content=act_formato_excel_link" xr:uid="{084C7979-B54A-4091-956F-CA8E752A44AA}"/>
    <hyperlink ref="B3968" r:id="rId1343" display="https://actualicese.com/lista-de-chequeo-de-revelaciones-nic-19-beneficios-a-los-empleados/?referer=L-excel-formato&amp;utm_medium=act_formato_excel&amp;utm_source=act_formato_excel&amp;utm_campaign=act_formato_excel&amp;utm_content=act_formato_excel_link" xr:uid="{DD3C76BE-D43B-4925-A7C0-1CF704184D7A}"/>
    <hyperlink ref="B3970" r:id="rId1344" display="https://actualicese.com/modelo-de-contrato-de-corretaje-inmobiliario/?referer=L-excel-formato&amp;utm_medium=act_formato_excel&amp;utm_source=act_formato_excel&amp;utm_campaign=act_formato_excel&amp;utm_content=act_formato_excel_link" xr:uid="{0942BFE2-AD63-4FD6-BE7E-D402AC0025DB}"/>
    <hyperlink ref="B3972" r:id="rId1345" display="https://actualicese.com/calendario-tributario-2016/?referer=L-excel-formato&amp;utm_medium=act_formato_excel&amp;utm_source=act_formato_excel&amp;utm_campaign=act_formato_excel&amp;utm_content=act_formato_excel_link" xr:uid="{7E15E6EF-9F0C-4247-8804-41AD94DADC99}"/>
    <hyperlink ref="B3974" r:id="rId1346" display="https://actualicese.com/lista-de-chequeo-de-revelaciones-nic-18-ingresos-de-actividades-ordinarias/?referer=L-excel-formato&amp;utm_medium=act_formato_excel&amp;utm_source=act_formato_excel&amp;utm_campaign=act_formato_excel&amp;utm_content=act_formato_excel_link" xr:uid="{CFCBC915-9256-4C21-8795-FB7F4E310B3A}"/>
    <hyperlink ref="B3976" r:id="rId1347" display="https://actualicese.com/retencion-en-la-fuente-con-procedimiento-1-para-asalariados-y-demas-empleados-durante-el-2016/?referer=L-excel-formato&amp;utm_medium=act_formato_excel&amp;utm_source=act_formato_excel&amp;utm_campaign=act_formato_excel&amp;utm_content=act_formato_excel_link" xr:uid="{F99E2ECB-31F6-4A30-B920-196A2381AFC3}"/>
    <hyperlink ref="B3978" r:id="rId1348" display="https://actualicese.com/autorizacion-para-desocupar-inmueble-por-finalizacion-del-contrato-de-arrendamiento-ph/?referer=L-excel-formato&amp;utm_medium=act_formato_excel&amp;utm_source=act_formato_excel&amp;utm_campaign=act_formato_excel&amp;utm_content=act_formato_excel_link" xr:uid="{0FF7B1A9-5D1C-4741-85E9-6503D76EB34B}"/>
    <hyperlink ref="B3980" r:id="rId1349" display="https://actualicese.com/formato-auditoria-del-disponible/?referer=L-excel-formato&amp;utm_medium=act_formato_excel&amp;utm_source=act_formato_excel&amp;utm_campaign=act_formato_excel&amp;utm_content=act_formato_excel_link" xr:uid="{9CC68FC4-E63D-4AB2-B75E-712C7532BE7C}"/>
    <hyperlink ref="B3982" r:id="rId1350" display="https://actualicese.com/liquidador-ejercicio-de-conciliacion-entre-el-resultado-contable-y-los-resultados-fiscales/?referer=L-excel-formato&amp;utm_medium=act_formato_excel&amp;utm_source=act_formato_excel&amp;utm_campaign=act_formato_excel&amp;utm_content=act_formato_excel_link" xr:uid="{F19EEE42-B2DC-4910-8AD0-771111426A19}"/>
    <hyperlink ref="B3984" r:id="rId1351" display="https://actualicese.com/liquidador-retencion-en-la-fuente-con-procedimiento-2-para-determinar-porcentaje-en-diciembre-de-2015/?referer=L-excel-formato&amp;utm_medium=act_formato_excel&amp;utm_source=act_formato_excel&amp;utm_campaign=act_formato_excel&amp;utm_content=act_formato_excel_link" xr:uid="{C584ABC3-8FE9-4368-9FC3-92CF99179BC4}"/>
    <hyperlink ref="B3986" r:id="rId1352" display="https://actualicese.com/acta-constitucion-y-posesion-de-miembros-del-comite-paritario-de-seguridad-y-salud-en-el-trabajo/?referer=L-excel-formato&amp;utm_medium=act_formato_excel&amp;utm_source=act_formato_excel&amp;utm_campaign=act_formato_excel&amp;utm_content=act_formato_excel_link" xr:uid="{D97B40B4-1AFA-4BCD-A5A0-7459D040FE01}"/>
    <hyperlink ref="B3988" r:id="rId1353" display="https://actualicese.com/lista-de-chequeo-de-revelaciones-nic-17-arrendamientos/?referer=L-excel-formato&amp;utm_medium=act_formato_excel&amp;utm_source=act_formato_excel&amp;utm_campaign=act_formato_excel&amp;utm_content=act_formato_excel_link" xr:uid="{686D8C68-144B-4EE4-AA58-9AD63B5CD47E}"/>
    <hyperlink ref="B3990" r:id="rId1354" display="https://actualicese.com/normatividad-reglamentaria-del-impuesto-a-la-riqueza-y-su-complementario/?referer=L-excel-formato&amp;utm_medium=act_formato_excel&amp;utm_source=act_formato_excel&amp;utm_campaign=act_formato_excel&amp;utm_content=act_formato_excel_link" xr:uid="{4EA5B27A-7B66-4CEB-8872-8C9A9D746EEF}"/>
    <hyperlink ref="B3992" r:id="rId1355" display="https://actualicese.com/basica-de-trabajo-auxilio-de-transporte-y-dotacion/?referer=L-excel-formato&amp;utm_medium=act_formato_excel&amp;utm_source=act_formato_excel&amp;utm_campaign=act_formato_excel&amp;utm_content=act_formato_excel_link" xr:uid="{4A5E0F02-8EAF-4735-B1A4-33125F32CBC1}"/>
    <hyperlink ref="B3994" r:id="rId1356" display="https://actualicese.com/exogena-estructura-final-del-contenido-de-la-resolucion-dian-000220-de-octubre-31-del-2014/?referer=L-excel-formato&amp;utm_medium=act_formato_excel&amp;utm_source=act_formato_excel&amp;utm_campaign=act_formato_excel&amp;utm_content=act_formato_excel_link" xr:uid="{236D61E0-1C62-4FC2-BC59-97CADDCD85D1}"/>
    <hyperlink ref="B3996" r:id="rId1357" display="https://actualicese.com/normatividad-reglamentaria-del-impuesto-nacional-al-consumo/?referer=L-excel-formato&amp;utm_medium=act_formato_excel&amp;utm_source=act_formato_excel&amp;utm_campaign=act_formato_excel&amp;utm_content=act_formato_excel_link" xr:uid="{815999A8-C53B-4083-B8D5-766E6FEE9260}"/>
    <hyperlink ref="B3998" r:id="rId1358" display="https://actualicese.com/basica-de-trabajo-incapacidad/?referer=L-excel-formato&amp;utm_medium=act_formato_excel&amp;utm_source=act_formato_excel&amp;utm_campaign=act_formato_excel&amp;utm_content=act_formato_excel_link" xr:uid="{C6478266-6EE5-4AB1-8EB3-06BB4D7CAFD2}"/>
    <hyperlink ref="B4000" r:id="rId1359" display="https://actualicese.com/documento-de-orientacion-tecnica-015-copropiedades-de-uso-residencial-o-mixto-grupo-1-2-y-3/?referer=L-excel-formato&amp;utm_medium=act_formato_excel&amp;utm_source=act_formato_excel&amp;utm_campaign=act_formato_excel&amp;utm_content=act_formato_excel_link" xr:uid="{097353BC-EEE2-47BD-8399-A667B21002AA}"/>
    <hyperlink ref="B4002" r:id="rId1360" display="https://actualicese.com/documento-de-orientacion-tecnica-014-entidades-sin-animo-de-lucro/?referer=L-excel-formato&amp;utm_medium=act_formato_excel&amp;utm_source=act_formato_excel&amp;utm_campaign=act_formato_excel&amp;utm_content=act_formato_excel_link" xr:uid="{69B2EB67-252A-4F16-8C33-F943A418E977}"/>
    <hyperlink ref="B4004" r:id="rId1361" display="https://actualicese.com/documentos-de-orientacion-pedagogica-para-la-aplicacion-de-las-niif-nif-y-nai/?referer=L-excel-formato&amp;utm_medium=act_formato_excel&amp;utm_source=act_formato_excel&amp;utm_campaign=act_formato_excel&amp;utm_content=act_formato_excel_link" xr:uid="{106CDC1D-953A-46D5-B81A-EC697E0A3302}"/>
    <hyperlink ref="B4006" r:id="rId1362" display="https://actualicese.com/documentos-sobre-combinaciones-de-negocios-orientaciones-tecnicas-010-y-011-del-ctcp/?referer=L-excel-formato&amp;utm_medium=act_formato_excel&amp;utm_source=act_formato_excel&amp;utm_campaign=act_formato_excel&amp;utm_content=act_formato_excel_link" xr:uid="{5187C48D-65AD-4123-B165-0D4B5DF168DB}"/>
    <hyperlink ref="B4008" r:id="rId1363" display="https://actualicese.com/documentos-sobre-activos-y-pasivos-financieros-orientaciones-tecnicas-008-y-009-del-ctcp/?referer=L-excel-formato&amp;utm_medium=act_formato_excel&amp;utm_source=act_formato_excel&amp;utm_campaign=act_formato_excel&amp;utm_content=act_formato_excel_link" xr:uid="{B668759C-D585-48BF-B64B-45E9A7594DE5}"/>
    <hyperlink ref="B4010" r:id="rId1364" display="https://actualicese.com/documentos-de-regulacion-sobre-propiedades-planta-y-equipos-orientaciones-tecnicas-006-y-007-del-ctcp/?referer=L-excel-formato&amp;utm_medium=act_formato_excel&amp;utm_source=act_formato_excel&amp;utm_campaign=act_formato_excel&amp;utm_content=act_formato_excel_link" xr:uid="{96802850-D99E-41DD-B29F-3419DC833A5A}"/>
    <hyperlink ref="B4012" r:id="rId1365" display="https://actualicese.com/documentos-de-adopcion-por-primera-vez-orientaciones-tecnicas-004-y-005-del-ctcp/?referer=L-excel-formato&amp;utm_medium=act_formato_excel&amp;utm_source=act_formato_excel&amp;utm_campaign=act_formato_excel&amp;utm_content=act_formato_excel_link" xr:uid="{6817F686-197B-4C41-AA81-FF6B9F08BDFD}"/>
    <hyperlink ref="B4014" r:id="rId1366" display="https://actualicese.com/documentos-de-marco-conceptual-orientaciones-tecnicas-002-y-003-del-ctcp/?referer=L-excel-formato&amp;utm_medium=act_formato_excel&amp;utm_source=act_formato_excel&amp;utm_campaign=act_formato_excel&amp;utm_content=act_formato_excel_link" xr:uid="{8BD496F6-9C54-4AFE-AD11-6EBDDC9D9CF4}"/>
    <hyperlink ref="B4016" r:id="rId1367" display="https://actualicese.com/documento-de-orientacion-tecnica-001-contabilidad-bajo-los-nuevos-marcos-tecnicos-normativos/?referer=L-excel-formato&amp;utm_medium=act_formato_excel&amp;utm_source=act_formato_excel&amp;utm_campaign=act_formato_excel&amp;utm_content=act_formato_excel_link" xr:uid="{0B6937E8-4FB3-4F41-A111-7CF80D4085A7}"/>
    <hyperlink ref="B4018" r:id="rId1368" display="https://actualicese.com/estructura-del-contenido-de-la-resolucion-dian-112-de-octubre-29-del-2015/?referer=L-excel-formato&amp;utm_medium=act_formato_excel&amp;utm_source=act_formato_excel&amp;utm_campaign=act_formato_excel&amp;utm_content=act_formato_excel_link" xr:uid="{F5680821-6FC7-4C5F-9E57-66600B4AC40D}"/>
    <hyperlink ref="B4020" r:id="rId1369" display="https://actualicese.com/normatividad-reglamentaria-del-cree/?referer=L-excel-formato&amp;utm_medium=act_formato_excel&amp;utm_source=act_formato_excel&amp;utm_campaign=act_formato_excel&amp;utm_content=act_formato_excel_link" xr:uid="{9A2EE14C-7B12-4D2E-AC0E-7D6D6DF821B0}"/>
    <hyperlink ref="B4022" r:id="rId1370" display="https://actualicese.com/basica-de-trabajo-acoso-laboral/?referer=L-excel-formato&amp;utm_medium=act_formato_excel&amp;utm_source=act_formato_excel&amp;utm_campaign=act_formato_excel&amp;utm_content=act_formato_excel_link" xr:uid="{C2683A6B-34A1-4927-8BE0-88D0A32E18F2}"/>
    <hyperlink ref="B4024" r:id="rId1371" display="https://actualicese.com/planilla-de-circularizaciones/?referer=L-excel-formato&amp;utm_medium=act_formato_excel&amp;utm_source=act_formato_excel&amp;utm_campaign=act_formato_excel&amp;utm_content=act_formato_excel_link" xr:uid="{9E3FDD7A-3B4A-4140-9BD3-D005A7E3E978}"/>
    <hyperlink ref="B4026" r:id="rId1372" display="https://actualicese.com/lista-de-chequeo-de-revelaciones-nic-16-propiedades-planta-y-equipo/?referer=L-excel-formato&amp;utm_medium=act_formato_excel&amp;utm_source=act_formato_excel&amp;utm_campaign=act_formato_excel&amp;utm_content=act_formato_excel_link" xr:uid="{F0FCBB96-9765-406F-8B5E-8D38F3F928BE}"/>
    <hyperlink ref="B4028" r:id="rId1373" display="https://actualicese.com/obligaciones-tributarias-de-los-consorcios-y-uniones-temporales/?referer=L-excel-formato&amp;utm_medium=act_formato_excel&amp;utm_source=act_formato_excel&amp;utm_campaign=act_formato_excel&amp;utm_content=act_formato_excel_link" xr:uid="{151ADFD5-2C90-4265-9C6D-314C165B52C6}"/>
    <hyperlink ref="B4030" r:id="rId1374" display="https://actualicese.com/basica-de-trabajo-salario-y-jornada-laboral/?referer=L-excel-formato&amp;utm_medium=act_formato_excel&amp;utm_source=act_formato_excel&amp;utm_campaign=act_formato_excel&amp;utm_content=act_formato_excel_link" xr:uid="{F8CDD050-DA97-45E8-B637-FD8F4F2B9D6C}"/>
    <hyperlink ref="B4032" r:id="rId1375" display="https://actualicese.com/lista-de-chequeo-de-revelaciones-nic-12-impuesto-a-las-ganancias/?referer=L-excel-formato&amp;utm_medium=act_formato_excel&amp;utm_source=act_formato_excel&amp;utm_campaign=act_formato_excel&amp;utm_content=act_formato_excel_link" xr:uid="{70F800CF-DD05-4018-9A29-6785FCBF665F}"/>
    <hyperlink ref="B4034" r:id="rId1376" display="https://actualicese.com/doctrinas-de-la-dian-sobre-el-cree/?referer=L-excel-formato&amp;utm_medium=act_formato_excel&amp;utm_source=act_formato_excel&amp;utm_campaign=act_formato_excel&amp;utm_content=act_formato_excel_link" xr:uid="{06EC8DA0-6524-47D1-AECE-E1E787BD3A8E}"/>
    <hyperlink ref="B4036" r:id="rId1377" display="https://actualicese.com/atencion-integral-en-seguridad-y-salud-en-el-trabajo-2015-hipocausia-neurosensorial-inducida-por-ruido-u-ototoxicos/?referer=L-excel-formato&amp;utm_medium=act_formato_excel&amp;utm_source=act_formato_excel&amp;utm_campaign=act_formato_excel&amp;utm_content=act_formato_excel_link" xr:uid="{A85CEE03-C786-4989-87B5-889F4E0BBE18}"/>
    <hyperlink ref="B4038" r:id="rId1378" display="https://actualicese.com/atencion-integral-en-seguridad-y-salud-en-el-trabajo-2015-bencenos-y-sus-derivados/?referer=L-excel-formato&amp;utm_medium=act_formato_excel&amp;utm_source=act_formato_excel&amp;utm_campaign=act_formato_excel&amp;utm_content=act_formato_excel_link" xr:uid="{7199908B-A9F7-4664-B418-7358A8330CAA}"/>
    <hyperlink ref="B4040" r:id="rId1379" display="https://actualicese.com/atencion-integral-en-seguridad-y-salud-en-el-trabajo-2015-trabajadores-expuestos-a-organofosforados-o-carbamatos/?referer=L-excel-formato&amp;utm_medium=act_formato_excel&amp;utm_source=act_formato_excel&amp;utm_campaign=act_formato_excel&amp;utm_content=act_formato_excel_link" xr:uid="{614C7038-0DDD-4476-8856-15BD94733B6B}"/>
    <hyperlink ref="B4042" r:id="rId1380" display="https://actualicese.com/atencion-integral-en-seguridad-y-salud-en-el-trabajo-2015-neumoconiosis/?referer=L-excel-formato&amp;utm_medium=act_formato_excel&amp;utm_source=act_formato_excel&amp;utm_campaign=act_formato_excel&amp;utm_content=act_formato_excel_link" xr:uid="{1275E9F6-1C8C-452E-B68E-8F908D34F159}"/>
    <hyperlink ref="B4044" r:id="rId1381" display="https://actualicese.com/atencion-integral-en-seguridad-y-salud-en-el-trabajo-2015-hombro-doloroso/?referer=L-excel-formato&amp;utm_medium=act_formato_excel&amp;utm_source=act_formato_excel&amp;utm_campaign=act_formato_excel&amp;utm_content=act_formato_excel_link" xr:uid="{180328D9-C2BA-4020-B28A-2C4CA006F3AB}"/>
    <hyperlink ref="B4046" r:id="rId1382" display="https://actualicese.com/atencion-integral-en-seguridad-y-salud-en-el-trabajo-2015-dermatitis-de-origen-ocupacional/?referer=L-excel-formato&amp;utm_medium=act_formato_excel&amp;utm_source=act_formato_excel&amp;utm_campaign=act_formato_excel&amp;utm_content=act_formato_excel_link" xr:uid="{136D8154-0BDD-47B1-8043-A459AC49E5F3}"/>
    <hyperlink ref="B4048" r:id="rId1383" display="https://actualicese.com/atencion-integral-en-seguridad-y-salud-en-el-trabajo-2015-cancer-de-pulmon-de-origen-ocupacional/?referer=L-excel-formato&amp;utm_medium=act_formato_excel&amp;utm_source=act_formato_excel&amp;utm_campaign=act_formato_excel&amp;utm_content=act_formato_excel_link" xr:uid="{D3EB3706-DD44-4A46-9DA1-73DB31C9CFD6}"/>
    <hyperlink ref="B4050" r:id="rId1384" display="https://actualicese.com/atencion-integral-en-seguridad-y-salud-en-el-trabajo-2015-asma-de-origen-ocupacional/?referer=L-excel-formato&amp;utm_medium=act_formato_excel&amp;utm_source=act_formato_excel&amp;utm_campaign=act_formato_excel&amp;utm_content=act_formato_excel_link" xr:uid="{65052F80-A33E-433B-B229-B18E90640042}"/>
    <hyperlink ref="B4052" r:id="rId1385" display="https://actualicese.com/contratacion-del-servicio-domestico/?referer=L-excel-formato&amp;utm_medium=act_formato_excel&amp;utm_source=act_formato_excel&amp;utm_campaign=act_formato_excel&amp;utm_content=act_formato_excel_link" xr:uid="{CEE86C94-4E11-471C-A516-0EDDF873CA7C}"/>
    <hyperlink ref="B4054" r:id="rId1386" display="https://actualicese.com/atencion-integral-en-seguridad-y-salud-en-el-trabajo-2015-desorden-musculo-esqueletico-de-miembro-superior/?referer=L-excel-formato&amp;utm_medium=act_formato_excel&amp;utm_source=act_formato_excel&amp;utm_campaign=act_formato_excel&amp;utm_content=act_formato_excel_link" xr:uid="{61241900-E0F2-436C-B22D-77604F233650}"/>
    <hyperlink ref="B4056" r:id="rId1387" display="https://actualicese.com/atencion-integral-en-seguridad-y-salud-en-el-trabajo-2015-dolor-lumbar-inespecifico-y-enfermedad-discal-de-origen-ocupacional/?referer=L-excel-formato&amp;utm_medium=act_formato_excel&amp;utm_source=act_formato_excel&amp;utm_campaign=act_formato_excel&amp;utm_content=act_formato_excel_link" xr:uid="{0A457B26-61A2-4A08-B6BF-BB40E761ADCC}"/>
    <hyperlink ref="B4058" r:id="rId1388" display="https://actualicese.com/carta-de-gerencia/?referer=L-excel-formato&amp;utm_medium=act_formato_excel&amp;utm_source=act_formato_excel&amp;utm_campaign=act_formato_excel&amp;utm_content=act_formato_excel_link" xr:uid="{A85E4413-0AA9-4369-8711-F43657A098D9}"/>
    <hyperlink ref="B4060" r:id="rId1389" display="https://actualicese.com/lista-de-chequeo-de-revelaciones-nic-11-contratos-de-construccion/?referer=L-excel-formato&amp;utm_medium=act_formato_excel&amp;utm_source=act_formato_excel&amp;utm_campaign=act_formato_excel&amp;utm_content=act_formato_excel_link" xr:uid="{1E11A9E0-2B17-405A-9549-533F04B164F7}"/>
    <hyperlink ref="B4062" r:id="rId1390" display="https://actualicese.com/modelo-de-certificacion-para-acreditar-que-la-empresa-se-encuentra-al-dia-en-pagos-de-parafiscales-y-seguridad-social/?referer=L-excel-formato&amp;utm_medium=act_formato_excel&amp;utm_source=act_formato_excel&amp;utm_campaign=act_formato_excel&amp;utm_content=act_formato_excel_link" xr:uid="{EF660F2E-070C-45C4-B3D9-A6F38CBA4A05}"/>
    <hyperlink ref="B4064" r:id="rId1391" display="https://actualicese.com/lista-de-chequeo-de-revelaciones-nic-10-hechos-ocurridos-despues-del-periodo-sobre-el-que-se-informa/?referer=L-excel-formato&amp;utm_medium=act_formato_excel&amp;utm_source=act_formato_excel&amp;utm_campaign=act_formato_excel&amp;utm_content=act_formato_excel_link" xr:uid="{DC9C39A2-7CC0-4D58-AAB4-2211269EDF91}"/>
    <hyperlink ref="B4066" r:id="rId1392" display="https://actualicese.com/acuerdos-sobre-promocion-y-proteccion-reciproca-de-inversiones/?referer=L-excel-formato&amp;utm_medium=act_formato_excel&amp;utm_source=act_formato_excel&amp;utm_campaign=act_formato_excel&amp;utm_content=act_formato_excel_link" xr:uid="{9A880C7E-F48E-4435-AF74-8E87BFAB0A26}"/>
    <hyperlink ref="B4068" r:id="rId1393" display="https://actualicese.com/diferencias-existentes-entre-los-distintos-tipos-societarios/?referer=L-excel-formato&amp;utm_medium=act_formato_excel&amp;utm_source=act_formato_excel&amp;utm_campaign=act_formato_excel&amp;utm_content=act_formato_excel_link" xr:uid="{A1442D49-D628-4D3F-8F7B-32BCBE57C464}"/>
    <hyperlink ref="B4070" r:id="rId1394" display="https://actualicese.com/modelo-de-circularizacion-proveedores/?referer=L-excel-formato&amp;utm_medium=act_formato_excel&amp;utm_source=act_formato_excel&amp;utm_campaign=act_formato_excel&amp;utm_content=act_formato_excel_link" xr:uid="{8A4DE9ED-64F4-4475-A1FC-C2C3DEEBBECE}"/>
    <hyperlink ref="B4072" r:id="rId1395" display="https://actualicese.com/revelaciones-exigidas-por-la-nic-8-politicas-contables-cambios-en-las-estimaciones-contables-y-errores/?referer=L-excel-formato&amp;utm_medium=act_formato_excel&amp;utm_source=act_formato_excel&amp;utm_campaign=act_formato_excel&amp;utm_content=act_formato_excel_link" xr:uid="{F3A5F1A7-E07C-46C8-BCE5-D3B8A1843F05}"/>
    <hyperlink ref="B4074" r:id="rId1396" display="https://actualicese.com/convenios-para-evitar-la-doble-tributacion-de-las-empresas-de-navegacion/?referer=L-excel-formato&amp;utm_medium=act_formato_excel&amp;utm_source=act_formato_excel&amp;utm_campaign=act_formato_excel&amp;utm_content=act_formato_excel_link" xr:uid="{D31FFA4C-F0A7-4700-82B9-63DB5C870A9D}"/>
    <hyperlink ref="B4076" r:id="rId1397" display="https://actualicese.com/carta-de-manifestaciones-de-la-direccion-al-auditor-en-una-revision-de-informacion-financiera-intermedia/?referer=L-excel-formato&amp;utm_medium=act_formato_excel&amp;utm_source=act_formato_excel&amp;utm_campaign=act_formato_excel&amp;utm_content=act_formato_excel_link" xr:uid="{42C55CE5-12FF-437E-8FFC-74CC679316B4}"/>
    <hyperlink ref="B4078" r:id="rId1398" display="https://actualicese.com/revelaciones-exigidas-por-la-nic-7-estado-de-flujos-de-efectivo/?referer=L-excel-formato&amp;utm_medium=act_formato_excel&amp;utm_source=act_formato_excel&amp;utm_campaign=act_formato_excel&amp;utm_content=act_formato_excel_link" xr:uid="{847EAED1-524D-4309-A18A-56B4700A11AF}"/>
    <hyperlink ref="B4080" r:id="rId1399" display="https://actualicese.com/revelaciones-exigidas-por-la-nic-2-lista-de-chequeo/?referer=L-excel-formato&amp;utm_medium=act_formato_excel&amp;utm_source=act_formato_excel&amp;utm_campaign=act_formato_excel&amp;utm_content=act_formato_excel_link" xr:uid="{5E499F94-AFCA-4AC3-BD3D-1A728E6F6606}"/>
    <hyperlink ref="B4082" r:id="rId1400" display="https://actualicese.com/obligaciones-tributarias-con-vencimiento-en-septiembre-del-2015/?referer=L-excel-formato&amp;utm_medium=act_formato_excel&amp;utm_source=act_formato_excel&amp;utm_campaign=act_formato_excel&amp;utm_content=act_formato_excel_link" xr:uid="{F6632401-8ACE-48F6-A639-74B14B8ACABC}"/>
    <hyperlink ref="B4084" r:id="rId1401" display="https://actualicese.com/modelo-de-circularizacion-cartera/?referer=L-excel-formato&amp;utm_medium=act_formato_excel&amp;utm_source=act_formato_excel&amp;utm_campaign=act_formato_excel&amp;utm_content=act_formato_excel_link" xr:uid="{0E2C3087-F97C-40A1-BDE3-F1985F92136C}"/>
    <hyperlink ref="B4086" r:id="rId1402" display="https://actualicese.com/medicion-de-cuentas-por-cobrar-sin-intereses/?referer=L-excel-formato&amp;utm_medium=act_formato_excel&amp;utm_source=act_formato_excel&amp;utm_campaign=act_formato_excel&amp;utm_content=act_formato_excel_link" xr:uid="{A5302B11-72F6-497A-941C-2A039BBA3F75}"/>
    <hyperlink ref="B4088" r:id="rId1403" display="https://actualicese.com/tabla-de-tarifas-del-imas-para-trabajadores-por-cuenta-propia/?referer=L-excel-formato&amp;utm_medium=act_formato_excel&amp;utm_source=act_formato_excel&amp;utm_campaign=act_formato_excel&amp;utm_content=act_formato_excel_link" xr:uid="{A661B21A-DDF6-438F-A8BC-6E7A05E7935A}"/>
    <hyperlink ref="B4090" r:id="rId1404" display="https://actualicese.com/promesa-de-compraventa-de-inmueble/?referer=L-excel-formato&amp;utm_medium=act_formato_excel&amp;utm_source=act_formato_excel&amp;utm_campaign=act_formato_excel&amp;utm_content=act_formato_excel_link" xr:uid="{B9F7E836-3709-486E-9D69-77D6C4B02C39}"/>
    <hyperlink ref="B4092" r:id="rId1405" display="https://actualicese.com/dictamen-revisor-fiscal-con-salvedades-segun-decreto-302-del-2015/?referer=L-excel-formato&amp;utm_medium=act_formato_excel&amp;utm_source=act_formato_excel&amp;utm_campaign=act_formato_excel&amp;utm_content=act_formato_excel_link" xr:uid="{C928A3B5-B215-49DB-ABFA-A5C96FBF848E}"/>
    <hyperlink ref="B4094" r:id="rId1406" display="https://actualicese.com/resumen-de-normas-tributarias-recopiladas-en-los-decretos-unicos-reglamentarios-de-mayo-del-2015/?referer=L-excel-formato&amp;utm_medium=act_formato_excel&amp;utm_source=act_formato_excel&amp;utm_campaign=act_formato_excel&amp;utm_content=act_formato_excel_link" xr:uid="{9D20EF23-BF53-4A4D-8F2D-7716D4DB359A}"/>
    <hyperlink ref="B4096" r:id="rId1407" display="https://actualicese.com/dictamen-revisor-fiscal-con-abstencion-segun-decreto-302-del-2015/?referer=L-excel-formato&amp;utm_medium=act_formato_excel&amp;utm_source=act_formato_excel&amp;utm_campaign=act_formato_excel&amp;utm_content=act_formato_excel_link" xr:uid="{5A545C53-49D8-4F09-A3CF-D7E17D794B82}"/>
    <hyperlink ref="B4098" r:id="rId1408" display="https://actualicese.com/modelo-declaracion-grupo-empresarial-o-situacion-de-control-personas-juridicas/?referer=L-excel-formato&amp;utm_medium=act_formato_excel&amp;utm_source=act_formato_excel&amp;utm_campaign=act_formato_excel&amp;utm_content=act_formato_excel_link" xr:uid="{C8F76802-E682-4D79-8A3A-7A21A606B599}"/>
    <hyperlink ref="B4100" r:id="rId1409" display="https://actualicese.com/contrato-de-suministro/?referer=L-excel-formato&amp;utm_medium=act_formato_excel&amp;utm_source=act_formato_excel&amp;utm_campaign=act_formato_excel&amp;utm_content=act_formato_excel_link" xr:uid="{483AA086-D656-49B2-A8C2-75978654F962}"/>
    <hyperlink ref="B4102" r:id="rId1410" display="https://actualicese.com/modelo-dictamen-revisor-fiscal-decreto-302/?referer=L-excel-formato&amp;utm_medium=act_formato_excel&amp;utm_source=act_formato_excel&amp;utm_campaign=act_formato_excel&amp;utm_content=act_formato_excel_link" xr:uid="{B2EF9FD2-1BF4-47B0-9C10-04C473465B1B}"/>
    <hyperlink ref="B4104" r:id="rId1411" display="https://actualicese.com/modificaciones-realizadas-por-la-ley-1739-del-2014-en-materia-de-declaracion-de-renta/?referer=L-excel-formato&amp;utm_medium=act_formato_excel&amp;utm_source=act_formato_excel&amp;utm_campaign=act_formato_excel&amp;utm_content=act_formato_excel_link" xr:uid="{84DE0228-1969-4C1D-AB77-F1F445A936E5}"/>
    <hyperlink ref="B4106" r:id="rId1412" display="https://actualicese.com/cesion-de-derechos-patrimoniales-de-autor/?referer=L-excel-formato&amp;utm_medium=act_formato_excel&amp;utm_source=act_formato_excel&amp;utm_campaign=act_formato_excel&amp;utm_content=act_formato_excel_link" xr:uid="{9BD62B18-A956-4FE8-AD96-956FEA3ACB39}"/>
    <hyperlink ref="B4108" r:id="rId1413" display="https://actualicese.com/normatividad-a-tener-en-cuenta-en-la-preparacion-de-la-declaracion-de-renta-personas-naturales-ano-gravable-2014/?referer=L-excel-formato&amp;utm_medium=act_formato_excel&amp;utm_source=act_formato_excel&amp;utm_campaign=act_formato_excel&amp;utm_content=act_formato_excel_link" xr:uid="{DAA839F2-3CFD-44B9-963F-AC6126AFDB91}"/>
    <hyperlink ref="B4110" r:id="rId1414" display="https://actualicese.com/modelo-liquidacion-trabajadores-periodos-inferiores-a-30-dias/?referer=L-excel-formato&amp;utm_medium=act_formato_excel&amp;utm_source=act_formato_excel&amp;utm_campaign=act_formato_excel&amp;utm_content=act_formato_excel_link" xr:uid="{65D3E86A-B080-4EE9-8A3D-C0C05FCF4E34}"/>
    <hyperlink ref="B4112" r:id="rId1415" display="https://actualicese.com/acta-compromisoria-para-delegacion-de-tribunal-de-arbitramento/?referer=L-excel-formato&amp;utm_medium=act_formato_excel&amp;utm_source=act_formato_excel&amp;utm_campaign=act_formato_excel&amp;utm_content=act_formato_excel_link" xr:uid="{166FC66D-9AE9-47A1-8BE2-9A08460C027D}"/>
    <hyperlink ref="B4114" r:id="rId1416" display="https://actualicese.com/amortizacion-de-contrato-de-leasing/?referer=L-excel-formato&amp;utm_medium=act_formato_excel&amp;utm_source=act_formato_excel&amp;utm_campaign=act_formato_excel&amp;utm_content=act_formato_excel_link" xr:uid="{C416CA0A-40F5-4BD5-8261-0FB5A0308CDD}"/>
    <hyperlink ref="B4116" r:id="rId1417" display="https://actualicese.com/tablas-para-definir-el-impuesto-de-renta-de-empleados-por-el-sistema-ordinario-iman-e-imas/?referer=L-excel-formato&amp;utm_medium=act_formato_excel&amp;utm_source=act_formato_excel&amp;utm_campaign=act_formato_excel&amp;utm_content=act_formato_excel_link" xr:uid="{C947A2B4-6C74-4CA1-979E-B265418D23B9}"/>
    <hyperlink ref="B4118" r:id="rId1418" display="https://actualicese.com/constitucion-de-copasst/?referer=L-excel-formato&amp;utm_medium=act_formato_excel&amp;utm_source=act_formato_excel&amp;utm_campaign=act_formato_excel&amp;utm_content=act_formato_excel_link" xr:uid="{65C18AAE-6D87-4404-A052-9E60FF63FFBD}"/>
    <hyperlink ref="B4120" r:id="rId1419" display="https://actualicese.com/formularios-110-y-140-declaracion-renta-y-cree-personas-juridicas-fraccion-ano-gravable-2015-version-basica/?referer=L-excel-formato&amp;utm_medium=act_formato_excel&amp;utm_source=act_formato_excel&amp;utm_campaign=act_formato_excel&amp;utm_content=act_formato_excel_link" xr:uid="{4E9A049B-DE30-4CE1-AE23-390A41D89DAE}"/>
    <hyperlink ref="B4122" r:id="rId1420" display="https://actualicese.com/requisitos-para-acceder-al-beneficio-tributario-por-la-generacion-de-nuevos-puestos-de-trabajo/?referer=L-excel-formato&amp;utm_medium=act_formato_excel&amp;utm_source=act_formato_excel&amp;utm_campaign=act_formato_excel&amp;utm_content=act_formato_excel_link" xr:uid="{F2D64F68-CF82-4242-B3A4-4A203AC362C3}"/>
    <hyperlink ref="B4124" r:id="rId1421" display="https://actualicese.com/propuesta-aplicacion-niif-en-propiedad-horizontal/?referer=L-excel-formato&amp;utm_medium=act_formato_excel&amp;utm_source=act_formato_excel&amp;utm_campaign=act_formato_excel&amp;utm_content=act_formato_excel_link" xr:uid="{25037C35-1A99-464F-A850-206B4C7FAB42}"/>
    <hyperlink ref="B4126" r:id="rId1422" display="https://actualicese.com/declaracion-renta-personas-naturales-requisitos-para-exoneracion-en-el-ano-gravable-2014/?referer=L-excel-formato&amp;utm_medium=act_formato_excel&amp;utm_source=act_formato_excel&amp;utm_campaign=act_formato_excel&amp;utm_content=act_formato_excel_link" xr:uid="{FC6512EE-384E-485C-BE37-43C0C422D5F6}"/>
    <hyperlink ref="B4128" r:id="rId1423" display="https://actualicese.com/derecho-de-peticion-reliquidacion-de-pension/?referer=L-excel-formato&amp;utm_medium=act_formato_excel&amp;utm_source=act_formato_excel&amp;utm_campaign=act_formato_excel&amp;utm_content=act_formato_excel_link" xr:uid="{5CED5D3A-FE73-4EEC-B11B-799AC4E835D4}"/>
    <hyperlink ref="B4130" r:id="rId1424" display="https://actualicese.com/declaracion-de-renta-personas-naturales-2014-documentos-necesarios-para-elaborarla/?referer=L-excel-formato&amp;utm_medium=act_formato_excel&amp;utm_source=act_formato_excel&amp;utm_campaign=act_formato_excel&amp;utm_content=act_formato_excel_link" xr:uid="{B0495BAA-93B7-498A-B9AF-DD0916E5120A}"/>
    <hyperlink ref="B4132" r:id="rId1425" display="https://actualicese.com/modelo-politica-contable-de-presentacion-y-revelacion-de-cuentas-por-cobrar/?referer=L-excel-formato&amp;utm_medium=act_formato_excel&amp;utm_source=act_formato_excel&amp;utm_campaign=act_formato_excel&amp;utm_content=act_formato_excel_link" xr:uid="{1F4D342A-6688-4200-9B5F-939D533938AE}"/>
    <hyperlink ref="B4134" r:id="rId1426" display="https://actualicese.com/guia-para-determinar-si-una-persona-natural-es-residente-para-efectos-fiscales/?referer=L-excel-formato&amp;utm_medium=act_formato_excel&amp;utm_source=act_formato_excel&amp;utm_campaign=act_formato_excel&amp;utm_content=act_formato_excel_link" xr:uid="{63343205-BE58-4126-A907-0967C17C230A}"/>
    <hyperlink ref="B4136" r:id="rId1427" display="https://actualicese.com/modelos-y-formatos-contrato-de-prestacion-de-servicios/?referer=L-excel-formato&amp;utm_medium=act_formato_excel&amp;utm_source=act_formato_excel&amp;utm_campaign=act_formato_excel&amp;utm_content=act_formato_excel_link" xr:uid="{8A5FF4F6-DC9D-4991-AF1B-84DF57C443D3}"/>
    <hyperlink ref="B4138" r:id="rId1428" display="https://actualicese.com/modelo-politica-contable-de-instrumentos-financieros-cuentas-por-cobrar/?referer=L-excel-formato&amp;utm_medium=act_formato_excel&amp;utm_source=act_formato_excel&amp;utm_campaign=act_formato_excel&amp;utm_content=act_formato_excel_link" xr:uid="{3778DBAB-BF65-482D-B5B0-80D02EEECCAD}"/>
    <hyperlink ref="B4140" r:id="rId1429" display="https://actualicese.com/formularios-110-y-240-con-anexos-y-formato-1732-para-declaracion-de-renta-de-persona-natural-comerciante-ano-gravable-2014/?referer=L-excel-formato&amp;utm_medium=act_formato_excel&amp;utm_source=act_formato_excel&amp;utm_campaign=act_formato_excel&amp;utm_content=act_formato_excel_link" xr:uid="{5251811A-69BE-4A8E-800C-4F7CDEB6A323}"/>
    <hyperlink ref="B4142" r:id="rId1430" display="https://actualicese.com/formularios-210-y-230-con-anexos-de-persona-natural-para-declaracion-de-renta-ano-gravable-2014/?referer=L-excel-formato&amp;utm_medium=act_formato_excel&amp;utm_source=act_formato_excel&amp;utm_campaign=act_formato_excel&amp;utm_content=act_formato_excel_link" xr:uid="{64B66216-81D5-4DB0-9DFE-5DEE2B35F8CC}"/>
    <hyperlink ref="B4144" r:id="rId1431" display="https://actualicese.com/modelo-politica-contable-de-presentacion-de-estados-financieros/?referer=L-excel-formato&amp;utm_medium=act_formato_excel&amp;utm_source=act_formato_excel&amp;utm_campaign=act_formato_excel&amp;utm_content=act_formato_excel_link" xr:uid="{19B67162-CA89-498E-A383-8481506673CF}"/>
    <hyperlink ref="B4146" r:id="rId1432" display="https://actualicese.com/formulario-210-para-declaracion-de-renta-2014-de-personas-naturales-version-basica/?referer=L-excel-formato&amp;utm_medium=act_formato_excel&amp;utm_source=act_formato_excel&amp;utm_campaign=act_formato_excel&amp;utm_content=act_formato_excel_link" xr:uid="{9BAEA65F-7DC8-4EC2-8B00-1FD9F5564BEA}"/>
    <hyperlink ref="B4148" r:id="rId1433" display="https://actualicese.com/consecuencias-contables-y-tributarias-de-las-personas-naturales-yo-sucesiones-iliquidas-obligadas-o-no-a-llevar-contabilidad-por-el-ano-2014/?referer=L-excel-formato&amp;utm_medium=act_formato_excel&amp;utm_source=act_formato_excel&amp;utm_campaign=act_formato_excel&amp;utm_content=act_formato_excel_link" xr:uid="{3B759452-9508-4733-BDC2-F1A678362CD2}"/>
    <hyperlink ref="B4150" r:id="rId1434" display="https://actualicese.com/arrendamiento-de-local-comercial/?referer=L-excel-formato&amp;utm_medium=act_formato_excel&amp;utm_source=act_formato_excel&amp;utm_campaign=act_formato_excel&amp;utm_content=act_formato_excel_link" xr:uid="{26E1FD77-FD5C-4375-ADD1-BBC54214E29A}"/>
    <hyperlink ref="B4152" r:id="rId1435" display="https://actualicese.com/contrato-de-deposito/?referer=L-excel-formato&amp;utm_medium=act_formato_excel&amp;utm_source=act_formato_excel&amp;utm_campaign=act_formato_excel&amp;utm_content=act_formato_excel_link" xr:uid="{196F8361-66D0-4D6E-81BE-5CFA6BF77A3E}"/>
    <hyperlink ref="B4154" r:id="rId1436" display="https://actualicese.com/revelaciones-exigidas-por-la-nic-1-lista-de-chequeo/?referer=L-excel-formato&amp;utm_medium=act_formato_excel&amp;utm_source=act_formato_excel&amp;utm_campaign=act_formato_excel&amp;utm_content=act_formato_excel_link" xr:uid="{B6D361F6-A590-4114-9A0D-9A77DF79D082}"/>
    <hyperlink ref="B4156" r:id="rId1437" display="https://actualicese.com/modelo-para-definir-porcentaje-fijo-de-retencion-en-la-fuente-sobre-salarios-en-junio-del-2015-procedimiento-2/?referer=L-excel-formato&amp;utm_medium=act_formato_excel&amp;utm_source=act_formato_excel&amp;utm_campaign=act_formato_excel&amp;utm_content=act_formato_excel_link" xr:uid="{BFAE868F-F182-4804-9F40-08CBEAEDD595}"/>
    <hyperlink ref="B4158" r:id="rId1438" display="https://actualicese.com/modelo-basico-para-la-elaboracion-de-la-nomina-para-pago-de-salarios/?referer=L-excel-formato&amp;utm_medium=act_formato_excel&amp;utm_source=act_formato_excel&amp;utm_campaign=act_formato_excel&amp;utm_content=act_formato_excel_link" xr:uid="{9B4658A0-1562-4B37-B337-CED4D9ABA083}"/>
    <hyperlink ref="B4160" r:id="rId1439" display="https://actualicese.com/formulario-110-adaptado-para-declaracion-de-renta-2014-de-personas-naturales-version-basica/?referer=L-excel-formato&amp;utm_medium=act_formato_excel&amp;utm_source=act_formato_excel&amp;utm_campaign=act_formato_excel&amp;utm_content=act_formato_excel_link" xr:uid="{529200A2-4B23-4E0D-B4BE-06D00D25567F}"/>
    <hyperlink ref="B4162" r:id="rId1440" display="https://actualicese.com/cuadro-resumen-de-las-caracteristicas-basicas-de-cada-tipo-de-persona-natural/?referer=L-excel-formato&amp;utm_medium=act_formato_excel&amp;utm_source=act_formato_excel&amp;utm_campaign=act_formato_excel&amp;utm_content=act_formato_excel_link" xr:uid="{B670C4D9-E952-4E43-92F2-BD76F59F5C64}"/>
    <hyperlink ref="B4164" r:id="rId1441" display="https://actualicese.com/derecho-de-peticion-requiriendo-visita-para-inspeccion-de-sanidad/?referer=L-excel-formato&amp;utm_medium=act_formato_excel&amp;utm_source=act_formato_excel&amp;utm_campaign=act_formato_excel&amp;utm_content=act_formato_excel_link" xr:uid="{A859BFB5-9B4F-4952-914E-9C303B1E2E42}"/>
    <hyperlink ref="B4166" r:id="rId1442" display="https://actualicese.com/modelo-de-contrato-de-transporte-terrestre-de-carga/?referer=L-excel-formato&amp;utm_medium=act_formato_excel&amp;utm_source=act_formato_excel&amp;utm_campaign=act_formato_excel&amp;utm_content=act_formato_excel_link" xr:uid="{C9E14552-ECB8-4B55-8A75-2C140517ABD0}"/>
    <hyperlink ref="B4168" r:id="rId1443" display="https://actualicese.com/plantilla-elaboracion-estados-financieros-en-niif-para-supersociedades-con-xbrl-express/?referer=L-excel-formato&amp;utm_medium=act_formato_excel&amp;utm_source=act_formato_excel&amp;utm_campaign=act_formato_excel&amp;utm_content=act_formato_excel_link" xr:uid="{545AE173-538B-44B5-B767-C8489FC2E09B}"/>
    <hyperlink ref="B4170" r:id="rId1444" display="https://actualicese.com/modelo-para-proyectar-efectos-2014-del-iman-y-el-imas-en-el-impuesto-de-renta-de-los-empleados/?referer=L-excel-formato&amp;utm_medium=act_formato_excel&amp;utm_source=act_formato_excel&amp;utm_campaign=act_formato_excel&amp;utm_content=act_formato_excel_link" xr:uid="{B4F7A735-9B53-4689-B6ED-0697A46F6E24}"/>
    <hyperlink ref="B4172" r:id="rId1445" display="https://actualicese.com/requisitos-para-acceder-a-la-exencion-del-impuesto-de-renta-en-san-andres-providencia-y-santa-catalina/?referer=L-excel-formato&amp;utm_medium=act_formato_excel&amp;utm_source=act_formato_excel&amp;utm_campaign=act_formato_excel&amp;utm_content=act_formato_excel_link" xr:uid="{2255BF86-FE8C-41DA-8FC5-5126956EF1BA}"/>
    <hyperlink ref="B4174" r:id="rId1446" display="https://actualicese.com/guia-presentacion-de-solicitud-para-registro-de-contratos-de-importacion-de-tecnologia/?referer=L-excel-formato&amp;utm_medium=act_formato_excel&amp;utm_source=act_formato_excel&amp;utm_campaign=act_formato_excel&amp;utm_content=act_formato_excel_link" xr:uid="{7085C9FE-ED1A-4A61-A6C5-C3EAE126A3AB}"/>
    <hyperlink ref="B4176" r:id="rId1447" display="https://actualicese.com/modelo-para-proyectar-efectos-2014-del-imas-en-la-declaracion-de-renta-de-los-trabjadores-por-cuenta-propia/?referer=L-excel-formato&amp;utm_medium=act_formato_excel&amp;utm_source=act_formato_excel&amp;utm_campaign=act_formato_excel&amp;utm_content=act_formato_excel_link" xr:uid="{A08F2CD4-32A3-4FE4-A7B5-96F6D55FC2A0}"/>
    <hyperlink ref="B4178" r:id="rId1448" display="https://actualicese.com/clasificacion-tributaria-por-el-ano-gravable-2014-de-las-personas-naturales-y-sucesiones-iliquidas-frente-al-impuesto-de-renta-y-ganancia-ocasional/?referer=L-excel-formato&amp;utm_medium=act_formato_excel&amp;utm_source=act_formato_excel&amp;utm_campaign=act_formato_excel&amp;utm_content=act_formato_excel_link" xr:uid="{9D595EE7-D9A2-4047-A247-847A30872E40}"/>
    <hyperlink ref="B4180" r:id="rId1449" display="https://actualicese.com/contrato-oferta-de-seriedad/?referer=L-excel-formato&amp;utm_medium=act_formato_excel&amp;utm_source=act_formato_excel&amp;utm_campaign=act_formato_excel&amp;utm_content=act_formato_excel_link" xr:uid="{BA65AEC2-0D7E-4159-9C9E-E8D36621908F}"/>
    <hyperlink ref="B4182" r:id="rId1450" display="https://actualicese.com/formato-modelo-de-presupuesto-y-calculo-de-la-cuota-de-administracion-de-una-propiedad-horizontal/?referer=L-excel-formato&amp;utm_medium=act_formato_excel&amp;utm_source=act_formato_excel&amp;utm_campaign=act_formato_excel&amp;utm_content=act_formato_excel_link" xr:uid="{B02912C5-DB85-463C-AC81-454CA1D595BE}"/>
    <hyperlink ref="B4184" r:id="rId1451" display="https://actualicese.com/modelo-de-certificado-de-retencion-en-la-fuente-por-conceptos-diferentes-a-rentas-laborales/?referer=L-excel-formato&amp;utm_medium=act_formato_excel&amp;utm_source=act_formato_excel&amp;utm_campaign=act_formato_excel&amp;utm_content=act_formato_excel_link" xr:uid="{0D5EF26C-A099-4770-A1C3-E4DC0F30A952}"/>
    <hyperlink ref="B4186" r:id="rId1452" display="https://actualicese.com/derecho-de-peticion-informando-apertura-de-establecimiento-de-comercio/?referer=L-excel-formato&amp;utm_medium=act_formato_excel&amp;utm_source=act_formato_excel&amp;utm_campaign=act_formato_excel&amp;utm_content=act_formato_excel_link" xr:uid="{020AE91D-DE28-4046-AC7E-CFBD33D6EE9D}"/>
    <hyperlink ref="B4188" r:id="rId1453" display="https://actualicese.com/modelo-de-contrato-de-comodato-precario/?referer=L-excel-formato&amp;utm_medium=act_formato_excel&amp;utm_source=act_formato_excel&amp;utm_campaign=act_formato_excel&amp;utm_content=act_formato_excel_link" xr:uid="{F6A31768-C0B3-453D-AEE1-0C286665BE88}"/>
    <hyperlink ref="B4190" r:id="rId1454" display="https://actualicese.com/superfinanciera-valoracion-de-instrumentos-financieros-derivados-basicos/?referer=L-excel-formato&amp;utm_medium=act_formato_excel&amp;utm_source=act_formato_excel&amp;utm_campaign=act_formato_excel&amp;utm_content=act_formato_excel_link" xr:uid="{0B776EA8-BDA6-49DC-914D-73111157FC66}"/>
    <hyperlink ref="B4192" r:id="rId1455" display="https://actualicese.com/modelo-de-politica-general-contable/?referer=L-excel-formato&amp;utm_medium=act_formato_excel&amp;utm_source=act_formato_excel&amp;utm_campaign=act_formato_excel&amp;utm_content=act_formato_excel_link" xr:uid="{DCAE316E-ACD0-4A9D-9A2D-F8D58268CBA8}"/>
    <hyperlink ref="B4194" r:id="rId1456" display="https://actualicese.com/categorias-de-informantes-de-exogena-por-el-ano-gravable-2014-y-los-formatos-que-deben-usar/?referer=L-excel-formato&amp;utm_medium=act_formato_excel&amp;utm_source=act_formato_excel&amp;utm_campaign=act_formato_excel&amp;utm_content=act_formato_excel_link" xr:uid="{5B525FD5-1045-4022-A444-2F688471111A}"/>
    <hyperlink ref="B4196" r:id="rId1457" display="https://actualicese.com/convenio-de-colaboracion-programa-empresarial/?referer=L-excel-formato&amp;utm_medium=act_formato_excel&amp;utm_source=act_formato_excel&amp;utm_campaign=act_formato_excel&amp;utm_content=act_formato_excel_link" xr:uid="{AF641639-5F6F-4BF1-B3A6-AAA237C1ECA8}"/>
    <hyperlink ref="B4198" r:id="rId1458" display="https://actualicese.com/modelo-de-contrato-de-mandato/?referer=L-excel-formato&amp;utm_medium=act_formato_excel&amp;utm_source=act_formato_excel&amp;utm_campaign=act_formato_excel&amp;utm_content=act_formato_excel_link" xr:uid="{DD6124E2-AE6D-4A12-A585-01AA667CF596}"/>
    <hyperlink ref="B4200" r:id="rId1459" display="https://actualicese.com/proyeccion-de-posibles-resultados-del-cree-menos-sus-autorretenciones-y-de-la-sobretasa-al-cree-mas-y-menos-sus-anticipos/?referer=L-excel-formato&amp;utm_medium=act_formato_excel&amp;utm_source=act_formato_excel&amp;utm_campaign=act_formato_excel&amp;utm_content=act_formato_excel_link" xr:uid="{4B0338CC-38D4-4028-AF86-7D414740431B}"/>
    <hyperlink ref="B4202" r:id="rId1460" display="https://actualicese.com/reportes-de-informacion-exogena-tributaria-a-la-dian-ano-gravable-2014/?referer=L-excel-formato&amp;utm_medium=act_formato_excel&amp;utm_source=act_formato_excel&amp;utm_campaign=act_formato_excel&amp;utm_content=act_formato_excel_link" xr:uid="{8FE4732C-2385-4D30-B77A-BEDF22CBF8D5}"/>
    <hyperlink ref="B4204" r:id="rId1461" display="https://actualicese.com/control-interno-en-la-entrada-de-inventarios/?referer=L-excel-formato&amp;utm_medium=act_formato_excel&amp;utm_source=act_formato_excel&amp;utm_campaign=act_formato_excel&amp;utm_content=act_formato_excel_link" xr:uid="{953DF0B4-5F20-4709-8264-548593EBA354}"/>
    <hyperlink ref="B4206" r:id="rId1462" display="https://actualicese.com/casos-de-la-depuracion-del-impuesto-de-renta-en-las-entidades-del-regimen-tributario-especial/?referer=L-excel-formato&amp;utm_medium=act_formato_excel&amp;utm_source=act_formato_excel&amp;utm_campaign=act_formato_excel&amp;utm_content=act_formato_excel_link" xr:uid="{8F5EA600-E8A3-45D5-8253-87FD0CC7224A}"/>
    <hyperlink ref="B4208" r:id="rId1463" display="https://actualicese.com/comparativo-de-las-partidas-con-que-se-depura-el-impuesto-de-renta-y-complementarios-y-el-impuesto-sobre-la-renta-para-la-equidad-cree/?referer=L-excel-formato&amp;utm_medium=act_formato_excel&amp;utm_source=act_formato_excel&amp;utm_campaign=act_formato_excel&amp;utm_content=act_formato_excel_link" xr:uid="{B95C4988-DB53-4888-9E92-9AF40F5A455A}"/>
    <hyperlink ref="B4210" r:id="rId1464" display="https://actualicese.com/liquidacion-del-impuesto-de-renta-y-cree-ano-gravable-2014-para-pequenas-empresas-de-la-ley-1429-de-2010/?referer=L-excel-formato&amp;utm_medium=act_formato_excel&amp;utm_source=act_formato_excel&amp;utm_campaign=act_formato_excel&amp;utm_content=act_formato_excel_link" xr:uid="{9F849A3C-EFA2-485C-AC17-9991995BE4C0}"/>
    <hyperlink ref="B4212" r:id="rId1465" display="https://actualicese.com/modelo-del-certificado-anual-a-socios-yo-accionistas-por-el-ano-2014/?referer=L-excel-formato&amp;utm_medium=act_formato_excel&amp;utm_source=act_formato_excel&amp;utm_campaign=act_formato_excel&amp;utm_content=act_formato_excel_link" xr:uid="{45C23523-F4AE-46F3-B523-016402E95B23}"/>
    <hyperlink ref="B4214" r:id="rId1466" display="https://actualicese.com/medicion-de-pasivos-financieros-a-costo-amortizado/?referer=L-excel-formato&amp;utm_medium=act_formato_excel&amp;utm_source=act_formato_excel&amp;utm_campaign=act_formato_excel&amp;utm_content=act_formato_excel_link" xr:uid="{6056674F-FB9A-4C6C-BA98-C4FDCACD299E}"/>
    <hyperlink ref="B4216" r:id="rId1467" display="https://actualicese.com/notificacion-del-arrendatario-de-no-renovacion-del-contrato/?referer=L-excel-formato&amp;utm_medium=act_formato_excel&amp;utm_source=act_formato_excel&amp;utm_campaign=act_formato_excel&amp;utm_content=act_formato_excel_link" xr:uid="{40B0E732-0402-4C71-A64B-7259B3F93F4B}"/>
    <hyperlink ref="B4218" r:id="rId1468" display="https://actualicese.com/formularios-110-y-140-declaracion-renta-y-cree-personas-juridicas-ano-gravable-2014-version-basica/?referer=L-excel-formato&amp;utm_medium=act_formato_excel&amp;utm_source=act_formato_excel&amp;utm_campaign=act_formato_excel&amp;utm_content=act_formato_excel_link" xr:uid="{0B04B5D9-7144-4224-A424-58817B5BAA05}"/>
    <hyperlink ref="B4220" r:id="rId1469" display="https://actualicese.com/oro-formularios-110-y-140-con-anexos-y-formato-1732-para-personas-juridicas-ano-gravable-2014/?referer=L-excel-formato&amp;utm_medium=act_formato_excel&amp;utm_source=act_formato_excel&amp;utm_campaign=act_formato_excel&amp;utm_content=act_formato_excel_link" xr:uid="{C507A804-59F5-4AD3-9141-994697D13C12}"/>
    <hyperlink ref="B4222" r:id="rId1470" display="https://actualicese.com/formato-tabla-amortizacion-de-cdt/?referer=L-excel-formato&amp;utm_medium=act_formato_excel&amp;utm_source=act_formato_excel&amp;utm_campaign=act_formato_excel&amp;utm_content=act_formato_excel_link" xr:uid="{E6E4E91D-C099-43CE-B3BB-A100342BEBB2}"/>
    <hyperlink ref="B4224" r:id="rId1471" display="https://actualicese.com/contrato-contrato-de-fianza/?referer=L-excel-formato&amp;utm_medium=act_formato_excel&amp;utm_source=act_formato_excel&amp;utm_campaign=act_formato_excel&amp;utm_content=act_formato_excel_link" xr:uid="{47A36C4A-249A-49E8-8764-9BF8243DF666}"/>
    <hyperlink ref="B4226" r:id="rId1472" display="https://actualicese.com/contrato-de-confidencialidad/?referer=L-excel-formato&amp;utm_medium=act_formato_excel&amp;utm_source=act_formato_excel&amp;utm_campaign=act_formato_excel&amp;utm_content=act_formato_excel_link" xr:uid="{6347FFD3-4D07-40C1-8139-6D8424403A1B}"/>
    <hyperlink ref="B4228" r:id="rId1473" display="https://actualicese.com/fideicomiso-civil/?referer=L-excel-formato&amp;utm_medium=act_formato_excel&amp;utm_source=act_formato_excel&amp;utm_campaign=act_formato_excel&amp;utm_content=act_formato_excel_link" xr:uid="{A23A5EE8-532F-42C2-B02F-CDAA2213E731}"/>
    <hyperlink ref="B4230" r:id="rId1474" display="https://actualicese.com/calendario-tributario-automatizado-para-el-2015/?referer=L-excel-formato&amp;utm_medium=act_formato_excel&amp;utm_source=act_formato_excel&amp;utm_campaign=act_formato_excel&amp;utm_content=act_formato_excel_link" xr:uid="{7330209E-61F8-46BA-8170-D10ACCE5CB00}"/>
    <hyperlink ref="B4232" r:id="rId1475" display="https://actualicese.com/analisis-de-la-situacion-financiera-a-largo-plazo-3/?referer=L-excel-formato&amp;utm_medium=act_formato_excel&amp;utm_source=act_formato_excel&amp;utm_campaign=act_formato_excel&amp;utm_content=act_formato_excel_link" xr:uid="{26E453DA-ADAA-469C-B727-C3C3BE39CE73}"/>
    <hyperlink ref="B4234" r:id="rId1476" display="https://actualicese.com/modelo-para-obligados-a-presentar-las-declaraciones-tributarias-de-forma-virtual/?referer=L-excel-formato&amp;utm_medium=act_formato_excel&amp;utm_source=act_formato_excel&amp;utm_campaign=act_formato_excel&amp;utm_content=act_formato_excel_link" xr:uid="{4614B166-F8B9-45AA-B946-ED37ACD4BB44}"/>
    <hyperlink ref="B4236" r:id="rId1477" display="https://actualicese.com/plantilla-para-elaborar-estado-de-situacion-financiera-de-apertura-para-reportar-a-supersociedades/?referer=L-excel-formato&amp;utm_medium=act_formato_excel&amp;utm_source=act_formato_excel&amp;utm_campaign=act_formato_excel&amp;utm_content=act_formato_excel_link" xr:uid="{6FFCABC5-49C0-436D-96FD-65633A3528F5}"/>
    <hyperlink ref="B4238" r:id="rId1478" display="https://actualicese.com/calculo-costo-renovacion-ano-2015-de-la-matricula-mercantil-y-de-los-establecimientos-de-comercio/?referer=L-excel-formato&amp;utm_medium=act_formato_excel&amp;utm_source=act_formato_excel&amp;utm_campaign=act_formato_excel&amp;utm_content=act_formato_excel_link" xr:uid="{9C5D1A0D-B54D-4FCB-BE25-8E41F78B5A57}"/>
    <hyperlink ref="B4240" r:id="rId1479" display="https://actualicese.com/persona-natural-no-obligada-a-llevar-contabilidad-para-acreditar-los-indicadores-de-capacidad-financiera-para-proponentes/?referer=L-excel-formato&amp;utm_medium=act_formato_excel&amp;utm_source=act_formato_excel&amp;utm_campaign=act_formato_excel&amp;utm_content=act_formato_excel_link" xr:uid="{3DCA9983-3DCA-4F31-A35B-4AF6D50E9AC6}"/>
    <hyperlink ref="B4242" r:id="rId1480" display="https://actualicese.com/preguntas-para-clasificacion-de-empresas-en-grupos-de-convergencia/?referer=L-excel-formato&amp;utm_medium=act_formato_excel&amp;utm_source=act_formato_excel&amp;utm_campaign=act_formato_excel&amp;utm_content=act_formato_excel_link" xr:uid="{E4A772D2-5481-4027-A4AA-DB36A75D610B}"/>
    <hyperlink ref="B4244" r:id="rId1481" display="https://actualicese.com/plantilla-para-elaborar-formulario-empresarial-por-el-ano-2014-a-supersociedades/?referer=L-excel-formato&amp;utm_medium=act_formato_excel&amp;utm_source=act_formato_excel&amp;utm_campaign=act_formato_excel&amp;utm_content=act_formato_excel_link" xr:uid="{4BEB1EB7-B18E-4A6B-9973-8A2FE0D6DFCB}"/>
    <hyperlink ref="B4246" r:id="rId1482" display="https://actualicese.com/revision-autorretencion-del-cree/?referer=L-excel-formato&amp;utm_medium=act_formato_excel&amp;utm_source=act_formato_excel&amp;utm_campaign=act_formato_excel&amp;utm_content=act_formato_excel_link" xr:uid="{63524AB2-F18C-4C0D-9302-4BB56607D3FE}"/>
    <hyperlink ref="B4248" r:id="rId1483" display="https://actualicese.com/modelo-de-certificacion-para-acreditar-el-pago-de-aportes-a-la-seguridad-social-y-aportes-parafiscales-de-proponentes/?referer=L-excel-formato&amp;utm_medium=act_formato_excel&amp;utm_source=act_formato_excel&amp;utm_campaign=act_formato_excel&amp;utm_content=act_formato_excel_link" xr:uid="{533A8A7D-06F5-4E7C-85B7-7322A8FDE89A}"/>
    <hyperlink ref="B4250" r:id="rId1484" display="https://actualicese.com/indice-del-marco-tecnico-normativo-de-las-normas-de-aseguramiento-de-la-informacion/?referer=L-excel-formato&amp;utm_medium=act_formato_excel&amp;utm_source=act_formato_excel&amp;utm_campaign=act_formato_excel&amp;utm_content=act_formato_excel_link" xr:uid="{F2537871-A4D1-41D9-AA57-48DEF1257AEB}"/>
    <hyperlink ref="B4252" r:id="rId1485" display="https://actualicese.com/plan-de-implementacion-niif-para-empresas-del-grupo-2/?referer=L-excel-formato&amp;utm_medium=act_formato_excel&amp;utm_source=act_formato_excel&amp;utm_campaign=act_formato_excel&amp;utm_content=act_formato_excel_link" xr:uid="{A55EEE35-96D5-4234-A5B4-16A046F05D69}"/>
    <hyperlink ref="B4254" r:id="rId1486" display="https://actualicese.com/cumplimiento-oportuno-de-obligaciones-tributarias/?referer=L-excel-formato&amp;utm_medium=act_formato_excel&amp;utm_source=act_formato_excel&amp;utm_campaign=act_formato_excel&amp;utm_content=act_formato_excel_link" xr:uid="{D3F0AABD-6E31-4273-844A-D57AE3F675B9}"/>
    <hyperlink ref="B4256" r:id="rId1487" display="https://actualicese.com/demanda-para-iniciar-proceso-ordinario-laboral/?referer=L-excel-formato&amp;utm_medium=act_formato_excel&amp;utm_source=act_formato_excel&amp;utm_campaign=act_formato_excel&amp;utm_content=act_formato_excel_link" xr:uid="{42895113-F2D5-4F32-9541-DD7CD2BCF510}"/>
    <hyperlink ref="B4258" r:id="rId1488" display="https://actualicese.com/cuestionario-de-auditoria-para-area-de-auditoria/?referer=L-excel-formato&amp;utm_medium=act_formato_excel&amp;utm_source=act_formato_excel&amp;utm_campaign=act_formato_excel&amp;utm_content=act_formato_excel_link" xr:uid="{2BEB5BDB-5B2D-4003-B968-2B93931BDAFD}"/>
    <hyperlink ref="B4260" r:id="rId1489" display="https://actualicese.com/informe-de-gestion-ano-2014/?referer=L-excel-formato&amp;utm_medium=act_formato_excel&amp;utm_source=act_formato_excel&amp;utm_campaign=act_formato_excel&amp;utm_content=act_formato_excel_link" xr:uid="{1EC9CE36-CA5A-4D36-933B-61D6B5CD4618}"/>
    <hyperlink ref="B4262" r:id="rId1490" display="https://actualicese.com/documento-constitucion-comite-niif/?referer=L-excel-formato&amp;utm_medium=act_formato_excel&amp;utm_source=act_formato_excel&amp;utm_campaign=act_formato_excel&amp;utm_content=act_formato_excel_link" xr:uid="{80B8D51C-98CA-47D6-9E0E-757A578D70A7}"/>
    <hyperlink ref="B4264" r:id="rId1491" display="https://actualicese.com/informes-superintendencia-de-sociedades/?referer=L-excel-formato&amp;utm_medium=act_formato_excel&amp;utm_source=act_formato_excel&amp;utm_campaign=act_formato_excel&amp;utm_content=act_formato_excel_link" xr:uid="{0E918DC2-9DF9-4EEF-BC59-5C9C91BB4646}"/>
    <hyperlink ref="B4266" r:id="rId1492" display="https://actualicese.com/formulario-220-certificacion-pagos-y-retenciones-a-empleados-por-el-ano-gravable-2014/?referer=L-excel-formato&amp;utm_medium=act_formato_excel&amp;utm_source=act_formato_excel&amp;utm_campaign=act_formato_excel&amp;utm_content=act_formato_excel_link" xr:uid="{E4099DE5-C5B1-4C1E-9BF3-8690AE0D13E8}"/>
    <hyperlink ref="B4268" r:id="rId1493" display="https://actualicese.com/solicitud-de-transaccion-ante-juez-laboral/?referer=L-excel-formato&amp;utm_medium=act_formato_excel&amp;utm_source=act_formato_excel&amp;utm_campaign=act_formato_excel&amp;utm_content=act_formato_excel_link" xr:uid="{29CC20C2-2A7D-47B7-B87F-274D602DB413}"/>
    <hyperlink ref="B4270" r:id="rId1494" display="https://actualicese.com/planeacion-obligaciones-tributarias-2015/?referer=L-excel-formato&amp;utm_medium=act_formato_excel&amp;utm_source=act_formato_excel&amp;utm_campaign=act_formato_excel&amp;utm_content=act_formato_excel_link" xr:uid="{A8B89E97-AEF3-4946-94C5-7892D3D8CBD5}"/>
    <hyperlink ref="B4272" r:id="rId1495" display="https://actualicese.com/estructuracion-de-la-auditoria/?referer=L-excel-formato&amp;utm_medium=act_formato_excel&amp;utm_source=act_formato_excel&amp;utm_campaign=act_formato_excel&amp;utm_content=act_formato_excel_link" xr:uid="{75C8E655-E22C-4733-983A-7A3F41E661F1}"/>
    <hyperlink ref="B4274" r:id="rId1496" display="https://actualicese.com/politica-contable-de-presentacion-de-estados-financieros/?referer=L-excel-formato&amp;utm_medium=act_formato_excel&amp;utm_source=act_formato_excel&amp;utm_campaign=act_formato_excel&amp;utm_content=act_formato_excel_link" xr:uid="{38A9C589-4725-48D1-A302-40D52EE625A5}"/>
    <hyperlink ref="B4276" r:id="rId1497" display="https://actualicese.com/conciliacion-entre-resultado-contable-y-resultados-fiscales-2014/?referer=L-excel-formato&amp;utm_medium=act_formato_excel&amp;utm_source=act_formato_excel&amp;utm_campaign=act_formato_excel&amp;utm_content=act_formato_excel_link" xr:uid="{CF447F88-FF05-4CAD-8CE5-7E5E77F01A8D}"/>
    <hyperlink ref="B4278" r:id="rId1498" display="https://actualicese.com/anexo-declaracion-de-renta-o-balance/?referer=L-excel-formato&amp;utm_medium=act_formato_excel&amp;utm_source=act_formato_excel&amp;utm_campaign=act_formato_excel&amp;utm_content=act_formato_excel_link" xr:uid="{6BD40A4C-EAEE-4C21-A283-2F81A69332C9}"/>
    <hyperlink ref="B4280" r:id="rId1499" display="https://actualicese.com/retencion-en-la-fuente-con-procedimiento-1-a-asalariados-y-demas-empleados-durante-el-2015/?referer=L-excel-formato&amp;utm_medium=act_formato_excel&amp;utm_source=act_formato_excel&amp;utm_campaign=act_formato_excel&amp;utm_content=act_formato_excel_link" xr:uid="{81FFE83B-DE38-4383-8212-2BDB6FD6F6BB}"/>
    <hyperlink ref="B4282" r:id="rId1500" display="https://actualicese.com/encargo-fiduciario-con-destinacion-especifica/?referer=L-excel-formato&amp;utm_medium=act_formato_excel&amp;utm_source=act_formato_excel&amp;utm_campaign=act_formato_excel&amp;utm_content=act_formato_excel_link" xr:uid="{AF72FF41-0A61-43BC-87FA-2C3908C85876}"/>
    <hyperlink ref="B4284" r:id="rId1501" display="https://actualicese.com/concordancias-entre-las-niif-y-los-pcga/?referer=L-excel-formato&amp;utm_medium=act_formato_excel&amp;utm_source=act_formato_excel&amp;utm_campaign=act_formato_excel&amp;utm_content=act_formato_excel_link" xr:uid="{CFD223B8-C60F-4B9D-9F98-165130D4E0D1}"/>
    <hyperlink ref="B4286" r:id="rId1502" display="https://actualicese.com/modelo-cesion-de-acciones/?referer=L-excel-formato&amp;utm_medium=act_formato_excel&amp;utm_source=act_formato_excel&amp;utm_campaign=act_formato_excel&amp;utm_content=act_formato_excel_link" xr:uid="{63387D95-0EB2-4496-8CFC-0745DBC7EBA1}"/>
    <hyperlink ref="B4288" r:id="rId1503" display="https://actualicese.com/factura-de-venta/?referer=L-excel-formato&amp;utm_medium=act_formato_excel&amp;utm_source=act_formato_excel&amp;utm_campaign=act_formato_excel&amp;utm_content=act_formato_excel_link" xr:uid="{F57CF1E5-3A71-47DB-9574-329B33089AFB}"/>
    <hyperlink ref="B4290" r:id="rId1504" display="https://actualicese.com/modelo-de-dictamen-de-entidades-del-grupo-1/?referer=L-excel-formato&amp;utm_medium=act_formato_excel&amp;utm_source=act_formato_excel&amp;utm_campaign=act_formato_excel&amp;utm_content=act_formato_excel_link" xr:uid="{01EB2ECB-067D-41B2-8E11-FEB41AC2E3C6}"/>
    <hyperlink ref="B4292" r:id="rId1505" display="https://actualicese.com/informacion-a-tener-en-cuenta-para-realizar-el-cierre-contable-2014/?referer=L-excel-formato&amp;utm_medium=act_formato_excel&amp;utm_source=act_formato_excel&amp;utm_campaign=act_formato_excel&amp;utm_content=act_formato_excel_link" xr:uid="{6BE8695D-DDD6-4298-A01D-94F9AF615039}"/>
    <hyperlink ref="B4294" r:id="rId1506" display="https://actualicese.com/parametros-claves-en-la-elaboracion-de-declaraciones-tributarias-durante-el-ano-2015/?referer=L-excel-formato&amp;utm_medium=act_formato_excel&amp;utm_source=act_formato_excel&amp;utm_campaign=act_formato_excel&amp;utm_content=act_formato_excel_link" xr:uid="{66D47A33-0642-4EA9-B2A3-63ADF5E530D7}"/>
    <hyperlink ref="B4296" r:id="rId1507" display="https://actualicese.com/calendario-tributario-2015/?referer=L-excel-formato&amp;utm_medium=act_formato_excel&amp;utm_source=act_formato_excel&amp;utm_campaign=act_formato_excel&amp;utm_content=act_formato_excel_link" xr:uid="{F84FE569-B23A-406F-9FD1-0BC24334C132}"/>
    <hyperlink ref="B4298" r:id="rId1508" display="https://actualicese.com/acta-carta-de-compromiso-de-auditoria/?referer=L-excel-formato&amp;utm_medium=act_formato_excel&amp;utm_source=act_formato_excel&amp;utm_campaign=act_formato_excel&amp;utm_content=act_formato_excel_link" xr:uid="{9052A5F2-1172-4349-8E50-F932E599C2F5}"/>
    <hyperlink ref="B4300" r:id="rId1509" display="https://actualicese.com/indicadores-basicos-2015/?referer=L-excel-formato&amp;utm_medium=act_formato_excel&amp;utm_source=act_formato_excel&amp;utm_campaign=act_formato_excel&amp;utm_content=act_formato_excel_link" xr:uid="{E4629C7D-5D5C-4488-8CBF-C741D94BC639}"/>
    <hyperlink ref="B4302" r:id="rId1510" display="https://actualicese.com/informacion-laboral-a-tener-en-cuenta-a-partir-del-1-de-enero-de-2015/?referer=L-excel-formato&amp;utm_medium=act_formato_excel&amp;utm_source=act_formato_excel&amp;utm_campaign=act_formato_excel&amp;utm_content=act_formato_excel_link" xr:uid="{7B7D287A-D52B-4555-A9AC-0C23CFE908CE}"/>
    <hyperlink ref="B4304" r:id="rId1511" display="https://actualicese.com/guia-de-referencia-2015/?referer=L-excel-formato&amp;utm_medium=act_formato_excel&amp;utm_source=act_formato_excel&amp;utm_campaign=act_formato_excel&amp;utm_content=act_formato_excel_link" xr:uid="{A8003DD0-4377-4687-96AE-D15EC0E74BE4}"/>
    <hyperlink ref="B4306" r:id="rId1512" display="https://actualicese.com/6-liquidadores-a-tener-en-cuenta-para-este-ano-2015/?referer=L-excel-formato&amp;utm_medium=act_formato_excel&amp;utm_source=act_formato_excel&amp;utm_campaign=act_formato_excel&amp;utm_content=act_formato_excel_link" xr:uid="{F086F070-9A68-4934-AAA5-5BD6395B802F}"/>
    <hyperlink ref="B4308" r:id="rId1513" display="https://actualicese.com/retencion-en-la-fuente-a-titulo-de-los-impuestos-nacionales-durante-el-2015/?referer=L-excel-formato&amp;utm_medium=act_formato_excel&amp;utm_source=act_formato_excel&amp;utm_campaign=act_formato_excel&amp;utm_content=act_formato_excel_link" xr:uid="{E9C4725C-3630-408C-8555-4CA4CB6D034D}"/>
    <hyperlink ref="B4310" r:id="rId1514" display="https://actualicese.com/cuadro-tematico-con-los-cambios-introducidos-por-la-reforma-tributaria-ley-1739-de-2014/?referer=L-excel-formato&amp;utm_medium=act_formato_excel&amp;utm_source=act_formato_excel&amp;utm_campaign=act_formato_excel&amp;utm_content=act_formato_excel_link" xr:uid="{64D7EE35-127D-4BE5-A6BB-871C322DCA0C}"/>
    <hyperlink ref="B4312" r:id="rId1515" display="https://actualicese.com/modelo-para-definir-porcentaje-fijo-retencion-sobre-salarios-en-diciembre-de-2014-procedimiento-2/?referer=L-excel-formato&amp;utm_medium=act_formato_excel&amp;utm_source=act_formato_excel&amp;utm_campaign=act_formato_excel&amp;utm_content=act_formato_excel_link" xr:uid="{35613E61-E97F-4F6F-A172-E75E4DE8C45B}"/>
    <hyperlink ref="B4314" r:id="rId1516" display="https://actualicese.com/plantilla-para-clasificar-una-entidad-en-un-grupo-de-aplicacion-de-las-niif-en-colombia/?referer=L-excel-formato&amp;utm_medium=act_formato_excel&amp;utm_source=act_formato_excel&amp;utm_campaign=act_formato_excel&amp;utm_content=act_formato_excel_link" xr:uid="{510E7998-A514-46B4-BF32-CADD9E8A527E}"/>
    <hyperlink ref="B4316" r:id="rId1517" display="https://actualicese.com/estructura-del-contenido-de-la-resolucion-dian-000220-de-oct-31-de-2014/?referer=L-excel-formato&amp;utm_medium=act_formato_excel&amp;utm_source=act_formato_excel&amp;utm_campaign=act_formato_excel&amp;utm_content=act_formato_excel_link" xr:uid="{C941A228-4075-45CB-99A5-D728DDE2BE8E}"/>
    <hyperlink ref="B4318" r:id="rId1518" display="https://actualicese.com/liquidador-contrato-de-trabajo-a-termino-fijo-hector-fernando-munoz-e/?referer=L-excel-formato&amp;utm_medium=act_formato_excel&amp;utm_source=act_formato_excel&amp;utm_campaign=act_formato_excel&amp;utm_content=act_formato_excel_link" xr:uid="{2E96B552-C4AB-4A0C-9F08-A61147145881}"/>
    <hyperlink ref="B4320" r:id="rId1519" display="https://actualicese.com/manejo-del-iva-y-retencion-por-renta-de-las-empresas-que-manejan-a-i-u/?referer=L-excel-formato&amp;utm_medium=act_formato_excel&amp;utm_source=act_formato_excel&amp;utm_campaign=act_formato_excel&amp;utm_content=act_formato_excel_link" xr:uid="{1659723B-952E-4C63-9B52-90CE71401CE7}"/>
    <hyperlink ref="B4322" r:id="rId1520" display="https://actualicese.com/casos-de-aplicacion-de-a-i-u/?referer=L-excel-formato&amp;utm_medium=act_formato_excel&amp;utm_source=act_formato_excel&amp;utm_campaign=act_formato_excel&amp;utm_content=act_formato_excel_link" xr:uid="{A25A8BF8-2917-4699-9093-D14296E24D50}"/>
    <hyperlink ref="B4324" r:id="rId1521" display="https://actualicese.com/guia-codigos-de-responsabilidades-tributarias-que-le-pueden-figurar-a-un-contribuyente-en-su-rut/?referer=L-excel-formato&amp;utm_medium=act_formato_excel&amp;utm_source=act_formato_excel&amp;utm_campaign=act_formato_excel&amp;utm_content=act_formato_excel_link" xr:uid="{B3C5A817-4506-41A0-B3AE-E2DCBE2C6FF4}"/>
    <hyperlink ref="B4326" r:id="rId1522" display="https://actualicese.com/modelo-para-certificacion-de-experiencia-tecnico-contable-en-tramite-de-solicitud-tarjeta-profesional/?referer=L-excel-formato&amp;utm_medium=act_formato_excel&amp;utm_source=act_formato_excel&amp;utm_campaign=act_formato_excel&amp;utm_content=act_formato_excel_link" xr:uid="{729F8AC2-D847-4908-9987-0702F81AB67E}"/>
    <hyperlink ref="B4328" r:id="rId1523" display="https://actualicese.com/modelo-certificacion-de-contador-para-solicitar-autorizacion-reduccion-retencion-de-iva/?referer=L-excel-formato&amp;utm_medium=act_formato_excel&amp;utm_source=act_formato_excel&amp;utm_campaign=act_formato_excel&amp;utm_content=act_formato_excel_link" xr:uid="{EAD5EE16-2E0A-4AFA-B2C8-20DAA6FDA930}"/>
    <hyperlink ref="B4330" r:id="rId1524" display="https://actualicese.com/acuerdo-confidencialidad-para-miembros-del-comite-de-convivencia/?referer=L-excel-formato&amp;utm_medium=act_formato_excel&amp;utm_source=act_formato_excel&amp;utm_campaign=act_formato_excel&amp;utm_content=act_formato_excel_link" xr:uid="{3C9E1CA1-440C-44A6-BE30-F6C763861861}"/>
    <hyperlink ref="B4332" r:id="rId1525" display="https://actualicese.com/guia-cronograma-para-aplicacion-de-estandares-niif/?referer=L-excel-formato&amp;utm_medium=act_formato_excel&amp;utm_source=act_formato_excel&amp;utm_campaign=act_formato_excel&amp;utm_content=act_formato_excel_link" xr:uid="{543F7FC7-24BC-4FDD-84BA-810B1726293F}"/>
    <hyperlink ref="B4334" r:id="rId1526" display="https://actualicese.com/liquidador-formulario-210-para-declaracion-de-renta-2013-de-personas-naturales-version-basica/?referer=L-excel-formato&amp;utm_medium=act_formato_excel&amp;utm_source=act_formato_excel&amp;utm_campaign=act_formato_excel&amp;utm_content=act_formato_excel_link" xr:uid="{172A4FA4-20CF-4EAD-9E79-B56B32EA6A85}"/>
    <hyperlink ref="B4336" r:id="rId1527" display="https://actualicese.com/oro-diligenciamiento-de-formularios-210-y-240-con-anexos-para-la-declaracion-de-renta-2013-de-una-persona-natural-no-obligada-a-llevar-contabilidad/?referer=L-excel-formato&amp;utm_medium=act_formato_excel&amp;utm_source=act_formato_excel&amp;utm_campaign=act_formato_excel&amp;utm_content=act_formato_excel_link" xr:uid="{85DBB714-65DC-4575-8E06-5BA427FED7AF}"/>
    <hyperlink ref="B4338" r:id="rId1528" display="https://actualicese.com/modelo-certificacion-de-contador-para-actualizar-el-rut-por-cese-de-actividades-gravadas-con-iva/?referer=L-excel-formato&amp;utm_medium=act_formato_excel&amp;utm_source=act_formato_excel&amp;utm_campaign=act_formato_excel&amp;utm_content=act_formato_excel_link" xr:uid="{98FBE722-5E59-4949-8D32-F59C09BAE7F9}"/>
    <hyperlink ref="B4340" r:id="rId1529" display="https://actualicese.com/liquidador-calculo-de-intereses-presuntivos-sobre-prestamos-entre-sociedades-y-socios-durante-2014/?referer=L-excel-formato&amp;utm_medium=act_formato_excel&amp;utm_source=act_formato_excel&amp;utm_campaign=act_formato_excel&amp;utm_content=act_formato_excel_link" xr:uid="{76CE61D9-51D3-4662-9ECB-35B70B7BAF1B}"/>
    <hyperlink ref="B4342" r:id="rId1530" display="https://actualicese.com/modelo-para-definir-porcentaje-fijo-de-retencion-en-la-fuente-sobre-salarios-en-junio-de-2014-procedimiento-2/?referer=L-excel-formato&amp;utm_medium=act_formato_excel&amp;utm_source=act_formato_excel&amp;utm_campaign=act_formato_excel&amp;utm_content=act_formato_excel_link" xr:uid="{40CA6756-2B4A-4CF4-98C1-69A3597FDF75}"/>
    <hyperlink ref="B4344" r:id="rId1531" display="https://actualicese.com/plantilla-para-elaborar-el-esfa-individual-a-enero-1-de-2014-en-entidades-del-grupo-1/?referer=L-excel-formato&amp;utm_medium=act_formato_excel&amp;utm_source=act_formato_excel&amp;utm_campaign=act_formato_excel&amp;utm_content=act_formato_excel_link" xr:uid="{3C39CFB1-8412-4954-B14C-7978239BF214}"/>
    <hyperlink ref="B4346" r:id="rId1532" display="https://actualicese.com/modelo-para-proyectar-efectos-del-imas-en-la-declaracion-de-renta-de-los-trabajadores-por-cuenta-propia/?referer=L-excel-formato&amp;utm_medium=act_formato_excel&amp;utm_source=act_formato_excel&amp;utm_campaign=act_formato_excel&amp;utm_content=act_formato_excel_link" xr:uid="{C542E95F-3488-431A-AF6B-8091A8F3EC34}"/>
    <hyperlink ref="B4348" r:id="rId1533" display="https://actualicese.com/modelo-para-proyectar-efectos-del-iman-y-el-imas-en-el-impuesto-de-renta-de-los-empleados/?referer=L-excel-formato&amp;utm_medium=act_formato_excel&amp;utm_source=act_formato_excel&amp;utm_campaign=act_formato_excel&amp;utm_content=act_formato_excel_link" xr:uid="{1A8D0B4C-AE0B-48AB-B91B-149D6D4CED0A}"/>
    <hyperlink ref="B4350" r:id="rId1534" display="https://actualicese.com/plantilla-para-calculo-automatico-impuesto-imas-de-trabajadores-por-cuenta-propia/?referer=L-excel-formato&amp;utm_medium=act_formato_excel&amp;utm_source=act_formato_excel&amp;utm_campaign=act_formato_excel&amp;utm_content=act_formato_excel_link" xr:uid="{13CB6874-4556-4791-B2F6-82DF42EE20FE}"/>
    <hyperlink ref="B4352" r:id="rId1535" display="https://actualicese.com/oro-diligenciamiento-de-formularios-110-y-240-con-anexos-y-formato-1732-para-la-declaracion-de-renta-de-una-persona-natural-comerciante-ano-gravable-2013/?referer=L-excel-formato&amp;utm_medium=act_formato_excel&amp;utm_source=act_formato_excel&amp;utm_campaign=act_formato_excel&amp;utm_content=act_formato_excel_link" xr:uid="{2F077B97-21A2-4D7D-A347-36B98CDDDE33}"/>
    <hyperlink ref="B4354" r:id="rId1536" display="https://actualicese.com/formulario-110-adaptado-a-declaracion-2013-de-personas-naturales-version-basica/?referer=L-excel-formato&amp;utm_medium=act_formato_excel&amp;utm_source=act_formato_excel&amp;utm_campaign=act_formato_excel&amp;utm_content=act_formato_excel_link" xr:uid="{C59C6B2E-8A01-40EF-AC99-33FE29DFBE10}"/>
    <hyperlink ref="B4356" r:id="rId1537" display="https://actualicese.com/clasificacion-de-las-personas-naturales-frente-al-impuesto-de-renta-luego-de-la-ley-1607/?referer=L-excel-formato&amp;utm_medium=act_formato_excel&amp;utm_source=act_formato_excel&amp;utm_campaign=act_formato_excel&amp;utm_content=act_formato_excel_link" xr:uid="{78F778F4-C276-4F10-8C27-32A3DA850FA5}"/>
    <hyperlink ref="B4358" r:id="rId1538" display="https://actualicese.com/modelo-basico-con-la-estructura-del-nuevo-formato-1001-para-el-reporte-de-exogena-tributaria-2013/?referer=L-excel-formato&amp;utm_medium=act_formato_excel&amp;utm_source=act_formato_excel&amp;utm_campaign=act_formato_excel&amp;utm_content=act_formato_excel_link" xr:uid="{F231032B-E42F-48B5-A961-CD0B3B832FE4}"/>
    <hyperlink ref="B4360" r:id="rId1539" display="https://actualicese.com/plantilla-para-elaborar-informe-de-practicas-empresariales-por-el-2013/?referer=L-excel-formato&amp;utm_medium=act_formato_excel&amp;utm_source=act_formato_excel&amp;utm_campaign=act_formato_excel&amp;utm_content=act_formato_excel_link" xr:uid="{B1D21CE2-3390-4370-93EC-39013ACE6A7E}"/>
    <hyperlink ref="B4362" r:id="rId1540" display="https://actualicese.com/modelo-del-certificado-anual-a-socios-yo-accionistas-por-el-ano-2013/?referer=L-excel-formato&amp;utm_medium=act_formato_excel&amp;utm_source=act_formato_excel&amp;utm_campaign=act_formato_excel&amp;utm_content=act_formato_excel_link" xr:uid="{43012F7B-F666-4F9E-B91D-0BEC0FB87B45}"/>
    <hyperlink ref="B4364" r:id="rId1541" display="https://actualicese.com/oro-reportes-de-informacion-exogena-tributaria-a-la-dian-ano-gravable-2013/?referer=L-excel-formato&amp;utm_medium=act_formato_excel&amp;utm_source=act_formato_excel&amp;utm_campaign=act_formato_excel&amp;utm_content=act_formato_excel_link" xr:uid="{71ED7F08-DA0C-4D19-B9D5-DB4E1052A428}"/>
    <hyperlink ref="B4366" r:id="rId1542" display="https://actualicese.com/clasificacion-general-de-personas-juridicas-en-relacion-con-el-impuesto-de-renta-y-complementarios-y-del-cree-por-el-ano-gravable-2013/?referer=L-excel-formato&amp;utm_medium=act_formato_excel&amp;utm_source=act_formato_excel&amp;utm_campaign=act_formato_excel&amp;utm_content=act_formato_excel_link" xr:uid="{F6B2F443-18D3-4FB4-9597-BC891076983E}"/>
    <hyperlink ref="B4368" r:id="rId1543" display="https://actualicese.com/calculo-costo-renovacion-ano-2014-de-la-matricula-mercantil-y-los-establecimientos-de-comercio/?referer=L-excel-formato&amp;utm_medium=act_formato_excel&amp;utm_source=act_formato_excel&amp;utm_campaign=act_formato_excel&amp;utm_content=act_formato_excel_link" xr:uid="{E6F75E16-1671-486E-ADF7-2742BAA1A8B3}"/>
    <hyperlink ref="B4370" r:id="rId1544" display="https://actualicese.com/plantilla-basica-formulario-110-y-140-declaracion-renta-y-cree-de-personas-juridicas-ano-gravable-2013/?referer=L-excel-formato&amp;utm_medium=act_formato_excel&amp;utm_source=act_formato_excel&amp;utm_campaign=act_formato_excel&amp;utm_content=act_formato_excel_link" xr:uid="{21165E7E-4181-4952-8AF3-564F10C96A50}"/>
    <hyperlink ref="B4372" r:id="rId1545" display="https://actualicese.com/resumen-de-las-categorias-de-informantes-de-exogena-por-el-ano-gravable-2013-y-los-formatos-que-deben-usar/?referer=L-excel-formato&amp;utm_medium=act_formato_excel&amp;utm_source=act_formato_excel&amp;utm_campaign=act_formato_excel&amp;utm_content=act_formato_excel_link" xr:uid="{AA34B11E-E089-4DFD-8D5C-01EF7A508D7D}"/>
    <hyperlink ref="B4374" r:id="rId1546" display="https://actualicese.com/certificado-anual-exigido-a-los-contratistas-que-cobren-rentas-de-trabajo-y-depuracion-de-la-base-para-efectos-de-retencion-en-la-fuente/?referer=L-excel-formato&amp;utm_medium=act_formato_excel&amp;utm_source=act_formato_excel&amp;utm_campaign=act_formato_excel&amp;utm_content=act_formato_excel_link" xr:uid="{03EB34E5-1514-4A79-ADFC-468BEB503753}"/>
    <hyperlink ref="B4376" r:id="rId1547" display="https://actualicese.com/oro-formularios-110-y-140-con-anexos-y-formato-1732-ano-gravable-2013/?referer=L-excel-formato&amp;utm_medium=act_formato_excel&amp;utm_source=act_formato_excel&amp;utm_campaign=act_formato_excel&amp;utm_content=act_formato_excel_link" xr:uid="{12077102-8C41-4138-9244-83DF4CB1E3F8}"/>
    <hyperlink ref="B4378" r:id="rId1548" display="https://actualicese.com/depuracion-impuesto-renta-ano-gravable-2013-para-las-copropiedades-comerciales-y-mixtas/?referer=L-excel-formato&amp;utm_medium=act_formato_excel&amp;utm_source=act_formato_excel&amp;utm_campaign=act_formato_excel&amp;utm_content=act_formato_excel_link" xr:uid="{C614BFBC-EF3E-4013-A41D-04401A56792C}"/>
    <hyperlink ref="B4380" r:id="rId1549" display="https://actualicese.com/cierre-contable-2013-lista-de-chequeo-para-verificacion-de-informacion/?referer=L-excel-formato&amp;utm_medium=act_formato_excel&amp;utm_source=act_formato_excel&amp;utm_campaign=act_formato_excel&amp;utm_content=act_formato_excel_link" xr:uid="{C3270AF4-7906-420F-A950-E51EA25506F0}"/>
    <hyperlink ref="B4382" r:id="rId1550" display="https://actualicese.com/historico-de-tarifas-de-honorarios-profesionales-y-contrato-laboral-para-contadores-publicos/?referer=L-excel-formato&amp;utm_medium=act_formato_excel&amp;utm_source=act_formato_excel&amp;utm_campaign=act_formato_excel&amp;utm_content=act_formato_excel_link" xr:uid="{73E9C42D-186B-4B56-BA57-C355561B0F85}"/>
    <hyperlink ref="B4384" r:id="rId1551" display="https://actualicese.com/solicitudes-de-devolucion-yo-compensacion-por-saldos-a-favor-generados-en-declaraciones-de-renta-y-ventas/?referer=L-excel-formato&amp;utm_medium=act_formato_excel&amp;utm_source=act_formato_excel&amp;utm_campaign=act_formato_excel&amp;utm_content=act_formato_excel_link" xr:uid="{D39400BF-980C-44EE-BE0F-C63BA011BFD6}"/>
    <hyperlink ref="B4386" r:id="rId1552" display="https://actualicese.com/formulario-220-certificacion-pagos-y-retenciones-a-empleados-por-el-ano-gravable-2013/?referer=L-excel-formato&amp;utm_medium=act_formato_excel&amp;utm_source=act_formato_excel&amp;utm_campaign=act_formato_excel&amp;utm_content=act_formato_excel_link" xr:uid="{06A611B0-14FE-4598-A2B7-E216FEAAF432}"/>
    <hyperlink ref="B4388" r:id="rId1553" display="https://actualicese.com/conciliacion-entre-la-renta-contable-y-la-renta-fiscal/?referer=L-excel-formato&amp;utm_medium=act_formato_excel&amp;utm_source=act_formato_excel&amp;utm_campaign=act_formato_excel&amp;utm_content=act_formato_excel_link" xr:uid="{B93CFF89-F4F3-486A-AB24-13E1501E4926}"/>
    <hyperlink ref="B4390" r:id="rId1554" display="https://actualicese.com/retencion-en-la-fuente-con-procedimiento-1-a-asalariados-y-demas-empleados-durante-el-2014/?referer=L-excel-formato&amp;utm_medium=act_formato_excel&amp;utm_source=act_formato_excel&amp;utm_campaign=act_formato_excel&amp;utm_content=act_formato_excel_link" xr:uid="{DE1EC655-89C6-4D37-97CF-F8DE1A7F18FF}"/>
    <hyperlink ref="B4392" r:id="rId1555" display="https://actualicese.com/calendario-tributario-automatizado-para-el-2014/?referer=L-excel-formato&amp;utm_medium=act_formato_excel&amp;utm_source=act_formato_excel&amp;utm_campaign=act_formato_excel&amp;utm_content=act_formato_excel_link" xr:uid="{79732381-4753-44EC-89F7-0FDD74986E73}"/>
    <hyperlink ref="B4394" r:id="rId1556" display="https://actualicese.com/requisitos-para-pertenecer-al-regimen-simplificado-en-el-2014/?referer=L-excel-formato&amp;utm_medium=act_formato_excel&amp;utm_source=act_formato_excel&amp;utm_campaign=act_formato_excel&amp;utm_content=act_formato_excel_link" xr:uid="{4EF999DE-DDB2-4E84-93EA-B50D50B85CDF}"/>
    <hyperlink ref="B4396" r:id="rId1557" display="https://actualicese.com/cambios-a-los-textos-de-los-decretos-2706-y-2784-de-2012-efectuados-con-decretos-3019-y-3024-de-2013/?referer=L-excel-formato&amp;utm_medium=act_formato_excel&amp;utm_source=act_formato_excel&amp;utm_campaign=act_formato_excel&amp;utm_content=act_formato_excel_link" xr:uid="{DBFDE4C0-A4F5-4474-96AB-4794A346A989}"/>
    <hyperlink ref="B4398" r:id="rId1558" display="https://actualicese.com/retencion-en-la-fuente-a-titulo-de-los-impuestos-nacionales-ano-fiscal-2014/?referer=L-excel-formato&amp;utm_medium=act_formato_excel&amp;utm_source=act_formato_excel&amp;utm_campaign=act_formato_excel&amp;utm_content=act_formato_excel_link" xr:uid="{CF76ED7E-78A8-4E87-A77A-3D4E28A103B1}"/>
    <hyperlink ref="B4400" r:id="rId1559" display="https://actualicese.com/calendario-tributario-2014/?referer=L-excel-formato&amp;utm_medium=act_formato_excel&amp;utm_source=act_formato_excel&amp;utm_campaign=act_formato_excel&amp;utm_content=act_formato_excel_link" xr:uid="{90E2D315-1AB7-4DE2-8E02-036778EF8AAE}"/>
    <hyperlink ref="B4402" r:id="rId1560" display="https://actualicese.com/informacion-laboral-a-tener-en-cuenta-a-partir-del-1-de-enero-de-2014/?referer=L-excel-formato&amp;utm_medium=act_formato_excel&amp;utm_source=act_formato_excel&amp;utm_campaign=act_formato_excel&amp;utm_content=act_formato_excel_link" xr:uid="{36E172A9-8658-45C6-9445-A1E1C68F6D18}"/>
    <hyperlink ref="B4404" r:id="rId1561" display="https://actualicese.com/formato-unico-nacional-de-autorizacion-de-trabajo-para-ninos-ninas-o-adolescentes-nna/?referer=L-excel-formato&amp;utm_medium=act_formato_excel&amp;utm_source=act_formato_excel&amp;utm_campaign=act_formato_excel&amp;utm_content=act_formato_excel_link" xr:uid="{5268E7EC-A149-4B62-BC6D-3DEC8D885BB9}"/>
    <hyperlink ref="B4406" r:id="rId1562" display="https://actualicese.com/modelo-para-estimar-reduccion-de-aportes-parafiscales-y-eps-segun-la-ley-1607/?referer=L-excel-formato&amp;utm_medium=act_formato_excel&amp;utm_source=act_formato_excel&amp;utm_campaign=act_formato_excel&amp;utm_content=act_formato_excel_link" xr:uid="{614A1F30-8FFB-4E1E-B3E4-17A59CD7D8BE}"/>
    <hyperlink ref="B4408" r:id="rId1563" display="https://actualicese.com/abc-de-la-afiliacion-a-riesgos-laborales-de-independientes-decreto-723-de-2013/?referer=L-excel-formato&amp;utm_medium=act_formato_excel&amp;utm_source=act_formato_excel&amp;utm_campaign=act_formato_excel&amp;utm_content=act_formato_excel_link" xr:uid="{01352F1E-F4D9-41E4-B43D-500284AF82F4}"/>
    <hyperlink ref="B4410" r:id="rId1564" display="https://actualicese.com/calculo-del-punto-de-equilibrio-y-simulacion-de-utilidad-deseada-ower-cassetta/?referer=L-excel-formato&amp;utm_medium=act_formato_excel&amp;utm_source=act_formato_excel&amp;utm_campaign=act_formato_excel&amp;utm_content=act_formato_excel_link" xr:uid="{23409B35-AC97-4471-B42B-3104F28B8B88}"/>
    <hyperlink ref="B4412" r:id="rId1565" display="https://actualicese.com/reclamacion-directa-propuesto-por-la-sic/?referer=L-excel-formato&amp;utm_medium=act_formato_excel&amp;utm_source=act_formato_excel&amp;utm_campaign=act_formato_excel&amp;utm_content=act_formato_excel_link" xr:uid="{7FC1B580-5FE6-4F75-9ACC-D0DDB5E3D042}"/>
    <hyperlink ref="B4414" r:id="rId1566" display="https://actualicese.com/circularizacion-bancaria-de-informacion-financiera/?referer=L-excel-formato&amp;utm_medium=act_formato_excel&amp;utm_source=act_formato_excel&amp;utm_campaign=act_formato_excel&amp;utm_content=act_formato_excel_link" xr:uid="{7505442F-0979-4486-A357-FCBAF0B0313C}"/>
    <hyperlink ref="B4416" r:id="rId1567" display="https://actualicese.com/circular-a-contratistas-por-pago-de-seguridad-social/?referer=L-excel-formato&amp;utm_medium=act_formato_excel&amp;utm_source=act_formato_excel&amp;utm_campaign=act_formato_excel&amp;utm_content=act_formato_excel_link" xr:uid="{72F6DFFF-BB0B-4515-89D2-5E0F9092A568}"/>
    <hyperlink ref="B4418" r:id="rId1568" display="https://actualicese.com/descuento-en-salario-de-libranza/?referer=L-excel-formato&amp;utm_medium=act_formato_excel&amp;utm_source=act_formato_excel&amp;utm_campaign=act_formato_excel&amp;utm_content=act_formato_excel_link" xr:uid="{D94AA499-8E9A-4044-8E22-8F37180CCA25}"/>
    <hyperlink ref="B4420" r:id="rId1569" display="https://actualicese.com/pagare-y-carta-de-instruccion/?referer=L-excel-formato&amp;utm_medium=act_formato_excel&amp;utm_source=act_formato_excel&amp;utm_campaign=act_formato_excel&amp;utm_content=act_formato_excel_link" xr:uid="{F0458DAD-ECCE-40CD-B3D1-E1E4773F643A}"/>
    <hyperlink ref="B4422" r:id="rId1570" display="https://actualicese.com/glosario-basico-para-aplicacion-de-estandares-internacionales-de-informacion-financiera/?referer=L-excel-formato&amp;utm_medium=act_formato_excel&amp;utm_source=act_formato_excel&amp;utm_campaign=act_formato_excel&amp;utm_content=act_formato_excel_link" xr:uid="{FE2D5C4F-1559-4F3A-B2FC-97E47C3213A0}"/>
    <hyperlink ref="B4424" r:id="rId1571" display="https://actualicese.com/estado-de-su-empresa-frente-a-la-convergencia-hacia-las-niif/?referer=L-excel-formato&amp;utm_medium=act_formato_excel&amp;utm_source=act_formato_excel&amp;utm_campaign=act_formato_excel&amp;utm_content=act_formato_excel_link" xr:uid="{B2B50133-9126-41DC-A455-FB92968AC874}"/>
    <hyperlink ref="B4426" r:id="rId1572" display="https://actualicese.com/comunicado-para-notificar-en-la-dian-la-delegacion-de-la-responsabilidad-para-firmar-las-declaraciones/?referer=L-excel-formato&amp;utm_medium=act_formato_excel&amp;utm_source=act_formato_excel&amp;utm_campaign=act_formato_excel&amp;utm_content=act_formato_excel_link" xr:uid="{1C30ECA7-7E0E-4EE5-A575-31BFFF683E16}"/>
    <hyperlink ref="B4428" r:id="rId1573" display="https://actualicese.com/calculo-valores-por-salud-y-pensiones-que-al-independiente-se-le-restarian-en-el-proceso-de-retencion/?referer=L-excel-formato&amp;utm_medium=act_formato_excel&amp;utm_source=act_formato_excel&amp;utm_campaign=act_formato_excel&amp;utm_content=act_formato_excel_link" xr:uid="{2F386D0D-CD6A-4555-B19A-E597375D53A0}"/>
    <hyperlink ref="B4430" r:id="rId1574" display="https://actualicese.com/convertir-tasa-efectiva-a-nominal-jhony-jose-duran/?referer=L-excel-formato&amp;utm_medium=act_formato_excel&amp;utm_source=act_formato_excel&amp;utm_campaign=act_formato_excel&amp;utm_content=act_formato_excel_link" xr:uid="{3B319EB7-BEEB-4353-B60F-9C06400D72F1}"/>
    <hyperlink ref="B4432" r:id="rId1575" display="https://actualicese.com/las-preguntas-mas-frecuentes-sobre-la-contratacion-del-trabajo-domestico/?referer=L-excel-formato&amp;utm_medium=act_formato_excel&amp;utm_source=act_formato_excel&amp;utm_campaign=act_formato_excel&amp;utm_content=act_formato_excel_link" xr:uid="{E5A397C8-5D23-4D1F-80CA-7B55C7CCA094}"/>
    <hyperlink ref="B4434" r:id="rId1576" display="https://actualicese.com/contrato-de-exw-ex-works/?referer=L-excel-formato&amp;utm_medium=act_formato_excel&amp;utm_source=act_formato_excel&amp;utm_campaign=act_formato_excel&amp;utm_content=act_formato_excel_link" xr:uid="{20632C9E-E6E3-465D-81CA-589E166F3934}"/>
    <hyperlink ref="B4436" r:id="rId1577" display="https://actualicese.com/certificado-donaciones/?referer=L-excel-formato&amp;utm_medium=act_formato_excel&amp;utm_source=act_formato_excel&amp;utm_campaign=act_formato_excel&amp;utm_content=act_formato_excel_link" xr:uid="{EEA69DD9-170D-4D9A-B48B-9E72FD4D68C1}"/>
    <hyperlink ref="B4438" r:id="rId1578" display="https://actualicese.com/cuadro-sinoptico-sobre-quienes-deben-actuar-como-agentes-de-retencion-de-iva-y-con-que-tarifas/?referer=L-excel-formato&amp;utm_medium=act_formato_excel&amp;utm_source=act_formato_excel&amp;utm_campaign=act_formato_excel&amp;utm_content=act_formato_excel_link" xr:uid="{C4FA8977-FCD1-4F84-9090-858447AA83EF}"/>
    <hyperlink ref="B4440" r:id="rId1579" display="https://actualicese.com/diferencias-entre-contribuyentes-y-no-contribuyentes-del-impuesto-de-renta-y-complementario/?referer=L-excel-formato&amp;utm_medium=act_formato_excel&amp;utm_source=act_formato_excel&amp;utm_campaign=act_formato_excel&amp;utm_content=act_formato_excel_link" xr:uid="{DDBE0166-FC4B-4399-9B52-B5483B94ACAA}"/>
    <hyperlink ref="B4442" r:id="rId1580" display="https://actualicese.com/modelo-para-calculo-de-retencion-en-la-fuente-a-independientes-con-tabla-de-la-ley-1527-de-2012/?referer=L-excel-formato&amp;utm_medium=act_formato_excel&amp;utm_source=act_formato_excel&amp;utm_campaign=act_formato_excel&amp;utm_content=act_formato_excel_link" xr:uid="{7A6723AC-5C18-4A6C-8197-53C9935AED27}"/>
    <hyperlink ref="B4444" r:id="rId1581" display="https://actualicese.com/guia-consejos-practicos-sobre-el-nuevo-estatuto-del-consumidor-superindustria-y-comercio/?referer=L-excel-formato&amp;utm_medium=act_formato_excel&amp;utm_source=act_formato_excel&amp;utm_campaign=act_formato_excel&amp;utm_content=act_formato_excel_link" xr:uid="{DD0A8DC6-D534-4C03-AB64-8E04DD631F72}"/>
    <hyperlink ref="B4446" r:id="rId1582" display="https://actualicese.com/guia-cartilla-convergencia-hacia-las-normas-internacionales-de-informacion-financiera-y-aseguramiento-de-la-informacion-niif-mincomercio/?referer=L-excel-formato&amp;utm_medium=act_formato_excel&amp;utm_source=act_formato_excel&amp;utm_campaign=act_formato_excel&amp;utm_content=act_formato_excel_link" xr:uid="{C0CCE498-BA39-4090-B559-93EE10F4B705}"/>
    <hyperlink ref="B4448" r:id="rId1583" display="https://actualicese.com/autorizacion-para-que-un-tercero-solicite-en-la-dian-los-mecanismos-de-firma-digital/?referer=L-excel-formato&amp;utm_medium=act_formato_excel&amp;utm_source=act_formato_excel&amp;utm_campaign=act_formato_excel&amp;utm_content=act_formato_excel_link" xr:uid="{F226B602-53BE-4A81-A631-13E6939F70B9}"/>
    <hyperlink ref="B4450" r:id="rId1584" display="https://actualicese.com/indicadores-basicos-a-tener-en-cuenta-al-finalizar-2011-e-iniciar-el-2012/?referer=L-excel-formato&amp;utm_medium=act_formato_excel&amp;utm_source=act_formato_excel&amp;utm_campaign=act_formato_excel&amp;utm_content=act_formato_excel_link" xr:uid="{ECC01652-FF42-4B45-A93F-6AFD010D7FDB}"/>
    <hyperlink ref="B4452" r:id="rId1585" display="https://actualicese.com/modelo-de-anexo-a-nota-contable-para-actualizacion-de-valorizaciones-o-provisiones-sobre-activos-fijos-al-cierre-del-ano/?referer=L-excel-formato&amp;utm_medium=act_formato_excel&amp;utm_source=act_formato_excel&amp;utm_campaign=act_formato_excel&amp;utm_content=act_formato_excel_link" xr:uid="{062EC44E-0280-4D50-9200-460C9A858C12}"/>
    <hyperlink ref="B4454" r:id="rId1586" display="https://actualicese.com/acta-de-constitucion-y-estatutos-de-entidad-sin-animo-de-lucro-fundacion-corporacion-asociacion/?referer=L-excel-formato&amp;utm_medium=act_formato_excel&amp;utm_source=act_formato_excel&amp;utm_campaign=act_formato_excel&amp;utm_content=act_formato_excel_link" xr:uid="{61C3B62A-8706-4445-82B7-1E3BBACB6044}"/>
    <hyperlink ref="B4456" r:id="rId1587" display="https://actualicese.com/modelo-informe-en-propiedad-horizontal-con-salvedad/?referer=L-excel-formato&amp;utm_medium=act_formato_excel&amp;utm_source=act_formato_excel&amp;utm_campaign=act_formato_excel&amp;utm_content=act_formato_excel_link" xr:uid="{80B31D8C-7F80-4CE9-AA60-DFC20CD5D6AD}"/>
    <hyperlink ref="B4458" r:id="rId1588" display="https://actualicese.com/modelo-para-definir-limite-de-pagos-no-salariales-y-su-aporte-a-seguridad-social/?referer=L-excel-formato&amp;utm_medium=act_formato_excel&amp;utm_source=act_formato_excel&amp;utm_campaign=act_formato_excel&amp;utm_content=act_formato_excel_link" xr:uid="{8D0DE9CC-85FD-413D-A107-2DA8E91F4445}"/>
    <hyperlink ref="B4460" r:id="rId1589" display="https://actualicese.com/cuestionario-de-control-para-verificar-cumplimiento-de-requisitos-de-facturacion-en-papel-o-por-computador/?referer=L-excel-formato&amp;utm_medium=act_formato_excel&amp;utm_source=act_formato_excel&amp;utm_campaign=act_formato_excel&amp;utm_content=act_formato_excel_link" xr:uid="{CF0A93BD-9C71-448E-9163-0DB720CA369C}"/>
    <hyperlink ref="B4462" r:id="rId1590" display="https://actualicese.com/reunion-extraordinaria-junta-directiva-autorizando-a-representante-legal-a-suscribir-creditos/?referer=L-excel-formato&amp;utm_medium=act_formato_excel&amp;utm_source=act_formato_excel&amp;utm_campaign=act_formato_excel&amp;utm_content=act_formato_excel_link" xr:uid="{982B3311-3E7A-4962-B55A-C62F5BBE203F}"/>
    <hyperlink ref="B4464" r:id="rId1591" display="https://actualicese.com/conversion-de-tasas-de-interes-edicson-ortiz-dicelis/?referer=L-excel-formato&amp;utm_medium=act_formato_excel&amp;utm_source=act_formato_excel&amp;utm_campaign=act_formato_excel&amp;utm_content=act_formato_excel_link" xr:uid="{1A6FCF4B-CD76-4046-A398-B402817CC6F9}"/>
    <hyperlink ref="B4466" r:id="rId1592" display="https://actualicese.com/devolucion-de-pagares-o-letras-pagadas/?referer=L-excel-formato&amp;utm_medium=act_formato_excel&amp;utm_source=act_formato_excel&amp;utm_campaign=act_formato_excel&amp;utm_content=act_formato_excel_link" xr:uid="{E700324C-1A22-40C8-B367-0BD527C86C58}"/>
    <hyperlink ref="B4468" r:id="rId1593" display="https://actualicese.com/modelo-para-determinar-obligaciones-comerciales-o-fiscales-segun-el-patrimonio-o-los-ingresos/?referer=L-excel-formato&amp;utm_medium=act_formato_excel&amp;utm_source=act_formato_excel&amp;utm_campaign=act_formato_excel&amp;utm_content=act_formato_excel_link" xr:uid="{3919BA3A-172E-4F9C-8393-0520F09250D1}"/>
    <hyperlink ref="B4470" r:id="rId1594" display="https://actualicese.com/word-aviso-o-edicto-de-trabajador-fallecido-para-pago-de-salarios-y-prestaciones-adeudadas/?referer=L-excel-formato&amp;utm_medium=act_formato_excel&amp;utm_source=act_formato_excel&amp;utm_campaign=act_formato_excel&amp;utm_content=act_formato_excel_link" xr:uid="{290931B1-5A59-4FFB-97C0-B1717E439E23}"/>
    <hyperlink ref="B4472" r:id="rId1595" display="https://actualicese.com/funciones-responsabilidades-y-conocimientos-para-aplicar-al-cargo-de-contador-general-de-una-empresa/?referer=L-excel-formato&amp;utm_medium=act_formato_excel&amp;utm_source=act_formato_excel&amp;utm_campaign=act_formato_excel&amp;utm_content=act_formato_excel_link" xr:uid="{1BFF14C3-08C7-4082-B254-105AA48BDE9D}"/>
    <hyperlink ref="B4474" r:id="rId1596" display="https://actualicese.com/liquidador-de-intereses-de-mora-de-obligaciones-tributarias-jose-miguel-barbosa-m/?referer=L-excel-formato&amp;utm_medium=act_formato_excel&amp;utm_source=act_formato_excel&amp;utm_campaign=act_formato_excel&amp;utm_content=act_formato_excel_link" xr:uid="{DA15E528-2B0A-43FA-8A28-502C54F2B37E}"/>
    <hyperlink ref="B4476" r:id="rId1597" display="https://actualicese.com/calculo-de-retencion-a-independientes-con-un-unico-contrato-no-superior-a-300-uvt/?referer=L-excel-formato&amp;utm_medium=act_formato_excel&amp;utm_source=act_formato_excel&amp;utm_campaign=act_formato_excel&amp;utm_content=act_formato_excel_link" xr:uid="{994C88A5-3F78-4535-9633-CC92EFE51492}"/>
    <hyperlink ref="B4478" r:id="rId1598" display="https://actualicese.com/citacion-a-asamblea-de-propietarios-de-propiedad-horizontal/?referer=L-excel-formato&amp;utm_medium=act_formato_excel&amp;utm_source=act_formato_excel&amp;utm_campaign=act_formato_excel&amp;utm_content=act_formato_excel_link" xr:uid="{BE8A67DA-CAC0-434B-AE28-33F14900C7FA}"/>
    <hyperlink ref="B4480" r:id="rId1599" display="https://actualicese.com/certificado-comprobante-de-pago-de-los-intereses-de-cesantia/?referer=L-excel-formato&amp;utm_medium=act_formato_excel&amp;utm_source=act_formato_excel&amp;utm_campaign=act_formato_excel&amp;utm_content=act_formato_excel_link" xr:uid="{F08C3889-0451-40C4-83E4-9A237512A823}"/>
    <hyperlink ref="B4482" r:id="rId1600" display="https://actualicese.com/word-modelo-de-accion-y-nota-de-cesion/?referer=L-excel-formato&amp;utm_medium=act_formato_excel&amp;utm_source=act_formato_excel&amp;utm_campaign=act_formato_excel&amp;utm_content=act_formato_excel_link" xr:uid="{E3CFB26D-D8AB-4BC2-A8B9-A3A4609DBB8D}"/>
    <hyperlink ref="B4484" r:id="rId1601" display="https://actualicese.com/word-contrato-de-arrendamiento-de-vehiculo-automotor-para-carga-o-transporte/?referer=L-excel-formato&amp;utm_medium=act_formato_excel&amp;utm_source=act_formato_excel&amp;utm_campaign=act_formato_excel&amp;utm_content=act_formato_excel_link" xr:uid="{1CCF65FA-D313-48DB-8435-ED7A260B0DC1}"/>
    <hyperlink ref="B4486" r:id="rId1602" display="https://actualicese.com/liquidador-contrato-de-trabajo-a-termino-fijo-fredy-robinson-gil-zea/?referer=L-excel-formato&amp;utm_medium=act_formato_excel&amp;utm_source=act_formato_excel&amp;utm_campaign=act_formato_excel&amp;utm_content=act_formato_excel_link" xr:uid="{5AD3CB7E-ED72-4E6D-BD23-3A45FF1B574E}"/>
    <hyperlink ref="B4488" r:id="rId1603" display="https://actualicese.com/word-acta-para-transformacion-de-sociedad-comanditaria-por-acciones-a-sas/?referer=L-excel-formato&amp;utm_medium=act_formato_excel&amp;utm_source=act_formato_excel&amp;utm_campaign=act_formato_excel&amp;utm_content=act_formato_excel_link" xr:uid="{0B337EDD-7F72-4E04-B8D2-A682D13D1B26}"/>
    <hyperlink ref="B4490" r:id="rId1604" display="https://actualicese.com/word-modelo-accion-de-tutela-para-reclamar-incapacidad-o-licencia-negada-segun-el-decreto-1804-de-1999/?referer=L-excel-formato&amp;utm_medium=act_formato_excel&amp;utm_source=act_formato_excel&amp;utm_campaign=act_formato_excel&amp;utm_content=act_formato_excel_link" xr:uid="{6524BDDE-D11C-43F5-BABC-714494E55577}"/>
    <hyperlink ref="B4492" r:id="rId1605" display="https://actualicese.com/word-acta-de-junta-para-transformar-sociedad-en-comandita-en-sas/?referer=L-excel-formato&amp;utm_medium=act_formato_excel&amp;utm_source=act_formato_excel&amp;utm_campaign=act_formato_excel&amp;utm_content=act_formato_excel_link" xr:uid="{ACDDB515-D573-4161-89A6-94D021BFA382}"/>
    <hyperlink ref="B4494" r:id="rId1606" display="https://actualicese.com/word-minuta-de-comodato-o-prestamo-de-uso/?referer=L-excel-formato&amp;utm_medium=act_formato_excel&amp;utm_source=act_formato_excel&amp;utm_campaign=act_formato_excel&amp;utm_content=act_formato_excel_link" xr:uid="{92C7EB99-90E8-41CA-A1CC-E1310FD789FB}"/>
    <hyperlink ref="B4496" r:id="rId1607" display="https://actualicese.com/modelo-compraventa-usufrouct/?referer=L-excel-formato&amp;utm_medium=act_formato_excel&amp;utm_source=act_formato_excel&amp;utm_campaign=act_formato_excel&amp;utm_content=act_formato_excel_link" xr:uid="{8021B084-DDC2-45BC-8FFA-EB46D3AF08D2}"/>
    <hyperlink ref="B4498" r:id="rId1608" display="https://actualicese.com/word-asamblea-extraordinaria-de-accionistas-para-la-entrega-de-acciones-a-acreedores/?referer=L-excel-formato&amp;utm_medium=act_formato_excel&amp;utm_source=act_formato_excel&amp;utm_campaign=act_formato_excel&amp;utm_content=act_formato_excel_link" xr:uid="{9F9784F5-0841-47E5-865C-8E1BCDEF4FB8}"/>
    <hyperlink ref="B4500" r:id="rId1609" display="https://actualicese.com/word-cuadro-comparativo-de-modificaciones-hechas-por-la-ley-132809-al-estatuto-organico-financiero/?referer=L-excel-formato&amp;utm_medium=act_formato_excel&amp;utm_source=act_formato_excel&amp;utm_campaign=act_formato_excel&amp;utm_content=act_formato_excel_link" xr:uid="{7720E29C-5C1F-4485-98BE-98F9549407F2}"/>
    <hyperlink ref="B4502" r:id="rId1610" display="https://actualicese.com/word-reforma-al-componente-social-de-una-sociedad-limitada-cesion-de-cuotas/?referer=L-excel-formato&amp;utm_medium=act_formato_excel&amp;utm_source=act_formato_excel&amp;utm_campaign=act_formato_excel&amp;utm_content=act_formato_excel_link" xr:uid="{1C69208C-AE2D-45A9-B296-C3CE5966EACD}"/>
    <hyperlink ref="B4504" r:id="rId1611" display="https://actualicese.com/word-contrato-de-suministro-de-alimentos-outsourcing-de-casino/?referer=L-excel-formato&amp;utm_medium=act_formato_excel&amp;utm_source=act_formato_excel&amp;utm_campaign=act_formato_excel&amp;utm_content=act_formato_excel_link" xr:uid="{0B33C436-A20F-44F7-BCCE-466C9A155B7B}"/>
    <hyperlink ref="B4506" r:id="rId1612" display="https://actualicese.com/excel-liquidador-de-jornadas-ordinarias-y-extraordinarias-de-trabajo-juan-m-beltran-v/?referer=L-excel-formato&amp;utm_medium=act_formato_excel&amp;utm_source=act_formato_excel&amp;utm_campaign=act_formato_excel&amp;utm_content=act_formato_excel_link" xr:uid="{2811E523-76D1-4AF5-ABF6-FA7E266C995F}"/>
    <hyperlink ref="B4508" r:id="rId1613" display="https://actualicese.com/word-modelo-de-minuta-para-la-constitucion-de-una-sas/?referer=L-excel-formato&amp;utm_medium=act_formato_excel&amp;utm_source=act_formato_excel&amp;utm_campaign=act_formato_excel&amp;utm_content=act_formato_excel_link" xr:uid="{66C6B260-EF7B-4476-9EEE-293DA149638C}"/>
    <hyperlink ref="B4510" r:id="rId1614" display="https://actualicese.com/excel-herramienta-calculadora-de-tarifas-en-la-profesion-de-contador-publico/?referer=L-excel-formato&amp;utm_medium=act_formato_excel&amp;utm_source=act_formato_excel&amp;utm_campaign=act_formato_excel&amp;utm_content=act_formato_excel_link" xr:uid="{9387A6A7-7A51-4A74-87CB-F6471684D07F}"/>
    <hyperlink ref="B4512" r:id="rId1615" display="https://actualicese.com/excel-listado-de-los-codigos-para-identificar-en-la-pila-a-las-distintas-administradoras-de-la-seguridad-social/?referer=L-excel-formato&amp;utm_medium=act_formato_excel&amp;utm_source=act_formato_excel&amp;utm_campaign=act_formato_excel&amp;utm_content=act_formato_excel_link" xr:uid="{801A131C-E09F-499E-8AD9-25E9D721F863}"/>
    <hyperlink ref="B4514" r:id="rId1616" display="https://actualicese.com/word-contrato-de-fabricacion-de-productos/?referer=L-excel-formato&amp;utm_medium=act_formato_excel&amp;utm_source=act_formato_excel&amp;utm_campaign=act_formato_excel&amp;utm_content=act_formato_excel_link" xr:uid="{83515D99-5B62-48B8-A1F8-8F2D2BF19545}"/>
    <hyperlink ref="B4516" r:id="rId1617" display="https://actualicese.com/word-segunda-convocatoria-a-asamblea-general-ordinaria-de-socios/?referer=L-excel-formato&amp;utm_medium=act_formato_excel&amp;utm_source=act_formato_excel&amp;utm_campaign=act_formato_excel&amp;utm_content=act_formato_excel_link" xr:uid="{9DCA90E9-FA2E-4F50-AC81-4EF970BF310F}"/>
    <hyperlink ref="B4518" r:id="rId1618" display="https://actualicese.com/word-cesion-y-venta-de-cuotas-entre-los-mismos-socios/?referer=L-excel-formato&amp;utm_medium=act_formato_excel&amp;utm_source=act_formato_excel&amp;utm_campaign=act_formato_excel&amp;utm_content=act_formato_excel_link" xr:uid="{00771F15-1F3A-42EE-8928-0BFCAA223920}"/>
    <hyperlink ref="B4520" r:id="rId1619" display="https://actualicese.com/resumen-de-parametros-clave-para-la-elaboracion-de-declaraciones-tributarias-durante-el-2009/?referer=L-excel-formato&amp;utm_medium=act_formato_excel&amp;utm_source=act_formato_excel&amp;utm_campaign=act_formato_excel&amp;utm_content=act_formato_excel_link" xr:uid="{EB8A4EA4-5E35-49C0-A27B-FD4B7ABFF01A}"/>
    <hyperlink ref="B4522" r:id="rId1620" display="https://actualicese.com/word-modelo-para-la-elaboracion-de-un-contrato-de-suministro/?referer=L-excel-formato&amp;utm_medium=act_formato_excel&amp;utm_source=act_formato_excel&amp;utm_campaign=act_formato_excel&amp;utm_content=act_formato_excel_link" xr:uid="{24CC8B93-D47E-4771-B02E-D71B837F5610}"/>
    <hyperlink ref="B4524" r:id="rId1621" display="https://actualicese.com/word-diferencias-entre-contribuyentes-y-no-contribuyentes-del-impuesto-sobre-la-renta-y-complementarios/?referer=L-excel-formato&amp;utm_medium=act_formato_excel&amp;utm_source=act_formato_excel&amp;utm_campaign=act_formato_excel&amp;utm_content=act_formato_excel_link" xr:uid="{B1B07935-FE1D-4855-B530-827253E0E5B4}"/>
    <hyperlink ref="B4526" r:id="rId1622" display="https://actualicese.com/tutela-para-reclamar-incapacidades/?referer=L-excel-formato&amp;utm_medium=act_formato_excel&amp;utm_source=act_formato_excel&amp;utm_campaign=act_formato_excel&amp;utm_content=act_formato_excel_link" xr:uid="{3D82ADDB-634C-43F1-8873-5E6623B9CBBB}"/>
    <hyperlink ref="B4528" r:id="rId1623" display="https://actualicese.com/word-acta-de-asamblea-ordinaria-de-socios-o-accionistas/?referer=L-excel-formato&amp;utm_medium=act_formato_excel&amp;utm_source=act_formato_excel&amp;utm_campaign=act_formato_excel&amp;utm_content=act_formato_excel_link" xr:uid="{48544B42-0000-4F60-9ACE-80A4031BBD75}"/>
    <hyperlink ref="B4530" r:id="rId1624" display="https://actualicese.com/word-modelo-de-contrato-de-compraventa-de-carro-o-moto/?referer=L-excel-formato&amp;utm_medium=act_formato_excel&amp;utm_source=act_formato_excel&amp;utm_campaign=act_formato_excel&amp;utm_content=act_formato_excel_link" xr:uid="{2FA81D27-CEE3-43B8-9EF8-50DB9880A59F}"/>
    <hyperlink ref="B4532" r:id="rId1625" display="https://actualicese.com/word-cuestionario-basico-para-preparar-la-dr-2007-de-personas-naturales-colombianas/?referer=L-excel-formato&amp;utm_medium=act_formato_excel&amp;utm_source=act_formato_excel&amp;utm_campaign=act_formato_excel&amp;utm_content=act_formato_excel_link" xr:uid="{D59BA8F9-61D3-4E1D-AD1C-1DC6D2CF73B6}"/>
    <hyperlink ref="B4534" r:id="rId1626" display="https://actualicese.com/word-modelo-de-dictamen-sin-salvedades-que-la-revisoria-fiscal-expediria-para-el-cierre-del-periodo-2007/?referer=L-excel-formato&amp;utm_medium=act_formato_excel&amp;utm_source=act_formato_excel&amp;utm_campaign=act_formato_excel&amp;utm_content=act_formato_excel_link" xr:uid="{F773914D-AC29-450B-BC5E-284AEF1F3401}"/>
    <hyperlink ref="B4536" r:id="rId1627" display="https://actualicese.com/clasificacion-actual-de-los-bienes-corporales-muebles-en-relacion-con-el-impuesto-sobre-las-ventas/?referer=L-excel-formato&amp;utm_medium=act_formato_excel&amp;utm_source=act_formato_excel&amp;utm_campaign=act_formato_excel&amp;utm_content=act_formato_excel_link" xr:uid="{133A5D98-8A0E-4B2F-81E3-457A29C1A19F}"/>
    <hyperlink ref="B4538" r:id="rId1628" display="https://actualicese.com/modelo-para-la-elaboracion-de-un-reglamento-interno-de-trabajo/?referer=L-excel-formato&amp;utm_medium=act_formato_excel&amp;utm_source=act_formato_excel&amp;utm_campaign=act_formato_excel&amp;utm_content=act_formato_excel_link" xr:uid="{2BCC63DA-8433-4446-8389-B59C441437C1}"/>
    <hyperlink ref="B4540" r:id="rId1629" display="https://actualicese.com/modelo-de-consolidacion-accionaria-exigida-en-el-articulo-130-del-decreto-2649-de-1993/?referer=L-excel-formato&amp;utm_medium=act_formato_excel&amp;utm_source=act_formato_excel&amp;utm_campaign=act_formato_excel&amp;utm_content=act_formato_excel_link" xr:uid="{17E6212A-0FF6-444A-BDC9-2DEC198F4522}"/>
    <hyperlink ref="B4542" r:id="rId1630" display="https://actualicese.com/informacion-necesaria-para-efectos-contables-laborales-y-tributarios-tanto-en-el-cierre-contable-como-para-la-declaracion-de-renta-del-ano-gravable/?referer=L-excel-formato&amp;utm_medium=act_formato_excel&amp;utm_source=act_formato_excel&amp;utm_campaign=act_formato_excel&amp;utm_content=act_formato_excel_link" xr:uid="{CFBA081B-61EF-4298-82A5-F45E79B34CC7}"/>
    <hyperlink ref="B4544" r:id="rId1631" display="https://actualicese.com/modelo-para-elaborar-un-resumen-de-ajustes-propuestos-a-los-estados-financieros-en-el-desarrollo-de-una-auditoria-externa-o-revisoria-fiscal/?referer=L-excel-formato&amp;utm_medium=act_formato_excel&amp;utm_source=act_formato_excel&amp;utm_campaign=act_formato_excel&amp;utm_content=act_formato_excel_link" xr:uid="{47DEE80C-D76D-4C9F-AC77-1608AA418193}"/>
    <hyperlink ref="B1238" r:id="rId1632" display="https://actualicese.com/reclamacion-por-garantias-sobre-bienes-o-servicios/?referer=L-excel-formato&amp;utm_medium=act_formato_excel&amp;utm_source=act_formato_excel&amp;utm_campaign=act_formato_excel&amp;utm_content=act_formato_excel_link" xr:uid="{7C36B7C6-181D-4BDA-8D08-4BEDC69C96C6}"/>
    <hyperlink ref="B1240" r:id="rId1633" display="https://actualicese.com/pack-de-formatos-casos-practicos-en-excel-sobre-impuesto-diferido-en-2022/?referer=L-excel-formato&amp;utm_medium=act_formato_excel&amp;utm_source=act_formato_excel&amp;utm_campaign=act_formato_excel&amp;utm_content=act_formato_excel_link" xr:uid="{2397ACCF-CF58-4CA8-AEB2-F9E0948D45B8}"/>
    <hyperlink ref="B1242" r:id="rId1634" display="https://actualicese.com/amortizacion-de-contrato-de-leasing/?referer=L-excel-formato&amp;utm_medium=act_formato_excel&amp;utm_source=act_formato_excel&amp;utm_campaign=act_formato_excel&amp;utm_content=act_formato_excel_link" xr:uid="{C2F57215-7660-4162-ACE6-2C45BDC76540}"/>
    <hyperlink ref="B1244" r:id="rId1635" display="https://actualicese.com/ejercicio-practico-en-excel-valuacion-de-inventarios-por-el-metodo-de-identificacion-especifica/?referer=L-excel-formato&amp;utm_medium=act_formato_excel&amp;utm_source=act_formato_excel&amp;utm_campaign=act_formato_excel&amp;utm_content=act_formato_excel_link" xr:uid="{AD16B8ED-F1BB-48A2-9CFB-00D398E345F6}"/>
    <hyperlink ref="B1246" r:id="rId1636" display="https://actualicese.com/modelo-kardex/?referer=L-excel-formato&amp;utm_medium=act_formato_excel&amp;utm_source=act_formato_excel&amp;utm_campaign=act_formato_excel&amp;utm_content=act_formato_excel_link" xr:uid="{91981F75-EF21-4B5D-88AB-99787E92F87B}"/>
    <hyperlink ref="B1248" r:id="rId1637" display="https://actualicese.com/hoja-de-costos-en-excel/?referer=L-excel-formato&amp;utm_medium=act_formato_excel&amp;utm_source=act_formato_excel&amp;utm_campaign=act_formato_excel&amp;utm_content=act_formato_excel_link" xr:uid="{0B7FE784-9C2D-4197-A250-165CFC4EE2A4}"/>
    <hyperlink ref="B1250" r:id="rId1638" display="https://actualicese.com/casos-practicos-en-excel-de-contabilizacion-de-contratos-de-prestacion-de-servicios-independientes/?referer=L-excel-formato&amp;utm_medium=act_formato_excel&amp;utm_source=act_formato_excel&amp;utm_campaign=act_formato_excel&amp;utm_content=act_formato_excel_link" xr:uid="{59CA463A-BA0D-4E6B-94AB-33D16270FD8C}"/>
    <hyperlink ref="B1252" r:id="rId1639" display="https://actualicese.com/caso-practico-en-excel-contabilizacion-de-beneficios-a-empleados-por-terminacion/?referer=L-excel-formato&amp;utm_medium=act_formato_excel&amp;utm_source=act_formato_excel&amp;utm_campaign=act_formato_excel&amp;utm_content=act_formato_excel_link" xr:uid="{B300086C-1F2F-406C-84E8-1459D327B29D}"/>
    <hyperlink ref="B1254" r:id="rId1640" display="https://actualicese.com/liquidador-casos-practicos-de-contabilizacion-de-contratos-de-renting/?referer=L-excel-formato&amp;utm_medium=act_formato_excel&amp;utm_source=act_formato_excel&amp;utm_campaign=act_formato_excel&amp;utm_content=act_formato_excel_link" xr:uid="{435F46D2-6411-49F5-BD95-FC05756FEA10}"/>
    <hyperlink ref="B1256" r:id="rId1641" display="https://actualicese.com/guia-modelo-de-notas-a-los-estados-financieros-estado-de-situacion-financiera/?referer=L-excel-formato&amp;utm_medium=act_formato_excel&amp;utm_source=act_formato_excel&amp;utm_campaign=act_formato_excel&amp;utm_content=act_formato_excel_link" xr:uid="{AEDC99D2-7D27-4BF1-9333-077229BA8D8E}"/>
    <hyperlink ref="B1258" r:id="rId1642" display="https://actualicese.com/correccion-de-errores-de-periodos-anteriores-en-el-cierre-contable/?referer=L-excel-formato&amp;utm_medium=act_formato_excel&amp;utm_source=act_formato_excel&amp;utm_campaign=act_formato_excel&amp;utm_content=act_formato_excel_link" xr:uid="{77885B79-E269-4DDD-A449-B9C50887B29F}"/>
    <hyperlink ref="B1260" r:id="rId1643" display="https://actualicese.com/simulador-de-estado-de-situacion-financiera-analisis-comparativo/?referer=L-excel-formato&amp;utm_medium=act_formato_excel&amp;utm_source=act_formato_excel&amp;utm_campaign=act_formato_excel&amp;utm_content=act_formato_excel_link" xr:uid="{07476CC4-65CB-445F-BC14-84F0A0A19701}"/>
    <hyperlink ref="B1262" r:id="rId1644" display="https://actualicese.com/guia-modelo-en-excel-de-la-estructura-del-balance-de-comprobacion/?referer=L-excel-formato&amp;utm_medium=act_formato_excel&amp;utm_source=act_formato_excel&amp;utm_campaign=act_formato_excel&amp;utm_content=act_formato_excel_link" xr:uid="{2F49AE22-28CB-4B45-B8DF-5959FEFB879C}"/>
    <hyperlink ref="B1264" r:id="rId1645" display="https://actualicese.com/guia-matriz-en-excel-de-costos-y-deducciones-de-las-personas-juridicas-en-2022/?referer=L-excel-formato&amp;utm_medium=act_formato_excel&amp;utm_source=act_formato_excel&amp;utm_campaign=act_formato_excel&amp;utm_content=act_formato_excel_link" xr:uid="{61324C20-2FD6-4D98-8170-C9E9AE38C6C1}"/>
    <hyperlink ref="B1266" r:id="rId1646" display="https://actualicese.com/casos-practicos-de-liquidacion-de-seguridad-social-de-independientes-con-contrato-de-prestacion-de-servicios/?referer=L-excel-formato&amp;utm_medium=act_formato_excel&amp;utm_source=act_formato_excel&amp;utm_campaign=act_formato_excel&amp;utm_content=act_formato_excel_link" xr:uid="{212AC543-FA15-4CB1-925D-427D18E4C64D}"/>
    <hyperlink ref="B1268" r:id="rId1647" display="https://actualicese.com/caso-practico-en-excel-utilidad-del-impuesto-diferido-en-la-correccion-del-efecto-de-las-normas-fiscales/?referer=L-excel-formato&amp;utm_medium=act_formato_excel&amp;utm_source=act_formato_excel&amp;utm_campaign=act_formato_excel&amp;utm_content=act_formato_excel_link" xr:uid="{3BA1A775-0AB3-4C14-81B9-6136779BA008}"/>
    <hyperlink ref="B1270" r:id="rId1648" display="https://actualicese.com/casos-practicos-sobre-metodos-para-determinar-la-naturaleza-del-impuesto-diferido/?referer=L-excel-formato&amp;utm_medium=act_formato_excel&amp;utm_source=act_formato_excel&amp;utm_campaign=act_formato_excel&amp;utm_content=act_formato_excel_link" xr:uid="{EAADD088-D851-470A-8992-689D0E4336B7}"/>
    <hyperlink ref="B1272" r:id="rId1649" display="https://actualicese.com/plantilla-del-estado-de-costos-de-produccion-y-ventas/?referer=L-excel-formato&amp;utm_medium=act_formato_excel&amp;utm_source=act_formato_excel&amp;utm_campaign=act_formato_excel&amp;utm_content=act_formato_excel_link" xr:uid="{B935DB0F-AD38-4AB7-B336-7CA04E2BCA96}"/>
    <hyperlink ref="B1274" r:id="rId1650" display="https://actualicese.com/casos-practicos-de-liquidacion-y-contabilizacion-de-sanciones-por-no-inscribirse-o-actualizar-el-rut/?referer=L-excel-formato&amp;utm_medium=act_formato_excel&amp;utm_source=act_formato_excel&amp;utm_campaign=act_formato_excel&amp;utm_content=act_formato_excel_link" xr:uid="{C0BBF7AD-3DD7-491D-9E22-48D4015076AC}"/>
    <hyperlink ref="B1276" r:id="rId1651" display="https://actualicese.com/guia-plantilla-para-clasificar-una-entidad-en-un-grupo-de-aplicacion-de-las-niif-en-colombia/?referer=L-excel-formato&amp;utm_medium=act_formato_excel&amp;utm_source=act_formato_excel&amp;utm_campaign=act_formato_excel&amp;utm_content=act_formato_excel_link" xr:uid="{1B3E5F5D-A332-4BD9-82AF-EA0898CF0500}"/>
    <hyperlink ref="B1278" r:id="rId1652" display="https://actualicese.com/ejercicio-practico-en-excel-impuesto-diferido-cuando-hay-compensacion-de-perdidas-fiscales/?referer=L-excel-formato&amp;utm_medium=act_formato_excel&amp;utm_source=act_formato_excel&amp;utm_campaign=act_formato_excel&amp;utm_content=act_formato_excel_link" xr:uid="{727F92EE-B022-46F0-821B-4B7EF9F17A1E}"/>
    <hyperlink ref="B1280" r:id="rId1653" display="https://actualicese.com/guia-matriz-en-excel-rentas-exentas-y-descuentos-tributarios-de-las-personas-juridicas-en-2022/?referer=L-excel-formato&amp;utm_medium=act_formato_excel&amp;utm_source=act_formato_excel&amp;utm_campaign=act_formato_excel&amp;utm_content=act_formato_excel_link" xr:uid="{5C021151-B1B2-4EB2-9C90-DF5F0EF81F66}"/>
    <hyperlink ref="B1282" r:id="rId1654" display="https://actualicese.com/liquidador-casos-practicos-de-liquidacion-de-aportes-a-seguridad-social-de-independientes-cuenta-propia-y-rentistas-de-capital/?referer=L-excel-formato&amp;utm_medium=act_formato_excel&amp;utm_source=act_formato_excel&amp;utm_campaign=act_formato_excel&amp;utm_content=act_formato_excel_link" xr:uid="{4A3B6E15-81F1-4ACE-9507-A3D61862036D}"/>
    <hyperlink ref="B1232" r:id="rId1655" display="https://actualicese.com/informe-de-entrega-del-cargo-de-contador-externo-al-finalizar-un-contrato/?referer=L-excel-formato&amp;utm_medium=act_formato_excel&amp;utm_source=act_formato_excel&amp;utm_campaign=act_formato_excel&amp;utm_content=act_formato_excel_link" xr:uid="{4D960F03-3B8B-4ADF-A9AF-D4F1846183A6}"/>
    <hyperlink ref="B1234" r:id="rId1656" display="https://actualicese.com/caso-practico-en-excel-de-contabilizacion-de-ingresos-en-contratos-de-construccion/?referer=L-excel-formato&amp;utm_medium=act_formato_excel&amp;utm_source=act_formato_excel&amp;utm_campaign=act_formato_excel&amp;utm_content=act_formato_excel_link" xr:uid="{D3564EDB-A3FE-44D1-9A85-8D425D5AE15C}"/>
    <hyperlink ref="B1236" r:id="rId1657" display="https://actualicese.com/casos-practicos-en-excel-sobre-la-distribucion-de-los-cif-costos-indirectos-de-fabricacion/?referer=L-excel-formato&amp;utm_medium=act_formato_excel&amp;utm_source=act_formato_excel&amp;utm_campaign=act_formato_excel&amp;utm_content=act_formato_excel_link" xr:uid="{F0869BF2-4C33-4482-A63A-D2BB9CDB40E5}"/>
    <hyperlink ref="B1220" r:id="rId1658" display="https://actualicese.com/nota-2-base-de-preparacion-de-estados-financieros-bajo-el-estandar-internacional-para-pymes/?referer=L-excel-formato&amp;utm_medium=act_formato_excel&amp;utm_source=act_formato_excel&amp;utm_campaign=act_formato_excel&amp;utm_content=act_formato_excel_link" xr:uid="{90B2B159-5371-462A-A2FF-B70897E74EF2}"/>
    <hyperlink ref="B1222" r:id="rId1659" display="https://actualicese.com/formulario-de-reclamos-del-usuario-o-cliente/?referer=L-excel-formato&amp;utm_medium=act_formato_excel&amp;utm_source=act_formato_excel&amp;utm_campaign=act_formato_excel&amp;utm_content=act_formato_excel_link" xr:uid="{14CA6ADF-3143-4247-AC43-AC239D594DED}"/>
    <hyperlink ref="B1224" r:id="rId1660" display="https://actualicese.com/reclamacion-directa-contra-proveedor-o-productor/?referer=L-excel-formato&amp;utm_medium=act_formato_excel&amp;utm_source=act_formato_excel&amp;utm_campaign=act_formato_excel&amp;utm_content=act_formato_excel_link" xr:uid="{FDC6D026-62C5-4880-B7C7-80C0486BF7E0}"/>
    <hyperlink ref="B1226" r:id="rId1661" display="https://actualicese.com/lista-de-chequeo-de-las-etapas-requeridas-en-el-proceso-presupuestal/?referer=L-excel-formato&amp;utm_medium=act_formato_excel&amp;utm_source=act_formato_excel&amp;utm_campaign=act_formato_excel&amp;utm_content=act_formato_excel_link" xr:uid="{0BA80A9E-2274-41CE-AAD5-B7AB56127ADD}"/>
    <hyperlink ref="B1228" r:id="rId1662" display="https://actualicese.com/guia-plantilla-en-excel-con-macros-de-la-nota-credito/?referer=L-excel-formato&amp;utm_medium=act_formato_excel&amp;utm_source=act_formato_excel&amp;utm_campaign=act_formato_excel&amp;utm_content=act_formato_excel_link" xr:uid="{987F88D0-E856-49A1-983A-25EE8B466375}"/>
    <hyperlink ref="B1230" r:id="rId1663" display="https://actualicese.com/nota-debito/?referer=L-excel-formato&amp;utm_medium=act_formato_excel&amp;utm_source=act_formato_excel&amp;utm_campaign=act_formato_excel&amp;utm_content=act_formato_excel_link" xr:uid="{E8E79B51-CEFD-40DF-88EE-E78313548160}"/>
    <hyperlink ref="B1218" r:id="rId1664" display="https://actualicese.com/modelo-para-la-elaboracion-de-estados-financieros-y-calculo-de-los-indicadores-financieros/?referer=L-excel-formato&amp;utm_medium=act_formato_excel&amp;utm_source=act_formato_excel&amp;utm_campaign=act_formato_excel&amp;utm_content=act_formato_excel_link" xr:uid="{6192F7BC-E953-4A52-9575-0F6E39F291A3}"/>
    <hyperlink ref="B1216" r:id="rId1665" display="https://actualicese.com/modelo-en-word-de-carta-de-terminacion-del-contrato-de-trabajo-sin-justa-causa-por-parte-del-empleador/?referer=L-excel-formato&amp;utm_medium=act_formato_excel&amp;utm_source=act_formato_excel&amp;utm_campaign=act_formato_excel&amp;utm_content=act_formato_excel_link" xr:uid="{259416AB-A8D8-43B6-85F1-D05ECB7EE526}"/>
    <hyperlink ref="B1162" r:id="rId1666" display="https://actualicese.com/liquidador-caso-practico-en-excel-sobre-bancarizacion-por-el-ano-gravable-2022/?referer=L-excel-formato&amp;utm_medium=act_formato_excel&amp;utm_source=act_formato_excel&amp;utm_campaign=act_formato_excel&amp;utm_content=act_formato_excel_link" xr:uid="{010F3D5C-2A4F-4115-A665-194849F5CD47}"/>
    <hyperlink ref="B1164" r:id="rId1667" display="https://actualicese.com/liquidador-casos-practicos-en-excel-con-las-diferencias-mas-comunes-en-el-proceso-de-conciliacion-fiscal-de-personas-juridicas/?referer=L-excel-formato&amp;utm_medium=act_formato_excel&amp;utm_source=act_formato_excel&amp;utm_campaign=act_formato_excel&amp;utm_content=act_formato_excel_link" xr:uid="{DC125BAE-9767-4B44-9477-24D999603810}"/>
    <hyperlink ref="B1166" r:id="rId1668" display="https://actualicese.com/liquidador-casos-practicos-en-excel-de-liquidacion-de-aportes-a-seguridad-social-de-independientes-del-transporte-de-carga/?referer=L-excel-formato&amp;utm_medium=act_formato_excel&amp;utm_source=act_formato_excel&amp;utm_campaign=act_formato_excel&amp;utm_content=act_formato_excel_link" xr:uid="{2823C0D8-70D7-4CE0-B28F-5A5D96A1CFAF}"/>
    <hyperlink ref="B1168" r:id="rId1669" display="https://actualicese.com/indicadores-financieros-de-actividad-y-rentabilidad/?referer=L-excel-formato&amp;utm_medium=act_formato_excel&amp;utm_source=act_formato_excel&amp;utm_campaign=act_formato_excel&amp;utm_content=act_formato_excel_link" xr:uid="{7E8EC887-3F6C-4FD4-A780-C8D6065A2053}"/>
    <hyperlink ref="B1170" r:id="rId1670" display="https://actualicese.com/informe-de-auditoria-denegacion-abstencion-de-opinion-por-no-obtener-evidencia/?referer=L-excel-formato&amp;utm_medium=act_formato_excel&amp;utm_source=act_formato_excel&amp;utm_campaign=act_formato_excel&amp;utm_content=act_formato_excel_link" xr:uid="{30046751-57F4-4E89-9520-ACA3970A3937}"/>
    <hyperlink ref="B1172" r:id="rId1671" display="https://actualicese.com/simulador-del-punto-de-equilibrio-en-excel-herramienta-de-analisis-financiero/?referer=L-excel-formato&amp;utm_medium=act_formato_excel&amp;utm_source=act_formato_excel&amp;utm_campaign=act_formato_excel&amp;utm_content=act_formato_excel_link" xr:uid="{24E18604-22AD-4C76-AF3A-CA7C799DC4B3}"/>
    <hyperlink ref="B1174" r:id="rId1672" display="https://actualicese.com/modelo-de-certificado-para-acceder-al-incentivo-a-la-creacion-de-nuevos-empleos/?referer=L-excel-formato&amp;utm_medium=act_formato_excel&amp;utm_source=act_formato_excel&amp;utm_campaign=act_formato_excel&amp;utm_content=act_formato_excel_link" xr:uid="{F9737155-3204-4B94-96FD-39530F3695DE}"/>
    <hyperlink ref="B1176" r:id="rId1673" display="https://actualicese.com/caso-practico-en-excel-sobre-adquisicion-de-activos-inventarios-con-interes-implicito/?referer=L-excel-formato&amp;utm_medium=act_formato_excel&amp;utm_source=act_formato_excel&amp;utm_campaign=act_formato_excel&amp;utm_content=act_formato_excel_link" xr:uid="{59A61AB0-B7AD-4FB5-B3AD-9B1607A1F310}"/>
    <hyperlink ref="B1178" r:id="rId1674" display="https://actualicese.com/guia-en-excel-con-los-principales-indices-de-coherencia-tributaria-para-las-personas-juridicas/?referer=L-excel-formato&amp;utm_medium=act_formato_excel&amp;utm_source=act_formato_excel&amp;utm_campaign=act_formato_excel&amp;utm_content=act_formato_excel_link" xr:uid="{7B52F76F-AED3-443F-B361-BFEF8D957B5C}"/>
    <hyperlink ref="B1180" r:id="rId1675" display="https://actualicese.com/guia-modelo-de-notas-a-los-estados-financieros-estado-de-resultados/?referer=L-excel-formato&amp;utm_medium=act_formato_excel&amp;utm_source=act_formato_excel&amp;utm_campaign=act_formato_excel&amp;utm_content=act_formato_excel_link" xr:uid="{965DDCB6-8A5D-480B-A38E-24F4A786C08F}"/>
    <hyperlink ref="B1182" r:id="rId1676" display="https://actualicese.com/funciones-responsabilidades-y-conocimientos-para-aplicar-al-cargo-de-contador-general-de-una-empresa/?referer=L-excel-formato&amp;utm_medium=act_formato_excel&amp;utm_source=act_formato_excel&amp;utm_campaign=act_formato_excel&amp;utm_content=act_formato_excel_link" xr:uid="{2EFD8B6F-75F0-45C1-ABE7-61EB0BA349B7}"/>
    <hyperlink ref="B1184" r:id="rId1677" display="https://actualicese.com/nia-700-vs-nia-700-revisada-comparativo-de-estructura-del-informe-de-revisor-fiscal/?referer=L-excel-formato&amp;utm_medium=act_formato_excel&amp;utm_source=act_formato_excel&amp;utm_campaign=act_formato_excel&amp;utm_content=act_formato_excel_link" xr:uid="{1CBF9B2E-CA64-4C08-A43F-DAB7E0645FEB}"/>
    <hyperlink ref="B1186" r:id="rId1678" display="https://actualicese.com/analisis-vertical-y-horizontal-aplicados-a-la-interpretacion-de-informacion-financiera/?referer=L-excel-formato&amp;utm_medium=act_formato_excel&amp;utm_source=act_formato_excel&amp;utm_campaign=act_formato_excel&amp;utm_content=act_formato_excel_link" xr:uid="{AD7868DF-25E1-4D00-9918-A3F3BA2AA575}"/>
    <hyperlink ref="B1188" r:id="rId1679" display="https://actualicese.com/analisis-de-informacion-de-ventas-utilizando-el-metodo-del-indice-de-estacionalidad/?referer=L-excel-formato&amp;utm_medium=act_formato_excel&amp;utm_source=act_formato_excel&amp;utm_campaign=act_formato_excel&amp;utm_content=act_formato_excel_link" xr:uid="{D37AAF45-7B54-412C-A204-B7BC08B49A94}"/>
    <hyperlink ref="B1190" r:id="rId1680" display="https://actualicese.com/simulador-del-beneficio-de-auditoria-para-2021-2022-y-2023-con-las-novedades-de-la-ley-de-inversion-social/?referer=L-excel-formato&amp;utm_medium=act_formato_excel&amp;utm_source=act_formato_excel&amp;utm_campaign=act_formato_excel&amp;utm_content=act_formato_excel_link" xr:uid="{62A9E171-F8E1-4F4D-9F0E-944BB5127043}"/>
    <hyperlink ref="B1192" r:id="rId1681" display="https://actualicese.com/modelo-en-excel-del-documento-soporte-para-operaciones-con-no-obligados-a-facturar/?referer=L-excel-formato&amp;utm_medium=act_formato_excel&amp;utm_source=act_formato_excel&amp;utm_campaign=act_formato_excel&amp;utm_content=act_formato_excel_link" xr:uid="{576AE45E-A296-44F3-8952-5450FF359427}"/>
    <hyperlink ref="B1194" r:id="rId1682" display="https://actualicese.com/liquidador-de-sancion-por-correccion-presentada-por-el-contribuyente/?referer=L-excel-formato&amp;utm_medium=act_formato_excel&amp;utm_source=act_formato_excel&amp;utm_campaign=act_formato_excel&amp;utm_content=act_formato_excel_link" xr:uid="{83EDEEF9-A10E-44AB-870A-3EB6F149F4D7}"/>
    <hyperlink ref="B1196" r:id="rId1683" display="https://actualicese.com/solicitud-de-licencia-no-remunerada/?referer=L-excel-formato&amp;utm_medium=act_formato_excel&amp;utm_source=act_formato_excel&amp;utm_campaign=act_formato_excel&amp;utm_content=act_formato_excel_link" xr:uid="{97121FC4-F149-47A4-B5AC-621995F15E88}"/>
    <hyperlink ref="B1198" r:id="rId1684" display="https://actualicese.com/cuenta-de-cobro-para-una-persona-que-presta-servicios-y-no-es-responsable-de-iva/?referer=L-excel-formato&amp;utm_medium=act_formato_excel&amp;utm_source=act_formato_excel&amp;utm_campaign=act_formato_excel&amp;utm_content=act_formato_excel_link" xr:uid="{44AF81E4-D54F-44C0-AAE8-9452A0A892F1}"/>
    <hyperlink ref="B1200" r:id="rId1685" display="https://actualicese.com/liquidador-en-excel-sobre-efectos-fiscales-de-escriturar-bienes-inmuebles-por-debajo-del-valor-comercial/?referer=L-excel-formato&amp;utm_medium=act_formato_excel&amp;utm_source=act_formato_excel&amp;utm_campaign=act_formato_excel&amp;utm_content=act_formato_excel_link" xr:uid="{233B0233-B553-4AB1-95AC-E1B958D663BE}"/>
    <hyperlink ref="B1202" r:id="rId1686" display="https://actualicese.com/dictamen-de-revisor-fiscal-con-comunicacion-de-cuestiones-clave-nia-700-revisada-y-nia-701/?referer=L-excel-formato&amp;utm_medium=act_formato_excel&amp;utm_source=act_formato_excel&amp;utm_campaign=act_formato_excel&amp;utm_content=act_formato_excel_link" xr:uid="{FCE84228-E068-489A-B7DB-2125B96E0DB4}"/>
    <hyperlink ref="B1204" r:id="rId1687" display="https://actualicese.com/modelo-para-analizar-el-valor-presente-y-el-valor-presente-neto-de-una-inversion/?referer=L-excel-formato&amp;utm_medium=act_formato_excel&amp;utm_source=act_formato_excel&amp;utm_campaign=act_formato_excel&amp;utm_content=act_formato_excel_link" xr:uid="{9FD70071-FE1E-4AC1-9A9A-1DBD8D410115}"/>
    <hyperlink ref="B1206" r:id="rId1688" display="https://actualicese.com/indicadores-financieros-de-mercado/?referer=L-excel-formato&amp;utm_medium=act_formato_excel&amp;utm_source=act_formato_excel&amp;utm_campaign=act_formato_excel&amp;utm_content=act_formato_excel_link" xr:uid="{058588EB-A013-4F83-A6BE-26E6B90E72E5}"/>
    <hyperlink ref="B1208" r:id="rId1689" display="https://actualicese.com/ejercicios-de-conversion-entre-tasas-de-interes-efectiva-nominal-y-periodica/?referer=L-excel-formato&amp;utm_medium=act_formato_excel&amp;utm_source=act_formato_excel&amp;utm_campaign=act_formato_excel&amp;utm_content=act_formato_excel_link" xr:uid="{2EF546F3-7592-472E-8E57-2B830667D76A}"/>
    <hyperlink ref="B1210" r:id="rId1690" display="https://actualicese.com/intereses-moratorios-sobre-deudas-tributarias/?referer=L-excel-formato&amp;utm_medium=act_formato_excel&amp;utm_source=act_formato_excel&amp;utm_campaign=act_formato_excel&amp;utm_content=act_formato_excel_link" xr:uid="{385FC1FE-946F-4DA2-8815-9B7E3A6C5F49}"/>
    <hyperlink ref="B1212" r:id="rId1691" display="https://actualicese.com/aportes-a-seguridad-social-para-trabajadores-independientes/?referer=L-excel-formato&amp;utm_medium=act_formato_excel&amp;utm_source=act_formato_excel&amp;utm_campaign=act_formato_excel&amp;utm_content=act_formato_excel_link" xr:uid="{00CC9C40-4F23-4C88-AE7F-5B674C69E32D}"/>
    <hyperlink ref="B1214" r:id="rId1692" display="https://actualicese.com/lista-de-convenios-internacionales-para-evitar-la-doble-tributacion-ano-gravable-2021/?referer=L-excel-formato&amp;utm_medium=act_formato_excel&amp;utm_source=act_formato_excel&amp;utm_campaign=act_formato_excel&amp;utm_content=act_formato_excel_link" xr:uid="{BB66C332-8291-47EE-BC12-7C9CAC47B1DB}"/>
    <hyperlink ref="B1160" r:id="rId1693" display="https://actualicese.com/pack-de-formatos-para-el-cierre-contable-y-fiscal-del-ano-gravable-2022/?referer=L-excel-formato&amp;utm_medium=act_formato_excel&amp;utm_source=act_formato_excel&amp;utm_campaign=act_formato_excel&amp;utm_content=act_formato_excel_link" xr:uid="{A22D6380-577C-4F1B-B7E3-09254AFA3DCE}"/>
    <hyperlink ref="B1158" r:id="rId1694" display="https://actualicese.com/convertidor-de-uvt/?referer=L-excel-formato&amp;utm_medium=act_formato_excel&amp;utm_source=act_formato_excel&amp;utm_campaign=act_formato_excel&amp;utm_content=act_formato_excel_link" xr:uid="{834BBDC2-72F2-4371-B34D-5EC6D26DB4EE}"/>
    <hyperlink ref="B1056" r:id="rId1695" display="https://actualicese.com/liquidador-del-auxilio-de-incapacidad-de-origen-comun-para-trabajador-independiente/?referer=L-excel-formato&amp;utm_medium=act_formato_excel&amp;utm_source=act_formato_excel&amp;utm_campaign=act_formato_excel&amp;utm_content=act_formato_excel_link" xr:uid="{5C2B77A3-0EC9-42D6-BE93-CF6EA5E7E117}"/>
    <hyperlink ref="B1058" r:id="rId1696" display="https://actualicese.com/liquidador-de-auxilio-de-incapacidad-aplicado-a-salario-variable-fijo-o-integral/?referer=L-excel-formato&amp;utm_medium=act_formato_excel&amp;utm_source=act_formato_excel&amp;utm_campaign=act_formato_excel&amp;utm_content=act_formato_excel_link" xr:uid="{920FEFAF-FD5D-41ED-BF60-740B43FCCB49}"/>
    <hyperlink ref="B1060" r:id="rId1697" display="https://actualicese.com/calendario-tributario-2023-version-para-imprimir/?referer=L-excel-formato&amp;utm_medium=act_formato_excel&amp;utm_source=act_formato_excel&amp;utm_campaign=act_formato_excel&amp;utm_content=act_formato_excel_link" xr:uid="{9ADFF46A-21EA-4F56-9C1C-49BB82A10EB9}"/>
    <hyperlink ref="B1062" r:id="rId1698" display="https://actualicese.com/efectivo-y-equivalentes-al-efectivo-informe-sobre-los-hallazgos-obtenidos/?referer=L-excel-formato&amp;utm_medium=act_formato_excel&amp;utm_source=act_formato_excel&amp;utm_campaign=act_formato_excel&amp;utm_content=act_formato_excel_link" xr:uid="{29ABFBF4-610D-4B31-BA2A-33A21E459B28}"/>
    <hyperlink ref="B1064" r:id="rId1699" display="https://actualicese.com/sancion-por-no-consignar-las-cesantias-y-no-pagar-los-intereses/?referer=L-excel-formato&amp;utm_medium=act_formato_excel&amp;utm_source=act_formato_excel&amp;utm_campaign=act_formato_excel&amp;utm_content=act_formato_excel_link" xr:uid="{6F9F0F37-163B-4937-8A9A-8EF848E16F0E}"/>
    <hyperlink ref="B1066" r:id="rId1700" display="https://actualicese.com/simulador-de-sancion-por-no-pagar-la-liquidacion-del-contrato-laboral/?referer=L-excel-formato&amp;utm_medium=act_formato_excel&amp;utm_source=act_formato_excel&amp;utm_campaign=act_formato_excel&amp;utm_content=act_formato_excel_link" xr:uid="{15B57A7B-C9F0-4AB0-ACA8-9A9DCFF2C9BF}"/>
    <hyperlink ref="B1068" r:id="rId1701" display="https://actualicese.com/simulador-en-excel-para-realizar-la-liquidacion-de-contratos-de-trabajo/?referer=L-excel-formato&amp;utm_medium=act_formato_excel&amp;utm_source=act_formato_excel&amp;utm_campaign=act_formato_excel&amp;utm_content=act_formato_excel_link" xr:uid="{48258ADE-EE1F-4725-9629-F9B40648C0A5}"/>
    <hyperlink ref="B1070" r:id="rId1702" display="https://actualicese.com/certificacion-del-contador-o-revisor-fiscal-para-la-inscripcion-de-libros-en-la-camara-de-comercio/?referer=L-excel-formato&amp;utm_medium=act_formato_excel&amp;utm_source=act_formato_excel&amp;utm_campaign=act_formato_excel&amp;utm_content=act_formato_excel_link" xr:uid="{4478E0A5-8CB4-4B7A-A2B4-D7B6B1199410}"/>
    <hyperlink ref="B1072" r:id="rId1703" display="https://actualicese.com/informe-de-revision-de-informacion-financiera-intermedia-sin-salvedades/?referer=L-excel-formato&amp;utm_medium=act_formato_excel&amp;utm_source=act_formato_excel&amp;utm_campaign=act_formato_excel&amp;utm_content=act_formato_excel_link" xr:uid="{E40D85D6-53A8-4284-B60A-BE47410ABD31}"/>
    <hyperlink ref="B1074" r:id="rId1704" display="https://actualicese.com/informe-de-revision-de-informacion-financiera-intermedia-con-salvedades/?referer=L-excel-formato&amp;utm_medium=act_formato_excel&amp;utm_source=act_formato_excel&amp;utm_campaign=act_formato_excel&amp;utm_content=act_formato_excel_link" xr:uid="{3DAD7EDA-F449-4E12-8F9C-91B59813EC48}"/>
    <hyperlink ref="B1076" r:id="rId1705" display="https://actualicese.com/modelo-de-dictamen-del-revisor-fiscal-para-empresas-en-liquidacion-opinion-favorable/?referer=L-excel-formato&amp;utm_medium=act_formato_excel&amp;utm_source=act_formato_excel&amp;utm_campaign=act_formato_excel&amp;utm_content=act_formato_excel_link" xr:uid="{1F3C8FB5-05C5-4341-9F77-6B6B5A16161E}"/>
    <hyperlink ref="B1078" r:id="rId1706" display="https://actualicese.com/informe-del-revisor-fiscal-dirigido-a-la-asamblea-de-accionistas-o-junta-de-socios/?referer=L-excel-formato&amp;utm_medium=act_formato_excel&amp;utm_source=act_formato_excel&amp;utm_campaign=act_formato_excel&amp;utm_content=act_formato_excel_link" xr:uid="{16F25630-5B3E-4EF8-A2F2-4419EFA9E04E}"/>
    <hyperlink ref="B1080" r:id="rId1707" display="https://actualicese.com/informe-nisr-4400-para-revision-de-requerimientos-del-programa-de-incentivo-por-creacion-de-nuevos-empleos/?referer=L-excel-formato&amp;utm_medium=act_formato_excel&amp;utm_source=act_formato_excel&amp;utm_campaign=act_formato_excel&amp;utm_content=act_formato_excel_link" xr:uid="{BDD89927-A802-40EF-A9E9-2B084E911272}"/>
    <hyperlink ref="B1082" r:id="rId1708" display="https://actualicese.com/comparativo-de-las-normas-afectadas-por-la-reforma-tributaria-ley-2277-de-2022/?referer=L-excel-formato&amp;utm_medium=act_formato_excel&amp;utm_source=act_formato_excel&amp;utm_campaign=act_formato_excel&amp;utm_content=act_formato_excel_link" xr:uid="{6E4B265A-FA68-4C1B-9D87-125853B66124}"/>
    <hyperlink ref="B1084" r:id="rId1709" display="https://actualicese.com/tabla-de-tarifas-de-honorarios-profesionales-para-contadores-publicos/?referer=L-excel-formato&amp;utm_medium=act_formato_excel&amp;utm_source=act_formato_excel&amp;utm_campaign=act_formato_excel&amp;utm_content=act_formato_excel_link" xr:uid="{EE652113-C465-4CB5-9F95-8F25666F5C0E}"/>
    <hyperlink ref="B1086" r:id="rId1710" display="https://actualicese.com/costo-de-la-contratacion-de-un-trabajador-que-devenga-un-salario-minimo-caso-practico/?referer=L-excel-formato&amp;utm_medium=act_formato_excel&amp;utm_source=act_formato_excel&amp;utm_campaign=act_formato_excel&amp;utm_content=act_formato_excel_link" xr:uid="{96DF2156-4B32-4013-880E-E96CC4B655C9}"/>
    <hyperlink ref="B1088" r:id="rId1711" display="https://actualicese.com/cuadro-tematico-con-las-normas-afectadas-por-la-ley-de-reforma-tributaria-2277-de-2022/?referer=L-excel-formato&amp;utm_medium=act_formato_excel&amp;utm_source=act_formato_excel&amp;utm_campaign=act_formato_excel&amp;utm_content=act_formato_excel_link" xr:uid="{EC1B74AE-673B-4B65-B994-72E7B4FC5E1C}"/>
    <hyperlink ref="B1090" r:id="rId1712" display="https://actualicese.com/informe-sobre-los-hallazgos-obtenidos-en-las-cuentas-por-pagar/?referer=L-excel-formato&amp;utm_medium=act_formato_excel&amp;utm_source=act_formato_excel&amp;utm_campaign=act_formato_excel&amp;utm_content=act_formato_excel_link" xr:uid="{6DBE17F1-1D6C-44CC-B157-74E4C2E7CF07}"/>
    <hyperlink ref="B1092" r:id="rId1713" display="https://actualicese.com/informe-sobre-los-hallazgos-obtenidos-en-los-inventarios/?referer=L-excel-formato&amp;utm_medium=act_formato_excel&amp;utm_source=act_formato_excel&amp;utm_campaign=act_formato_excel&amp;utm_content=act_formato_excel_link" xr:uid="{9F4B76EC-B838-4EAB-8C13-11C42541002F}"/>
    <hyperlink ref="B1094" r:id="rId1714" display="https://actualicese.com/informe-de-verificacion-del-cumplimiento-de-los-requerimientos-del-paef-segun-la-nisr-4400/?referer=L-excel-formato&amp;utm_medium=act_formato_excel&amp;utm_source=act_formato_excel&amp;utm_campaign=act_formato_excel&amp;utm_content=act_formato_excel_link" xr:uid="{77BDEBB4-74D8-4016-8551-4CB5805F6A92}"/>
    <hyperlink ref="B1096" r:id="rId1715" display="https://actualicese.com/formatos-de-analisis-financiero-en-excel/?referer=L-excel-formato&amp;utm_medium=act_formato_excel&amp;utm_source=act_formato_excel&amp;utm_campaign=act_formato_excel&amp;utm_content=act_formato_excel_link" xr:uid="{3DC4FECD-0CD8-4CF1-8555-BEB278C96941}"/>
    <hyperlink ref="B1098" r:id="rId1716" display="https://actualicese.com/informe-de-verificacion-del-cumplimiento-del-sistema-de-facturacion-y-de-nomina-electronica/?referer=L-excel-formato&amp;utm_medium=act_formato_excel&amp;utm_source=act_formato_excel&amp;utm_campaign=act_formato_excel&amp;utm_content=act_formato_excel_link" xr:uid="{F0BA7572-938B-42FE-BC14-5BA4E136F43D}"/>
    <hyperlink ref="B1100" r:id="rId1717" display="https://actualicese.com/guia-en-word-con-los-principales-cambios-en-el-impuesto-de-renta-de-las-personas-juridicas-segun-la-reforma-tributaria-2022/?referer=L-excel-formato&amp;utm_medium=act_formato_excel&amp;utm_source=act_formato_excel&amp;utm_campaign=act_formato_excel&amp;utm_content=act_formato_excel_link" xr:uid="{50F2D5DE-9BDF-4701-99B7-9F3B42591843}"/>
    <hyperlink ref="B1102" r:id="rId1718" display="https://actualicese.com/liquidador-en-excel-del-porcentaje-fijo-de-retencion-en-la-fuente-sobre-salarios-en-diciembre-de-2022-procedimiento-2/?referer=L-excel-formato&amp;utm_medium=act_formato_excel&amp;utm_source=act_formato_excel&amp;utm_campaign=act_formato_excel&amp;utm_content=act_formato_excel_link" xr:uid="{4F20AB34-5BF2-437E-9E1B-B59A80DC10ED}"/>
    <hyperlink ref="B1104" r:id="rId1719" display="https://actualicese.com/liquidador-modelo-en-excel-para-calcular-la-nueva-tasa-minima-de-tributacion-de-las-personas-juridicas-segun-reforma-tributaria-2022/?referer=L-excel-formato&amp;utm_medium=act_formato_excel&amp;utm_source=act_formato_excel&amp;utm_campaign=act_formato_excel&amp;utm_content=act_formato_excel_link" xr:uid="{5A02E0DF-533E-4BD7-96DC-96E177BD5A49}"/>
    <hyperlink ref="B1106" r:id="rId1720" display="https://actualicese.com/modelo-en-excel-para-calcular-el-valor-en-pesos-del-impuesto-a-las-bebidas-azucaradas-segun-reforma-tributaria-2022/?referer=L-excel-formato&amp;utm_medium=act_formato_excel&amp;utm_source=act_formato_excel&amp;utm_campaign=act_formato_excel&amp;utm_content=act_formato_excel_link" xr:uid="{DE5945BE-5E35-48CA-A010-1EC8D2795F88}"/>
    <hyperlink ref="B1108" r:id="rId1721" display="https://actualicese.com/modelo-calculo-de-intereses-sobre-las-cesantias/?referer=L-excel-formato&amp;utm_medium=act_formato_excel&amp;utm_source=act_formato_excel&amp;utm_campaign=act_formato_excel&amp;utm_content=act_formato_excel_link" xr:uid="{2B8A63D5-7EC8-47C0-9BDD-5AC7F0DC61D8}"/>
    <hyperlink ref="B1110" r:id="rId1722" display="https://actualicese.com/comprobante-de-pago-intereses-a-las-cesantias/?referer=L-excel-formato&amp;utm_medium=act_formato_excel&amp;utm_source=act_formato_excel&amp;utm_campaign=act_formato_excel&amp;utm_content=act_formato_excel_link" xr:uid="{5B79DF90-5A13-478A-BF61-C85F7C4ADE83}"/>
    <hyperlink ref="B1112" r:id="rId1723" display="https://actualicese.com/formulas-para-liquidacion-de-prestaciones-vacaciones-y-horas-extras/?referer=L-excel-formato&amp;utm_medium=act_formato_excel&amp;utm_source=act_formato_excel&amp;utm_campaign=act_formato_excel&amp;utm_content=act_formato_excel_link" xr:uid="{F3BB5556-95CE-4DF0-9417-DAB9F28BBF73}"/>
    <hyperlink ref="B1114" r:id="rId1724" display="https://actualicese.com/metodos-de-medicion-de-activos-y-pasivos-segun-el-estandar-para-pymes/?referer=L-excel-formato&amp;utm_medium=act_formato_excel&amp;utm_source=act_formato_excel&amp;utm_campaign=act_formato_excel&amp;utm_content=act_formato_excel_link" xr:uid="{C2176D5A-4E92-450E-929E-78412E10798B}"/>
    <hyperlink ref="B1116" r:id="rId1725" display="https://actualicese.com/informe-de-compilacion-de-estados-financieros-con-fines-generales/?referer=L-excel-formato&amp;utm_medium=act_formato_excel&amp;utm_source=act_formato_excel&amp;utm_campaign=act_formato_excel&amp;utm_content=act_formato_excel_link" xr:uid="{8358B056-3D9A-474F-A8D2-CFB15898B098}"/>
    <hyperlink ref="B1118" r:id="rId1726" display="https://actualicese.com/informe-de-compilacion-de-estados-financieros-con-fines-especificos/?referer=L-excel-formato&amp;utm_medium=act_formato_excel&amp;utm_source=act_formato_excel&amp;utm_campaign=act_formato_excel&amp;utm_content=act_formato_excel_link" xr:uid="{4C9527D2-27FE-43D9-A593-696228F18303}"/>
    <hyperlink ref="B1120" r:id="rId1727" display="https://actualicese.com/dictamen-del-revisor-fiscal-en-entidades-del-grupo-3-opinion-favorable/?referer=L-excel-formato&amp;utm_medium=act_formato_excel&amp;utm_source=act_formato_excel&amp;utm_campaign=act_formato_excel&amp;utm_content=act_formato_excel_link" xr:uid="{EB5F2268-245F-4DBE-BA8D-2F97969DD83F}"/>
    <hyperlink ref="B1122" r:id="rId1728" display="https://actualicese.com/liquidador-y-desprendible-de-nomina-basico-en-excel/?referer=L-excel-formato&amp;utm_medium=act_formato_excel&amp;utm_source=act_formato_excel&amp;utm_campaign=act_formato_excel&amp;utm_content=act_formato_excel_link" xr:uid="{F88B7C92-3ABB-48E6-BA38-9888B28FF937}"/>
    <hyperlink ref="B1124" r:id="rId1729" display="https://actualicese.com/dictamen-de-revisor-fiscal-con-comunicacion-de-cuestiones-clave-y-parrafo-de-enfasis/?referer=L-excel-formato&amp;utm_medium=act_formato_excel&amp;utm_source=act_formato_excel&amp;utm_campaign=act_formato_excel&amp;utm_content=act_formato_excel_link" xr:uid="{AD55E4BA-977A-4B7B-A83F-14ED6E9A11A5}"/>
    <hyperlink ref="B1126" r:id="rId1730" display="https://actualicese.com/estados-financieros-consolidados-opinion-desfavorable-por-incorreccion-material/?referer=L-excel-formato&amp;utm_medium=act_formato_excel&amp;utm_source=act_formato_excel&amp;utm_campaign=act_formato_excel&amp;utm_content=act_formato_excel_link" xr:uid="{6B3B9E97-AD74-4FFB-BADC-65AA807C0D98}"/>
    <hyperlink ref="B1128" r:id="rId1731" display="https://actualicese.com/estados-financieros-consolidados-opinion-con-salvedades-cuando-no-se-obtiene-evidencia/?referer=L-excel-formato&amp;utm_medium=act_formato_excel&amp;utm_source=act_formato_excel&amp;utm_campaign=act_formato_excel&amp;utm_content=act_formato_excel_link" xr:uid="{786A6BBA-D5A1-451E-8C66-1B09D6AD4227}"/>
    <hyperlink ref="B1130" r:id="rId1732" display="https://actualicese.com/dictamen-de-revisor-fiscal-con-parrafos-de-cuestiones-clave-y-otras-cuestiones/?referer=L-excel-formato&amp;utm_medium=act_formato_excel&amp;utm_source=act_formato_excel&amp;utm_campaign=act_formato_excel&amp;utm_content=act_formato_excel_link" xr:uid="{9FD2162E-9393-4B86-B599-AF127301D899}"/>
    <hyperlink ref="B1132" r:id="rId1733" display="https://actualicese.com/estados-financieros-consolidados-dictamen-sin-salvedades/?referer=L-excel-formato&amp;utm_medium=act_formato_excel&amp;utm_source=act_formato_excel&amp;utm_campaign=act_formato_excel&amp;utm_content=act_formato_excel_link" xr:uid="{D79E696E-3200-4EBA-BE20-D928AE8F6355}"/>
    <hyperlink ref="B1134" r:id="rId1734" display="https://actualicese.com/lista-de-convenios-internacionales-para-evitar-la-doble-tributacion-ano-gravable-2021/?referer=L-excel-formato&amp;utm_medium=act_formato_excel&amp;utm_source=act_formato_excel&amp;utm_campaign=act_formato_excel&amp;utm_content=act_formato_excel_link" xr:uid="{96C6D317-42DF-43B6-BCE3-C97AB82EB326}"/>
    <hyperlink ref="B1136" r:id="rId1735" display="https://actualicese.com/dupont-indice-de-rentabilidad/?referer=L-excel-formato&amp;utm_medium=act_formato_excel&amp;utm_source=act_formato_excel&amp;utm_campaign=act_formato_excel&amp;utm_content=act_formato_excel_link" xr:uid="{DBD6BE8F-383F-46F4-AE85-66E7B9BC0611}"/>
    <hyperlink ref="B1138" r:id="rId1736" display="https://actualicese.com/modelo-de-dictamen-con-opinion-adversa-o-desfavorable/?referer=L-excel-formato&amp;utm_medium=act_formato_excel&amp;utm_source=act_formato_excel&amp;utm_campaign=act_formato_excel&amp;utm_content=act_formato_excel_link" xr:uid="{79407462-6BB7-4987-BA30-E7A31171048E}"/>
    <hyperlink ref="B1140" r:id="rId1737" display="https://actualicese.com/intereses-moratorios-sobre-deudas-tributarias/?referer=L-excel-formato&amp;utm_medium=act_formato_excel&amp;utm_source=act_formato_excel&amp;utm_campaign=act_formato_excel&amp;utm_content=act_formato_excel_link" xr:uid="{76306435-1C54-481B-9D04-720DA934BF7E}"/>
    <hyperlink ref="B1142" r:id="rId1738" display="https://actualicese.com/indicadores-financieros-de-endeudamiento/?referer=L-excel-formato&amp;utm_medium=act_formato_excel&amp;utm_source=act_formato_excel&amp;utm_campaign=act_formato_excel&amp;utm_content=act_formato_excel_link" xr:uid="{9A22F85E-4654-40CD-B4D1-F4611D327184}"/>
    <hyperlink ref="B1144" r:id="rId1739" display="https://actualicese.com/guia-en-excel-y-casos-practicos-de-tributacion-en-el-impuesto-de-renta-de-los-dividendos-y-participaciones-2022/?referer=L-excel-formato&amp;utm_medium=act_formato_excel&amp;utm_source=act_formato_excel&amp;utm_campaign=act_formato_excel&amp;utm_content=act_formato_excel_link" xr:uid="{E1E5E633-6EC1-4895-91B2-4B1CD0B11630}"/>
    <hyperlink ref="B1146" r:id="rId1740" display="https://actualicese.com/casos-practicos-de-liquidacion-de-aportes-a-seguridad-social-de-independientes-con-varios-contratos-de-prestacion-de-servicios/?referer=L-excel-formato&amp;utm_medium=act_formato_excel&amp;utm_source=act_formato_excel&amp;utm_campaign=act_formato_excel&amp;utm_content=act_formato_excel_link" xr:uid="{ECE1132F-8227-4A94-BA0C-7FD0F890B7D1}"/>
    <hyperlink ref="B1148" r:id="rId1741" display="https://actualicese.com/grados-de-apalancamiento-financiero-y-operativo/?referer=L-excel-formato&amp;utm_medium=act_formato_excel&amp;utm_source=act_formato_excel&amp;utm_campaign=act_formato_excel&amp;utm_content=act_formato_excel_link" xr:uid="{DCE6800E-A8C5-414D-A50F-A591A08F3C4F}"/>
    <hyperlink ref="B1150" r:id="rId1742" display="https://actualicese.com/indicadores-financieros-margenes-de-utilidad-o-rentabilidad/?referer=L-excel-formato&amp;utm_medium=act_formato_excel&amp;utm_source=act_formato_excel&amp;utm_campaign=act_formato_excel&amp;utm_content=act_formato_excel_link" xr:uid="{EF7B0498-0654-47C0-A50F-85EA8D478BAC}"/>
    <hyperlink ref="B1152" r:id="rId1743" display="https://actualicese.com/indicadores-financieros-de-liquidez/?referer=L-excel-formato&amp;utm_medium=act_formato_excel&amp;utm_source=act_formato_excel&amp;utm_campaign=act_formato_excel&amp;utm_content=act_formato_excel_link" xr:uid="{BEE8C1AB-1228-4530-833C-C8D1CCA989CC}"/>
    <hyperlink ref="B1154" r:id="rId1744" display="https://actualicese.com/informe-de-revisor-fiscal-bajo-nia-701-comunicacion-de-las-cuestiones-clave-de-auditoria/?referer=L-excel-formato&amp;utm_medium=act_formato_excel&amp;utm_source=act_formato_excel&amp;utm_campaign=act_formato_excel&amp;utm_content=act_formato_excel_link" xr:uid="{F81BA0CE-DD40-4B0B-9A23-491EF63D6117}"/>
    <hyperlink ref="B1156" r:id="rId1745" display="https://actualicese.com/dictamen-de-revisor-fiscal-que-incluye-opinion-con-salvedades/?referer=L-excel-formato&amp;utm_medium=act_formato_excel&amp;utm_source=act_formato_excel&amp;utm_campaign=act_formato_excel&amp;utm_content=act_formato_excel_link" xr:uid="{1D776CC9-4DE1-468C-94C2-9BEA75C0ECBF}"/>
    <hyperlink ref="B970" r:id="rId1746" display="https://actualicese.com/modelo-basico-en-excel-para-proyectar-el-impuesto-al-patrimonio-anos-2023-y-siguientes/?referer=L-excel-formato&amp;utm_medium=act_formato_excel&amp;utm_source=act_formato_excel&amp;utm_campaign=act_formato_excel&amp;utm_content=act_formato_excel_link" xr:uid="{04AAFE13-EE30-4C45-ADDC-2C15AADE9CFA}"/>
    <hyperlink ref="B972" r:id="rId1747" display="https://actualicese.com/calendario-tributario-2023-version-automatizada-en-excel/?referer=L-excel-formato&amp;utm_medium=act_formato_excel&amp;utm_source=act_formato_excel&amp;utm_campaign=act_formato_excel&amp;utm_content=act_formato_excel_link" xr:uid="{587F7249-29D4-4DF6-8FF1-6F00F7769A28}"/>
    <hyperlink ref="B974" r:id="rId1748" display="https://actualicese.com/convocatoria-a-asamblea-general-ordinaria-de-sociosaccionistas/?referer=L-excel-formato&amp;utm_medium=act_formato_excel&amp;utm_source=act_formato_excel&amp;utm_campaign=act_formato_excel&amp;utm_content=act_formato_excel_link" xr:uid="{BC766557-E071-41FF-9F08-1738D83064B3}"/>
    <hyperlink ref="B976" r:id="rId1749" display="https://actualicese.com/convocatoria-a-una-reunion-extraordinaria/?referer=L-excel-formato&amp;utm_medium=act_formato_excel&amp;utm_source=act_formato_excel&amp;utm_campaign=act_formato_excel&amp;utm_content=act_formato_excel_link" xr:uid="{88589A52-499A-41BA-8201-8CE7F78F69CD}"/>
    <hyperlink ref="B978" r:id="rId1750" display="https://actualicese.com/reparto-de-utilidades-pago-de-dividendos/?referer=L-excel-formato&amp;utm_medium=act_formato_excel&amp;utm_source=act_formato_excel&amp;utm_campaign=act_formato_excel&amp;utm_content=act_formato_excel_link" xr:uid="{0764EE4A-87D6-4079-8C2B-513AC6DCC876}"/>
    <hyperlink ref="B980" r:id="rId1751" display="https://actualicese.com/poder-de-representacion-en-asamblea-de-accionistas-o-junta-de-socios/?referer=L-excel-formato&amp;utm_medium=act_formato_excel&amp;utm_source=act_formato_excel&amp;utm_campaign=act_formato_excel&amp;utm_content=act_formato_excel_link" xr:uid="{7D7988D5-D39E-4C90-958E-BC8BE1794B58}"/>
    <hyperlink ref="B982" r:id="rId1752" display="https://actualicese.com/acta-de-asamblea-general/?referer=L-excel-formato&amp;utm_medium=act_formato_excel&amp;utm_source=act_formato_excel&amp;utm_campaign=act_formato_excel&amp;utm_content=act_formato_excel_link" xr:uid="{35708F37-AD51-4A87-8460-00AE2EA6F4CA}"/>
    <hyperlink ref="B984" r:id="rId1753" display="https://actualicese.com/segunda-convocatoria-de-asamblea-de-accionistas-o-junta-de-socios/?referer=L-excel-formato&amp;utm_medium=act_formato_excel&amp;utm_source=act_formato_excel&amp;utm_campaign=act_formato_excel&amp;utm_content=act_formato_excel_link" xr:uid="{B73B0190-F16F-414E-8452-53D967970D31}"/>
    <hyperlink ref="B986" r:id="rId1754" display="https://actualicese.com/planilla-de-asistencia-y-toma-de-decisiones-en-asambleas-de-accionistas-o-juntas-de-socios/?referer=L-excel-formato&amp;utm_medium=act_formato_excel&amp;utm_source=act_formato_excel&amp;utm_campaign=act_formato_excel&amp;utm_content=act_formato_excel_link" xr:uid="{F62BDE96-5531-41A8-9EBE-79CE30F9EB41}"/>
    <hyperlink ref="B988" r:id="rId1755" display="https://actualicese.com/guia-clasificacion-de-las-personas-juridicas-frente-al-impuesto-de-renta-y-al-simple-ag-2022/?referer=L-excel-formato&amp;utm_medium=act_formato_excel&amp;utm_source=act_formato_excel&amp;utm_campaign=act_formato_excel&amp;utm_content=act_formato_excel_link" xr:uid="{5C71FAA9-F7C3-4602-921D-0B85759DE9C8}"/>
    <hyperlink ref="B990" r:id="rId1756" display="https://actualicese.com/horas-diurnas-nocturnas-extras-dominicales-y-festivas/?referer=L-excel-formato&amp;utm_medium=act_formato_excel&amp;utm_source=act_formato_excel&amp;utm_campaign=act_formato_excel&amp;utm_content=act_formato_excel_link" xr:uid="{A8E25BC2-8544-421B-9C4E-95865A9BDEA5}"/>
    <hyperlink ref="B992" r:id="rId1757" display="https://actualicese.com/liquidador-de-prestaciones-sociales/?referer=L-excel-formato&amp;utm_medium=act_formato_excel&amp;utm_source=act_formato_excel&amp;utm_campaign=act_formato_excel&amp;utm_content=act_formato_excel_link" xr:uid="{87C60D89-DD44-4ACA-A03A-A67C8BFEB7C0}"/>
    <hyperlink ref="B994" r:id="rId1758" display="https://actualicese.com/liquidador-automatizado-de-la-prima-de-servicios-con-comprobante-de-pago/?referer=L-excel-formato&amp;utm_medium=act_formato_excel&amp;utm_source=act_formato_excel&amp;utm_campaign=act_formato_excel&amp;utm_content=act_formato_excel_link" xr:uid="{15D0C9AF-B102-45DA-8FDC-DCA993DE810B}"/>
    <hyperlink ref="B996" r:id="rId1759" display="https://actualicese.com/historico-de-salario-minimo-y-auxilio-de-transporte-1990-2023/?referer=L-excel-formato&amp;utm_medium=act_formato_excel&amp;utm_source=act_formato_excel&amp;utm_campaign=act_formato_excel&amp;utm_content=act_formato_excel_link" xr:uid="{B1443881-F9D3-4332-BA31-2BC964AF56DB}"/>
    <hyperlink ref="B998" r:id="rId1760" display="https://actualicese.com/historico-de-la-variacion-nominal-del-salario-minimo-e-inflacion-1993-2023/?referer=L-excel-formato&amp;utm_medium=act_formato_excel&amp;utm_source=act_formato_excel&amp;utm_campaign=act_formato_excel&amp;utm_content=act_formato_excel_link" xr:uid="{4341E6A8-AA21-426E-9246-890D6465DCC2}"/>
    <hyperlink ref="B1000" r:id="rId1761" display="https://actualicese.com/responsabilidad-en-seguridad-social-de-trabajadores-independientes/?referer=L-excel-formato&amp;utm_medium=act_formato_excel&amp;utm_source=act_formato_excel&amp;utm_campaign=act_formato_excel&amp;utm_content=act_formato_excel_link" xr:uid="{848DCFB7-43ED-4CC5-90EC-F497380F02BB}"/>
    <hyperlink ref="B1002" r:id="rId1762" display="https://actualicese.com/modelo-del-certificado-anual-a-socios-o-accionistas/?referer=L-excel-formato&amp;utm_medium=act_formato_excel&amp;utm_source=act_formato_excel&amp;utm_campaign=act_formato_excel&amp;utm_content=act_formato_excel_link" xr:uid="{3444BFB4-F9E1-4A3B-A2C9-3C106A01FF85}"/>
    <hyperlink ref="B1004" r:id="rId1763" display="https://actualicese.com/aportes-a-seguridad-social-para-trabajadores-independientes/?referer=L-excel-formato&amp;utm_medium=act_formato_excel&amp;utm_source=act_formato_excel&amp;utm_campaign=act_formato_excel&amp;utm_content=act_formato_excel_link" xr:uid="{BB6D1EA8-1289-489A-88EE-148239CF08C0}"/>
    <hyperlink ref="B1006" r:id="rId1764" display="https://actualicese.com/liquidador-de-aportes-a-seguridad-social-de-independientes-por-cuenta-propia-y-rentistas-de-capital/?referer=L-excel-formato&amp;utm_medium=act_formato_excel&amp;utm_source=act_formato_excel&amp;utm_campaign=act_formato_excel&amp;utm_content=act_formato_excel_link" xr:uid="{5A8B22FA-C093-486E-93FF-48C6D2403DB6}"/>
    <hyperlink ref="B1008" r:id="rId1765" display="https://actualicese.com/calendario-tributario-distrital-2023/?referer=L-excel-formato&amp;utm_medium=act_formato_excel&amp;utm_source=act_formato_excel&amp;utm_campaign=act_formato_excel&amp;utm_content=act_formato_excel_link" xr:uid="{B3BBD677-CA3B-42D2-9A6E-C51C7B8E7BB1}"/>
    <hyperlink ref="B1010" r:id="rId1766" display="https://actualicese.com/guia-informacion-laboral-2023/?referer=L-excel-formato&amp;utm_medium=act_formato_excel&amp;utm_source=act_formato_excel&amp;utm_campaign=act_formato_excel&amp;utm_content=act_formato_excel_link" xr:uid="{A6EA2DED-3BDB-4F6A-BFDA-2B72CDDF30E3}"/>
    <hyperlink ref="B1012" r:id="rId1767" display="https://actualicese.com/solicitud-compensacion-en-dinero-de-las-vacaciones/?referer=L-excel-formato&amp;utm_medium=act_formato_excel&amp;utm_source=act_formato_excel&amp;utm_campaign=act_formato_excel&amp;utm_content=act_formato_excel_link" xr:uid="{21A086B9-8287-46A0-BD0C-A9857753ED0A}"/>
    <hyperlink ref="B1014" r:id="rId1768" display="https://actualicese.com/historico-de-indice-de-precios-al-consumidor-ipc/?referer=L-excel-formato&amp;utm_medium=act_formato_excel&amp;utm_source=act_formato_excel&amp;utm_campaign=act_formato_excel&amp;utm_content=act_formato_excel_link" xr:uid="{A9C020A3-8BE8-47D3-86D1-5274A70220E1}"/>
    <hyperlink ref="B1016" r:id="rId1769" display="https://actualicese.com/cuadro-comparativo-de-regimenes-pensionales-en-colombia/?referer=L-excel-formato&amp;utm_medium=act_formato_excel&amp;utm_source=act_formato_excel&amp;utm_campaign=act_formato_excel&amp;utm_content=act_formato_excel_link" xr:uid="{6FFAD307-001C-4B79-A6B8-A2753E87E35B}"/>
    <hyperlink ref="B1018" r:id="rId1770" display="https://actualicese.com/notificacion-a-trabajadores-que-no-tienen-derecho-a-la-prima-de-servicios/?referer=L-excel-formato&amp;utm_medium=act_formato_excel&amp;utm_source=act_formato_excel&amp;utm_campaign=act_formato_excel&amp;utm_content=act_formato_excel_link" xr:uid="{558D6EFC-9687-4D1E-B0E6-106BA2405465}"/>
    <hyperlink ref="B1020" r:id="rId1771" display="https://actualicese.com/notificacion-de-embargo-de-la-prima-de-servicios/?referer=L-excel-formato&amp;utm_medium=act_formato_excel&amp;utm_source=act_formato_excel&amp;utm_campaign=act_formato_excel&amp;utm_content=act_formato_excel_link" xr:uid="{0F1FAEBF-E8A1-4F2D-8E60-484AA84B100D}"/>
    <hyperlink ref="B1022" r:id="rId1772" display="https://actualicese.com/dictamenes-e-informes-del-revisor-fiscal-actualizados-al-2022/?referer=L-excel-formato&amp;utm_medium=act_formato_excel&amp;utm_source=act_formato_excel&amp;utm_campaign=act_formato_excel&amp;utm_content=act_formato_excel_link" xr:uid="{D0095929-DBC0-4C54-8717-5F8FF3A43622}"/>
    <hyperlink ref="B1024" r:id="rId1773" display="https://actualicese.com/tabla-de-retencion-en-la-fuente-2023/?referer=L-excel-formato&amp;utm_medium=act_formato_excel&amp;utm_source=act_formato_excel&amp;utm_campaign=act_formato_excel&amp;utm_content=act_formato_excel_link" xr:uid="{C0423757-C940-4DDD-9C16-FC078DD3D7BD}"/>
    <hyperlink ref="B1026" r:id="rId1774" display="https://actualicese.com/tablas-de-retencion-en-la-fuente-2023-a-titulo-de-impuestos-nacionales/?referer=L-excel-formato&amp;utm_medium=act_formato_excel&amp;utm_source=act_formato_excel&amp;utm_campaign=act_formato_excel&amp;utm_content=act_formato_excel_link" xr:uid="{E5E1FF7F-3000-4D00-9739-D7F628FD7B4D}"/>
    <hyperlink ref="B1028" r:id="rId1775" display="https://actualicese.com/12-liquidadores-para-calcular-la-prima-de-servicios-semestral/?referer=L-excel-formato&amp;utm_medium=act_formato_excel&amp;utm_source=act_formato_excel&amp;utm_campaign=act_formato_excel&amp;utm_content=act_formato_excel_link" xr:uid="{FFA723F4-A438-48C3-8737-209267357985}"/>
    <hyperlink ref="B1030" r:id="rId1776" display="https://actualicese.com/liquidador-de-cesantias-en-excel-aplicado-a-11-casos-practicos/?referer=L-excel-formato&amp;utm_medium=act_formato_excel&amp;utm_source=act_formato_excel&amp;utm_campaign=act_formato_excel&amp;utm_content=act_formato_excel_link" xr:uid="{3C0A9870-5E5C-4D2C-8BA8-DE8FA3A52FFB}"/>
    <hyperlink ref="B1032" r:id="rId1777" display="https://actualicese.com/liquidador-de-vacaciones-en-excel-aplicado-a-10-casos-practicos/?referer=L-excel-formato&amp;utm_medium=act_formato_excel&amp;utm_source=act_formato_excel&amp;utm_campaign=act_formato_excel&amp;utm_content=act_formato_excel_link" xr:uid="{74ED987A-290E-4465-88D2-4207540576E7}"/>
    <hyperlink ref="B1034" r:id="rId1778" display="https://actualicese.com/liquidador-de-retencion-en-la-fuente-con-procedimiento-1-durante-2023-sobre-rentas-de-trabajo-laborales-y-no-laborales/?referer=L-excel-formato&amp;utm_medium=act_formato_excel&amp;utm_source=act_formato_excel&amp;utm_campaign=act_formato_excel&amp;utm_content=act_formato_excel_link" xr:uid="{35B3AAA3-AC95-429E-9836-25F30386A30B}"/>
    <hyperlink ref="B1036" r:id="rId1779" display="https://actualicese.com/historico-de-la-trm-en-2022/?referer=L-excel-formato&amp;utm_medium=act_formato_excel&amp;utm_source=act_formato_excel&amp;utm_campaign=act_formato_excel&amp;utm_content=act_formato_excel_link" xr:uid="{340D6E71-ECFE-417B-8258-FD0316CFB350}"/>
    <hyperlink ref="B1038" r:id="rId1780" display="https://actualicese.com/historico-de-tasas-de-intereses-moratorios-dian/?referer=L-excel-formato&amp;utm_medium=act_formato_excel&amp;utm_source=act_formato_excel&amp;utm_campaign=act_formato_excel&amp;utm_content=act_formato_excel_link" xr:uid="{0BC4FD06-AB34-4BDB-A4B3-B17D74B0CF2E}"/>
    <hyperlink ref="B1040" r:id="rId1781" display="https://actualicese.com/liquidador-historico-de-porcentajes-de-reajuste-fiscal/?referer=L-excel-formato&amp;utm_medium=act_formato_excel&amp;utm_source=act_formato_excel&amp;utm_campaign=act_formato_excel&amp;utm_content=act_formato_excel_link" xr:uid="{E5D6E90F-342F-4279-912C-EFC8A40CE46B}"/>
    <hyperlink ref="B1042" r:id="rId1782" display="https://actualicese.com/listado-de-convenios-internacionales-para-evitar-la-doble-tributacion-ano-gravable-2022-y-2023/?referer=L-excel-formato&amp;utm_medium=act_formato_excel&amp;utm_source=act_formato_excel&amp;utm_campaign=act_formato_excel&amp;utm_content=act_formato_excel_link" xr:uid="{70DF18C0-0101-4CD6-8F8C-EA0383E778A1}"/>
    <hyperlink ref="B1044" r:id="rId1783" display="https://actualicese.com/manifestacion-sobre-las-pruebas-de-cumplimiento-y-sustantivas-en-informe-de-control-interno/?referer=L-excel-formato&amp;utm_medium=act_formato_excel&amp;utm_source=act_formato_excel&amp;utm_campaign=act_formato_excel&amp;utm_content=act_formato_excel_link" xr:uid="{923551A2-ACED-4502-8BFD-30D21E9F834A}"/>
    <hyperlink ref="B1046" r:id="rId1784" display="https://actualicese.com/carta-de-aceptacion-de-un-encargo-de-auditoria-concreto/?referer=L-excel-formato&amp;utm_medium=act_formato_excel&amp;utm_source=act_formato_excel&amp;utm_campaign=act_formato_excel&amp;utm_content=act_formato_excel_link" xr:uid="{F830B56D-760D-4684-8EEF-505B11A5E300}"/>
    <hyperlink ref="B1048" r:id="rId1785" display="https://actualicese.com/informe-de-auditoria-sobre-un-solo-estado-financiero-elemento-partida-o-cuenta-especificos/?referer=L-excel-formato&amp;utm_medium=act_formato_excel&amp;utm_source=act_formato_excel&amp;utm_campaign=act_formato_excel&amp;utm_content=act_formato_excel_link" xr:uid="{00D57AE1-9125-4772-87F5-D6D532479033}"/>
    <hyperlink ref="B1050" r:id="rId1786" display="https://actualicese.com/informe-del-revisor-fiscal-sobre-irregularidades-y-deficiencias-en-el-control-interno/?referer=L-excel-formato&amp;utm_medium=act_formato_excel&amp;utm_source=act_formato_excel&amp;utm_campaign=act_formato_excel&amp;utm_content=act_formato_excel_link" xr:uid="{F5E221F1-9B98-446A-A7BD-7F61D7A4A727}"/>
    <hyperlink ref="B1052" r:id="rId1787" display="https://actualicese.com/liquidador-de-prestaciones-sociales-en-periodo-de-incapacidad/?referer=L-excel-formato&amp;utm_medium=act_formato_excel&amp;utm_source=act_formato_excel&amp;utm_campaign=act_formato_excel&amp;utm_content=act_formato_excel_link" xr:uid="{60AE5750-63B5-4B0A-BA54-47005F89DF4E}"/>
    <hyperlink ref="B1054" r:id="rId1788" display="https://actualicese.com/liquidador-de-auxilio-de-incapacidad-valores-asumidos-por-el-empleador-la-eps-o-la-arl/?referer=L-excel-formato&amp;utm_medium=act_formato_excel&amp;utm_source=act_formato_excel&amp;utm_campaign=act_formato_excel&amp;utm_content=act_formato_excel_link" xr:uid="{984E4B8A-5AD8-43DE-91EC-ABFD7595DF4F}"/>
    <hyperlink ref="B956" r:id="rId1789" display="https://actualicese.com/reunion-del-maximo-organo-social-para-cambio-de-los-miembros-de-junta-directiva/?referer=L-excel-formato&amp;utm_medium=act_formato_excel&amp;utm_source=act_formato_excel&amp;utm_campaign=act_formato_excel&amp;utm_content=act_formato_excel_link" xr:uid="{65F7F9B0-3B77-4D05-8856-FBE937D13F42}"/>
    <hyperlink ref="B958" r:id="rId1790" display="https://actualicese.com/acta-asamblea-o-junta-extraordinaria-por-cambio-de-revisor-fiscal-renuncia-o-revocatoria/?referer=L-excel-formato&amp;utm_medium=act_formato_excel&amp;utm_source=act_formato_excel&amp;utm_campaign=act_formato_excel&amp;utm_content=act_formato_excel_link" xr:uid="{24F9B629-3184-457D-A4A3-A8FC41547A53}"/>
    <hyperlink ref="B960" r:id="rId1791" display="https://actualicese.com/reunion-de-junta-de-socios-o-asamblea-general-por-derecho-propio/?referer=L-excel-formato&amp;utm_medium=act_formato_excel&amp;utm_source=act_formato_excel&amp;utm_campaign=act_formato_excel&amp;utm_content=act_formato_excel_link" xr:uid="{1D2F3F57-1492-4147-A157-12553C0F0159}"/>
    <hyperlink ref="B962" r:id="rId1792" display="https://actualicese.com/ampliacion-del-termino-de-duracion-de-una-sociedad/?referer=L-excel-formato&amp;utm_medium=act_formato_excel&amp;utm_source=act_formato_excel&amp;utm_campaign=act_formato_excel&amp;utm_content=act_formato_excel_link" xr:uid="{F8707BD7-CA9C-4613-8E7B-38DC5D2DF00D}"/>
    <hyperlink ref="B964" r:id="rId1793" display="https://actualicese.com/intereses-moratorios-sobre-deudas-tributarias/?referer=L-excel-formato&amp;utm_medium=act_formato_excel&amp;utm_source=act_formato_excel&amp;utm_campaign=act_formato_excel&amp;utm_content=act_formato_excel_link" xr:uid="{ABA5F31D-79F3-4A1F-AB97-71909D1032D1}"/>
    <hyperlink ref="B966" r:id="rId1794" display="https://actualicese.com/carta-para-notificar-la-exclusion-de-un-socio-de-la-sociedad/?referer=L-excel-formato&amp;utm_medium=act_formato_excel&amp;utm_source=act_formato_excel&amp;utm_campaign=act_formato_excel&amp;utm_content=act_formato_excel_link" xr:uid="{1192B135-136A-4974-B0C8-A4C774614B6C}"/>
    <hyperlink ref="B968" r:id="rId1795" display="https://actualicese.com/lista-de-chequeo-de-documentos-presentados-en-asamblea-de-accionistas-o-junta-de-socios/?referer=L-excel-formato&amp;utm_medium=act_formato_excel&amp;utm_source=act_formato_excel&amp;utm_campaign=act_formato_excel&amp;utm_content=act_formato_excel_link" xr:uid="{FDDA4C6A-505D-4BA5-A8FB-FC147B1F64A8}"/>
    <hyperlink ref="B832" r:id="rId1796" display="https://actualicese.com/plantilla-del-formato-1647-para-el-reporte-de-ingresos-recibidos-para-terceros-exogena-2022/?referer=L-excel-formato&amp;utm_medium=act_formato_excel&amp;utm_source=act_formato_excel&amp;utm_campaign=act_formato_excel&amp;utm_content=act_formato_excel_link" xr:uid="{CEEE433A-5398-4FBA-8EF0-2A5C0059FE36}"/>
    <hyperlink ref="B836" r:id="rId1797" display="https://actualicese.com/plantilla-del-formato-1004-de-exogena-de-2022-reporte-de-descuentos-al-impuesto-de-renta-y-el-simple/?referer=L-excel-formato&amp;utm_medium=act_formato_excel&amp;utm_source=act_formato_excel&amp;utm_campaign=act_formato_excel&amp;utm_content=act_formato_excel_link" xr:uid="{EF177377-7FEB-4D65-B6CA-B96AA3D1EE59}"/>
    <hyperlink ref="B838" r:id="rId1798" display="https://actualicese.com/plantilla-del-formato-1003-para-el-reporte-de-exogena-2022-retenciones-que-le-practicaron-al-informante/?referer=L-excel-formato&amp;utm_medium=act_formato_excel&amp;utm_source=act_formato_excel&amp;utm_campaign=act_formato_excel&amp;utm_content=act_formato_excel_link" xr:uid="{CC65248E-0185-4ADD-A45B-E01DFB3D6310}"/>
    <hyperlink ref="B840" r:id="rId1799" display="https://actualicese.com/plantilla-de-los-formatos-de-exogena-del-5247-al-5252-por-el-ag-2022-reportes-de-los-mandatarios/?referer=L-excel-formato&amp;utm_medium=act_formato_excel&amp;utm_source=act_formato_excel&amp;utm_campaign=act_formato_excel&amp;utm_content=act_formato_excel_link" xr:uid="{36E3BCA9-05BA-4347-8A8B-E825F906016E}"/>
    <hyperlink ref="B842" r:id="rId1800" display="https://actualicese.com/pack-de-formatos-para-elaborar-la-declaracion-de-renta-de-personas-juridicas-ano-gravable-2022/?referer=L-excel-formato&amp;utm_medium=act_formato_excel&amp;utm_source=act_formato_excel&amp;utm_campaign=act_formato_excel&amp;utm_content=act_formato_excel_link" xr:uid="{1E4A86CF-FB3E-43B6-A22A-DE87B3758ACF}"/>
    <hyperlink ref="B844" r:id="rId1801" display="https://actualicese.com/liquidador-en-excel-del-formulario-110-y-el-formato-2516-declaracion-de-renta-de-personas-juridicas-ag-2022/?referer=L-excel-formato&amp;utm_medium=act_formato_excel&amp;utm_source=act_formato_excel&amp;utm_campaign=act_formato_excel&amp;utm_content=act_formato_excel_link" xr:uid="{32BFBE97-53EF-4E51-9BF1-EA16869C0080}"/>
    <hyperlink ref="B846" r:id="rId1802" display="https://actualicese.com/guia-en-excel-para-auditar-el-formato-2516-conciliacion-fiscal-de-las-personas-juridicas/?referer=L-excel-formato&amp;utm_medium=act_formato_excel&amp;utm_source=act_formato_excel&amp;utm_campaign=act_formato_excel&amp;utm_content=act_formato_excel_link" xr:uid="{73DDD013-9495-4DFB-8506-D6516793E8E6}"/>
    <hyperlink ref="B848" r:id="rId1803" display="https://actualicese.com/requisitos-para-reportar-informacion-exogena-por-el-ag-2022-guia-y-casos-practicos/?referer=L-excel-formato&amp;utm_medium=act_formato_excel&amp;utm_source=act_formato_excel&amp;utm_campaign=act_formato_excel&amp;utm_content=act_formato_excel_link" xr:uid="{2163EC8B-15AC-400F-B68A-63E259DACF31}"/>
    <hyperlink ref="B850" r:id="rId1804" display="https://actualicese.com/plantilla-del-formato-1010-para-reporte-de-exogena-2022-informacion-de-socios-cooperados-o-comuneros/?referer=L-excel-formato&amp;utm_medium=act_formato_excel&amp;utm_source=act_formato_excel&amp;utm_campaign=act_formato_excel&amp;utm_content=act_formato_excel_link" xr:uid="{7713A652-3A06-442F-B3F9-33F5ACD9EBD1}"/>
    <hyperlink ref="B852" r:id="rId1805" display="https://actualicese.com/casos-practicos-sobre-el-reporte-de-informacion-exogena-ag-2022/?referer=L-excel-formato&amp;utm_medium=act_formato_excel&amp;utm_source=act_formato_excel&amp;utm_campaign=act_formato_excel&amp;utm_content=act_formato_excel_link" xr:uid="{B63CE2BA-28DF-44C9-9AC6-C64741FFD2E9}"/>
    <hyperlink ref="B854" r:id="rId1806" display="https://actualicese.com/intereses-moratorios-sobre-deudas-tributarias/?referer=L-excel-formato&amp;utm_medium=act_formato_excel&amp;utm_source=act_formato_excel&amp;utm_campaign=act_formato_excel&amp;utm_content=act_formato_excel_link" xr:uid="{2909B52C-EA8A-44E8-A742-5CF72029C1E4}"/>
    <hyperlink ref="B856" r:id="rId1807" display="https://actualicese.com/herramienta-en-excel-para-la-consulta-automatica-de-terceros-en-la-dian/?referer=L-excel-formato&amp;utm_medium=act_formato_excel&amp;utm_source=act_formato_excel&amp;utm_campaign=act_formato_excel&amp;utm_content=act_formato_excel_link" xr:uid="{84EBB2DD-6595-4916-AAA6-4DB3FC213156}"/>
    <hyperlink ref="B858" r:id="rId1808" display="https://actualicese.com/plantilla-del-formato-2276-2280-y-2743-para-el-reporte-de-informacion-exogena-de-2022/?referer=L-excel-formato&amp;utm_medium=act_formato_excel&amp;utm_source=act_formato_excel&amp;utm_campaign=act_formato_excel&amp;utm_content=act_formato_excel_link" xr:uid="{A11A3F63-BD01-45BA-AAD0-9DAAD52AC393}"/>
    <hyperlink ref="B860" r:id="rId1809" display="https://actualicese.com/plantilla-del-formato-1001-por-el-ano-gravable-2022-reporte-de-exogena-de-pagos-o-abonos-en-cuenta/?referer=L-excel-formato&amp;utm_medium=act_formato_excel&amp;utm_source=act_formato_excel&amp;utm_campaign=act_formato_excel&amp;utm_content=act_formato_excel_link" xr:uid="{41963D32-1DE3-413A-A479-431E560FFAED}"/>
    <hyperlink ref="B862" r:id="rId1810" display="https://actualicese.com/guia-en-excel-para-evitar-errores-en-la-presentacion-de-informacion-exogena/?referer=L-excel-formato&amp;utm_medium=act_formato_excel&amp;utm_source=act_formato_excel&amp;utm_campaign=act_formato_excel&amp;utm_content=act_formato_excel_link" xr:uid="{394E8EF4-CD60-462F-94E9-DC3D8AAD839F}"/>
    <hyperlink ref="B864" r:id="rId1811" display="https://actualicese.com/simulador-de-los-efectos-del-rechazo-de-costos-y-gastos-en-efectivo-a-partir-de-2018/?referer=L-excel-formato&amp;utm_medium=act_formato_excel&amp;utm_source=act_formato_excel&amp;utm_campaign=act_formato_excel&amp;utm_content=act_formato_excel_link" xr:uid="{7B7F8ECA-1F29-4A1A-8961-12584AC34F41}"/>
    <hyperlink ref="B866" r:id="rId1812" display="https://actualicese.com/simulador-del-limite-de-costos-y-gastos-no-soportados-en-factura-electronica/?referer=L-excel-formato&amp;utm_medium=act_formato_excel&amp;utm_source=act_formato_excel&amp;utm_campaign=act_formato_excel&amp;utm_content=act_formato_excel_link" xr:uid="{DCE82F15-1B82-4189-948D-91A3E7A14779}"/>
    <hyperlink ref="B868" r:id="rId1813" display="https://actualicese.com/liquidador-certificado-de-ingresos-y-retenciones-plantilla-del-formulario-220-y-del-formato-2ag-2022/?referer=L-excel-formato&amp;utm_medium=act_formato_excel&amp;utm_source=act_formato_excel&amp;utm_campaign=act_formato_excel&amp;utm_content=act_formato_excel_link" xr:uid="{20CE242B-92EF-4629-9165-7A93D638B699}"/>
    <hyperlink ref="B870" r:id="rId1814" display="https://actualicese.com/codigos-de-responsabilidades-tributarias-rut-casilla-53/?referer=L-excel-formato&amp;utm_medium=act_formato_excel&amp;utm_source=act_formato_excel&amp;utm_campaign=act_formato_excel&amp;utm_content=act_formato_excel_link" xr:uid="{FDC86DD3-7071-45E6-8EE1-C93EC24BDA58}"/>
    <hyperlink ref="B872" r:id="rId1815" display="https://actualicese.com/liquidador-del-anticipo-del-impuesto-de-renta-2023-para-personas-juridicas-y-naturales/?referer=L-excel-formato&amp;utm_medium=act_formato_excel&amp;utm_source=act_formato_excel&amp;utm_campaign=act_formato_excel&amp;utm_content=act_formato_excel_link" xr:uid="{3F02472F-DA15-4D6E-8E06-6091E36B8639}"/>
    <hyperlink ref="B874" r:id="rId1816" display="https://actualicese.com/modelo-certificacion-para-que-proceda-descuento-tributario-por-donacion-realizada/?referer=L-excel-formato&amp;utm_medium=act_formato_excel&amp;utm_source=act_formato_excel&amp;utm_campaign=act_formato_excel&amp;utm_content=act_formato_excel_link" xr:uid="{BEC51371-8382-4DE7-9F7B-2C311A0F31D1}"/>
    <hyperlink ref="B876" r:id="rId1817" display="https://actualicese.com/plantilla-para-elaborar-el-formulario-300-para-las-declaraciones-del-iva-en-2023/?referer=L-excel-formato&amp;utm_medium=act_formato_excel&amp;utm_source=act_formato_excel&amp;utm_campaign=act_formato_excel&amp;utm_content=act_formato_excel_link" xr:uid="{43FA52C5-4B2C-435A-ACB4-4C126F6E1645}"/>
    <hyperlink ref="B878" r:id="rId1818" display="https://actualicese.com/formulario-260-ag-2022-declaracion-anual-regimen-simple-personas-naturales-que-no-llevan-contabilidad/?referer=L-excel-formato&amp;utm_medium=act_formato_excel&amp;utm_source=act_formato_excel&amp;utm_campaign=act_formato_excel&amp;utm_content=act_formato_excel_link" xr:uid="{111D3C63-BB2D-4158-9772-15F02FE5727C}"/>
    <hyperlink ref="B880" r:id="rId1819" display="https://actualicese.com/matriz-de-categorias-para-el-reporte-de-informacion-exogena-y-los-formatos-para-el-ag-2022/?referer=L-excel-formato&amp;utm_medium=act_formato_excel&amp;utm_source=act_formato_excel&amp;utm_campaign=act_formato_excel&amp;utm_content=act_formato_excel_link" xr:uid="{B9538867-70EB-4B12-AB75-872D05B2B5A4}"/>
    <hyperlink ref="B882" r:id="rId1820" display="https://actualicese.com/liquidador-tributacion-sobre-dividendos-y-calculo-de-su-retencion-luego-de-la-ley-2277-de-2022/?referer=L-excel-formato&amp;utm_medium=act_formato_excel&amp;utm_source=act_formato_excel&amp;utm_campaign=act_formato_excel&amp;utm_content=act_formato_excel_link" xr:uid="{7FB8F735-470C-4B27-B361-7D0DA41EC020}"/>
    <hyperlink ref="B884" r:id="rId1821" display="https://actualicese.com/modelo-de-certificacion-laboral-para-deduccion-del-primer-empleo/?referer=L-excel-formato&amp;utm_medium=act_formato_excel&amp;utm_source=act_formato_excel&amp;utm_campaign=act_formato_excel&amp;utm_content=act_formato_excel_link" xr:uid="{C9D6C966-65C2-48B1-A89F-5F211BC04276}"/>
    <hyperlink ref="B886" r:id="rId1822" display="https://actualicese.com/carta-entrega-de-dotacion/?referer=L-excel-formato&amp;utm_medium=act_formato_excel&amp;utm_source=act_formato_excel&amp;utm_campaign=act_formato_excel&amp;utm_content=act_formato_excel_link" xr:uid="{7C93C7DF-2EFC-44C9-9A28-98698C752CB0}"/>
    <hyperlink ref="B888" r:id="rId1823" display="https://actualicese.com/carta-de-finalizacion-del-contrato-individual-de-trabajo-por-justa-causa/?referer=L-excel-formato&amp;utm_medium=act_formato_excel&amp;utm_source=act_formato_excel&amp;utm_campaign=act_formato_excel&amp;utm_content=act_formato_excel_link" xr:uid="{8B660776-F2FB-4999-A514-1F73BB7EF38D}"/>
    <hyperlink ref="B890" r:id="rId1824" display="https://actualicese.com/pack-de-formatos-formatos-para-la-liquidacion-de-nomina-paso-a-paso/?referer=L-excel-formato&amp;utm_medium=act_formato_excel&amp;utm_source=act_formato_excel&amp;utm_campaign=act_formato_excel&amp;utm_content=act_formato_excel_link" xr:uid="{38CB7FCD-0A20-4306-8831-A5F3E1E1FE9F}"/>
    <hyperlink ref="B892" r:id="rId1825" display="https://actualicese.com/liquidador-de-aportes-a-seguridad-social-durante-la-licencia-de-maternidad/?referer=L-excel-formato&amp;utm_medium=act_formato_excel&amp;utm_source=act_formato_excel&amp;utm_campaign=act_formato_excel&amp;utm_content=act_formato_excel_link" xr:uid="{F553112C-6D6F-4623-9AE1-8B761EFFFDCC}"/>
    <hyperlink ref="B894" r:id="rId1826" display="https://actualicese.com/casos-practicos-de-liquidacion-de-sanciones-relacionadas-con-la-informacion-exogena/?referer=L-excel-formato&amp;utm_medium=act_formato_excel&amp;utm_source=act_formato_excel&amp;utm_campaign=act_formato_excel&amp;utm_content=act_formato_excel_link" xr:uid="{CFF3131F-D26F-410D-86E1-5E263F7CCEA5}"/>
    <hyperlink ref="B896" r:id="rId1827" display="https://actualicese.com/tabla-para-liquidar-indemnizaciones-por-perdida-de-capacidad-laboral/?referer=L-excel-formato&amp;utm_medium=act_formato_excel&amp;utm_source=act_formato_excel&amp;utm_campaign=act_formato_excel&amp;utm_content=act_formato_excel_link" xr:uid="{70154AC1-55B6-4128-B135-8EE53138AFC8}"/>
    <hyperlink ref="B898" r:id="rId1828" display="https://actualicese.com/liquidador-de-indemnizacion-por-despido-sin-justa-causa-para-contrato-fijo-u-obra-labor/?referer=L-excel-formato&amp;utm_medium=act_formato_excel&amp;utm_source=act_formato_excel&amp;utm_campaign=act_formato_excel&amp;utm_content=act_formato_excel_link" xr:uid="{514B833C-A5DC-41AD-B48B-931DD6670B56}"/>
    <hyperlink ref="B900" r:id="rId1829" display="https://actualicese.com/liquidador-de-nomina-para-trabajadora-en-licencia-de-maternidad-caso-practico-en-excel/?referer=L-excel-formato&amp;utm_medium=act_formato_excel&amp;utm_source=act_formato_excel&amp;utm_campaign=act_formato_excel&amp;utm_content=act_formato_excel_link" xr:uid="{C44799CD-E86F-4FB1-841C-ABF036C54BDE}"/>
    <hyperlink ref="B902" r:id="rId1830" display="https://actualicese.com/liquidador-de-seguridad-social-parafiscales-y-prestaciones-en-vacaciones/?referer=L-excel-formato&amp;utm_medium=act_formato_excel&amp;utm_source=act_formato_excel&amp;utm_campaign=act_formato_excel&amp;utm_content=act_formato_excel_link" xr:uid="{706976F1-BA8B-4170-A94D-9D627852293E}"/>
    <hyperlink ref="B904" r:id="rId1831" display="https://actualicese.com/calendario-tributario-2023-version-para-imprimir/?referer=L-excel-formato&amp;utm_medium=act_formato_excel&amp;utm_source=act_formato_excel&amp;utm_campaign=act_formato_excel&amp;utm_content=act_formato_excel_link" xr:uid="{29C2BD20-C872-4B53-A614-E098D8154C70}"/>
    <hyperlink ref="B906" r:id="rId1832" display="https://actualicese.com/modelo-en-excel-calculo-de-intereses-presuntivos-en-2022-sobre-prestamos-entre-socios-y-sociedades/?referer=L-excel-formato&amp;utm_medium=act_formato_excel&amp;utm_source=act_formato_excel&amp;utm_campaign=act_formato_excel&amp;utm_content=act_formato_excel_link" xr:uid="{9551767A-2190-4E9F-BB10-CBF559372C86}"/>
    <hyperlink ref="B908" r:id="rId1833" display="https://actualicese.com/liquidador-de-aportes-a-arl-para-trabajadores-independientes/?referer=L-excel-formato&amp;utm_medium=act_formato_excel&amp;utm_source=act_formato_excel&amp;utm_campaign=act_formato_excel&amp;utm_content=act_formato_excel_link" xr:uid="{E373ED3C-D310-4219-BE53-FECEC193228E}"/>
    <hyperlink ref="B910" r:id="rId1834" display="https://actualicese.com/actualicese-110-xls/?referer=L-excel-formato&amp;utm_medium=act_formato_excel&amp;utm_source=act_formato_excel&amp;utm_campaign=act_formato_excel&amp;utm_content=act_formato_excel_link" xr:uid="{620509E7-E6E6-4D85-A3A9-D4F4100A2CBD}"/>
    <hyperlink ref="B912" r:id="rId1835" display="https://actualicese.com/excel-interactivo-resultados-de-la-encuesta-actualicese-como-estan-realmente-los-honorarios-profesionales-del-contador-publico/?referer=L-excel-formato&amp;utm_medium=act_formato_excel&amp;utm_source=act_formato_excel&amp;utm_campaign=act_formato_excel&amp;utm_content=act_formato_excel_link" xr:uid="{29439B42-45D6-4719-8E08-E7DECF37D3A4}"/>
    <hyperlink ref="B914" r:id="rId1836" display="https://actualicese.com/caso-practico-de-liquidacion-de-nomina-cuando-hay-salario-integral/?referer=L-excel-formato&amp;utm_medium=act_formato_excel&amp;utm_source=act_formato_excel&amp;utm_campaign=act_formato_excel&amp;utm_content=act_formato_excel_link" xr:uid="{DD7530F4-AD79-4132-87A2-C5AD60D1C2AA}"/>
    <hyperlink ref="B916" r:id="rId1837" display="https://actualicese.com/liquidacion-de-nomina-cuando-hay-incapacidad-caso-practico/?referer=L-excel-formato&amp;utm_medium=act_formato_excel&amp;utm_source=act_formato_excel&amp;utm_campaign=act_formato_excel&amp;utm_content=act_formato_excel_link" xr:uid="{C978264F-32E8-4832-88F1-83934B187D5B}"/>
    <hyperlink ref="B918" r:id="rId1838" display="https://actualicese.com/contabilizacion-de-la-nomina-ejemplo-practico/?referer=L-excel-formato&amp;utm_medium=act_formato_excel&amp;utm_source=act_formato_excel&amp;utm_campaign=act_formato_excel&amp;utm_content=act_formato_excel_link" xr:uid="{69A8FF6D-DF19-460D-804D-996ABBBBF2F6}"/>
    <hyperlink ref="B920" r:id="rId1839" display="https://actualicese.com/liquidador-de-nomina-mensual-de-trabajador-pensionado-por-vejez/?referer=L-excel-formato&amp;utm_medium=act_formato_excel&amp;utm_source=act_formato_excel&amp;utm_campaign=act_formato_excel&amp;utm_content=act_formato_excel_link" xr:uid="{81A3D42E-2CAE-4985-B10F-C79DFAFEE669}"/>
    <hyperlink ref="B922" r:id="rId1840" display="https://actualicese.com/liquidador-y-desprendible-de-nomina-basico-en-excel/?referer=L-excel-formato&amp;utm_medium=act_formato_excel&amp;utm_source=act_formato_excel&amp;utm_campaign=act_formato_excel&amp;utm_content=act_formato_excel_link" xr:uid="{9ABFE049-E4AF-477C-B0DD-7668F5AEDA2E}"/>
    <hyperlink ref="B924" r:id="rId1841" display="https://actualicese.com/plantilla-para-el-control-de-entrega-de-dotacion-a-empleados/?referer=L-excel-formato&amp;utm_medium=act_formato_excel&amp;utm_source=act_formato_excel&amp;utm_campaign=act_formato_excel&amp;utm_content=act_formato_excel_link" xr:uid="{518005E6-0833-4832-9893-C88E8FACF7F4}"/>
    <hyperlink ref="B926" r:id="rId1842" display="https://actualicese.com/calendario-tributario-2023-version-automatizada-en-excel/?referer=L-excel-formato&amp;utm_medium=act_formato_excel&amp;utm_source=act_formato_excel&amp;utm_campaign=act_formato_excel&amp;utm_content=act_formato_excel_link" xr:uid="{050E5B92-93C7-4B12-8B15-BBBBD5843445}"/>
    <hyperlink ref="B928" r:id="rId1843" display="https://actualicese.com/formulario-260-ag-2022-declaracion-anual-regimen-simple-personas-naturales-y-juridicas-que-llevan-contabilidad/?referer=L-excel-formato&amp;utm_medium=act_formato_excel&amp;utm_source=act_formato_excel&amp;utm_campaign=act_formato_excel&amp;utm_content=act_formato_excel_link" xr:uid="{191B605D-B2C2-4951-915A-EB87FD86CAE4}"/>
    <hyperlink ref="B930" r:id="rId1844" display="https://actualicese.com/liquidador-de-indemnizacion-por-despido-sin-justa-causa-contrato-indefinido/?referer=L-excel-formato&amp;utm_medium=act_formato_excel&amp;utm_source=act_formato_excel&amp;utm_campaign=act_formato_excel&amp;utm_content=act_formato_excel_link" xr:uid="{457FCC3C-4704-4023-BDCA-DE395645D929}"/>
    <hyperlink ref="B932" r:id="rId1845" display="https://actualicese.com/aportes-al-fondo-de-solidaridad-pensional-por-parte-de-un-empleado/?referer=L-excel-formato&amp;utm_medium=act_formato_excel&amp;utm_source=act_formato_excel&amp;utm_campaign=act_formato_excel&amp;utm_content=act_formato_excel_link" xr:uid="{FC0F1B31-DA8D-49C9-8DC9-845128C5F083}"/>
    <hyperlink ref="B934" r:id="rId1846" display="https://actualicese.com/liquidador-de-aportes-en-el-piso-de-proteccion-social-trabajadores-dependientes-e-independientes/?referer=L-excel-formato&amp;utm_medium=act_formato_excel&amp;utm_source=act_formato_excel&amp;utm_campaign=act_formato_excel&amp;utm_content=act_formato_excel_link" xr:uid="{51087ADA-F934-4756-8378-073AAB2D30C2}"/>
    <hyperlink ref="B936" r:id="rId1847" display="https://actualicese.com/liquidador-de-nomina-de-empleados-de-servicio-domestico-que-laboran-por-dias/?referer=L-excel-formato&amp;utm_medium=act_formato_excel&amp;utm_source=act_formato_excel&amp;utm_campaign=act_formato_excel&amp;utm_content=act_formato_excel_link" xr:uid="{7C78FB66-8BFE-464B-B558-81B4FDC38029}"/>
    <hyperlink ref="B938" r:id="rId1848" display="https://actualicese.com/liquidador-del-costo-de-renovacion-de-matricula-mercantil-y-de-establecimientos-de-comercio-2023/?referer=L-excel-formato&amp;utm_medium=act_formato_excel&amp;utm_source=act_formato_excel&amp;utm_campaign=act_formato_excel&amp;utm_content=act_formato_excel_link" xr:uid="{68E93810-B0FC-46B9-98DA-5D71573C8B9C}"/>
    <hyperlink ref="B940" r:id="rId1849" display="https://actualicese.com/pack-de-formatos-modelos-y-guias-para-asambleas-de-accionistas-socios-y-copropietarios/?referer=L-excel-formato&amp;utm_medium=act_formato_excel&amp;utm_source=act_formato_excel&amp;utm_campaign=act_formato_excel&amp;utm_content=act_formato_excel_link" xr:uid="{F5EDE304-39F1-4B8A-86B5-6F47D09F40A0}"/>
    <hyperlink ref="B942" r:id="rId1850" display="https://actualicese.com/reunion-de-asamblea-general-para-constituir-una-empresa-o-fundacion/?referer=L-excel-formato&amp;utm_medium=act_formato_excel&amp;utm_source=act_formato_excel&amp;utm_campaign=act_formato_excel&amp;utm_content=act_formato_excel_link" xr:uid="{4AB3BACE-4509-4619-8EC6-D16332E02B8A}"/>
    <hyperlink ref="B944" r:id="rId1851" display="https://actualicese.com/cesion-y-venta-de-cuotas-sociales-a-extranos-a-la-sociedad-ltda/?referer=L-excel-formato&amp;utm_medium=act_formato_excel&amp;utm_source=act_formato_excel&amp;utm_campaign=act_formato_excel&amp;utm_content=act_formato_excel_link" xr:uid="{405B8375-D35B-435F-B872-E43DBA2B6020}"/>
    <hyperlink ref="B946" r:id="rId1852" display="https://actualicese.com/poder-para-nombrar-delegado-o-apoderado-en-asamblea-de-propietarios-en-p-h/?referer=L-excel-formato&amp;utm_medium=act_formato_excel&amp;utm_source=act_formato_excel&amp;utm_campaign=act_formato_excel&amp;utm_content=act_formato_excel_link" xr:uid="{C2FD9CE5-8B5F-4C43-B120-C49687C2EB61}"/>
    <hyperlink ref="B948" r:id="rId1853" display="https://actualicese.com/acta-cambio-de-representante-legal/?referer=L-excel-formato&amp;utm_medium=act_formato_excel&amp;utm_source=act_formato_excel&amp;utm_campaign=act_formato_excel&amp;utm_content=act_formato_excel_link" xr:uid="{57E48315-2F0E-443E-B9DD-D7F44EFB2ED5}"/>
    <hyperlink ref="B950" r:id="rId1854" display="https://actualicese.com/decisiones-asamblea-de-propietarios/?referer=L-excel-formato&amp;utm_medium=act_formato_excel&amp;utm_source=act_formato_excel&amp;utm_campaign=act_formato_excel&amp;utm_content=act_formato_excel_link" xr:uid="{F4ECA0DA-226A-4C31-B3BA-CA5A8507540C}"/>
    <hyperlink ref="B952" r:id="rId1855" display="https://actualicese.com/convocatoria-de-asamblea-general-ordinaria-de-copropietarios/?referer=L-excel-formato&amp;utm_medium=act_formato_excel&amp;utm_source=act_formato_excel&amp;utm_campaign=act_formato_excel&amp;utm_content=act_formato_excel_link" xr:uid="{658DA871-6746-4865-B886-BF8C8A083C9F}"/>
    <hyperlink ref="B954" r:id="rId1856" display="https://actualicese.com/liquidadores-de-sanciones-relacionadas-con-la-informacion-exogena/?referer=L-excel-formato&amp;utm_medium=act_formato_excel&amp;utm_source=act_formato_excel&amp;utm_campaign=act_formato_excel&amp;utm_content=act_formato_excel_link" xr:uid="{A500BF47-7FF8-4BA2-A82E-604549130681}"/>
    <hyperlink ref="B834" r:id="rId1857" xr:uid="{F86E9F21-442E-4258-BCE3-A6CB299DC9DC}"/>
    <hyperlink ref="B822" r:id="rId1858" display="https://actualicese.com/plantilla-del-formato-1009-para-el-reporte-de-exogena-2022-informacion-de-cuentas-por-pagar/?referer=L-excel-formato&amp;utm_medium=act_formato_excel&amp;utm_source=act_formato_excel&amp;utm_campaign=act_formato_excel&amp;utm_content=act_formato_excel_link" xr:uid="{166DB31F-6CA2-4BB6-B83F-8AF02BF14AF5}"/>
    <hyperlink ref="B824" r:id="rId1859" display="https://actualicese.com/plantilla-del-formato-1008-para-el-reporte-de-exogena-2022-informacion-de-cuentas-por-cobrar/?referer=L-excel-formato&amp;utm_medium=act_formato_excel&amp;utm_source=act_formato_excel&amp;utm_campaign=act_formato_excel&amp;utm_content=act_formato_excel_link" xr:uid="{ADBAD2D2-0C6A-4157-919C-F20DBB27EEDB}"/>
    <hyperlink ref="B826" r:id="rId1860" display="https://actualicese.com/plantilla-de-los-formatos-1011-1012-y-2275-de-exogena-2022-para-el-reporte-de-otros-datos-en-renta-e-iva/?referer=L-excel-formato&amp;utm_medium=act_formato_excel&amp;utm_source=act_formato_excel&amp;utm_campaign=act_formato_excel&amp;utm_content=act_formato_excel_link" xr:uid="{D23ABFBC-2E48-4FAB-9FD1-DFAACD7E318F}"/>
    <hyperlink ref="B828" r:id="rId1861" display="https://actualicese.com/plantilla-de-los-formatos-1005-y-1006-de-exogena-2022-para-el-reporte-del-iva-descontable-e-iva-y-o-inc-generados/?referer=L-excel-formato&amp;utm_medium=act_formato_excel&amp;utm_source=act_formato_excel&amp;utm_campaign=act_formato_excel&amp;utm_content=act_formato_excel_link" xr:uid="{3F89F25F-EA1E-4C6E-A922-18A0B7718666}"/>
    <hyperlink ref="B830" r:id="rId1862" display="https://actualicese.com/plantilla-del-formato-1007-para-el-reporte-de-exogena-2022-informacion-de-ingresos-propios/?referer=L-excel-formato&amp;utm_medium=act_formato_excel&amp;utm_source=act_formato_excel&amp;utm_campaign=act_formato_excel&amp;utm_content=act_formato_excel_link" xr:uid="{BB3E357E-8033-4939-965F-E750766ECB98}"/>
    <hyperlink ref="B806" r:id="rId1863" display="https://actualicese.com/liquidador-en-excel-del-formulario-110-y-el-formato-2516-declaracion-de-renta-de-personas-juridicas-ag-2022/?referer=L-excel-formato&amp;utm_medium=act_formato_excel&amp;utm_source=act_formato_excel&amp;utm_campaign=act_formato_excel&amp;utm_content=act_formato_excel_link" xr:uid="{03DBE66C-FC60-4506-8587-28F7D56C083F}"/>
    <hyperlink ref="B808" r:id="rId1864" display="https://actualicese.com/herramienta-con-macros-en-excel-para-elaborar-y-analizar-estados-financieros/?referer=L-excel-formato&amp;utm_medium=act_formato_excel&amp;utm_source=act_formato_excel&amp;utm_campaign=act_formato_excel&amp;utm_content=act_formato_excel_link" xr:uid="{6D0ECB5E-9BF2-4F8B-8F9E-30C0E57D2ABD}"/>
    <hyperlink ref="B810" r:id="rId1865" display="https://actualicese.com/pack-de-formatos-herramientas-y-guias-para-el-reporte-de-informacion-exogena-2022/?referer=L-excel-formato&amp;utm_medium=act_formato_excel&amp;utm_source=act_formato_excel&amp;utm_campaign=act_formato_excel&amp;utm_content=act_formato_excel_link" xr:uid="{96ACF055-6686-4BFD-A28D-D5B6ED33C892}"/>
    <hyperlink ref="B812" r:id="rId1866" display="https://actualicese.com/casos-practicos-de-liquidacion-de-intereses-moratorios-y-sancion-de-extemporaneidad-ley-2277-de-2022/?referer=L-excel-formato&amp;utm_medium=act_formato_excel&amp;utm_source=act_formato_excel&amp;utm_campaign=act_formato_excel&amp;utm_content=act_formato_excel_link" xr:uid="{CB0AF1C9-DFD6-4307-953D-3C3A72619FAB}"/>
    <hyperlink ref="B814" r:id="rId1867" display="https://actualicese.com/intereses-moratorios-sobre-deudas-tributarias/?referer=L-excel-formato&amp;utm_medium=act_formato_excel&amp;utm_source=act_formato_excel&amp;utm_campaign=act_formato_excel&amp;utm_content=act_formato_excel_link" xr:uid="{4BE5DDDE-47B3-4E86-9F64-3D93D039AD7B}"/>
    <hyperlink ref="B816" r:id="rId1868" display="https://actualicese.com/sancion-por-extemporaneidad-antes-del-emplazamiento/?referer=L-excel-formato&amp;utm_medium=act_formato_excel&amp;utm_source=act_formato_excel&amp;utm_campaign=act_formato_excel&amp;utm_content=act_formato_excel_link" xr:uid="{6ED570DA-6C6A-4ECE-999F-1F985C0C485C}"/>
    <hyperlink ref="B818" r:id="rId1869" display="https://actualicese.com/sancion-por-extemporaneidad-despues-del-emplazamiento/?referer=L-excel-formato&amp;utm_medium=act_formato_excel&amp;utm_source=act_formato_excel&amp;utm_campaign=act_formato_excel&amp;utm_content=act_formato_excel_link" xr:uid="{C87F7FC2-ADDB-4E18-B93E-1D5D3E66DB92}"/>
    <hyperlink ref="B820" r:id="rId1870" display="https://actualicese.com/simulador-del-limite-de-costos-y-gastos-no-soportados-en-factura-electronica/?referer=L-excel-formato&amp;utm_medium=act_formato_excel&amp;utm_source=act_formato_excel&amp;utm_campaign=act_formato_excel&amp;utm_content=act_formato_excel_link" xr:uid="{A2EC5561-DCB7-4F47-9995-D8E10A87ADCB}"/>
    <hyperlink ref="B792" r:id="rId1871" display="https://actualicese.com/intereses-moratorios-sobre-deudas-tributarias/?referer=L-excel-formato&amp;utm_medium=act_formato_excel&amp;utm_source=act_formato_excel&amp;utm_campaign=act_formato_excel&amp;utm_content=act_formato_excel_link" xr:uid="{B0E83B9B-6023-497C-A48F-7AA546BB2742}"/>
    <hyperlink ref="B794" r:id="rId1872" display="https://actualicese.com/plantilla-en-excel-del-formulario-350-ag-2023-declaracion-de-retencion-en-la-fuente/?referer=L-excel-formato&amp;utm_medium=act_formato_excel&amp;utm_source=act_formato_excel&amp;utm_campaign=act_formato_excel&amp;utm_content=act_formato_excel_link" xr:uid="{C1DB4EA8-2543-4372-B83E-0BD97252413F}"/>
    <hyperlink ref="B796" r:id="rId1873" display="https://actualicese.com/plantilla-del-formulario-310-ag-2023-declaracion-del-impuesto-nacional-al-consumo/?referer=L-excel-formato&amp;utm_medium=act_formato_excel&amp;utm_source=act_formato_excel&amp;utm_campaign=act_formato_excel&amp;utm_content=act_formato_excel_link" xr:uid="{58D1C4FE-5B90-4D60-937E-4596A28E72E5}"/>
    <hyperlink ref="B798" r:id="rId1874" display="https://actualicese.com/simulador-con-los-efectos-de-los-cambios-introducidos-por-la-ley-2277-de-2022-al-impuesto-de-renta-bajo-el-regimen-ordinario-de-las-personas-naturales-residentes/?referer=L-excel-formato&amp;utm_medium=act_formato_excel&amp;utm_source=act_formato_excel&amp;utm_campaign=act_formato_excel&amp;utm_content=act_formato_excel_link" xr:uid="{8BBEE50A-3DB7-44E6-A8B5-9D864AC76771}"/>
    <hyperlink ref="B800" r:id="rId1875" display="https://actualicese.com/modelo-para-definir-si-una-persona-natural-esta-obligada-a-declarar-renta/?referer=L-excel-formato&amp;utm_medium=act_formato_excel&amp;utm_source=act_formato_excel&amp;utm_campaign=act_formato_excel&amp;utm_content=act_formato_excel_link" xr:uid="{5FA812D6-4A47-49DD-9829-F35460E32104}"/>
    <hyperlink ref="B802" r:id="rId1876" display="https://actualicese.com/modelo-de-contrato-de-prestacion-de-servicios/?referer=L-excel-formato&amp;utm_medium=act_formato_excel&amp;utm_source=act_formato_excel&amp;utm_campaign=act_formato_excel&amp;utm_content=act_formato_excel_link" xr:uid="{0A461BD5-489E-4454-8EA1-B4CD59F3384E}"/>
    <hyperlink ref="B804" r:id="rId1877" display="https://actualicese.com/modelo-de-derecho-de-peticion-para-el-pago-de-incapacidades-de-trabajadores-independientes/?referer=L-excel-formato&amp;utm_medium=act_formato_excel&amp;utm_source=act_formato_excel&amp;utm_campaign=act_formato_excel&amp;utm_content=act_formato_excel_link" xr:uid="{8EDC6498-0818-46CC-A554-9AFFBABAC386}"/>
    <hyperlink ref="B766" r:id="rId1878" display="https://actualicese.com/renta-liquida-gravable-por-comparacion-patrimonial-calculos-para-su-determinacion/?referer=L-excel-formato&amp;utm_medium=act_formato_excel&amp;utm_source=act_formato_excel&amp;utm_campaign=act_formato_excel&amp;utm_content=act_formato_excel_link" xr:uid="{51F5F402-4C06-477D-85ED-78A3A4846DD6}"/>
    <hyperlink ref="B768" r:id="rId1879" display="https://actualicese.com/carta-para-solicitar-el-certificado-de-donacion-para-efectuar-descuento-tributario/?referer=L-excel-formato&amp;utm_medium=act_formato_excel&amp;utm_source=act_formato_excel&amp;utm_campaign=act_formato_excel&amp;utm_content=act_formato_excel_link" xr:uid="{1D62E0A1-7D01-4483-8D3B-168D9E5EB9C6}"/>
    <hyperlink ref="B770" r:id="rId1880" display="https://actualicese.com/liquidador-del-componente-inflacionario-de-los-rendimientos-o-costos-financieros/?referer=L-excel-formato&amp;utm_medium=act_formato_excel&amp;utm_source=act_formato_excel&amp;utm_campaign=act_formato_excel&amp;utm_content=act_formato_excel_link" xr:uid="{17728F18-E848-4A6A-A3BD-C020C1D44DE9}"/>
    <hyperlink ref="B772" r:id="rId1881" display="https://actualicese.com/pack-de-formatos-herramientas-y-guias-para-el-reporte-de-informacion-exogena-2022/?referer=L-excel-formato&amp;utm_medium=act_formato_excel&amp;utm_source=act_formato_excel&amp;utm_campaign=act_formato_excel&amp;utm_content=act_formato_excel_link" xr:uid="{6B265109-1E23-42B2-BB56-B43712B7890A}"/>
    <hyperlink ref="B774" r:id="rId1882" display="https://actualicese.com/calendario-para-pago-de-aportes-a-seguridad-social-para-empleadores-e-independientes-2023-2024/?referer=L-excel-formato&amp;utm_medium=act_formato_excel&amp;utm_source=act_formato_excel&amp;utm_campaign=act_formato_excel&amp;utm_content=act_formato_excel_link" xr:uid="{76D03EDD-EFF4-42EE-B7FA-4B03F9FEAA6A}"/>
    <hyperlink ref="B776" r:id="rId1883" display="https://actualicese.com/casos-practicos-de-criptoactivos-de-una-persona-natural-en-la-declaracion-de-renta-ag-2022/?referer=L-excel-formato&amp;utm_medium=act_formato_excel&amp;utm_source=act_formato_excel&amp;utm_campaign=act_formato_excel&amp;utm_content=act_formato_excel_link" xr:uid="{214D54DE-BF0D-4493-99BA-1A6642A6A8F0}"/>
    <hyperlink ref="B778" r:id="rId1884" display="https://actualicese.com/cuestionario-de-excel-para-definir-si-una-persona-natural-es-residente-fiscal-en-colombia/?referer=L-excel-formato&amp;utm_medium=act_formato_excel&amp;utm_source=act_formato_excel&amp;utm_campaign=act_formato_excel&amp;utm_content=act_formato_excel_link" xr:uid="{9AD11EF8-ED1F-4B9D-BDE5-3DFA54213D8B}"/>
    <hyperlink ref="B780" r:id="rId1885" display="https://actualicese.com/comparativo-de-pagos-a-trabajador-contrato-de-trabajo-vs-contrato-de-prestacion-de-servicios/?referer=L-excel-formato&amp;utm_medium=act_formato_excel&amp;utm_source=act_formato_excel&amp;utm_campaign=act_formato_excel&amp;utm_content=act_formato_excel_link" xr:uid="{AD5E789B-AB13-486F-863B-573258B67065}"/>
    <hyperlink ref="B782" r:id="rId1886" display="https://actualicese.com/liquidador-del-auxilio-de-incapacidad-de-origen-comun-para-trabajador-independiente/?referer=L-excel-formato&amp;utm_medium=act_formato_excel&amp;utm_source=act_formato_excel&amp;utm_campaign=act_formato_excel&amp;utm_content=act_formato_excel_link" xr:uid="{CA73E52A-708F-4810-BD35-0D7554D98BAB}"/>
    <hyperlink ref="B784" r:id="rId1887" display="https://actualicese.com/liquidador-de-aportes-a-caja-de-compensacion-para-trabajadores-independientes/?referer=L-excel-formato&amp;utm_medium=act_formato_excel&amp;utm_source=act_formato_excel&amp;utm_campaign=act_formato_excel&amp;utm_content=act_formato_excel_link" xr:uid="{CCF555A8-E287-42A4-9BD1-E3895344BA18}"/>
    <hyperlink ref="B786" r:id="rId1888" display="https://actualicese.com/liquidador-de-topes-de-ingresos-para-presentar-formatos-de-conciliacion-fiscal-2516-y-2517/?referer=L-excel-formato&amp;utm_medium=act_formato_excel&amp;utm_source=act_formato_excel&amp;utm_campaign=act_formato_excel&amp;utm_content=act_formato_excel_link" xr:uid="{82E9773C-8CE1-4D3C-8098-942B4B895093}"/>
    <hyperlink ref="B788" r:id="rId1889" display="https://actualicese.com/herramienta-con-macros-en-excel-para-elaborar-y-analizar-estados-financieros/?referer=L-excel-formato&amp;utm_medium=act_formato_excel&amp;utm_source=act_formato_excel&amp;utm_campaign=act_formato_excel&amp;utm_content=act_formato_excel_link" xr:uid="{36C6E5DA-0AB4-45E0-B288-99B47E8F4467}"/>
    <hyperlink ref="B790" r:id="rId1890" display="https://actualicese.com/intereses-moratorios-sobre-deudas-tributarias/?referer=L-excel-formato&amp;utm_medium=act_formato_excel&amp;utm_source=act_formato_excel&amp;utm_campaign=act_formato_excel&amp;utm_content=act_formato_excel_link" xr:uid="{F19F4397-DD9F-4AA5-8EAC-55AD22868EF3}"/>
    <hyperlink ref="B760" r:id="rId1891" display="https://actualicese.com/plantilla-para-elaborar-el-formulario-300-para-las-declaraciones-del-iva-en-2023/?referer=L-excel-formato&amp;utm_medium=act_formato_excel&amp;utm_source=act_formato_excel&amp;utm_campaign=act_formato_excel&amp;utm_content=act_formato_excel_link" xr:uid="{E410F95C-23D2-45CD-B7CE-075F35C373C7}"/>
    <hyperlink ref="B762" r:id="rId1892" display="https://actualicese.com/guia-caracteristicas-basicas-de-la-cedulacion-de-personas-naturales-residentes-ag-2022/?referer=L-excel-formato&amp;utm_medium=act_formato_excel&amp;utm_source=act_formato_excel&amp;utm_campaign=act_formato_excel&amp;utm_content=act_formato_excel_link" xr:uid="{45F8BC97-27B3-4F27-A95C-478067007B9E}"/>
    <hyperlink ref="B764" r:id="rId1893" display="https://actualicese.com/contrato-de-outsourcing/?referer=L-excel-formato&amp;utm_medium=act_formato_excel&amp;utm_source=act_formato_excel&amp;utm_campaign=act_formato_excel&amp;utm_content=act_formato_excel_link" xr:uid="{3AAAD11B-59A2-46EE-9B84-FC77303E09BD}"/>
    <hyperlink ref="B754" r:id="rId1894" display="https://actualicese.com/modelo-de-certificado-de-no-declarante-del-impuesto-de-renta-y-complementario-ag-2022/?referer=L-excel-formato&amp;utm_medium=act_formato_excel&amp;utm_source=act_formato_excel&amp;utm_campaign=act_formato_excel&amp;utm_content=act_formato_excel_link" xr:uid="{C8289E50-7FBB-4A5B-A466-B30116582BAE}"/>
    <hyperlink ref="B756" r:id="rId1895" display="https://actualicese.com/simulador-renta-liquida-de-la-cedula-general-y-distribucion-de-rentas-exentas-y-deducciones-limitadas/?referer=L-excel-formato&amp;utm_medium=act_formato_excel&amp;utm_source=act_formato_excel&amp;utm_campaign=act_formato_excel&amp;utm_content=act_formato_excel_link" xr:uid="{C96DA6ED-0D8C-436E-8BCF-5F10AF9D3771}"/>
    <hyperlink ref="B758" r:id="rId1896" display="https://actualicese.com/tratamiento-del-ica-como-descuento-o-deduccion-para-personas-naturales-caso-practico-en-excel/?referer=L-excel-formato&amp;utm_medium=act_formato_excel&amp;utm_source=act_formato_excel&amp;utm_campaign=act_formato_excel&amp;utm_content=act_formato_excel_link" xr:uid="{768B7E01-0D5B-4013-95A5-D06533F21958}"/>
    <hyperlink ref="B320" r:id="rId1897" display="https://actualicese.com/presencia-economica-significativa-pes-comparativo-en-word-de-las-normas-del-dut-1625-de-2016-afectadas-con-el-decreto-2039-de-2023/?referer=L-excel-formato&amp;utm_medium=act_formato_excel&amp;utm_source=act_formato_excel&amp;utm_campaign=act_formato_excel&amp;utm_content=act_formato_excel_link" xr:uid="{33710C2F-90B6-4558-9DCC-DFB86CCA09EE}"/>
    <hyperlink ref="B322" r:id="rId1898" display="https://actualicese.com/pagare-y-carta-de-instruccion/?referer=L-excel-formato&amp;utm_medium=act_formato_excel&amp;utm_source=act_formato_excel&amp;utm_campaign=act_formato_excel&amp;utm_content=act_formato_excel_link" xr:uid="{C2C43C06-23CA-4306-AE55-A7ABB53B2CE3}"/>
    <hyperlink ref="B324" r:id="rId1899" display="https://actualicese.com/informe-de-revisor-fiscal-bajo-nia-701-comunicacion-de-las-cuestiones-clave-de-auditoria/?referer=L-excel-formato&amp;utm_medium=act_formato_excel&amp;utm_source=act_formato_excel&amp;utm_campaign=act_formato_excel&amp;utm_content=act_formato_excel_link" xr:uid="{D702B55C-4D6F-4E99-846B-AAC5D9FDB8BE}"/>
    <hyperlink ref="B326" r:id="rId1900" display="https://actualicese.com/carta-de-aceptacion-de-un-encargo-de-auditoria-concreto/?referer=L-excel-formato&amp;utm_medium=act_formato_excel&amp;utm_source=act_formato_excel&amp;utm_campaign=act_formato_excel&amp;utm_content=act_formato_excel_link" xr:uid="{EEF07FF0-DEA6-4C06-885E-8863D8EEA8DB}"/>
    <hyperlink ref="B328" r:id="rId1901" display="https://actualicese.com/dictamen-de-revisor-fiscal-con-comunicacion-de-cuestiones-clave-nia-700-revisada-y-nia-701/?referer=L-excel-formato&amp;utm_medium=act_formato_excel&amp;utm_source=act_formato_excel&amp;utm_campaign=act_formato_excel&amp;utm_content=act_formato_excel_link" xr:uid="{ED8216FA-2373-4062-AD70-E8C89472D8F8}"/>
    <hyperlink ref="B330" r:id="rId1902" display="https://actualicese.com/dictamen-de-revisor-fiscal-que-incluye-opinion-con-salvedades/?referer=L-excel-formato&amp;utm_medium=act_formato_excel&amp;utm_source=act_formato_excel&amp;utm_campaign=act_formato_excel&amp;utm_content=act_formato_excel_link" xr:uid="{E62D0039-FB79-4985-827E-A21C7DB88B33}"/>
    <hyperlink ref="B332" r:id="rId1903" display="https://actualicese.com/certificacion-del-contador-o-revisor-fiscal-para-la-inscripcion-de-libros-en-la-camara-de-comercio/?referer=L-excel-formato&amp;utm_medium=act_formato_excel&amp;utm_source=act_formato_excel&amp;utm_campaign=act_formato_excel&amp;utm_content=act_formato_excel_link" xr:uid="{99170823-7A1B-48CB-95A2-53EBFEDD44F1}"/>
    <hyperlink ref="B334" r:id="rId1904" display="https://actualicese.com/liquidador-automatizado-de-la-prima-de-servicios-con-comprobante-de-pago/?referer=L-excel-formato&amp;utm_medium=act_formato_excel&amp;utm_source=act_formato_excel&amp;utm_campaign=act_formato_excel&amp;utm_content=act_formato_excel_link" xr:uid="{73FD82F1-E6E1-47C0-81DE-EC2C418913CE}"/>
    <hyperlink ref="B336" r:id="rId1905" display="https://actualicese.com/modelo-para-la-elaboracion-de-estados-financieros-y-calculo-de-los-indicadores-financieros/?referer=L-excel-formato&amp;utm_medium=act_formato_excel&amp;utm_source=act_formato_excel&amp;utm_campaign=act_formato_excel&amp;utm_content=act_formato_excel_link" xr:uid="{F12CC98C-D15E-4A02-B8F2-7EA96D3AB1CE}"/>
    <hyperlink ref="B338" r:id="rId1906" display="https://actualicese.com/modelo-basico-en-excel-para-proyectar-el-impuesto-al-patrimonio-anos-2023-y-siguientes/?referer=L-excel-formato&amp;utm_medium=act_formato_excel&amp;utm_source=act_formato_excel&amp;utm_campaign=act_formato_excel&amp;utm_content=act_formato_excel_link" xr:uid="{32609A59-5B0D-4140-A80A-0FD8FC57D8D0}"/>
    <hyperlink ref="B340" r:id="rId1907" display="https://actualicese.com/liquidador-en-excel-del-porcentaje-fijo-de-retencion-en-la-fuente-sobre-salarios-en-diciembre-de-2023-procedimiento-2/?referer=L-excel-formato&amp;utm_medium=act_formato_excel&amp;utm_source=act_formato_excel&amp;utm_campaign=act_formato_excel&amp;utm_content=act_formato_excel_link" xr:uid="{296AED29-1F08-49BE-98E4-A05C0D315676}"/>
    <hyperlink ref="B342" r:id="rId1908" display="https://actualicese.com/intereses-moratorios-sobre-deudas-tributarias/?referer=L-excel-formato&amp;utm_medium=act_formato_excel&amp;utm_source=act_formato_excel&amp;utm_campaign=act_formato_excel&amp;utm_content=act_formato_excel_link" xr:uid="{F8AC72D2-4A1E-4953-8E8D-8F57414BE68E}"/>
    <hyperlink ref="B344" r:id="rId1909" display="https://actualicese.com/nia-700-vs-nia-700-revisada-comparativo-de-estructura-del-informe-de-revisor-fiscal/?referer=L-excel-formato&amp;utm_medium=act_formato_excel&amp;utm_source=act_formato_excel&amp;utm_campaign=act_formato_excel&amp;utm_content=act_formato_excel_link" xr:uid="{89283881-2712-4DED-9B78-DD27640008B5}"/>
    <hyperlink ref="B346" r:id="rId1910" display="https://actualicese.com/modelo-en-excel-del-documento-soporte-para-operaciones-con-no-obligados-a-facturar/?referer=L-excel-formato&amp;utm_medium=act_formato_excel&amp;utm_source=act_formato_excel&amp;utm_campaign=act_formato_excel&amp;utm_content=act_formato_excel_link" xr:uid="{C9F8F51E-72BE-47A3-9C2F-1104D0131B72}"/>
    <hyperlink ref="B348" r:id="rId1911" display="https://actualicese.com/reparto-de-utilidades-pago-de-dividendos/?referer=L-excel-formato&amp;utm_medium=act_formato_excel&amp;utm_source=act_formato_excel&amp;utm_campaign=act_formato_excel&amp;utm_content=act_formato_excel_link" xr:uid="{874F55E0-3B5D-4D70-9695-2853EE5D7804}"/>
    <hyperlink ref="B350" r:id="rId1912" display="https://actualicese.com/reunion-del-maximo-organo-social-para-cambio-de-los-miembros-de-junta-directiva/?referer=L-excel-formato&amp;utm_medium=act_formato_excel&amp;utm_source=act_formato_excel&amp;utm_campaign=act_formato_excel&amp;utm_content=act_formato_excel_link" xr:uid="{09043C1A-4F02-4EE4-A0CE-600BA17D978B}"/>
    <hyperlink ref="B352" r:id="rId1913" display="https://actualicese.com/acta-asamblea-o-junta-extraordinaria-por-cambio-de-revisor-fiscal-renuncia-o-revocatoria/?referer=L-excel-formato&amp;utm_medium=act_formato_excel&amp;utm_source=act_formato_excel&amp;utm_campaign=act_formato_excel&amp;utm_content=act_formato_excel_link" xr:uid="{5F21A4EE-C079-4710-9C3F-4009BA01084D}"/>
    <hyperlink ref="B354" r:id="rId1914" display="https://actualicese.com/acta-de-asamblea-general/?referer=L-excel-formato&amp;utm_medium=act_formato_excel&amp;utm_source=act_formato_excel&amp;utm_campaign=act_formato_excel&amp;utm_content=act_formato_excel_link" xr:uid="{E085196B-1E33-4E35-B331-EF2E1232DAE8}"/>
    <hyperlink ref="B356" r:id="rId1915" display="https://actualicese.com/papeles-de-trabajo-del-auditor-cuestionarios-de-control-interno-para-pymes/?referer=L-excel-formato&amp;utm_medium=act_formato_excel&amp;utm_source=act_formato_excel&amp;utm_campaign=act_formato_excel&amp;utm_content=act_formato_excel_link" xr:uid="{68ADF8AF-8F15-4F4E-BE62-756A17C9A6DB}"/>
    <hyperlink ref="B358" r:id="rId1916" display="https://actualicese.com/poder-para-nombrar-delegado-o-apoderado-en-asamblea-de-propietarios-en-p-h/?referer=L-excel-formato&amp;utm_medium=act_formato_excel&amp;utm_source=act_formato_excel&amp;utm_campaign=act_formato_excel&amp;utm_content=act_formato_excel_link" xr:uid="{297D898A-F8DD-4D81-A3BC-9CB320CE3B06}"/>
    <hyperlink ref="B360" r:id="rId1917" display="https://actualicese.com/modelo-de-un-proyecto-de-distribucion-de-utilidades-en-una-sociedad-comercial/?referer=L-excel-formato&amp;utm_medium=act_formato_excel&amp;utm_source=act_formato_excel&amp;utm_campaign=act_formato_excel&amp;utm_content=act_formato_excel_link" xr:uid="{4AAC22D8-4A79-4267-BE7E-9305BF1BA961}"/>
    <hyperlink ref="B362" r:id="rId1918" display="https://actualicese.com/cuestionario-de-auditoria-para-area-de-nomina/?referer=L-excel-formato&amp;utm_medium=act_formato_excel&amp;utm_source=act_formato_excel&amp;utm_campaign=act_formato_excel&amp;utm_content=act_formato_excel_link" xr:uid="{99B5C686-8474-4FE9-BD66-8134C186566A}"/>
    <hyperlink ref="B364" r:id="rId1919" display="https://actualicese.com/cuestionario-de-auditoria-para-area-de-ventas/?referer=L-excel-formato&amp;utm_medium=act_formato_excel&amp;utm_source=act_formato_excel&amp;utm_campaign=act_formato_excel&amp;utm_content=act_formato_excel_link" xr:uid="{B1BCF6AC-9156-4CDB-B8A8-FAC0DDA95506}"/>
    <hyperlink ref="B366" r:id="rId1920" display="https://actualicese.com/convocatoria-de-asamblea-general-ordinaria-de-copropietarios/?referer=L-excel-formato&amp;utm_medium=act_formato_excel&amp;utm_source=act_formato_excel&amp;utm_campaign=act_formato_excel&amp;utm_content=act_formato_excel_link" xr:uid="{A72FA13A-3EA7-4910-B719-C6A40734E8DC}"/>
    <hyperlink ref="B368" r:id="rId1921" display="https://actualicese.com/acta-de-reunion-de-junta-directiva/?referer=L-excel-formato&amp;utm_medium=act_formato_excel&amp;utm_source=act_formato_excel&amp;utm_campaign=act_formato_excel&amp;utm_content=act_formato_excel_link" xr:uid="{6B2432E0-B587-4885-BA24-FEF66A38608F}"/>
    <hyperlink ref="B370" r:id="rId1922" display="https://actualicese.com/decisiones-asamblea-de-propietarios/?referer=L-excel-formato&amp;utm_medium=act_formato_excel&amp;utm_source=act_formato_excel&amp;utm_campaign=act_formato_excel&amp;utm_content=act_formato_excel_link" xr:uid="{6A6D6DAB-196F-4C4B-9DE7-D53E73CA2130}"/>
    <hyperlink ref="B372" r:id="rId1923" display="https://actualicese.com/informe-del-revisor-fiscal-dirigido-a-la-asamblea-de-accionistas-o-junta-de-socios/?referer=L-excel-formato&amp;utm_medium=act_formato_excel&amp;utm_source=act_formato_excel&amp;utm_campaign=act_formato_excel&amp;utm_content=act_formato_excel_link" xr:uid="{C989B98F-BD52-4EAF-9648-D30E6A60F0E2}"/>
    <hyperlink ref="B374" r:id="rId1924" display="https://actualicese.com/convocatoria-a-asamblea-general-ordinaria-de-sociosaccionistas/?referer=L-excel-formato&amp;utm_medium=act_formato_excel&amp;utm_source=act_formato_excel&amp;utm_campaign=act_formato_excel&amp;utm_content=act_formato_excel_link" xr:uid="{D9A37EB5-FF60-4E61-B1C0-DACE90C1C30C}"/>
    <hyperlink ref="B376" r:id="rId1925" display="https://actualicese.com/convocatoria-a-una-reunion-extraordinaria/?referer=L-excel-formato&amp;utm_medium=act_formato_excel&amp;utm_source=act_formato_excel&amp;utm_campaign=act_formato_excel&amp;utm_content=act_formato_excel_link" xr:uid="{8CF9E5D9-7C47-40F1-B49E-FABDA64E351C}"/>
    <hyperlink ref="B378" r:id="rId1926" display="https://actualicese.com/poder-de-representacion-en-asamblea-de-accionistas-o-junta-de-socios/?referer=L-excel-formato&amp;utm_medium=act_formato_excel&amp;utm_source=act_formato_excel&amp;utm_campaign=act_formato_excel&amp;utm_content=act_formato_excel_link" xr:uid="{227EAA8E-1768-4166-843B-7553C2CBD8CF}"/>
    <hyperlink ref="B380" r:id="rId1927" display="https://actualicese.com/modelo-de-informe-de-gestion/?referer=L-excel-formato&amp;utm_medium=act_formato_excel&amp;utm_source=act_formato_excel&amp;utm_campaign=act_formato_excel&amp;utm_content=act_formato_excel_link" xr:uid="{31CCB34B-F698-41AF-93C2-6AB30B80B0BC}"/>
    <hyperlink ref="B382" r:id="rId1928" display="https://actualicese.com/cuestionario-de-auditoria-para-el-area-de-compras/?referer=L-excel-formato&amp;utm_medium=act_formato_excel&amp;utm_source=act_formato_excel&amp;utm_campaign=act_formato_excel&amp;utm_content=act_formato_excel_link" xr:uid="{B65FA324-B327-4385-AD1C-D2E5B2FE9AE1}"/>
    <hyperlink ref="B384" r:id="rId1929" display="https://actualicese.com/pack-de-formatos-liquidadores-simuladores-y-guias-para-el-cierre-contable-y-fiscal-del-ano-gravable-2023/?referer=L-excel-formato&amp;utm_medium=act_formato_excel&amp;utm_source=act_formato_excel&amp;utm_campaign=act_formato_excel&amp;utm_content=act_formato_excel_link" xr:uid="{424D7265-1A80-47D6-8073-9F1F0F514F21}"/>
    <hyperlink ref="B386" r:id="rId1930" display="https://actualicese.com/convenio-de-pago-o-acuerdo-de-pago/?referer=L-excel-formato&amp;utm_medium=act_formato_excel&amp;utm_source=act_formato_excel&amp;utm_campaign=act_formato_excel&amp;utm_content=act_formato_excel_link" xr:uid="{869301C9-D20B-4498-A1E3-9AC067C59914}"/>
    <hyperlink ref="B388" r:id="rId1931" display="https://actualicese.com/respuesta-a-solicitud-de-un-servicio/?referer=L-excel-formato&amp;utm_medium=act_formato_excel&amp;utm_source=act_formato_excel&amp;utm_campaign=act_formato_excel&amp;utm_content=act_formato_excel_link" xr:uid="{31FD30F3-EC39-406D-82E5-2F7C039A70B3}"/>
    <hyperlink ref="B390" r:id="rId1932" display="https://actualicese.com/formato-de-solicitud-de-permiso-compensatorio-por-votaciones/?referer=L-excel-formato&amp;utm_medium=act_formato_excel&amp;utm_source=act_formato_excel&amp;utm_campaign=act_formato_excel&amp;utm_content=act_formato_excel_link" xr:uid="{D13DC470-74C3-44C2-90E4-696B19970F1C}"/>
    <hyperlink ref="B392" r:id="rId1933" display="https://actualicese.com/solicitud-compensacion-de-vacaciones/?referer=L-excel-formato&amp;utm_medium=act_formato_excel&amp;utm_source=act_formato_excel&amp;utm_campaign=act_formato_excel&amp;utm_content=act_formato_excel_link" xr:uid="{C92D8D1E-EBE3-4287-8025-EE8E300E9BA1}"/>
    <hyperlink ref="B394" r:id="rId1934" display="https://actualicese.com/simulador-del-impuesto-para-dividendos-y-participaciones-gravados-de-2016-y-anteriores/?referer=L-excel-formato&amp;utm_medium=act_formato_excel&amp;utm_source=act_formato_excel&amp;utm_campaign=act_formato_excel&amp;utm_content=act_formato_excel_link" xr:uid="{F3FF5850-989F-44AD-949E-D9786467E168}"/>
    <hyperlink ref="B396" r:id="rId1935" display="https://actualicese.com/cuestionario-de-auditoria-para-las-propiedades-planta-y-equipo/?referer=L-excel-formato&amp;utm_medium=act_formato_excel&amp;utm_source=act_formato_excel&amp;utm_campaign=act_formato_excel&amp;utm_content=act_formato_excel_link" xr:uid="{8BD81DA6-1E7F-48C0-A26E-9A16C92FD0C0}"/>
    <hyperlink ref="B398" r:id="rId1936" display="https://actualicese.com/cuestionario-de-control-interno-de-inventarios-en-excel/?referer=L-excel-formato&amp;utm_medium=act_formato_excel&amp;utm_source=act_formato_excel&amp;utm_campaign=act_formato_excel&amp;utm_content=act_formato_excel_link" xr:uid="{B06FB381-EDCB-4269-BCFC-D402C9B5BAB9}"/>
    <hyperlink ref="B400" r:id="rId1937" display="https://actualicese.com/cuestionario-de-control-interno-de-provisiones-y-contingencias-en-excel/?referer=L-excel-formato&amp;utm_medium=act_formato_excel&amp;utm_source=act_formato_excel&amp;utm_campaign=act_formato_excel&amp;utm_content=act_formato_excel_link" xr:uid="{6AB45178-11D2-49DB-84D2-CD305D4FE959}"/>
    <hyperlink ref="B402" r:id="rId1938" display="https://actualicese.com/caso-practico-en-excel-sobre-adquisicion-de-activos-inventarios-con-interes-implicito/?referer=L-excel-formato&amp;utm_medium=act_formato_excel&amp;utm_source=act_formato_excel&amp;utm_campaign=act_formato_excel&amp;utm_content=act_formato_excel_link" xr:uid="{C32491F5-3511-4021-8ABF-E84E2C9CE2A6}"/>
    <hyperlink ref="B404" r:id="rId1939" display="https://actualicese.com/codigos-de-responsabilidades-tributarias-rut-casilla-53/?referer=L-excel-formato&amp;utm_medium=act_formato_excel&amp;utm_source=act_formato_excel&amp;utm_campaign=act_formato_excel&amp;utm_content=act_formato_excel_link" xr:uid="{251E0C7B-DB3E-40D9-8728-169307FF7556}"/>
    <hyperlink ref="B406" r:id="rId1940" display="https://actualicese.com/correccion-de-errores-de-periodos-anteriores-en-el-cierre-contable/?referer=L-excel-formato&amp;utm_medium=act_formato_excel&amp;utm_source=act_formato_excel&amp;utm_campaign=act_formato_excel&amp;utm_content=act_formato_excel_link" xr:uid="{F2EE672B-A7C0-438E-AF6E-013E8E038207}"/>
    <hyperlink ref="B408" r:id="rId1941" display="https://actualicese.com/formato-de-circularizacion-de-clientes-automatizado/?referer=L-excel-formato&amp;utm_medium=act_formato_excel&amp;utm_source=act_formato_excel&amp;utm_campaign=act_formato_excel&amp;utm_content=act_formato_excel_link" xr:uid="{F2AF3A85-A0E0-4EBE-AE8B-A3D417FBDA25}"/>
    <hyperlink ref="B410" r:id="rId1942" display="https://actualicese.com/ejemplos-sobre-hechos-posteriores-al-cierre-que-implican-o-no-ajustes/?referer=L-excel-formato&amp;utm_medium=act_formato_excel&amp;utm_source=act_formato_excel&amp;utm_campaign=act_formato_excel&amp;utm_content=act_formato_excel_link" xr:uid="{A34700DA-D5AF-451C-9831-10728B775DDA}"/>
    <hyperlink ref="B412" r:id="rId1943" display="https://actualicese.com/formato-de-circularizacion-de-proveedores-automatizado/?referer=L-excel-formato&amp;utm_medium=act_formato_excel&amp;utm_source=act_formato_excel&amp;utm_campaign=act_formato_excel&amp;utm_content=act_formato_excel_link" xr:uid="{D1CC3B01-6BFF-4075-A5CE-7B42054B7198}"/>
    <hyperlink ref="B414" r:id="rId1944" display="https://actualicese.com/guia-en-excel-para-revisiones-pertinentes-en-la-propiedad-planta-y-equipo-en-el-proceso-de-cierre-contable/?referer=L-excel-formato&amp;utm_medium=act_formato_excel&amp;utm_source=act_formato_excel&amp;utm_campaign=act_formato_excel&amp;utm_content=act_formato_excel_link" xr:uid="{A6DC2D86-B5A8-485E-82C6-A73E07E758D9}"/>
    <hyperlink ref="B416" r:id="rId1945" display="https://actualicese.com/lista-de-chequeo-para-efectuar-el-cierre-contable-y-fiscal-de-una-entidad/?referer=L-excel-formato&amp;utm_medium=act_formato_excel&amp;utm_source=act_formato_excel&amp;utm_campaign=act_formato_excel&amp;utm_content=act_formato_excel_link" xr:uid="{B7C13241-1CF3-4589-8521-4F97836DD233}"/>
    <hyperlink ref="B418" r:id="rId1946" display="https://actualicese.com/guia-en-excel-y-casos-practicos-de-tributacion-en-el-impuesto-de-renta-de-los-dividendos-y-participaciones-ag-2023/?referer=L-excel-formato&amp;utm_medium=act_formato_excel&amp;utm_source=act_formato_excel&amp;utm_campaign=act_formato_excel&amp;utm_content=act_formato_excel_link" xr:uid="{7491CF9F-89F8-495F-97DC-4616C6C3FDA8}"/>
    <hyperlink ref="B420" r:id="rId1947" display="https://actualicese.com/formatos-de-analisis-financiero-en-excel/?referer=L-excel-formato&amp;utm_medium=act_formato_excel&amp;utm_source=act_formato_excel&amp;utm_campaign=act_formato_excel&amp;utm_content=act_formato_excel_link" xr:uid="{BA8BD439-7626-4C87-A54E-BD07CC9B174C}"/>
    <hyperlink ref="B422" r:id="rId1948" display="https://actualicese.com/guia-en-word-con-las-revelaciones-de-la-informacion-financiera-a-presentar-segun-el-estandar-para-pymes/?referer=L-excel-formato&amp;utm_medium=act_formato_excel&amp;utm_source=act_formato_excel&amp;utm_campaign=act_formato_excel&amp;utm_content=act_formato_excel_link" xr:uid="{979FFDB4-0275-4B13-BB88-8DE41B6AE18A}"/>
    <hyperlink ref="B424" r:id="rId1949" display="https://actualicese.com/plantilla-del-estado-de-costos-de-produccion-y-ventas/?referer=L-excel-formato&amp;utm_medium=act_formato_excel&amp;utm_source=act_formato_excel&amp;utm_campaign=act_formato_excel&amp;utm_content=act_formato_excel_link" xr:uid="{93025E48-F5C1-4629-A316-8E9C949E1D01}"/>
    <hyperlink ref="B426" r:id="rId1950" display="https://actualicese.com/ejercicios-de-conversion-entre-tasas-de-interes-efectiva-nominal-y-periodica/?referer=L-excel-formato&amp;utm_medium=act_formato_excel&amp;utm_source=act_formato_excel&amp;utm_campaign=act_formato_excel&amp;utm_content=act_formato_excel_link" xr:uid="{377A761F-3353-4EDA-81A8-27B87AA9FBA6}"/>
    <hyperlink ref="B428" r:id="rId1951" display="https://actualicese.com/formato-de-flujo-de-caja-real-y-presupuestado/?referer=L-excel-formato&amp;utm_medium=act_formato_excel&amp;utm_source=act_formato_excel&amp;utm_campaign=act_formato_excel&amp;utm_content=act_formato_excel_link" xr:uid="{505C0F2C-121A-487B-8D7A-B3FE442E733E}"/>
    <hyperlink ref="B430" r:id="rId1952" display="https://actualicese.com/guia-modelo-en-excel-de-la-estructura-del-balance-de-comprobacion/?referer=L-excel-formato&amp;utm_medium=act_formato_excel&amp;utm_source=act_formato_excel&amp;utm_campaign=act_formato_excel&amp;utm_content=act_formato_excel_link" xr:uid="{772CE2B6-A10A-4CDF-ADD5-5B30902EAF55}"/>
    <hyperlink ref="B432" r:id="rId1953" display="https://actualicese.com/modelo-calculo-intereses-de-mora-y-su-iva-en-cuentas-por-cobrar-vencidas/?referer=L-excel-formato&amp;utm_medium=act_formato_excel&amp;utm_source=act_formato_excel&amp;utm_campaign=act_formato_excel&amp;utm_content=act_formato_excel_link" xr:uid="{FFDAB5D8-0273-4ABF-ACC4-194331D773A9}"/>
    <hyperlink ref="B434" r:id="rId1954" display="https://actualicese.com/estado-de-resultados-con-enfoque-de-gastos-por-naturaleza-o-por-funcion/?referer=L-excel-formato&amp;utm_medium=act_formato_excel&amp;utm_source=act_formato_excel&amp;utm_campaign=act_formato_excel&amp;utm_content=act_formato_excel_link" xr:uid="{804D51F7-3C92-4DBC-8304-2EA16C751675}"/>
    <hyperlink ref="B436" r:id="rId1955" display="https://actualicese.com/simulador-del-punto-de-equilibrio-en-excel-herramienta-de-analisis-financiero/?referer=L-excel-formato&amp;utm_medium=act_formato_excel&amp;utm_source=act_formato_excel&amp;utm_campaign=act_formato_excel&amp;utm_content=act_formato_excel_link" xr:uid="{51EBBFBB-EC3B-4AA9-A0F0-40C14B1D8469}"/>
    <hyperlink ref="B438" r:id="rId1956" display="https://actualicese.com/analisis-vertical-y-horizontal-aplicados-a-la-interpretacion-de-informacion-financiera/?referer=L-excel-formato&amp;utm_medium=act_formato_excel&amp;utm_source=act_formato_excel&amp;utm_campaign=act_formato_excel&amp;utm_content=act_formato_excel_link" xr:uid="{B5B5A20D-265A-4568-9971-A4B0D80E854B}"/>
    <hyperlink ref="B440" r:id="rId1957" display="https://actualicese.com/hoja-de-costos-en-excel/?referer=L-excel-formato&amp;utm_medium=act_formato_excel&amp;utm_source=act_formato_excel&amp;utm_campaign=act_formato_excel&amp;utm_content=act_formato_excel_link" xr:uid="{F61521F6-9130-4E52-907D-25B7E252ABC9}"/>
    <hyperlink ref="B442" r:id="rId1958" display="https://actualicese.com/liquidador-de-indicadores-financieros/?referer=L-excel-formato&amp;utm_medium=act_formato_excel&amp;utm_source=act_formato_excel&amp;utm_campaign=act_formato_excel&amp;utm_content=act_formato_excel_link" xr:uid="{47C89046-A800-44F4-8C33-3A4986B76127}"/>
    <hyperlink ref="B444" r:id="rId1959" display="https://actualicese.com/carta-para-autorizar-descuento-en-salario-por-libranza/?referer=L-excel-formato&amp;utm_medium=act_formato_excel&amp;utm_source=act_formato_excel&amp;utm_campaign=act_formato_excel&amp;utm_content=act_formato_excel_link" xr:uid="{85A48E97-CFD6-4261-B638-8EDB768DA68A}"/>
    <hyperlink ref="B446" r:id="rId1960" display="https://actualicese.com/dupont-indice-de-rentabilidad/?referer=L-excel-formato&amp;utm_medium=act_formato_excel&amp;utm_source=act_formato_excel&amp;utm_campaign=act_formato_excel&amp;utm_content=act_formato_excel_link" xr:uid="{F16B317B-145D-4D3C-BFFF-4117132170C0}"/>
    <hyperlink ref="B448" r:id="rId1961" display="https://actualicese.com/modelo-para-analizar-el-valor-presente-y-el-valor-presente-neto-de-una-inversion/?referer=L-excel-formato&amp;utm_medium=act_formato_excel&amp;utm_source=act_formato_excel&amp;utm_campaign=act_formato_excel&amp;utm_content=act_formato_excel_link" xr:uid="{CCA6A215-5892-408D-82A2-986B052FAA62}"/>
    <hyperlink ref="B450" r:id="rId1962" display="https://actualicese.com/estado-de-flujos-de-efectivo-por-el-metodo-directo-ejercicio-practico-y-plantilla-en-excel/?referer=L-excel-formato&amp;utm_medium=act_formato_excel&amp;utm_source=act_formato_excel&amp;utm_campaign=act_formato_excel&amp;utm_content=act_formato_excel_link" xr:uid="{9DE67E9C-AAA3-4088-A696-9340FBBD9F82}"/>
    <hyperlink ref="B452" r:id="rId1963" display="https://actualicese.com/estado-de-flujos-de-efectivo-por-el-metodo-indirecto-ejercicio-practico-y-plantilla-en-excel/?referer=L-excel-formato&amp;utm_medium=act_formato_excel&amp;utm_source=act_formato_excel&amp;utm_campaign=act_formato_excel&amp;utm_content=act_formato_excel_link" xr:uid="{EC9AC926-CD15-4636-AFAC-C2759BC74308}"/>
    <hyperlink ref="B454" r:id="rId1964" display="https://actualicese.com/modelo-de-estructura-del-estado-de-resultados-y-ganancias-acumuladas/?referer=L-excel-formato&amp;utm_medium=act_formato_excel&amp;utm_source=act_formato_excel&amp;utm_campaign=act_formato_excel&amp;utm_content=act_formato_excel_link" xr:uid="{C15EF25C-B9B6-4A18-B8EA-303760DB5CE2}"/>
    <hyperlink ref="B456" r:id="rId1965" display="https://actualicese.com/calculo-de-la-tir-y-tecnica-del-costo-amortizado-en-el-analisis-financiero/?referer=L-excel-formato&amp;utm_medium=act_formato_excel&amp;utm_source=act_formato_excel&amp;utm_campaign=act_formato_excel&amp;utm_content=act_formato_excel_link" xr:uid="{50EA3303-23B3-406E-B01A-D54C651568F7}"/>
    <hyperlink ref="B458" r:id="rId1966" display="https://actualicese.com/clasificacion-de-arrendamientos-segun-la-seccion-20-del-estandar-para-pymes-casos-practicos-en-excel/?referer=L-excel-formato&amp;utm_medium=act_formato_excel&amp;utm_source=act_formato_excel&amp;utm_campaign=act_formato_excel&amp;utm_content=act_formato_excel_link" xr:uid="{A8C0D57A-101C-422D-A34D-2EE5F5119B63}"/>
    <hyperlink ref="B460" r:id="rId1967" display="https://actualicese.com/liquidador-de-indicadores-de-detrimento-patrimonial-e-insolvencia-financiera/?referer=L-excel-formato&amp;utm_medium=act_formato_excel&amp;utm_source=act_formato_excel&amp;utm_campaign=act_formato_excel&amp;utm_content=act_formato_excel_link" xr:uid="{50BD2CA0-A97B-4C03-8AC3-D8C1EFCEB507}"/>
    <hyperlink ref="B462" r:id="rId1968" display="https://actualicese.com/guia-en-excel-para-determinar-el-control-de-una-entidad-sobre-otra/?referer=L-excel-formato&amp;utm_medium=act_formato_excel&amp;utm_source=act_formato_excel&amp;utm_campaign=act_formato_excel&amp;utm_content=act_formato_excel_link" xr:uid="{33E355E2-2EB9-49A5-AB28-26EAAA50A538}"/>
    <hyperlink ref="B464" r:id="rId1969" display="https://actualicese.com/casos-practicos-en-excel-sobre-la-distribucion-de-los-cif-costos-indirectos-de-fabricacion/?referer=L-excel-formato&amp;utm_medium=act_formato_excel&amp;utm_source=act_formato_excel&amp;utm_campaign=act_formato_excel&amp;utm_content=act_formato_excel_link" xr:uid="{D33753B8-0888-48BA-A118-0BDEBA56B322}"/>
    <hyperlink ref="B466" r:id="rId1970" display="https://actualicese.com/modelo-para-la-elaboracion-del-estado-de-cambios-en-el-patrimonio/?referer=L-excel-formato&amp;utm_medium=act_formato_excel&amp;utm_source=act_formato_excel&amp;utm_campaign=act_formato_excel&amp;utm_content=act_formato_excel_link" xr:uid="{1F41BF04-4FC2-4E4B-B828-1177647E54D9}"/>
    <hyperlink ref="B468" r:id="rId1971" display="https://actualicese.com/guia-modelo-de-presentacion-del-estado-de-resultado-integral-por-enfoques/?referer=L-excel-formato&amp;utm_medium=act_formato_excel&amp;utm_source=act_formato_excel&amp;utm_campaign=act_formato_excel&amp;utm_content=act_formato_excel_link" xr:uid="{9D3EB8DA-A596-408A-B3B5-EF3DFC697F12}"/>
    <hyperlink ref="B470" r:id="rId1972" display="https://actualicese.com/modelo-de-certificacion-de-estados-financieros-version-simplificada/?referer=L-excel-formato&amp;utm_medium=act_formato_excel&amp;utm_source=act_formato_excel&amp;utm_campaign=act_formato_excel&amp;utm_content=act_formato_excel_link" xr:uid="{D5F06E12-0EE7-4BB3-8805-E81FD813B1C3}"/>
    <hyperlink ref="B472" r:id="rId1973" display="https://actualicese.com/modelo-de-certificacion-de-estados-financieros-consolidados/?referer=L-excel-formato&amp;utm_medium=act_formato_excel&amp;utm_source=act_formato_excel&amp;utm_campaign=act_formato_excel&amp;utm_content=act_formato_excel_link" xr:uid="{2BA3F0B9-F183-4F76-B1A1-71C2DCAC3FAD}"/>
    <hyperlink ref="B474" r:id="rId1974" display="https://actualicese.com/simulador-de-estado-de-situacion-financiera-analisis-comparativo/?referer=L-excel-formato&amp;utm_medium=act_formato_excel&amp;utm_source=act_formato_excel&amp;utm_campaign=act_formato_excel&amp;utm_content=act_formato_excel_link" xr:uid="{A2ADE353-0221-4BC1-835B-66FC0BD055B5}"/>
    <hyperlink ref="B476" r:id="rId1975" display="https://actualicese.com/casos-practicos-para-comprender-la-contabilizacion-de-pasivos-en-el-cierre-contable/?referer=L-excel-formato&amp;utm_medium=act_formato_excel&amp;utm_source=act_formato_excel&amp;utm_campaign=act_formato_excel&amp;utm_content=act_formato_excel_link" xr:uid="{A8057720-BE8E-4BA3-B3C5-4927EF2AE3B0}"/>
    <hyperlink ref="B478" r:id="rId1976" display="https://actualicese.com/ejercicios-sobre-metodos-de-depreciacion-linea-recta-decreciente-unidades-de-produccion-y-mas/?referer=L-excel-formato&amp;utm_medium=act_formato_excel&amp;utm_source=act_formato_excel&amp;utm_campaign=act_formato_excel&amp;utm_content=act_formato_excel_link" xr:uid="{4BE744E9-C54F-4DA3-9F11-B6A7C3BF20A5}"/>
    <hyperlink ref="B480" r:id="rId1977" display="https://actualicese.com/carta-de-renuncia/?referer=L-excel-formato&amp;utm_medium=act_formato_excel&amp;utm_source=act_formato_excel&amp;utm_campaign=act_formato_excel&amp;utm_content=act_formato_excel_link" xr:uid="{AA67A459-2575-48E9-A13B-C5C822EF4A28}"/>
    <hyperlink ref="B482" r:id="rId1978" display="https://actualicese.com/modelo-de-llamado-de-atencion/?referer=L-excel-formato&amp;utm_medium=act_formato_excel&amp;utm_source=act_formato_excel&amp;utm_campaign=act_formato_excel&amp;utm_content=act_formato_excel_link" xr:uid="{02DBC850-36D3-4EF5-9C7B-1DB57367E3C6}"/>
    <hyperlink ref="B484" r:id="rId1979" display="https://actualicese.com/modelo-aceptacion-de-renuncia/?referer=L-excel-formato&amp;utm_medium=act_formato_excel&amp;utm_source=act_formato_excel&amp;utm_campaign=act_formato_excel&amp;utm_content=act_formato_excel_link" xr:uid="{B79B76F5-D519-4463-B01B-A826840E9D6C}"/>
    <hyperlink ref="B486" r:id="rId1980" display="https://actualicese.com/modelo-de-certificado-laboral/?referer=L-excel-formato&amp;utm_medium=act_formato_excel&amp;utm_source=act_formato_excel&amp;utm_campaign=act_formato_excel&amp;utm_content=act_formato_excel_link" xr:uid="{17B3CC44-CD75-4EA3-9A0D-3060CDC7A33C}"/>
    <hyperlink ref="B488" r:id="rId1981" display="https://actualicese.com/derecho-de-peticion-para-solicitar-certificado-laboral/?referer=L-excel-formato&amp;utm_medium=act_formato_excel&amp;utm_source=act_formato_excel&amp;utm_campaign=act_formato_excel&amp;utm_content=act_formato_excel_link" xr:uid="{2E359A0F-893F-4606-BF3C-DED90534890B}"/>
    <hyperlink ref="B490" r:id="rId1982" display="https://actualicese.com/simulador-de-casos-para-clasificar-instrumentos-financieros-como-pasivos-o-patrimonio/?referer=L-excel-formato&amp;utm_medium=act_formato_excel&amp;utm_source=act_formato_excel&amp;utm_campaign=act_formato_excel&amp;utm_content=act_formato_excel_link" xr:uid="{AE90AEBA-694B-4B01-86B4-779FD89844EE}"/>
    <hyperlink ref="B492" r:id="rId1983" display="https://actualicese.com/guia-en-excel-sobre-el-sistema-de-facturacion-electronica-documento-soporte-y-nomina-electronica-ag-2023/?referer=L-excel-formato&amp;utm_medium=act_formato_excel&amp;utm_source=act_formato_excel&amp;utm_campaign=act_formato_excel&amp;utm_content=act_formato_excel_link" xr:uid="{41F4615B-CA8A-4DB7-B31B-EE642EE4D71A}"/>
    <hyperlink ref="B494" r:id="rId1984" display="https://actualicese.com/casos-practicos-para-comprender-la-contabilizacion-de-activos-en-el-cierre-contable/?referer=L-excel-formato&amp;utm_medium=act_formato_excel&amp;utm_source=act_formato_excel&amp;utm_campaign=act_formato_excel&amp;utm_content=act_formato_excel_link" xr:uid="{37EFB0CB-1345-4ED2-AB22-A4C6FBB7440A}"/>
    <hyperlink ref="B496" r:id="rId1985" display="https://actualicese.com/liquidador-modelos-de-conciliacion-bancaria-individual-y-conjunta-en-excel/?referer=L-excel-formato&amp;utm_medium=act_formato_excel&amp;utm_source=act_formato_excel&amp;utm_campaign=act_formato_excel&amp;utm_content=act_formato_excel_link" xr:uid="{7CD99A10-30C8-415F-B618-9F7434950631}"/>
    <hyperlink ref="B498" r:id="rId1986" display="https://actualicese.com/ejercicio-practico-en-excel-valuacion-de-inventarios-por-el-metodo-de-identificacion-especifica/?referer=L-excel-formato&amp;utm_medium=act_formato_excel&amp;utm_source=act_formato_excel&amp;utm_campaign=act_formato_excel&amp;utm_content=act_formato_excel_link" xr:uid="{C828A7DE-057F-4A0F-B29F-E24C8829B45A}"/>
    <hyperlink ref="B500" r:id="rId1987" display="https://actualicese.com/simulador-para-la-clasificacion-de-entidades-en-los-grupos-1-2-o-3-de-estandares-internacionales/?referer=L-excel-formato&amp;utm_medium=act_formato_excel&amp;utm_source=act_formato_excel&amp;utm_campaign=act_formato_excel&amp;utm_content=act_formato_excel_link" xr:uid="{CC741D75-E8D9-4F3F-AACA-731A601CB0D9}"/>
    <hyperlink ref="B502" r:id="rId1988" display="https://actualicese.com/guia-en-excel-con-los-principales-indices-de-coherencia-tributaria-para-las-personas-juridicas/?referer=L-excel-formato&amp;utm_medium=act_formato_excel&amp;utm_source=act_formato_excel&amp;utm_campaign=act_formato_excel&amp;utm_content=act_formato_excel_link" xr:uid="{B79C905D-1F89-4C9C-813A-8798F359D953}"/>
    <hyperlink ref="B504" r:id="rId1989" display="https://actualicese.com/liquidador-casos-practicos-en-excel-con-las-diferencias-mas-comunes-en-el-proceso-de-conciliacion-fiscal-de-personas-juridicas/?referer=L-excel-formato&amp;utm_medium=act_formato_excel&amp;utm_source=act_formato_excel&amp;utm_campaign=act_formato_excel&amp;utm_content=act_formato_excel_link" xr:uid="{E16E48ED-2BBA-4B6B-A68A-CE1B9DCF5AA0}"/>
    <hyperlink ref="B506" r:id="rId1990" display="https://actualicese.com/simulador-con-las-diferencias-permanentes-temporales-y-temporarias-efectos-en-la-utilidad-contable-y-fiscal/?referer=L-excel-formato&amp;utm_medium=act_formato_excel&amp;utm_source=act_formato_excel&amp;utm_campaign=act_formato_excel&amp;utm_content=act_formato_excel_link" xr:uid="{8926EE86-EF87-4742-BA16-971C6DF2873B}"/>
    <hyperlink ref="B508" r:id="rId1991" display="https://actualicese.com/liquidador-en-excel-para-calcular-la-contribucion-2023-a-supersociedades/?referer=L-excel-formato&amp;utm_medium=act_formato_excel&amp;utm_source=act_formato_excel&amp;utm_campaign=act_formato_excel&amp;utm_content=act_formato_excel_link" xr:uid="{44CFD06D-2DCC-4421-AED7-9FDE4CA4129D}"/>
    <hyperlink ref="B510" r:id="rId1992" display="https://actualicese.com/caso-practico-en-excel-sobre-bancarizacion-en-personas-juridicas/?referer=L-excel-formato&amp;utm_medium=act_formato_excel&amp;utm_source=act_formato_excel&amp;utm_campaign=act_formato_excel&amp;utm_content=act_formato_excel_link" xr:uid="{BFEF5812-383B-4ED0-81FA-45DF6D387055}"/>
    <hyperlink ref="B512" r:id="rId1993" display="https://actualicese.com/indicadores-financieros-de-actividad-y-rentabilidad/?referer=L-excel-formato&amp;utm_medium=act_formato_excel&amp;utm_source=act_formato_excel&amp;utm_campaign=act_formato_excel&amp;utm_content=act_formato_excel_link" xr:uid="{D5416968-EB97-467B-A2E5-670CB6A56007}"/>
    <hyperlink ref="B514" r:id="rId1994" display="https://actualicese.com/indicadores-financieros-de-endeudamiento/?referer=L-excel-formato&amp;utm_medium=act_formato_excel&amp;utm_source=act_formato_excel&amp;utm_campaign=act_formato_excel&amp;utm_content=act_formato_excel_link" xr:uid="{083B58ED-9CFC-4598-8BC4-7F24C5E17B35}"/>
    <hyperlink ref="B516" r:id="rId1995" display="https://actualicese.com/indicadores-financieros-margenes-de-utilidad-o-rentabilidad/?referer=L-excel-formato&amp;utm_medium=act_formato_excel&amp;utm_source=act_formato_excel&amp;utm_campaign=act_formato_excel&amp;utm_content=act_formato_excel_link" xr:uid="{55E74B72-B4CC-4AA5-88C8-6A57654E9FF9}"/>
    <hyperlink ref="B518" r:id="rId1996" display="https://actualicese.com/indicadores-financieros-de-liquidez/?referer=L-excel-formato&amp;utm_medium=act_formato_excel&amp;utm_source=act_formato_excel&amp;utm_campaign=act_formato_excel&amp;utm_content=act_formato_excel_link" xr:uid="{9D53906E-32E6-4678-B2D6-CFBE97326E2A}"/>
    <hyperlink ref="B520" r:id="rId1997" display="https://actualicese.com/indicadores-financieros-de-mercado/?referer=L-excel-formato&amp;utm_medium=act_formato_excel&amp;utm_source=act_formato_excel&amp;utm_campaign=act_formato_excel&amp;utm_content=act_formato_excel_link" xr:uid="{6AB10A53-651D-4BFA-A0F9-34925E89D6FC}"/>
    <hyperlink ref="B522" r:id="rId1998" display="https://actualicese.com/modelo-cesion-de-acciones/?referer=L-excel-formato&amp;utm_medium=act_formato_excel&amp;utm_source=act_formato_excel&amp;utm_campaign=act_formato_excel&amp;utm_content=act_formato_excel_link" xr:uid="{1FCC3C04-F9A4-451A-8DAF-67A6872869DD}"/>
    <hyperlink ref="B524" r:id="rId1999" display="https://actualicese.com/modelo-de-memorial-para-solicitarle-al-juez-librar-medida-cautelar/?referer=L-excel-formato&amp;utm_medium=act_formato_excel&amp;utm_source=act_formato_excel&amp;utm_campaign=act_formato_excel&amp;utm_content=act_formato_excel_link" xr:uid="{8FCB1E52-07D9-4C77-97C4-4ED4398B08DA}"/>
    <hyperlink ref="B526" r:id="rId2000" display="https://actualicese.com/nota-1-a-los-estados-financieros-bajo-el-estandar-internacional-para-pymes/?referer=L-excel-formato&amp;utm_medium=act_formato_excel&amp;utm_source=act_formato_excel&amp;utm_campaign=act_formato_excel&amp;utm_content=act_formato_excel_link" xr:uid="{C877BC62-A250-4553-84EB-BF18EB6592E6}"/>
    <hyperlink ref="B528" r:id="rId2001" display="https://actualicese.com/revocatoria-de-poder-otorgado-a-un-abogado/?referer=L-excel-formato&amp;utm_medium=act_formato_excel&amp;utm_source=act_formato_excel&amp;utm_campaign=act_formato_excel&amp;utm_content=act_formato_excel_link" xr:uid="{307F3687-E3EB-4FDF-98EF-55D971C2DB21}"/>
    <hyperlink ref="B530" r:id="rId2002" display="https://actualicese.com/guia-modelo-de-notas-a-los-estados-financieros-estado-de-resultados/?referer=L-excel-formato&amp;utm_medium=act_formato_excel&amp;utm_source=act_formato_excel&amp;utm_campaign=act_formato_excel&amp;utm_content=act_formato_excel_link" xr:uid="{6EE8DF1F-3CD2-4762-A19C-0C760AB3D07D}"/>
    <hyperlink ref="B532" r:id="rId2003" display="https://actualicese.com/matriz-en-excel-rentas-exentas-descuentos-costos-y-deducciones-para-personas-juridicas-en-2023/?referer=L-excel-formato&amp;utm_medium=act_formato_excel&amp;utm_source=act_formato_excel&amp;utm_campaign=act_formato_excel&amp;utm_content=act_formato_excel_link" xr:uid="{D9579843-66E6-4A05-9A5E-45C1807F3502}"/>
    <hyperlink ref="B534" r:id="rId2004" display="https://actualicese.com/modelo-de-carta-para-solicitar-a-la-empresa-de-servicios-publicos-la-suspension-del-contrato-de-telefonia-e-internet/?referer=L-excel-formato&amp;utm_medium=act_formato_excel&amp;utm_source=act_formato_excel&amp;utm_campaign=act_formato_excel&amp;utm_content=act_formato_excel_link" xr:uid="{5CCE315D-4DC6-42C6-9127-91DE16D25A0B}"/>
    <hyperlink ref="B536" r:id="rId2005" display="https://actualicese.com/solicitud-pago-de-acreencias-laborales/?referer=L-excel-formato&amp;utm_medium=act_formato_excel&amp;utm_source=act_formato_excel&amp;utm_campaign=act_formato_excel&amp;utm_content=act_formato_excel_link" xr:uid="{45BF6B5F-CC73-416B-A9C4-4055E1D5F8D3}"/>
    <hyperlink ref="B538" r:id="rId2006" display="https://actualicese.com/carta-otorgando-poder/?referer=L-excel-formato&amp;utm_medium=act_formato_excel&amp;utm_source=act_formato_excel&amp;utm_campaign=act_formato_excel&amp;utm_content=act_formato_excel_link" xr:uid="{0B4CE92D-D166-46C4-B67C-2C01ACF12730}"/>
    <hyperlink ref="B540" r:id="rId2007" display="https://actualicese.com/cuestionario-control-interno-efectivo-y-equivalentes-de-efectivo/?referer=L-excel-formato&amp;utm_medium=act_formato_excel&amp;utm_source=act_formato_excel&amp;utm_campaign=act_formato_excel&amp;utm_content=act_formato_excel_link" xr:uid="{E25C1905-62A4-45D0-8697-022FF91697B6}"/>
    <hyperlink ref="B542" r:id="rId2008" display="https://actualicese.com/pack-de-formatos-en-excel-para-calcular-el-impuesto-diferido-en-2023-guias-casos-practicos-y-mas/?referer=L-excel-formato&amp;utm_medium=act_formato_excel&amp;utm_source=act_formato_excel&amp;utm_campaign=act_formato_excel&amp;utm_content=act_formato_excel_link" xr:uid="{4154B662-E4FA-4D9F-91A5-56CB588CB9C5}"/>
    <hyperlink ref="B544" r:id="rId2009" display="https://actualicese.com/modelo-de-politica-base-para-la-preparacion-de-estados-financieros-bajo-estandar-internacional-para-pymes/?referer=L-excel-formato&amp;utm_medium=act_formato_excel&amp;utm_source=act_formato_excel&amp;utm_campaign=act_formato_excel&amp;utm_content=act_formato_excel_link" xr:uid="{6E0E8326-1F7F-4506-9C9F-BC2165630B4A}"/>
    <hyperlink ref="B546" r:id="rId2010" display="https://actualicese.com/liquidador-de-actualizacion-de-sanciones-tributarias/?referer=L-excel-formato&amp;utm_medium=act_formato_excel&amp;utm_source=act_formato_excel&amp;utm_campaign=act_formato_excel&amp;utm_content=act_formato_excel_link" xr:uid="{C1413663-1F84-4969-BA37-C8315A7BDA66}"/>
    <hyperlink ref="B548" r:id="rId2011" display="https://actualicese.com/determinacion-de-diferencias-temporarias-e-impuesto-diferido/?referer=L-excel-formato&amp;utm_medium=act_formato_excel&amp;utm_source=act_formato_excel&amp;utm_campaign=act_formato_excel&amp;utm_content=act_formato_excel_link" xr:uid="{06A5230F-1A11-4C97-AA9E-8D3DAD988D77}"/>
    <hyperlink ref="B550" r:id="rId2012" display="https://actualicese.com/caso-practico-en-excel-utilidad-del-impuesto-diferido-en-la-correccion-del-efecto-de-las-normas-fiscales/?referer=L-excel-formato&amp;utm_medium=act_formato_excel&amp;utm_source=act_formato_excel&amp;utm_campaign=act_formato_excel&amp;utm_content=act_formato_excel_link" xr:uid="{8299B381-BBCD-4134-9427-074C047958A3}"/>
    <hyperlink ref="B552" r:id="rId2013" display="https://actualicese.com/casos-practicos-sobre-metodos-para-determinar-la-naturaleza-del-impuesto-diferido/?referer=L-excel-formato&amp;utm_medium=act_formato_excel&amp;utm_source=act_formato_excel&amp;utm_campaign=act_formato_excel&amp;utm_content=act_formato_excel_link" xr:uid="{2531C403-9C11-4A01-B72C-2365E24966E8}"/>
    <hyperlink ref="B554" r:id="rId2014" display="https://actualicese.com/pack-de-formatos-para-realizar-contabilizaciones-en-operaciones-diarias/?referer=L-excel-formato&amp;utm_medium=act_formato_excel&amp;utm_source=act_formato_excel&amp;utm_campaign=act_formato_excel&amp;utm_content=act_formato_excel_link" xr:uid="{F2265F52-82BA-438B-92ED-6E9942EE3CFE}"/>
    <hyperlink ref="B556" r:id="rId2015" display="https://actualicese.com/horas-diurnas-nocturnas-extras-dominicales-y-festivas/?referer=L-excel-formato&amp;utm_medium=act_formato_excel&amp;utm_source=act_formato_excel&amp;utm_campaign=act_formato_excel&amp;utm_content=act_formato_excel_link" xr:uid="{162A6877-B9E8-4E76-9826-97824F4BB6BF}"/>
    <hyperlink ref="B558" r:id="rId2016" display="https://actualicese.com/formato-en-excel-para-la-toma-de-inventario-fisico-con-macros/?referer=L-excel-formato&amp;utm_medium=act_formato_excel&amp;utm_source=act_formato_excel&amp;utm_campaign=act_formato_excel&amp;utm_content=act_formato_excel_link" xr:uid="{5DDBE28E-5916-4A99-901F-983F47D3AF7D}"/>
    <hyperlink ref="B560" r:id="rId2017" display="https://actualicese.com/casos-practicos-de-contabilizacion-de-sanciones-e-intereses-tributarios-a-la-dian/?referer=L-excel-formato&amp;utm_medium=act_formato_excel&amp;utm_source=act_formato_excel&amp;utm_campaign=act_formato_excel&amp;utm_content=act_formato_excel_link" xr:uid="{0B8CF1CB-AD10-4F1E-B9FB-FF3664B8143D}"/>
    <hyperlink ref="B562" r:id="rId2018" display="https://actualicese.com/formato-de-arqueo-de-caja-general/?referer=L-excel-formato&amp;utm_medium=act_formato_excel&amp;utm_source=act_formato_excel&amp;utm_campaign=act_formato_excel&amp;utm_content=act_formato_excel_link" xr:uid="{8705FACD-415A-429F-98B4-C34065E3633D}"/>
    <hyperlink ref="B564" r:id="rId2019" display="https://actualicese.com/arqueo-caja-menor/?referer=L-excel-formato&amp;utm_medium=act_formato_excel&amp;utm_source=act_formato_excel&amp;utm_campaign=act_formato_excel&amp;utm_content=act_formato_excel_link" xr:uid="{E5F53B9C-3A84-4535-9F1C-8E3918D5A6AA}"/>
    <hyperlink ref="B566" r:id="rId2020" display="https://actualicese.com/liquidador-y-caso-practico-para-calcular-y-contabilizar-horas-extra-y-recargos-con-la-reduccion-de-la-jornada-laboral-en-2023/?referer=L-excel-formato&amp;utm_medium=act_formato_excel&amp;utm_source=act_formato_excel&amp;utm_campaign=act_formato_excel&amp;utm_content=act_formato_excel_link" xr:uid="{75AA91E3-C402-410D-B3F8-7935E0CD6CE5}"/>
    <hyperlink ref="B568" r:id="rId2021" display="https://actualicese.com/notificacion-a-empleado-de-la-reduccion-de-la-jornada-laboral/?referer=L-excel-formato&amp;utm_medium=act_formato_excel&amp;utm_source=act_formato_excel&amp;utm_campaign=act_formato_excel&amp;utm_content=act_formato_excel_link" xr:uid="{8D7C45B4-6677-4284-B3A9-80719D4A42C4}"/>
    <hyperlink ref="B570" r:id="rId2022" display="https://actualicese.com/casos-practicos-de-contabilizacion-de-ingresos-en-pymes-bajo-estandares-internacionales/?referer=L-excel-formato&amp;utm_medium=act_formato_excel&amp;utm_source=act_formato_excel&amp;utm_campaign=act_formato_excel&amp;utm_content=act_formato_excel_link" xr:uid="{E9A32992-B31D-4E4E-ACE0-383A643E3557}"/>
    <hyperlink ref="B572" r:id="rId2023" display="https://actualicese.com/formato-de-calculo-de-horas-extra-y-recargos-mensuales-o-quincenales/?referer=L-excel-formato&amp;utm_medium=act_formato_excel&amp;utm_source=act_formato_excel&amp;utm_campaign=act_formato_excel&amp;utm_content=act_formato_excel_link" xr:uid="{9A71C594-F60E-4592-8685-B792A6A2D264}"/>
    <hyperlink ref="B574" r:id="rId2024" display="https://actualicese.com/caso-practico-de-contabilizacion-de-un-prestamo-bancario-en-pymes-y-microempresas/?referer=L-excel-formato&amp;utm_medium=act_formato_excel&amp;utm_source=act_formato_excel&amp;utm_campaign=act_formato_excel&amp;utm_content=act_formato_excel_link" xr:uid="{FB622BB1-D54A-4053-92AC-6914D8A87C1E}"/>
    <hyperlink ref="B576" r:id="rId2025" display="https://actualicese.com/casos-practicos-sobre-contabilizacion-de-combinacion-de-negocios-y-determinacion-de-la-plusvalia/?referer=L-excel-formato&amp;utm_medium=act_formato_excel&amp;utm_source=act_formato_excel&amp;utm_campaign=act_formato_excel&amp;utm_content=act_formato_excel_link" xr:uid="{087AF8B0-DCD2-4E37-958A-51E0D819B7F5}"/>
    <hyperlink ref="B578" r:id="rId2026" display="https://actualicese.com/solicitud-de-licencia-por-luto/?referer=L-excel-formato&amp;utm_medium=act_formato_excel&amp;utm_source=act_formato_excel&amp;utm_campaign=act_formato_excel&amp;utm_content=act_formato_excel_link" xr:uid="{A3139D5C-308C-45FA-8742-74939C6AB908}"/>
    <hyperlink ref="B580" r:id="rId2027" display="https://actualicese.com/formato-de-solicitud-de-licencia-de-calamidad-domestica/?referer=L-excel-formato&amp;utm_medium=act_formato_excel&amp;utm_source=act_formato_excel&amp;utm_campaign=act_formato_excel&amp;utm_content=act_formato_excel_link" xr:uid="{FFDE23E8-15DB-4F2F-A17A-AA4D104C4730}"/>
    <hyperlink ref="B582" r:id="rId2028" display="https://actualicese.com/sanciones-relacionadas-con-la-declaracion-informativa/?referer=L-excel-formato&amp;utm_medium=act_formato_excel&amp;utm_source=act_formato_excel&amp;utm_campaign=act_formato_excel&amp;utm_content=act_formato_excel_link" xr:uid="{0A65480D-A663-44D4-B65E-BD18479E18C2}"/>
    <hyperlink ref="B584" r:id="rId2029" display="https://actualicese.com/politica-de-pago-a-proveedores-y-plantilla-de-control-de-cuentas-por-pagar/?referer=L-excel-formato&amp;utm_medium=act_formato_excel&amp;utm_source=act_formato_excel&amp;utm_campaign=act_formato_excel&amp;utm_content=act_formato_excel_link" xr:uid="{CDC1A3C9-4261-4743-8891-2FFA53323E42}"/>
    <hyperlink ref="B586" r:id="rId2030" display="https://actualicese.com/plantilla-para-el-control-y-auditoria-del-gasto-de-servicios-publicos/?referer=L-excel-formato&amp;utm_medium=act_formato_excel&amp;utm_source=act_formato_excel&amp;utm_campaign=act_formato_excel&amp;utm_content=act_formato_excel_link" xr:uid="{A7E143C6-8639-43EA-9D65-0EFE26EDDC42}"/>
    <hyperlink ref="B588" r:id="rId2031" display="https://actualicese.com/casos-practicos-de-retencion-en-la-fuente-por-compras-servicios-y-honorarios/?referer=L-excel-formato&amp;utm_medium=act_formato_excel&amp;utm_source=act_formato_excel&amp;utm_campaign=act_formato_excel&amp;utm_content=act_formato_excel_link" xr:uid="{A63DC293-5ACF-47C6-B0E0-34885F726DC9}"/>
    <hyperlink ref="B590" r:id="rId2032" display="https://actualicese.com/plantilla-para-el-control-y-auditoria-del-gasto-de-celulares/?referer=L-excel-formato&amp;utm_medium=act_formato_excel&amp;utm_source=act_formato_excel&amp;utm_campaign=act_formato_excel&amp;utm_content=act_formato_excel_link" xr:uid="{2BC9EEE2-8622-4992-BE5B-605722BA9FFC}"/>
    <hyperlink ref="B592" r:id="rId2033" display="https://actualicese.com/casos-practicos-sobre-aiu-calculo-del-iva-y-retencion-en-la-fuente-en-esta-figura/?referer=L-excel-formato&amp;utm_medium=act_formato_excel&amp;utm_source=act_formato_excel&amp;utm_campaign=act_formato_excel&amp;utm_content=act_formato_excel_link" xr:uid="{6D43BC76-CB8A-4712-94D5-82A4051D82A7}"/>
    <hyperlink ref="B594" r:id="rId2034" display="https://actualicese.com/simulador-para-la-aplicacion-de-la-renta-exenta-de-las-cesantias-y-sus-intereses-ag-2022-numeral-4-del-articulo-206-del-et/?referer=L-excel-formato&amp;utm_medium=act_formato_excel&amp;utm_source=act_formato_excel&amp;utm_campaign=act_formato_excel&amp;utm_content=act_formato_excel_link" xr:uid="{0D7AE94C-34DB-439B-AC1B-0916F1367112}"/>
    <hyperlink ref="B596" r:id="rId2035" display="https://actualicese.com/liquidador-en-excel-con-macros-del-porcentaje-de-retencion-en-la-fuente-sobre-salarios-procedimiento-1-2023/?referer=L-excel-formato&amp;utm_medium=act_formato_excel&amp;utm_source=act_formato_excel&amp;utm_campaign=act_formato_excel&amp;utm_content=act_formato_excel_link" xr:uid="{75400A1B-2B05-465A-9EAD-CE54DF831B97}"/>
    <hyperlink ref="B598" r:id="rId2036" display="https://actualicese.com/caso-practico-de-contabilizacion-de-devoluciones-en-ventas/?referer=L-excel-formato&amp;utm_medium=act_formato_excel&amp;utm_source=act_formato_excel&amp;utm_campaign=act_formato_excel&amp;utm_content=act_formato_excel_link" xr:uid="{2022E1EB-6E5B-4FAA-857E-D32B19F3654C}"/>
    <hyperlink ref="B600" r:id="rId2037" display="https://actualicese.com/liquidador-de-politica-de-recaudo-a-clientes-y-plantilla-de-control-de-cuentas-por-cobrar/?referer=L-excel-formato&amp;utm_medium=act_formato_excel&amp;utm_source=act_formato_excel&amp;utm_campaign=act_formato_excel&amp;utm_content=act_formato_excel_link" xr:uid="{93C18ED1-0862-488A-8182-0EDD5CECF613}"/>
    <hyperlink ref="B602" r:id="rId2038" display="https://actualicese.com/impuesto-diferido-por-diferencia-en-cambio-caso-practico-en-excel/?referer=L-excel-formato&amp;utm_medium=act_formato_excel&amp;utm_source=act_formato_excel&amp;utm_campaign=act_formato_excel&amp;utm_content=act_formato_excel_link" xr:uid="{F7F7975A-69ED-4437-86E2-30E7DD0D5E10}"/>
    <hyperlink ref="B604" r:id="rId2039" display="https://actualicese.com/caso-practico-en-excel-impuesto-diferido-por-deterioro-de-inventario/?referer=L-excel-formato&amp;utm_medium=act_formato_excel&amp;utm_source=act_formato_excel&amp;utm_campaign=act_formato_excel&amp;utm_content=act_formato_excel_link" xr:uid="{0A89C23F-A662-4326-BD0E-E0AD17E2974A}"/>
    <hyperlink ref="B606" r:id="rId2040" display="https://actualicese.com/liquidador-caso-practico-en-excel-impuesto-diferido-por-valorizacion-de-activos-intangibles/?referer=L-excel-formato&amp;utm_medium=act_formato_excel&amp;utm_source=act_formato_excel&amp;utm_campaign=act_formato_excel&amp;utm_content=act_formato_excel_link" xr:uid="{C5F12458-E02B-434F-B68D-14290B7AEC8C}"/>
    <hyperlink ref="B608" r:id="rId2041" display="https://actualicese.com/ejercicios-para-determinar-si-una-persona-natural-esta-obligada-a-presentar-renta-por-el-ag-2022/?referer=L-excel-formato&amp;utm_medium=act_formato_excel&amp;utm_source=act_formato_excel&amp;utm_campaign=act_formato_excel&amp;utm_content=act_formato_excel_link" xr:uid="{B5260E80-16BA-4FE0-A7C8-51395527D9BA}"/>
    <hyperlink ref="B610" r:id="rId2042" display="https://actualicese.com/matriz-y-ejemplos-sobre-la-determinacion-de-la-residencia-fiscal-de-las-personas-naturales/?referer=L-excel-formato&amp;utm_medium=act_formato_excel&amp;utm_source=act_formato_excel&amp;utm_campaign=act_formato_excel&amp;utm_content=act_formato_excel_link" xr:uid="{E0008AA6-9180-42E6-BBD2-1BFBC98FB260}"/>
    <hyperlink ref="B612" r:id="rId2043" display="https://actualicese.com/aplicacion-del-impuesto-a-los-dividendos-recibidos-por-personas-naturales-caso-practico-en-excel/?referer=L-excel-formato&amp;utm_medium=act_formato_excel&amp;utm_source=act_formato_excel&amp;utm_campaign=act_formato_excel&amp;utm_content=act_formato_excel_link" xr:uid="{C286CE24-A137-4951-8B7C-D3B4C6427593}"/>
    <hyperlink ref="B614" r:id="rId2044" display="https://actualicese.com/simulador-para-el-calculo-del-limite-del-descuento-por-impuestos-pagados-en-el-exterior-en-el-formulario-210/?referer=L-excel-formato&amp;utm_medium=act_formato_excel&amp;utm_source=act_formato_excel&amp;utm_campaign=act_formato_excel&amp;utm_content=act_formato_excel_link" xr:uid="{3BE1FF56-0364-460C-A175-360CFADB4E96}"/>
    <hyperlink ref="B616" r:id="rId2045" display="https://actualicese.com/ejercicio-practico-de-impuesto-diferido-compensacion-de-perdidas-fiscales-y-exceso-de-renta-presuntiva/?referer=L-excel-formato&amp;utm_medium=act_formato_excel&amp;utm_source=act_formato_excel&amp;utm_campaign=act_formato_excel&amp;utm_content=act_formato_excel_link" xr:uid="{CBEAB288-3DA3-4C95-B408-257F554C2FB4}"/>
    <hyperlink ref="B618" r:id="rId2046" display="https://actualicese.com/liquidador-caso-practico-en-excel-impuesto-diferido-por-provisiones-no-aceptadas-fiscalmente/?referer=L-excel-formato&amp;utm_medium=act_formato_excel&amp;utm_source=act_formato_excel&amp;utm_campaign=act_formato_excel&amp;utm_content=act_formato_excel_link" xr:uid="{3E2CB0B2-1CD1-404F-BEBA-20312685CDBD}"/>
    <hyperlink ref="B620" r:id="rId2047" display="https://actualicese.com/liquidador-impuesto-diferido-por-activos-biologicos-caso-practico-en-excel/?referer=L-excel-formato&amp;utm_medium=act_formato_excel&amp;utm_source=act_formato_excel&amp;utm_campaign=act_formato_excel&amp;utm_content=act_formato_excel_link" xr:uid="{A53DA37A-396C-4949-930F-C7B39ADCA258}"/>
    <hyperlink ref="B622" r:id="rId2048" display="https://actualicese.com/liquidador-caso-practico-en-excel-de-impuesto-diferido-por-acciones-medidas-a-valor-razonable/?referer=L-excel-formato&amp;utm_medium=act_formato_excel&amp;utm_source=act_formato_excel&amp;utm_campaign=act_formato_excel&amp;utm_content=act_formato_excel_link" xr:uid="{0FE33ED7-9EA0-4858-B9C9-E3FE31B0621E}"/>
    <hyperlink ref="B624" r:id="rId2049" display="https://actualicese.com/impuesto-diferido-en-la-depreciacion-de-propiedad-planta-y-equipo-caso-practico-en-excel/?referer=L-excel-formato&amp;utm_medium=act_formato_excel&amp;utm_source=act_formato_excel&amp;utm_campaign=act_formato_excel&amp;utm_content=act_formato_excel_link" xr:uid="{11F092C5-E224-4EDB-921A-6623818F6325}"/>
    <hyperlink ref="B626" r:id="rId2050" display="https://actualicese.com/modelo-en-excel-calculo-de-intereses-presuntivos-en-2023-sobre-prestamos-entre-socios-y-sociedades/?referer=L-excel-formato&amp;utm_medium=act_formato_excel&amp;utm_source=act_formato_excel&amp;utm_campaign=act_formato_excel&amp;utm_content=act_formato_excel_link" xr:uid="{F44B25AB-8744-430E-985C-97ED24F68FA8}"/>
    <hyperlink ref="B628" r:id="rId2051" display="https://actualicese.com/casos-practicos-de-contabilizacion-de-compras-e-impuestos-asumidos/?referer=L-excel-formato&amp;utm_medium=act_formato_excel&amp;utm_source=act_formato_excel&amp;utm_campaign=act_formato_excel&amp;utm_content=act_formato_excel_link" xr:uid="{BB86EBEC-EEA9-4E6B-9050-1FDB1A80F516}"/>
    <hyperlink ref="B630" r:id="rId2052" display="https://actualicese.com/caso-practico-de-determinacion-de-la-renta-liquida-cedular-por-pensiones-del-exterior/?referer=L-excel-formato&amp;utm_medium=act_formato_excel&amp;utm_source=act_formato_excel&amp;utm_campaign=act_formato_excel&amp;utm_content=act_formato_excel_link" xr:uid="{6BE9629B-EED6-4C09-9B85-3C4CA51DF87A}"/>
    <hyperlink ref="B632" r:id="rId2053" display="https://actualicese.com/guia-modelo-de-notas-a-los-estados-financieros-estado-de-situacion-financiera/?referer=L-excel-formato&amp;utm_medium=act_formato_excel&amp;utm_source=act_formato_excel&amp;utm_campaign=act_formato_excel&amp;utm_content=act_formato_excel_link" xr:uid="{BC30BECC-2DEB-4287-A14E-EEC24F5AF0DD}"/>
    <hyperlink ref="B634" r:id="rId2054" display="https://actualicese.com/simulador-de-los-efectos-del-rechazo-de-costos-y-gastos-en-efectivo-a-partir-de-2018/?referer=L-excel-formato&amp;utm_medium=act_formato_excel&amp;utm_source=act_formato_excel&amp;utm_campaign=act_formato_excel&amp;utm_content=act_formato_excel_link" xr:uid="{6F2C759B-4631-481F-9A08-3389C72A7093}"/>
    <hyperlink ref="B636" r:id="rId2055" display="https://actualicese.com/liquidador-del-impuesto-sobre-la-renta-liquida-de-las-cedulas-general-y-de-pensiones/?referer=L-excel-formato&amp;utm_medium=act_formato_excel&amp;utm_source=act_formato_excel&amp;utm_campaign=act_formato_excel&amp;utm_content=act_formato_excel_link" xr:uid="{45BDB954-0C08-470C-AEA5-E5732A8F6DFA}"/>
    <hyperlink ref="B638" r:id="rId2056" display="https://actualicese.com/determinacion-de-ganancia-ocasional-gravable-de-una-persona-natural-residente-caso-practico-en-excel/?referer=L-excel-formato&amp;utm_medium=act_formato_excel&amp;utm_source=act_formato_excel&amp;utm_campaign=act_formato_excel&amp;utm_content=act_formato_excel_link" xr:uid="{560CE0B3-2F4B-48F1-BF88-184719D72143}"/>
    <hyperlink ref="B640" r:id="rId2057" display="https://actualicese.com/caso-practico-deducciones-y-descuentos-tributarios-para-personas-juridicas-con-los-cambios-de-la-ley-2277-de-2022/?referer=L-excel-formato&amp;utm_medium=act_formato_excel&amp;utm_source=act_formato_excel&amp;utm_campaign=act_formato_excel&amp;utm_content=act_formato_excel_link" xr:uid="{24AC9234-C5D0-4B98-9EA6-4596C021E841}"/>
    <hyperlink ref="B642" r:id="rId2058" display="https://actualicese.com/liquidador-en-excel-con-macros-del-porcentaje-fijo-de-retencion-en-la-fuente-sobre-salarios-con-procedimiento-2/?referer=L-excel-formato&amp;utm_medium=act_formato_excel&amp;utm_source=act_formato_excel&amp;utm_campaign=act_formato_excel&amp;utm_content=act_formato_excel_link" xr:uid="{FF9A423E-2FF8-45B7-95FE-B75A4C9EB21A}"/>
    <hyperlink ref="B644" r:id="rId2059" display="https://actualicese.com/caso-practico-calculo-del-valor-a-adicionar-y-limites-de-beneficios-tributarios/?referer=L-excel-formato&amp;utm_medium=act_formato_excel&amp;utm_source=act_formato_excel&amp;utm_campaign=act_formato_excel&amp;utm_content=act_formato_excel_link" xr:uid="{ABA0CEF5-4AEF-42A6-B31F-7EDD06AF5D28}"/>
    <hyperlink ref="B646" r:id="rId2060" display="https://actualicese.com/conciliacion-contable-y-tributaria-casos-de-descuentos-y-donaciones-especiales/?referer=L-excel-formato&amp;utm_medium=act_formato_excel&amp;utm_source=act_formato_excel&amp;utm_campaign=act_formato_excel&amp;utm_content=act_formato_excel_link" xr:uid="{4AF3A698-FFF0-4957-85B7-743FAD806E1B}"/>
    <hyperlink ref="B648" r:id="rId2061" display="https://actualicese.com/listado-de-contribuyentes-inscritos-en-el-regimen-simple/?referer=L-excel-formato&amp;utm_medium=act_formato_excel&amp;utm_source=act_formato_excel&amp;utm_campaign=act_formato_excel&amp;utm_content=act_formato_excel_link" xr:uid="{1CC2CDC2-C7ED-4EB4-9A3E-C4DD65DE6A7E}"/>
    <hyperlink ref="B650" r:id="rId2062" display="https://actualicese.com/caso-practico-de-determinacion-de-la-renta-liquida-cedular-por-pensiones-recibidas-en-colombia/?referer=L-excel-formato&amp;utm_medium=act_formato_excel&amp;utm_source=act_formato_excel&amp;utm_campaign=act_formato_excel&amp;utm_content=act_formato_excel_link" xr:uid="{AC714C12-B872-45D3-A921-AB912DDEDFB6}"/>
    <hyperlink ref="B652" r:id="rId2063" display="https://actualicese.com/caso-practico-en-excel-impuesto-diferido-por-valoracion-de-propiedades-de-inversion/?referer=L-excel-formato&amp;utm_medium=act_formato_excel&amp;utm_source=act_formato_excel&amp;utm_campaign=act_formato_excel&amp;utm_content=act_formato_excel_link" xr:uid="{94F601FE-C3B7-47B0-8148-2363DF020959}"/>
    <hyperlink ref="B654" r:id="rId2064" display="https://actualicese.com/pack-de-formatos-para-profundizar-en-las-novedades-de-la-ley-de-reforma-tributaria-2277-de-2022/?referer=L-excel-formato&amp;utm_medium=act_formato_excel&amp;utm_source=act_formato_excel&amp;utm_campaign=act_formato_excel&amp;utm_content=act_formato_excel_link" xr:uid="{FE51F9A7-3E74-4053-8D64-3BFBB6772FDA}"/>
    <hyperlink ref="B656" r:id="rId2065" display="https://actualicese.com/casos-practicos-en-excel-del-impuesto-al-patrimonio-ag-2023/?referer=L-excel-formato&amp;utm_medium=act_formato_excel&amp;utm_source=act_formato_excel&amp;utm_campaign=act_formato_excel&amp;utm_content=act_formato_excel_link" xr:uid="{D32F3EF9-F1B0-4420-A95F-2C989A0F01FC}"/>
    <hyperlink ref="B658" r:id="rId2066" display="https://actualicese.com/impuesto-diferido-por-venta-de-bienes-inmuebles-a-largo-plazo-en-2023-caso-practico-en-excel/?referer=L-excel-formato&amp;utm_medium=act_formato_excel&amp;utm_source=act_formato_excel&amp;utm_campaign=act_formato_excel&amp;utm_content=act_formato_excel_link" xr:uid="{5C857323-22CA-4207-B268-94DFEA337746}"/>
    <hyperlink ref="B660" r:id="rId2067" display="https://actualicese.com/guia-en-excel-y-casos-practicos-de-tributacion-en-el-impuesto-de-renta-de-los-dividendos-y-participaciones-2022/?referer=L-excel-formato&amp;utm_medium=act_formato_excel&amp;utm_source=act_formato_excel&amp;utm_campaign=act_formato_excel&amp;utm_content=act_formato_excel_link" xr:uid="{8632B2D9-1F09-4244-8E7E-FEC774A2429E}"/>
    <hyperlink ref="B662" r:id="rId2068" display="https://actualicese.com/modelo-de-certificado-de-retencion-en-la-fuente-por-conceptos-diferentes-a-rentas-laborales/?referer=L-excel-formato&amp;utm_medium=act_formato_excel&amp;utm_source=act_formato_excel&amp;utm_campaign=act_formato_excel&amp;utm_content=act_formato_excel_link" xr:uid="{77D3E10A-42DA-4784-8B68-1BC1877B6E89}"/>
    <hyperlink ref="B664" r:id="rId2069" display="https://actualicese.com/formato-de-control-de-clientes-de-declaracion-de-renta-de-persona-natural/?referer=L-excel-formato&amp;utm_medium=act_formato_excel&amp;utm_source=act_formato_excel&amp;utm_campaign=act_formato_excel&amp;utm_content=act_formato_excel_link" xr:uid="{5A520359-F68A-49C7-93A5-B8E48C520631}"/>
    <hyperlink ref="B666" r:id="rId2070" display="https://actualicese.com/dividendos-y-sus-retenciones-comparativo-de-normas-del-dut-1625-de-2016-modificadas-con-el-decreto-1103-de-2023/?referer=L-excel-formato&amp;utm_medium=act_formato_excel&amp;utm_source=act_formato_excel&amp;utm_campaign=act_formato_excel&amp;utm_content=act_formato_excel_link" xr:uid="{507EF77B-176B-40D5-892A-22B7022F4E6D}"/>
    <hyperlink ref="B668" r:id="rId2071" display="https://actualicese.com/impuesto-diferido-por-gastos-de-establecimiento-en-2023-caso-practico-en-excel/?referer=L-excel-formato&amp;utm_medium=act_formato_excel&amp;utm_source=act_formato_excel&amp;utm_campaign=act_formato_excel&amp;utm_content=act_formato_excel_link" xr:uid="{9C72162A-F09D-405E-9A5E-D929B2107AAF}"/>
    <hyperlink ref="B670" r:id="rId2072" display="https://actualicese.com/impuesto-diferido-ante-deterioro-de-cartera-en-2023-caso-practico-en-excel/?referer=L-excel-formato&amp;utm_medium=act_formato_excel&amp;utm_source=act_formato_excel&amp;utm_campaign=act_formato_excel&amp;utm_content=act_formato_excel_link" xr:uid="{AE5FCBDA-6F90-4514-93E0-5AEDC0C6FC4C}"/>
    <hyperlink ref="B672" r:id="rId2073" display="https://actualicese.com/ejercicio-practico-en-excel-impuesto-diferido-cuando-hay-compensacion-de-perdidas-fiscales/?referer=L-excel-formato&amp;utm_medium=act_formato_excel&amp;utm_source=act_formato_excel&amp;utm_campaign=act_formato_excel&amp;utm_content=act_formato_excel_link" xr:uid="{6B95781B-0C98-43CD-ABF3-74CFE8A898E8}"/>
    <hyperlink ref="B674" r:id="rId2074" display="https://actualicese.com/simulador-del-impuesto-para-dividendos-y-participaciones-gravados-de-2017-y-siguientes/?referer=L-excel-formato&amp;utm_medium=act_formato_excel&amp;utm_source=act_formato_excel&amp;utm_campaign=act_formato_excel&amp;utm_content=act_formato_excel_link" xr:uid="{3B073667-1385-41D3-B01C-89202A15972F}"/>
    <hyperlink ref="B676" r:id="rId2075" display="https://actualicese.com/simulador-del-impuesto-para-dividendos-y-participaciones-no-gravados-de-2017-y-siguientes/?referer=L-excel-formato&amp;utm_medium=act_formato_excel&amp;utm_source=act_formato_excel&amp;utm_campaign=act_formato_excel&amp;utm_content=act_formato_excel_link" xr:uid="{464F784D-DC14-40DC-BF91-7D7EED7A48ED}"/>
    <hyperlink ref="B678" r:id="rId2076" display="https://actualicese.com/contrato-modelo-contrato-de-mandato/?referer=L-excel-formato&amp;utm_medium=act_formato_excel&amp;utm_source=act_formato_excel&amp;utm_campaign=act_formato_excel&amp;utm_content=act_formato_excel_link" xr:uid="{738C26E3-B4C1-42D4-8DA0-D9E2F8DAAEAD}"/>
    <hyperlink ref="B680" r:id="rId2077" display="https://actualicese.com/liquidador-de-sanciones-por-incumplir-con-la-obligacion-de-inscribirse-al-rut/?referer=L-excel-formato&amp;utm_medium=act_formato_excel&amp;utm_source=act_formato_excel&amp;utm_campaign=act_formato_excel&amp;utm_content=act_formato_excel_link" xr:uid="{F4C7E540-D3CB-48D0-B8B5-0032EA10375A}"/>
    <hyperlink ref="B682" r:id="rId2078" display="https://actualicese.com/lista-de-chequeo-para-trasladarse-de-regimen-de-pensiones/?referer=L-excel-formato&amp;utm_medium=act_formato_excel&amp;utm_source=act_formato_excel&amp;utm_campaign=act_formato_excel&amp;utm_content=act_formato_excel_link" xr:uid="{04F252F9-2C7A-4B64-8BE7-06829FFD20CC}"/>
    <hyperlink ref="B684" r:id="rId2079" display="https://actualicese.com/modelos-y-guias-sobre-aspectos-labores-y-comerciales-que-deben-atender-los-trabajadores-independientes/?referer=L-excel-formato&amp;utm_medium=act_formato_excel&amp;utm_source=act_formato_excel&amp;utm_campaign=act_formato_excel&amp;utm_content=act_formato_excel_link" xr:uid="{9A367F71-64EF-4AF0-BB48-F3DF6ECFA1C9}"/>
    <hyperlink ref="B686" r:id="rId2080" display="https://actualicese.com/casos-practicos-de-liquidacion-y-contabilizacion-de-sanciones-por-no-inscribirse-o-actualizar-el-rut/?referer=L-excel-formato&amp;utm_medium=act_formato_excel&amp;utm_source=act_formato_excel&amp;utm_campaign=act_formato_excel&amp;utm_content=act_formato_excel_link" xr:uid="{98955E46-05A7-4E3C-BE8C-009464353D1E}"/>
    <hyperlink ref="B688" r:id="rId2081" display="https://actualicese.com/utilidad-por-venta-de-activo-fijo-depreciable-que-sera-renta-por-recuperacion-de-deducciones/?referer=L-excel-formato&amp;utm_medium=act_formato_excel&amp;utm_source=act_formato_excel&amp;utm_campaign=act_formato_excel&amp;utm_content=act_formato_excel_link" xr:uid="{9CBF0454-F17F-44DD-8AD3-CD864705D8FC}"/>
    <hyperlink ref="B690" r:id="rId2082" display="https://actualicese.com/caso-practico-de-declaracion-de-renta-a-partir-de-informacion-reportada-por-terceros/?referer=L-excel-formato&amp;utm_medium=act_formato_excel&amp;utm_source=act_formato_excel&amp;utm_campaign=act_formato_excel&amp;utm_content=act_formato_excel_link" xr:uid="{54051443-07E1-4861-971A-332B3D1AF98E}"/>
    <hyperlink ref="B692" r:id="rId2083" display="https://actualicese.com/formulario-110-y-formato-2516-para-la-declaracion-de-renta-de-personas-naturales-no-residentes-que-llevan-contabilidad-ag-2022/?referer=L-excel-formato&amp;utm_medium=act_formato_excel&amp;utm_source=act_formato_excel&amp;utm_campaign=act_formato_excel&amp;utm_content=act_formato_excel_link" xr:uid="{7E79629C-06B1-4FC4-AAF4-5C7ED6ED8038}"/>
    <hyperlink ref="B694" r:id="rId2084" display="https://actualicese.com/modelo-para-definir-si-una-persona-natural-esta-obligada-a-declarar-renta/?referer=L-excel-formato&amp;utm_medium=act_formato_excel&amp;utm_source=act_formato_excel&amp;utm_campaign=act_formato_excel&amp;utm_content=act_formato_excel_link" xr:uid="{9A373619-45DC-4C6C-A45B-83B48F3AE6F0}"/>
    <hyperlink ref="B696" r:id="rId2085" display="https://actualicese.com/retencion-en-la-fuente-sobre-prima-de-servicios-caso-practico/?referer=L-excel-formato&amp;utm_medium=act_formato_excel&amp;utm_source=act_formato_excel&amp;utm_campaign=act_formato_excel&amp;utm_content=act_formato_excel_link" xr:uid="{36E3D62F-B44B-4EE3-83B7-1A9BFD0391DD}"/>
    <hyperlink ref="B698" r:id="rId2086" display="https://actualicese.com/simulador-del-beneficio-de-auditoria-para-2021-2022-y-2023-con-las-novedades-de-la-ley-de-inversion-social/?referer=L-excel-formato&amp;utm_medium=act_formato_excel&amp;utm_source=act_formato_excel&amp;utm_campaign=act_formato_excel&amp;utm_content=act_formato_excel_link" xr:uid="{7584BA02-10C8-49CC-B717-A25B32953B7A}"/>
    <hyperlink ref="B700" r:id="rId2087" display="https://actualicese.com/modelo-de-carta-de-solicitud-de-correccion-de-informacion-exogena/?referer=L-excel-formato&amp;utm_medium=act_formato_excel&amp;utm_source=act_formato_excel&amp;utm_campaign=act_formato_excel&amp;utm_content=act_formato_excel_link" xr:uid="{5B7540F6-C40A-4160-9EBF-4FBBBB086F36}"/>
    <hyperlink ref="B702" r:id="rId2088" display="https://actualicese.com/formulario-110-declaracion-de-renta-de-personas-naturales-no-residentes-que-no-llevan-contabilidad-ag-2022/?referer=L-excel-formato&amp;utm_medium=act_formato_excel&amp;utm_source=act_formato_excel&amp;utm_campaign=act_formato_excel&amp;utm_content=act_formato_excel_link" xr:uid="{00847AC4-6B3D-4A45-BB72-5857EC004B73}"/>
    <hyperlink ref="B704" r:id="rId2089" display="https://actualicese.com/pack-de-formatos-para-elaborar-la-declaracion-de-renta-de-personas-naturales-ag-2022/?referer=L-excel-formato&amp;utm_medium=act_formato_excel&amp;utm_source=act_formato_excel&amp;utm_campaign=act_formato_excel&amp;utm_content=act_formato_excel_link" xr:uid="{155616A8-FA4A-47B5-BB48-43332CAF8212}"/>
    <hyperlink ref="B706" r:id="rId2090" display="https://actualicese.com/beneficio-de-auditoria-para-personas-naturales-ag-2022-casos-practicos-en-excel/?referer=L-excel-formato&amp;utm_medium=act_formato_excel&amp;utm_source=act_formato_excel&amp;utm_campaign=act_formato_excel&amp;utm_content=act_formato_excel_link" xr:uid="{AA314682-48C1-430E-BEEC-2691F8994CD3}"/>
    <hyperlink ref="B708" r:id="rId2091" display="https://actualicese.com/listado-de-actividades-economicas-codigos-ciiu/?referer=L-excel-formato&amp;utm_medium=act_formato_excel&amp;utm_source=act_formato_excel&amp;utm_campaign=act_formato_excel&amp;utm_content=act_formato_excel_link" xr:uid="{9626153C-E4A4-4DD4-AF00-6666E4F38BBF}"/>
    <hyperlink ref="B710" r:id="rId2092" display="https://actualicese.com/valor-patrimonial-de-acciones-y-aportes-en-la-declaracion-de-renta-de-personas-naturales-ag-2022/?referer=L-excel-formato&amp;utm_medium=act_formato_excel&amp;utm_source=act_formato_excel&amp;utm_campaign=act_formato_excel&amp;utm_content=act_formato_excel_link" xr:uid="{EAAE35D6-896A-4F21-A45C-B618330C1483}"/>
    <hyperlink ref="B712" r:id="rId2093" display="https://actualicese.com/ejercicios-sobre-la-determinacion-de-la-renta-liquida-de-trabajo-cuando-hay-rentas-laborales-y-honorarios/?referer=L-excel-formato&amp;utm_medium=act_formato_excel&amp;utm_source=act_formato_excel&amp;utm_campaign=act_formato_excel&amp;utm_content=act_formato_excel_link" xr:uid="{A9A23D9B-84B6-4249-A350-F8174EDDF651}"/>
    <hyperlink ref="B714" r:id="rId2094" display="https://actualicese.com/calculo-del-limite-de-subcapitalizacion-casos-practicos-en-excel/?referer=L-excel-formato&amp;utm_medium=act_formato_excel&amp;utm_source=act_formato_excel&amp;utm_campaign=act_formato_excel&amp;utm_content=act_formato_excel_link" xr:uid="{58AEE1E5-386A-468F-A3FA-3C552C5A92E3}"/>
    <hyperlink ref="B716" r:id="rId2095" display="https://actualicese.com/caso-practico-sobre-liquidacion-de-sucesion-iliquida-e-impuesto-de-ganancia-ocasional/?referer=L-excel-formato&amp;utm_medium=act_formato_excel&amp;utm_source=act_formato_excel&amp;utm_campaign=act_formato_excel&amp;utm_content=act_formato_excel_link" xr:uid="{382CA487-97F6-4938-9992-6FFBA17E92F4}"/>
    <hyperlink ref="B718" r:id="rId2096" display="https://actualicese.com/declaracion-de-renta-de-personas-naturales-documentos-necesarios-para-su-elaboracion/?referer=L-excel-formato&amp;utm_medium=act_formato_excel&amp;utm_source=act_formato_excel&amp;utm_campaign=act_formato_excel&amp;utm_content=act_formato_excel_link" xr:uid="{FF7184EB-171B-4776-86B0-DD50B9C615D2}"/>
    <hyperlink ref="B720" r:id="rId2097" display="https://actualicese.com/notificacion-de-embargo-de-la-prima-de-servicios/?referer=L-excel-formato&amp;utm_medium=act_formato_excel&amp;utm_source=act_formato_excel&amp;utm_campaign=act_formato_excel&amp;utm_content=act_formato_excel_link" xr:uid="{D4550651-77FB-4C9F-8460-AE9BE004B8B4}"/>
    <hyperlink ref="B722" r:id="rId2098" display="https://actualicese.com/12-liquidadores-para-calcular-la-prima-de-servicios-semestral/?referer=L-excel-formato&amp;utm_medium=act_formato_excel&amp;utm_source=act_formato_excel&amp;utm_campaign=act_formato_excel&amp;utm_content=act_formato_excel_link" xr:uid="{5E066A3B-688E-4154-A677-74F09D22C0BB}"/>
    <hyperlink ref="B724" r:id="rId2099" display="https://actualicese.com/formulario-210-y-formato-2517-para-la-declaracion-de-renta-de-personas-naturales-residentes-que-llevan-contabilidad-ag-2022/?referer=L-excel-formato&amp;utm_medium=act_formato_excel&amp;utm_source=act_formato_excel&amp;utm_campaign=act_formato_excel&amp;utm_content=act_formato_excel_link" xr:uid="{9B3B5681-DC73-4050-97F3-0C33187BA5E9}"/>
    <hyperlink ref="B726" r:id="rId2100" display="https://actualicese.com/notificacion-a-trabajadores-que-no-tienen-derecho-a-la-prima-de-servicios/?referer=L-excel-formato&amp;utm_medium=act_formato_excel&amp;utm_source=act_formato_excel&amp;utm_campaign=act_formato_excel&amp;utm_content=act_formato_excel_link" xr:uid="{A3A022AF-925C-43E3-A40D-47DEB6170A41}"/>
    <hyperlink ref="B728" r:id="rId2101" display="https://actualicese.com/calendario-tributario-2023-version-automatizada-en-excel/?referer=L-excel-formato&amp;utm_medium=act_formato_excel&amp;utm_source=act_formato_excel&amp;utm_campaign=act_formato_excel&amp;utm_content=act_formato_excel_link" xr:uid="{9F67A8DC-B41E-4DB2-B299-9D18AD2A84B1}"/>
    <hyperlink ref="B730" r:id="rId2102" display="https://actualicese.com/excel-del-formulario-2593-ag-2023-declaracion-de-anticipos-bimestrales-regimen-simple/?referer=L-excel-formato&amp;utm_medium=act_formato_excel&amp;utm_source=act_formato_excel&amp;utm_campaign=act_formato_excel&amp;utm_content=act_formato_excel_link" xr:uid="{9D38705D-4F67-4D3E-99FB-2530E1D5F585}"/>
    <hyperlink ref="B732" r:id="rId2103" display="https://actualicese.com/liquidador-modelo-en-excel-para-calcular-la-nueva-tasa-minima-de-tributacion-de-las-personas-juridicas-segun-reforma-tributaria-2022/?referer=L-excel-formato&amp;utm_medium=act_formato_excel&amp;utm_source=act_formato_excel&amp;utm_campaign=act_formato_excel&amp;utm_content=act_formato_excel_link" xr:uid="{0805B327-DB3C-46B1-95D0-6DAF6E9B31EE}"/>
    <hyperlink ref="B734" r:id="rId2104" display="https://actualicese.com/calendario-tributario-2023-version-para-imprimir/?referer=L-excel-formato&amp;utm_medium=act_formato_excel&amp;utm_source=act_formato_excel&amp;utm_campaign=act_formato_excel&amp;utm_content=act_formato_excel_link" xr:uid="{44A4FD3B-2552-4B5C-895E-55A16E10FE7F}"/>
    <hyperlink ref="B736" r:id="rId2105" display="https://actualicese.com/liquidador-en-excel-del-porcentaje-fijo-de-retencion-en-la-fuente-sobre-salarios-en-junio-de-2023-procedimiento-2/?referer=L-excel-formato&amp;utm_medium=act_formato_excel&amp;utm_source=act_formato_excel&amp;utm_campaign=act_formato_excel&amp;utm_content=act_formato_excel_link" xr:uid="{356A49F4-A383-4BD8-A9E1-8DCA29D963AE}"/>
    <hyperlink ref="B738" r:id="rId2106" display="https://actualicese.com/formulario-160-ag-2023-para-la-declaracion-de-activos-en-el-exterior/?referer=L-excel-formato&amp;utm_medium=act_formato_excel&amp;utm_source=act_formato_excel&amp;utm_campaign=act_formato_excel&amp;utm_content=act_formato_excel_link" xr:uid="{7EB1D3C9-9E58-4F64-92C2-9D19B2FAA435}"/>
    <hyperlink ref="B740" r:id="rId2107" display="https://actualicese.com/formulario-420-ag-2023-para-la-declaracion-del-impuesto-al-patrimonio/?referer=L-excel-formato&amp;utm_medium=act_formato_excel&amp;utm_source=act_formato_excel&amp;utm_campaign=act_formato_excel&amp;utm_content=act_formato_excel_link" xr:uid="{1F8AE23B-24F3-49C3-A597-9B715A67FBB4}"/>
    <hyperlink ref="B742" r:id="rId2108" display="https://actualicese.com/certificado-de-dependientes-para-efectos-de-deduccion-en-la-declaracion-de-renta/?referer=L-excel-formato&amp;utm_medium=act_formato_excel&amp;utm_source=act_formato_excel&amp;utm_campaign=act_formato_excel&amp;utm_content=act_formato_excel_link" xr:uid="{5D136CD7-52CD-42D4-9ADC-5DC52E2E78C3}"/>
    <hyperlink ref="B744" r:id="rId2109" display="https://actualicese.com/liquidador-del-componente-inflacionario-de-los-rendimientos-o-costos-financieros/?referer=L-excel-formato&amp;utm_medium=act_formato_excel&amp;utm_source=act_formato_excel&amp;utm_campaign=act_formato_excel&amp;utm_content=act_formato_excel_link" xr:uid="{FCFF4784-974D-49F1-8418-54FC0CCFE70A}"/>
    <hyperlink ref="B746" r:id="rId2110" display="https://actualicese.com/liquidadores-de-sancion-por-no-declarar/?referer=L-excel-formato&amp;utm_medium=act_formato_excel&amp;utm_source=act_formato_excel&amp;utm_campaign=act_formato_excel&amp;utm_content=act_formato_excel_link" xr:uid="{B221DC49-7DE3-4E4B-AACD-62F4BE748795}"/>
    <hyperlink ref="B748" r:id="rId2111" display="https://actualicese.com/formulario-210-declaracion-de-renta-de-personas-naturales-residentes-que-no-llevan-contabilidad-ag-2022/?referer=L-excel-formato&amp;utm_medium=act_formato_excel&amp;utm_source=act_formato_excel&amp;utm_campaign=act_formato_excel&amp;utm_content=act_formato_excel_link" xr:uid="{23607E7E-2D15-4D69-9AF8-9E3F8BE851EE}"/>
    <hyperlink ref="B750" r:id="rId2112" display="https://actualicese.com/liquidador-de-sancion-por-correccion-presentada-por-el-contribuyente/?referer=L-excel-formato&amp;utm_medium=act_formato_excel&amp;utm_source=act_formato_excel&amp;utm_campaign=act_formato_excel&amp;utm_content=act_formato_excel_link" xr:uid="{00AD8B33-3589-42BC-ADC9-8C31AE2B38B5}"/>
    <hyperlink ref="B752" r:id="rId2113" display="https://actualicese.com/liquidador-de-sancion-por-inexactitud/?referer=L-excel-formato&amp;utm_medium=act_formato_excel&amp;utm_source=act_formato_excel&amp;utm_campaign=act_formato_excel&amp;utm_content=act_formato_excel_link" xr:uid="{047E455C-EB10-41F0-BA34-4793E0AC5319}"/>
    <hyperlink ref="B304" r:id="rId2114" display="https://actualicese.com/listado-de-convenios-internacionales-para-evitar-la-doble-tributacion-ano-gravable-2022-y-2023/?referer=L-excel-formato&amp;utm_medium=act_formato_excel&amp;utm_source=act_formato_excel&amp;utm_campaign=act_formato_excel&amp;utm_content=act_formato_excel_link" xr:uid="{ECEF94B3-6BA7-4B36-B7C2-107C73AE7871}"/>
    <hyperlink ref="B306" r:id="rId2115" display="https://actualicese.com/convertidor-de-uvt/?referer=L-excel-formato&amp;utm_medium=act_formato_excel&amp;utm_source=act_formato_excel&amp;utm_campaign=act_formato_excel&amp;utm_content=act_formato_excel_link" xr:uid="{3D666F88-EAB1-4407-BEDC-F641C37A8DED}"/>
    <hyperlink ref="B308" r:id="rId2116" display="https://actualicese.com/formulas-para-liquidacion-de-prestaciones-vacaciones-y-horas-extras/?referer=L-excel-formato&amp;utm_medium=act_formato_excel&amp;utm_source=act_formato_excel&amp;utm_campaign=act_formato_excel&amp;utm_content=act_formato_excel_link" xr:uid="{3606BAFF-9B2F-40FF-B705-2502E8A5607B}"/>
    <hyperlink ref="B310" r:id="rId2117" display="https://actualicese.com/responsabilidad-en-seguridad-social-de-trabajadores-independientes/?referer=L-excel-formato&amp;utm_medium=act_formato_excel&amp;utm_source=act_formato_excel&amp;utm_campaign=act_formato_excel&amp;utm_content=act_formato_excel_link" xr:uid="{80305241-E1E6-40DB-8646-AF5C5EB6E5CC}"/>
    <hyperlink ref="B312" r:id="rId2118" display="https://actualicese.com/estados-financieros-consolidados-opinion-con-salvedades-cuando-no-se-obtiene-evidencia/?referer=L-excel-formato&amp;utm_medium=act_formato_excel&amp;utm_source=act_formato_excel&amp;utm_campaign=act_formato_excel&amp;utm_content=act_formato_excel_link" xr:uid="{07FBC1FC-D81E-4774-97BD-DE8D39E75315}"/>
    <hyperlink ref="B314" r:id="rId2119" display="https://actualicese.com/informe-sobre-los-hallazgos-obtenidos-en-los-inventarios/?referer=L-excel-formato&amp;utm_medium=act_formato_excel&amp;utm_source=act_formato_excel&amp;utm_campaign=act_formato_excel&amp;utm_content=act_formato_excel_link" xr:uid="{CAAB2484-A9FD-4A46-879A-3DE6DEE77E03}"/>
    <hyperlink ref="B316" r:id="rId2120" display="https://actualicese.com/informe-de-compilacion-de-estados-financieros-con-fines-especificos/?referer=L-excel-formato&amp;utm_medium=act_formato_excel&amp;utm_source=act_formato_excel&amp;utm_campaign=act_formato_excel&amp;utm_content=act_formato_excel_link" xr:uid="{3D213F8D-F8B8-499A-BB8D-CF92225BC9EA}"/>
    <hyperlink ref="B318" r:id="rId2121" display="https://actualicese.com/informe-del-revisor-fiscal-sobre-irregularidades-y-deficiencias-en-el-control-interno/?referer=L-excel-formato&amp;utm_medium=act_formato_excel&amp;utm_source=act_formato_excel&amp;utm_campaign=act_formato_excel&amp;utm_content=act_formato_excel_link" xr:uid="{86E538B1-36CD-4F89-A08F-A595080B1C28}"/>
    <hyperlink ref="B276" r:id="rId2122" display="https://actualicese.com/historico-del-salario-minimo-y-el-auxilio-de-transporte-1990-2024/?referer=L-excel-formato&amp;utm_medium=act_formato_excel&amp;utm_source=act_formato_excel&amp;utm_campaign=act_formato_excel&amp;utm_content=act_formato_excel_link" xr:uid="{BA541ABB-C6B8-4CAA-A729-7A85775BE24F}"/>
    <hyperlink ref="B278" r:id="rId2123" display="https://actualicese.com/guia-de-informacion-laboral-2024/?referer=L-excel-formato&amp;utm_medium=act_formato_excel&amp;utm_source=act_formato_excel&amp;utm_campaign=act_formato_excel&amp;utm_content=act_formato_excel_link" xr:uid="{54549B8B-FE3C-4299-974E-83278136271A}"/>
    <hyperlink ref="B280" r:id="rId2124" display="https://actualicese.com/modelo-calculo-de-intereses-sobre-las-cesantias/?referer=L-excel-formato&amp;utm_medium=act_formato_excel&amp;utm_source=act_formato_excel&amp;utm_campaign=act_formato_excel&amp;utm_content=act_formato_excel_link" xr:uid="{F78FAFAA-AECA-46EF-8730-358AF9C3DC1D}"/>
    <hyperlink ref="B282" r:id="rId2125" display="https://actualicese.com/comprobante-de-pago-intereses-a-las-cesantias/?referer=L-excel-formato&amp;utm_medium=act_formato_excel&amp;utm_source=act_formato_excel&amp;utm_campaign=act_formato_excel&amp;utm_content=act_formato_excel_link" xr:uid="{F4A27CB7-7840-4AC6-BB4F-55BC9CF2C82F}"/>
    <hyperlink ref="B284" r:id="rId2126" display="https://actualicese.com/cuadro-comparativo-de-regimenes-pensionales-en-colombia/?referer=L-excel-formato&amp;utm_medium=act_formato_excel&amp;utm_source=act_formato_excel&amp;utm_campaign=act_formato_excel&amp;utm_content=act_formato_excel_link" xr:uid="{C4BB45ED-0F1F-45FD-9697-F437BE8B9D25}"/>
    <hyperlink ref="B286" r:id="rId2127" display="https://actualicese.com/caso-practico-de-liquidacion-de-un-trabajador-domestico-que-devenga-el-salario-minimo/?referer=L-excel-formato&amp;utm_medium=act_formato_excel&amp;utm_source=act_formato_excel&amp;utm_campaign=act_formato_excel&amp;utm_content=act_formato_excel_link" xr:uid="{50F743AD-86DF-4979-B73B-24F4FF6FF2D3}"/>
    <hyperlink ref="B288" r:id="rId2128" display="https://actualicese.com/intereses-moratorios-sobre-deudas-tributarias/?referer=L-excel-formato&amp;utm_medium=act_formato_excel&amp;utm_source=act_formato_excel&amp;utm_campaign=act_formato_excel&amp;utm_content=act_formato_excel_link" xr:uid="{FD709DB5-CA66-4EF3-82E0-98EA02EAF0BB}"/>
    <hyperlink ref="B290" r:id="rId2129" display="https://actualicese.com/costo-de-la-contratacion-de-un-trabajador-que-devenga-un-salario-minimo-caso-practico/?referer=L-excel-formato&amp;utm_medium=act_formato_excel&amp;utm_source=act_formato_excel&amp;utm_campaign=act_formato_excel&amp;utm_content=act_formato_excel_link" xr:uid="{FBFF9513-9A6A-486F-BCB2-F87242E68371}"/>
    <hyperlink ref="B292" r:id="rId2130" display="https://actualicese.com/calendario-tributario-2024-version-descargable/?referer=L-excel-formato&amp;utm_medium=act_formato_excel&amp;utm_source=act_formato_excel&amp;utm_campaign=act_formato_excel&amp;utm_content=act_formato_excel_link" xr:uid="{4EA7DFDE-8F93-465E-913F-A9851B8B84C1}"/>
    <hyperlink ref="B294" r:id="rId2131" display="https://actualicese.com/liquidador-de-sanciones-por-incumplir-con-la-obligacion-de-inscribirse-al-rut/?referer=L-excel-formato&amp;utm_medium=act_formato_excel&amp;utm_source=act_formato_excel&amp;utm_campaign=act_formato_excel&amp;utm_content=act_formato_excel_link" xr:uid="{E10C0DCE-95F0-47CC-A538-5310E0316D73}"/>
    <hyperlink ref="B296" r:id="rId2132" display="https://actualicese.com/liquidadores-de-sanciones-relacionadas-con-la-informacion-exogena/?referer=L-excel-formato&amp;utm_medium=act_formato_excel&amp;utm_source=act_formato_excel&amp;utm_campaign=act_formato_excel&amp;utm_content=act_formato_excel_link" xr:uid="{F387E049-0AFE-44E5-9A35-A02800579102}"/>
    <hyperlink ref="B298" r:id="rId2133" display="https://actualicese.com/liquidadores-de-sancion-por-no-declarar/?referer=L-excel-formato&amp;utm_medium=act_formato_excel&amp;utm_source=act_formato_excel&amp;utm_campaign=act_formato_excel&amp;utm_content=act_formato_excel_link" xr:uid="{85851387-A04A-4FA2-B129-C417FE2B5029}"/>
    <hyperlink ref="B300" r:id="rId2134" display="https://actualicese.com/pack-de-formatos-para-la-revisoria-fiscal-dictamenes-informes-certificaciones-y-mas/?referer=L-excel-formato&amp;utm_medium=act_formato_excel&amp;utm_source=act_formato_excel&amp;utm_campaign=act_formato_excel&amp;utm_content=act_formato_excel_link" xr:uid="{FF8F881B-915B-420D-8E03-E2361CBC1BEA}"/>
    <hyperlink ref="B302" r:id="rId2135" display="https://actualicese.com/modelo-para-el-incremento-anual-del-arrendamiento-comercial/?referer=L-excel-formato&amp;utm_medium=act_formato_excel&amp;utm_source=act_formato_excel&amp;utm_campaign=act_formato_excel&amp;utm_content=act_formato_excel_link" xr:uid="{DE514274-3E6C-4FA8-983B-AAFED1D17956}"/>
    <hyperlink ref="B274" r:id="rId2136" display="https://actualicese.com/comparativo-de-normas-del-dut-1625-de-2016-afectadas-con-el-decreto-2231-de-2023/?referer=L-excel-formato&amp;utm_medium=act_formato_excel&amp;utm_source=act_formato_excel&amp;utm_campaign=act_formato_excel&amp;utm_content=act_formato_excel_link" xr:uid="{F6EB942B-C028-482F-9007-E603E92F4120}"/>
    <hyperlink ref="B260" r:id="rId2137" display="https://actualicese.com/liquidador-en-excel-de-retencion-en-la-fuente-con-procedimiento-1-durante-2024-sobre-rentas-de-trabajo-laborales-y-no-laborales/?referer=L-excel-formato&amp;utm_medium=act_formato_excel&amp;utm_source=act_formato_excel&amp;utm_campaign=act_formato_excel&amp;utm_content=act_formato_excel_link" xr:uid="{E0E9438E-A348-4518-B4C7-8E9B7F85CD66}"/>
    <hyperlink ref="B262" r:id="rId2138" display="https://actualicese.com/historico-de-la-variacion-nominal-del-salario-minimo-e-inflacion-1993-2024/?referer=L-excel-formato&amp;utm_medium=act_formato_excel&amp;utm_source=act_formato_excel&amp;utm_campaign=act_formato_excel&amp;utm_content=act_formato_excel_link" xr:uid="{1D441C74-BFA1-4FA4-AFB2-788BEC3CBD62}"/>
    <hyperlink ref="B264" r:id="rId2139" display="https://actualicese.com/historico-de-indice-de-precios-al-consumidor-ipc/?referer=L-excel-formato&amp;utm_medium=act_formato_excel&amp;utm_source=act_formato_excel&amp;utm_campaign=act_formato_excel&amp;utm_content=act_formato_excel_link" xr:uid="{A4EAF02C-0B31-4562-A780-AABCBF2A9FA2}"/>
    <hyperlink ref="B266" r:id="rId2140" display="https://actualicese.com/horas-diurnas-nocturnas-extras-dominicales-y-festivas/?referer=L-excel-formato&amp;utm_medium=act_formato_excel&amp;utm_source=act_formato_excel&amp;utm_campaign=act_formato_excel&amp;utm_content=act_formato_excel_link" xr:uid="{D27B6A10-C5E5-47F3-9911-1AC0672F3455}"/>
    <hyperlink ref="B268" r:id="rId2141" display="https://actualicese.com/tabla-de-tarifas-de-honorarios-profesionales-para-contadores-publicos/?referer=L-excel-formato&amp;utm_medium=act_formato_excel&amp;utm_source=act_formato_excel&amp;utm_campaign=act_formato_excel&amp;utm_content=act_formato_excel_link" xr:uid="{263B663B-9958-4DC0-BC44-11793CD46201}"/>
    <hyperlink ref="B270" r:id="rId2142" display="https://actualicese.com/aportes-a-seguridad-social-para-trabajadores-independientes/?referer=L-excel-formato&amp;utm_medium=act_formato_excel&amp;utm_source=act_formato_excel&amp;utm_campaign=act_formato_excel&amp;utm_content=act_formato_excel_link" xr:uid="{0B852F8B-826B-434D-A8BB-64B3B20DDAFE}"/>
    <hyperlink ref="B272" r:id="rId2143" display="https://actualicese.com/liquidador-de-aportes-a-seguridad-social-de-independientes-por-cuenta-propia-y-rentistas-de-capital/?referer=L-excel-formato&amp;utm_medium=act_formato_excel&amp;utm_source=act_formato_excel&amp;utm_campaign=act_formato_excel&amp;utm_content=act_formato_excel_link" xr:uid="{620C81EE-903E-401E-900D-FFEE63263276}"/>
    <hyperlink ref="B254" r:id="rId2144" display="https://actualicese.com/tabla-en-excel-de-retencion-en-la-fuente-2024/?referer=L-excel-formato&amp;utm_medium=act_formato_excel&amp;utm_source=act_formato_excel&amp;utm_campaign=act_formato_excel&amp;utm_content=act_formato_excel_link" xr:uid="{11DB66A0-86A5-422A-8D3F-6B25BCFB0EE8}"/>
    <hyperlink ref="B256" r:id="rId2145" display="https://actualicese.com/tablas-de-retencion-en-la-fuente-a-titulo-de-impuestos-nacionales-durante-el-ano-fiscal-2024/?referer=L-excel-formato&amp;utm_medium=act_formato_excel&amp;utm_source=act_formato_excel&amp;utm_campaign=act_formato_excel&amp;utm_content=act_formato_excel_link" xr:uid="{B01C2F4E-CDB0-4519-B3EB-85BA06EF98AE}"/>
    <hyperlink ref="B258" r:id="rId2146" display="https://actualicese.com/liquidador-historico-de-porcentajes-de-reajuste-fiscal/?referer=L-excel-formato&amp;utm_medium=act_formato_excel&amp;utm_source=act_formato_excel&amp;utm_campaign=act_formato_excel&amp;utm_content=act_formato_excel_link" xr:uid="{D65C9288-6F50-40A7-8B17-4242468EB382}"/>
    <hyperlink ref="B250" r:id="rId2147" display="https://actualicese.com/guia-requisitos-para-operar-como-no-responsables-de-iva-durante-el-2024/?referer=L-excel-formato&amp;utm_medium=act_formato_excel&amp;utm_source=act_formato_excel&amp;utm_campaign=act_formato_excel&amp;utm_content=act_formato_excel_link" xr:uid="{24B97094-2E53-4322-9192-3C696F392F9F}"/>
    <hyperlink ref="B252" r:id="rId2148" display="https://actualicese.com/calendario-para-pago-de-aportes-a-seguridad-social-para-empleadores-e-independientes-2023-2024/?referer=L-excel-formato&amp;utm_medium=act_formato_excel&amp;utm_source=act_formato_excel&amp;utm_campaign=act_formato_excel&amp;utm_content=act_formato_excel_link" xr:uid="{45BAA28E-838B-48AD-A012-1DF0331B77BA}"/>
    <hyperlink ref="B244" r:id="rId2149" display="https://actualicese.com/sancion-por-no-consignar-las-cesantias-y-no-pagar-los-intereses/?referer=L-excel-formato&amp;utm_medium=act_formato_excel&amp;utm_source=act_formato_excel&amp;utm_campaign=act_formato_excel&amp;utm_content=act_formato_excel_link" xr:uid="{70AA8377-8497-4DBE-B451-B58F66AAF4E3}"/>
    <hyperlink ref="B246" r:id="rId2150" display="https://actualicese.com/liquidador-de-cesantias-en-excel-aplicado-a-11-casos-practicos/?referer=L-excel-formato&amp;utm_medium=act_formato_excel&amp;utm_source=act_formato_excel&amp;utm_campaign=act_formato_excel&amp;utm_content=act_formato_excel_link" xr:uid="{3FED41FF-90DD-40BD-A89B-BE4710618AA6}"/>
    <hyperlink ref="B248" r:id="rId2151" display="https://actualicese.com/liquidador-de-vacaciones-en-excel-aplicado-a-10-casos-practicos/?referer=L-excel-formato&amp;utm_medium=act_formato_excel&amp;utm_source=act_formato_excel&amp;utm_campaign=act_formato_excel&amp;utm_content=act_formato_excel_link" xr:uid="{7A3E7375-A1BC-4019-876D-4791165DC6C5}"/>
    <hyperlink ref="B242" r:id="rId2152" display="https://actualicese.com/liquidador-tributacion-sobre-dividendos-y-calculo-de-su-retencion-luego-de-la-ley-2277-de-2022/?referer=L-excel-formato&amp;utm_medium=act_formato_excel&amp;utm_source=act_formato_excel&amp;utm_campaign=act_formato_excel&amp;utm_content=act_formato_excel_link" xr:uid="{6C2F4AA4-FDB9-4572-9939-D45084038A1C}"/>
    <hyperlink ref="A9" r:id="rId2153" xr:uid="{73F5F5E1-D8C6-45E6-834A-E89D1CAA72E8}"/>
    <hyperlink ref="B230" r:id="rId2154" display="https://actualicese.com/simulador-para-contrastar-los-efectos-de-pertenecer-al-regimen-ordinario-del-impuesto-a-la-renta-o-al-regimen-simple-de-tributacion-ag-2024/?referer=L-excel-formato&amp;utm_medium=act_formato_excel&amp;utm_source=act_formato_excel&amp;utm_campaign=act_formato_excel&amp;utm_content=act_formato_excel_link" xr:uid="{5B075ABD-565F-4D72-B587-72DB2B0BC874}"/>
    <hyperlink ref="B232" r:id="rId2155" display="https://actualicese.com/intereses-moratorios-sobre-deudas-tributarias/?referer=L-excel-formato&amp;utm_medium=act_formato_excel&amp;utm_source=act_formato_excel&amp;utm_campaign=act_formato_excel&amp;utm_content=act_formato_excel_link" xr:uid="{9530E501-0845-4816-909E-9E1D730EA5F7}"/>
    <hyperlink ref="B234" r:id="rId2156" display="https://actualicese.com/comparativo-de-pagos-a-trabajador-contrato-de-trabajo-vs-contrato-de-prestacion-de-servicios/?referer=L-excel-formato&amp;utm_medium=act_formato_excel&amp;utm_source=act_formato_excel&amp;utm_campaign=act_formato_excel&amp;utm_content=act_formato_excel_link" xr:uid="{68085B90-5194-4207-AAF8-61515C1FCA40}"/>
    <hyperlink ref="B236" r:id="rId2157" display="https://actualicese.com/contabilizacion-de-la-nomina-ejemplo-practico/?referer=L-excel-formato&amp;utm_medium=act_formato_excel&amp;utm_source=act_formato_excel&amp;utm_campaign=act_formato_excel&amp;utm_content=act_formato_excel_link" xr:uid="{CECE2204-44E4-4F95-961B-C23D8559BF52}"/>
    <hyperlink ref="B238" r:id="rId2158" display="https://actualicese.com/sancion-por-extemporaneidad-antes-del-emplazamiento/?referer=L-excel-formato&amp;utm_medium=act_formato_excel&amp;utm_source=act_formato_excel&amp;utm_campaign=act_formato_excel&amp;utm_content=act_formato_excel_link" xr:uid="{49E6065D-A8BC-4927-A0B2-6D1D1B37680C}"/>
    <hyperlink ref="B240" r:id="rId2159" display="https://actualicese.com/sancion-por-extemporaneidad-despues-del-emplazamiento/?referer=L-excel-formato&amp;utm_medium=act_formato_excel&amp;utm_source=act_formato_excel&amp;utm_campaign=act_formato_excel&amp;utm_content=act_formato_excel_link" xr:uid="{82957204-9B67-4288-99EE-5FA5E549776E}"/>
    <hyperlink ref="B222" r:id="rId2160" display="https://actualicese.com/calendario-tributario-2024-version-descargable/?referer=L-excel-formato&amp;utm_medium=act_formato_excel&amp;utm_source=act_formato_excel&amp;utm_campaign=act_formato_excel&amp;utm_content=act_formato_excel_link" xr:uid="{B1282188-D48D-495B-BF9E-4B1A3E319672}"/>
    <hyperlink ref="B224" r:id="rId2161" display="https://actualicese.com/simulador-del-impuesto-para-dividendos-y-participaciones-no-gravados-de-2017-y-siguientes-luego-de-la-ley-2277-de-2022/?referer=L-excel-formato&amp;utm_medium=act_formato_excel&amp;utm_source=act_formato_excel&amp;utm_campaign=act_formato_excel&amp;utm_content=act_formato_excel_link" xr:uid="{2A09E524-AA18-4BB1-AF6A-1B9569062591}"/>
    <hyperlink ref="B226" r:id="rId2162" display="https://actualicese.com/simulador-del-impuesto-para-dividendos-y-participaciones-gravados-de-2017-y-siguientes-luego-de-la-ley-2277-de-2022/?referer=L-excel-formato&amp;utm_medium=act_formato_excel&amp;utm_source=act_formato_excel&amp;utm_campaign=act_formato_excel&amp;utm_content=act_formato_excel_link" xr:uid="{EFAE238C-6B78-42EF-BAB5-6BD528FA6F26}"/>
    <hyperlink ref="B228" r:id="rId2163" display="https://actualicese.com/simulador-del-impuesto-para-dividendos-y-participaciones-gravados-de-2016-y-anteriores/?referer=L-excel-formato&amp;utm_medium=act_formato_excel&amp;utm_source=act_formato_excel&amp;utm_campaign=act_formato_excel&amp;utm_content=act_formato_excel_link" xr:uid="{66FC9B64-278C-4759-9F24-246520E80B1B}"/>
    <hyperlink ref="B214" r:id="rId2164" display="https://actualicese.com/modelo-en-word-de-documento-de-otorgamiento-de-viaticos-permanentes/?referer=L-excel-formato&amp;utm_medium=act_formato_excel&amp;utm_source=act_formato_excel&amp;utm_campaign=act_formato_excel&amp;utm_content=act_formato_excel_link" xr:uid="{A6C89665-D0E8-4171-9129-2AD34E0ED3B4}"/>
    <hyperlink ref="B216" r:id="rId2165" display="https://actualicese.com/liquidador-de-sancion-por-correccion-presentada-por-el-contribuyente/?referer=L-excel-formato&amp;utm_medium=act_formato_excel&amp;utm_source=act_formato_excel&amp;utm_campaign=act_formato_excel&amp;utm_content=act_formato_excel_link" xr:uid="{0A0C6A3C-1CC7-45FF-A047-FCECC12436DA}"/>
    <hyperlink ref="B218" r:id="rId2166" display="https://actualicese.com/liquidador-de-sancion-por-inexactitud/?referer=L-excel-formato&amp;utm_medium=act_formato_excel&amp;utm_source=act_formato_excel&amp;utm_campaign=act_formato_excel&amp;utm_content=act_formato_excel_link" xr:uid="{4478BC16-7DA8-4A2C-AB21-7E1A6E6F139E}"/>
    <hyperlink ref="B220" r:id="rId2167" display="https://actualicese.com/modelo-en-word-de-carta-de-terminacion-del-contrato-de-trabajo-sin-justa-causa-por-parte-del-empleador/?referer=L-excel-formato&amp;utm_medium=act_formato_excel&amp;utm_source=act_formato_excel&amp;utm_campaign=act_formato_excel&amp;utm_content=act_formato_excel_link" xr:uid="{66FC838B-0F4D-4946-97C7-06D4320BE47C}"/>
    <hyperlink ref="B144" r:id="rId2168" display="https://actualicese.com/guia-en-excel-para-evitar-errores-en-la-presentacion-de-informacion-exogena/?referer=L-excel-formato&amp;utm_medium=act_formato_excel&amp;utm_source=act_formato_excel&amp;utm_campaign=act_formato_excel&amp;utm_content=act_formato_excel_link" xr:uid="{7D58D1A4-5618-44EC-9E55-75CB3F21DD7E}"/>
    <hyperlink ref="B146" r:id="rId2169" display="https://actualicese.com/formato-de-calculo-de-horas-extra-y-recargos-mensuales-o-quincenales/?referer=L-excel-formato&amp;utm_medium=act_formato_excel&amp;utm_source=act_formato_excel&amp;utm_campaign=act_formato_excel&amp;utm_content=act_formato_excel_link" xr:uid="{51AC4D3F-4DEE-4F7A-A8E7-6EE705F73A7A}"/>
    <hyperlink ref="B148" r:id="rId2170" display="https://actualicese.com/modelo-de-certificado-laboral/?referer=L-excel-formato&amp;utm_medium=act_formato_excel&amp;utm_source=act_formato_excel&amp;utm_campaign=act_formato_excel&amp;utm_content=act_formato_excel_link" xr:uid="{F2C7BC0A-A5AC-4B87-9265-3B6FD3F2D2C3}"/>
    <hyperlink ref="B150" r:id="rId2171" display="https://actualicese.com/carta-de-recomendacion/?referer=L-excel-formato&amp;utm_medium=act_formato_excel&amp;utm_source=act_formato_excel&amp;utm_campaign=act_formato_excel&amp;utm_content=act_formato_excel_link" xr:uid="{808A22A8-8ACC-49C9-8D4A-9C2281438F84}"/>
    <hyperlink ref="B152" r:id="rId2172" display="https://actualicese.com/liquidador-de-prestaciones-sociales-en-periodo-de-incapacidad/?referer=L-excel-formato&amp;utm_medium=act_formato_excel&amp;utm_source=act_formato_excel&amp;utm_campaign=act_formato_excel&amp;utm_content=act_formato_excel_link" xr:uid="{6589670B-047F-4612-8434-77DE5E14DD9C}"/>
    <hyperlink ref="B154" r:id="rId2173" display="https://actualicese.com/tabla-en-excel-de-retencion-en-la-fuente-2024/?referer=L-excel-formato&amp;utm_medium=act_formato_excel&amp;utm_source=act_formato_excel&amp;utm_campaign=act_formato_excel&amp;utm_content=act_formato_excel_link" xr:uid="{D19FE9D5-7E1C-4F48-929B-9C02164A0C9D}"/>
    <hyperlink ref="B156" r:id="rId2174" display="https://actualicese.com/tarifas-de-autorretencion-especial-en-renta-automatizado/?referer=L-excel-formato&amp;utm_medium=act_formato_excel&amp;utm_source=act_formato_excel&amp;utm_campaign=act_formato_excel&amp;utm_content=act_formato_excel_link" xr:uid="{C07C5C0A-FDC9-40D3-AF38-EAF74411E4D3}"/>
    <hyperlink ref="B158" r:id="rId2175" display="https://actualicese.com/liquidador-formulario-160-ag-2024-para-la-declaracion-de-activos-en-el-exterior/?referer=L-excel-formato&amp;utm_medium=act_formato_excel&amp;utm_source=act_formato_excel&amp;utm_campaign=act_formato_excel&amp;utm_content=act_formato_excel_link" xr:uid="{C39B6354-937F-4A38-BEAC-BA9169A025C1}"/>
    <hyperlink ref="B160" r:id="rId2176" display="https://actualicese.com/liquidador-certificado-de-ingresos-y-retenciones-plantilla-del-formulario-220-y-del-formato-2276-ag-2023/?referer=L-excel-formato&amp;utm_medium=act_formato_excel&amp;utm_source=act_formato_excel&amp;utm_campaign=act_formato_excel&amp;utm_content=act_formato_excel_link" xr:uid="{8475C513-146C-4C2E-AD5F-DC51B98EC960}"/>
    <hyperlink ref="B162" r:id="rId2177" display="https://actualicese.com/simulador-para-contrastar-los-efectos-de-pertenecer-al-regimen-ordinario-del-impuesto-a-la-renta-o-al-regimen-simple-de-tributacion-ag-2024/?referer=L-excel-formato&amp;utm_medium=act_formato_excel&amp;utm_source=act_formato_excel&amp;utm_campaign=act_formato_excel&amp;utm_content=act_formato_excel_link" xr:uid="{C878BF43-B7DD-42B2-9667-2DBDA3B69FBF}"/>
    <hyperlink ref="B164" r:id="rId2178" display="https://actualicese.com/lista-de-chequeo-estandares-minimos-de-seguridad-para-empresas-medianas/?referer=L-excel-formato&amp;utm_medium=act_formato_excel&amp;utm_source=act_formato_excel&amp;utm_campaign=act_formato_excel&amp;utm_content=act_formato_excel_link" xr:uid="{0D26BB17-C75B-4339-983B-48C04257BAE1}"/>
    <hyperlink ref="B166" r:id="rId2179" display="https://actualicese.com/lista-de-chequeo-de-documentos-presentados-en-asamblea-de-accionistas-o-junta-de-socios/?referer=L-excel-formato&amp;utm_medium=act_formato_excel&amp;utm_source=act_formato_excel&amp;utm_campaign=act_formato_excel&amp;utm_content=act_formato_excel_link" xr:uid="{EF861867-BDC0-4094-A759-E96A5881BF3A}"/>
    <hyperlink ref="B168" r:id="rId2180" display="https://actualicese.com/modelo-del-certificado-anual-a-socios-o-accionistas/?referer=L-excel-formato&amp;utm_medium=act_formato_excel&amp;utm_source=act_formato_excel&amp;utm_campaign=act_formato_excel&amp;utm_content=act_formato_excel_link" xr:uid="{E7D11ACD-3234-4582-92BC-B4B41E4B7518}"/>
    <hyperlink ref="B170" r:id="rId2181" display="https://actualicese.com/liquidador-tributacion-sobre-dividendos-y-calculo-de-su-retencion-luego-de-la-ley-2277-de-2022/?referer=L-excel-formato&amp;utm_medium=act_formato_excel&amp;utm_source=act_formato_excel&amp;utm_campaign=act_formato_excel&amp;utm_content=act_formato_excel_link" xr:uid="{0BB3D988-A24A-4869-9780-0E7818E0A7B0}"/>
    <hyperlink ref="B172" r:id="rId2182" display="https://actualicese.com/intereses-moratorios-sobre-deudas-tributarias/?referer=L-excel-formato&amp;utm_medium=act_formato_excel&amp;utm_source=act_formato_excel&amp;utm_campaign=act_formato_excel&amp;utm_content=act_formato_excel_link" xr:uid="{ACC01BCA-31D5-4885-8B92-AF5AB7F4B1B1}"/>
    <hyperlink ref="B174" r:id="rId2183" display="https://actualicese.com/guia-clasificacion-de-las-personas-juridicas-frente-al-impuesto-de-renta-y-el-simple-ag-2023/?referer=L-excel-formato&amp;utm_medium=act_formato_excel&amp;utm_source=act_formato_excel&amp;utm_campaign=act_formato_excel&amp;utm_content=act_formato_excel_link" xr:uid="{C0DA1C82-9DEA-455A-8039-E821C7616281}"/>
    <hyperlink ref="B176" r:id="rId2184" display="https://actualicese.com/retenciones-a-practicar-entre-regimenes/?referer=L-excel-formato&amp;utm_medium=act_formato_excel&amp;utm_source=act_formato_excel&amp;utm_campaign=act_formato_excel&amp;utm_content=act_formato_excel_link" xr:uid="{C02F34CB-C01D-48DF-8544-D092E2D6012E}"/>
    <hyperlink ref="B178" r:id="rId2185" display="https://actualicese.com/liquidador-de-aportes-a-arl-para-trabajadores-independientes/?referer=L-excel-formato&amp;utm_medium=act_formato_excel&amp;utm_source=act_formato_excel&amp;utm_campaign=act_formato_excel&amp;utm_content=act_formato_excel_link" xr:uid="{43AADFFB-056D-4F84-9644-40C9CAE8D70D}"/>
    <hyperlink ref="B180" r:id="rId2186" display="https://actualicese.com/lista-de-chequeo-para-efectuar-el-cierre-contable-y-fiscal-de-una-entidad/?referer=L-excel-formato&amp;utm_medium=act_formato_excel&amp;utm_source=act_formato_excel&amp;utm_campaign=act_formato_excel&amp;utm_content=act_formato_excel_link" xr:uid="{E33632E8-84BA-463C-9F16-FB3114583B2D}"/>
    <hyperlink ref="B182" r:id="rId2187" display="https://actualicese.com/modelo-en-word-de-un-acuerdo-de-exclusividad-laboral/?referer=L-excel-formato&amp;utm_medium=act_formato_excel&amp;utm_source=act_formato_excel&amp;utm_campaign=act_formato_excel&amp;utm_content=act_formato_excel_link" xr:uid="{01800DF7-AF0F-441E-840F-CD889E7D5088}"/>
    <hyperlink ref="B184" r:id="rId2188" display="https://actualicese.com/listado-de-actividades-economicas-codigos-ciiu/?referer=L-excel-formato&amp;utm_medium=act_formato_excel&amp;utm_source=act_formato_excel&amp;utm_campaign=act_formato_excel&amp;utm_content=act_formato_excel_link" xr:uid="{5FE3DC70-5D06-45FE-83E0-0CB941C072B7}"/>
    <hyperlink ref="B186" r:id="rId2189" display="https://actualicese.com/modelo-de-contrato-de-prestacion-de-servicios/?referer=L-excel-formato&amp;utm_medium=act_formato_excel&amp;utm_source=act_formato_excel&amp;utm_campaign=act_formato_excel&amp;utm_content=act_formato_excel_link" xr:uid="{F0AE3AB8-1E0B-4F1A-976C-4B2CDE422BF8}"/>
    <hyperlink ref="B188" r:id="rId2190" display="https://actualicese.com/carta-entrega-de-dotacion/?referer=L-excel-formato&amp;utm_medium=act_formato_excel&amp;utm_source=act_formato_excel&amp;utm_campaign=act_formato_excel&amp;utm_content=act_formato_excel_link" xr:uid="{E00B6355-0EC1-4D4C-B669-BDB8B8A97246}"/>
    <hyperlink ref="B190" r:id="rId2191" display="https://actualicese.com/solicitud-compensacion-en-dinero-de-las-vacaciones/?referer=L-excel-formato&amp;utm_medium=act_formato_excel&amp;utm_source=act_formato_excel&amp;utm_campaign=act_formato_excel&amp;utm_content=act_formato_excel_link" xr:uid="{D4AA7598-0FD1-473C-97DF-885AF8266766}"/>
    <hyperlink ref="B192" r:id="rId2192" display="https://actualicese.com/acta-cambio-de-representante-legal/?referer=L-excel-formato&amp;utm_medium=act_formato_excel&amp;utm_source=act_formato_excel&amp;utm_campaign=act_formato_excel&amp;utm_content=act_formato_excel_link" xr:uid="{8B803245-BECF-4FC8-8AF3-56F1AD1034CF}"/>
    <hyperlink ref="B194" r:id="rId2193" display="https://actualicese.com/lista-de-chequeo-estandares-minimos-de-seguridad-para-pequenas-empresas/?referer=L-excel-formato&amp;utm_medium=act_formato_excel&amp;utm_source=act_formato_excel&amp;utm_campaign=act_formato_excel&amp;utm_content=act_formato_excel_link" xr:uid="{8D10729E-3013-4A8F-9CDA-7310EED9B4ED}"/>
    <hyperlink ref="B196" r:id="rId2194" display="https://actualicese.com/lista-de-chequeo-de-documentos-para-contratacion-laboral-a-solicitar-al-trabajador/?referer=L-excel-formato&amp;utm_medium=act_formato_excel&amp;utm_source=act_formato_excel&amp;utm_campaign=act_formato_excel&amp;utm_content=act_formato_excel_link" xr:uid="{6F9A39C3-D4AE-4BF4-A94D-E5B43B2ACA9D}"/>
    <hyperlink ref="B198" r:id="rId2195" display="https://actualicese.com/liquidador-plantilla-para-elaborar-el-formulario-300-para-las-declaraciones-del-iva-en-2024/?referer=L-excel-formato&amp;utm_medium=act_formato_excel&amp;utm_source=act_formato_excel&amp;utm_campaign=act_formato_excel&amp;utm_content=act_formato_excel_link" xr:uid="{F184D4A7-B9DE-49A9-8CF8-AD2820ADD82C}"/>
    <hyperlink ref="B200" r:id="rId2196" display="https://actualicese.com/tabla-para-liquidar-indemnizaciones-por-perdida-de-capacidad-laboral/?referer=L-excel-formato&amp;utm_medium=act_formato_excel&amp;utm_source=act_formato_excel&amp;utm_campaign=act_formato_excel&amp;utm_content=act_formato_excel_link" xr:uid="{9725C173-5593-4412-BC66-D7A63763CCAD}"/>
    <hyperlink ref="B202" r:id="rId2197" display="https://actualicese.com/liquidador-y-desprendible-de-nomina-basico-en-excel/?referer=L-excel-formato&amp;utm_medium=act_formato_excel&amp;utm_source=act_formato_excel&amp;utm_campaign=act_formato_excel&amp;utm_content=act_formato_excel_link" xr:uid="{86E081B0-5CF6-4A62-A602-3B3EEDAF8092}"/>
    <hyperlink ref="B204" r:id="rId2198" display="https://actualicese.com/renta-liquida-gravable-por-comparacion-patrimonial-calculos-para-su-determinacion/?referer=L-excel-formato&amp;utm_medium=act_formato_excel&amp;utm_source=act_formato_excel&amp;utm_campaign=act_formato_excel&amp;utm_content=act_formato_excel_link" xr:uid="{7D852908-2EF3-42AB-8A63-072D1F41CF21}"/>
    <hyperlink ref="B206" r:id="rId2199" display="https://actualicese.com/certificado-de-dependientes-para-efectos-de-deduccion-en-la-declaracion-de-renta/?referer=L-excel-formato&amp;utm_medium=act_formato_excel&amp;utm_source=act_formato_excel&amp;utm_campaign=act_formato_excel&amp;utm_content=act_formato_excel_link" xr:uid="{8D89DE5A-3428-4019-987B-EC12EDA78493}"/>
    <hyperlink ref="B208" r:id="rId2200" display="https://actualicese.com/12-liquidadores-para-calcular-la-prima-de-servicios-semestral/?referer=L-excel-formato&amp;utm_medium=act_formato_excel&amp;utm_source=act_formato_excel&amp;utm_campaign=act_formato_excel&amp;utm_content=act_formato_excel_link" xr:uid="{8100C902-3293-4105-A963-49098BC7D699}"/>
    <hyperlink ref="B210" r:id="rId2201" display="https://actualicese.com/modelo-de-certificado-de-retencion-en-la-fuente-por-conceptos-diferentes-a-rentas-laborales/?referer=L-excel-formato&amp;utm_medium=act_formato_excel&amp;utm_source=act_formato_excel&amp;utm_campaign=act_formato_excel&amp;utm_content=act_formato_excel_link" xr:uid="{26911636-5255-4FAA-8101-DD98EFCE477F}"/>
    <hyperlink ref="B212" r:id="rId2202" display="https://actualicese.com/liquidador-calculo-del-costo-de-renovacion-de-matricula-mercantil-y-de-establecimientos-de-comercio-2024/?referer=L-excel-formato&amp;utm_medium=act_formato_excel&amp;utm_source=act_formato_excel&amp;utm_campaign=act_formato_excel&amp;utm_content=act_formato_excel_link" xr:uid="{5828E5F8-C173-4CF4-81EC-CFF623ABAF1F}"/>
    <hyperlink ref="B118" r:id="rId2203" display="https://actualicese.com/solicitud-de-licencia-por-luto/?referer=L-excel-formato&amp;utm_medium=act_formato_excel&amp;utm_source=act_formato_excel&amp;utm_campaign=act_formato_excel&amp;utm_content=act_formato_excel_link" xr:uid="{0CD1511D-21FF-4BE1-B1BE-7D4F476AB52E}"/>
    <hyperlink ref="B120" r:id="rId2204" display="https://actualicese.com/poder-para-adelantar-sucesion-ante-notaria/?referer=L-excel-formato&amp;utm_medium=act_formato_excel&amp;utm_source=act_formato_excel&amp;utm_campaign=act_formato_excel&amp;utm_content=act_formato_excel_link" xr:uid="{D3D97719-AC31-4DE9-B00E-C4545D2B6E6B}"/>
    <hyperlink ref="B122" r:id="rId2205" display="https://actualicese.com/herramienta-en-excel-para-la-consulta-automatica-de-terceros-en-la-dian/?referer=L-excel-formato&amp;utm_medium=act_formato_excel&amp;utm_source=act_formato_excel&amp;utm_campaign=act_formato_excel&amp;utm_content=act_formato_excel_link" xr:uid="{9A23EEDC-28C5-415E-9898-9EC7A694986B}"/>
    <hyperlink ref="B124" r:id="rId2206" display="https://actualicese.com/liquidador-del-auxilio-de-incapacidad-de-origen-comun-para-trabajador-independiente/?referer=L-excel-formato&amp;utm_medium=act_formato_excel&amp;utm_source=act_formato_excel&amp;utm_campaign=act_formato_excel&amp;utm_content=act_formato_excel_link" xr:uid="{48361BD9-17A6-4D7F-98FB-54D3A456D055}"/>
    <hyperlink ref="B126" r:id="rId2207" display="https://actualicese.com/modelo-de-autorizacion-para-el-tratamiento-y-la-proteccion-de-datos-personales/?referer=L-excel-formato&amp;utm_medium=act_formato_excel&amp;utm_source=act_formato_excel&amp;utm_campaign=act_formato_excel&amp;utm_content=act_formato_excel_link" xr:uid="{91027CC8-DEAC-4540-9E62-5A7891A7EEF1}"/>
    <hyperlink ref="B128" r:id="rId2208" display="https://actualicese.com/intereses-moratorios-sobre-deudas-tributarias/?referer=L-excel-formato&amp;utm_medium=act_formato_excel&amp;utm_source=act_formato_excel&amp;utm_campaign=act_formato_excel&amp;utm_content=act_formato_excel_link" xr:uid="{980EBAA1-AAF1-40E6-B71A-3B9145B19F86}"/>
    <hyperlink ref="B130" r:id="rId2209" display="https://actualicese.com/matriz-resumen-con-las-categorias-de-los-informantes-de-exogena-ag-2023-y-los-formatos-que-deben-usar/?referer=L-excel-formato&amp;utm_medium=act_formato_excel&amp;utm_source=act_formato_excel&amp;utm_campaign=act_formato_excel&amp;utm_content=act_formato_excel_link" xr:uid="{B3662B75-3A8B-42B2-B587-B81E5A03EF6D}"/>
    <hyperlink ref="B132" r:id="rId2210" display="https://actualicese.com/liquidador-en-excel-del-formulario-110-y-el-formato-2516-declaracion-de-renta-de-personas-juridicas-ag-2023/?referer=L-excel-formato&amp;utm_medium=act_formato_excel&amp;utm_source=act_formato_excel&amp;utm_campaign=act_formato_excel&amp;utm_content=act_formato_excel_link" xr:uid="{06575FB2-28D9-48B4-B4EF-124374081E8D}"/>
    <hyperlink ref="B134" r:id="rId2211" display="https://actualicese.com/liquidador-excel-del-formulario-350-de-retencion-en-la-fuente-vigente-a-partir-de-agosto-1-de-2024/?referer=L-excel-formato&amp;utm_medium=act_formato_excel&amp;utm_source=act_formato_excel&amp;utm_campaign=act_formato_excel&amp;utm_content=act_formato_excel_link" xr:uid="{8E21212E-5642-430C-89E8-FD104377E52E}"/>
    <hyperlink ref="B136" r:id="rId2212" display="https://actualicese.com/contrato-modelo-contrato-a-termino-indefinido-de-trabajo/?referer=L-excel-formato&amp;utm_medium=act_formato_excel&amp;utm_source=act_formato_excel&amp;utm_campaign=act_formato_excel&amp;utm_content=act_formato_excel_link" xr:uid="{F476A114-3B39-4ABD-89A9-E080F2EF9613}"/>
    <hyperlink ref="B138" r:id="rId2213" display="https://actualicese.com/liquidador-de-prestaciones-sociales/?referer=L-excel-formato&amp;utm_medium=act_formato_excel&amp;utm_source=act_formato_excel&amp;utm_campaign=act_formato_excel&amp;utm_content=act_formato_excel_link" xr:uid="{669C82CB-9519-4FA1-B6F1-E9EB612823B6}"/>
    <hyperlink ref="B140" r:id="rId2214" display="https://actualicese.com/liquidador-de-topes-de-ingresos-para-presentar-formatos-de-conciliacion-fiscal-2516-y-2517/?referer=L-excel-formato&amp;utm_medium=act_formato_excel&amp;utm_source=act_formato_excel&amp;utm_campaign=act_formato_excel&amp;utm_content=act_formato_excel_link" xr:uid="{14F8A485-C117-410A-94F4-685E53FD2D93}"/>
    <hyperlink ref="B142" r:id="rId2215" display="https://actualicese.com/guia-clasificacion-de-las-personas-juridicas-frente-al-impuesto-de-renta-y-el-simple-ag-2023/?referer=L-excel-formato&amp;utm_medium=act_formato_excel&amp;utm_source=act_formato_excel&amp;utm_campaign=act_formato_excel&amp;utm_content=act_formato_excel_link" xr:uid="{E655C15E-B4FF-447D-8B94-EA6868685F60}"/>
    <hyperlink ref="B114" r:id="rId2216" display="https://actualicese.com/modelo-en-word-de-un-contrato-de-transaccion-laboral-para-la-terminacion-del-contrato-de-trabajo/?referer=L-excel-formato&amp;utm_medium=act_formato_excel&amp;utm_source=act_formato_excel&amp;utm_campaign=act_formato_excel&amp;utm_content=act_formato_excel_link" xr:uid="{7B2B3222-325E-45F9-B7D9-204061E71EE8}"/>
    <hyperlink ref="B116" r:id="rId2217" display="https://actualicese.com/liquidador-plantilla-del-formato-1001-del-ano-gravable-2023-reporte-de-exogena-de-pagos-o-abonos-en-cuenta/?referer=L-excel-formato&amp;utm_medium=act_formato_excel&amp;utm_source=act_formato_excel&amp;utm_campaign=act_formato_excel&amp;utm_content=act_formato_excel_link" xr:uid="{4CBF5042-888C-4C82-AEF7-A4D0F9FF9705}"/>
    <hyperlink ref="B106" r:id="rId2218" display="https://actualicese.com/liquidador-plantilla-de-los-formatos-2276-2280-y-2743-para-el-reporte-de-informacion-exogena-de-2023/?referer=L-excel-formato&amp;utm_medium=act_formato_excel&amp;utm_source=act_formato_excel&amp;utm_campaign=act_formato_excel&amp;utm_content=act_formato_excel_link" xr:uid="{EACE36C1-DF3D-4E0C-8965-AD108D0431A1}"/>
    <hyperlink ref="B108" r:id="rId2219" display="https://actualicese.com/liquidador-plantilla-del-formato-1003-de-exogena-2023-retenciones-que-le-practicaron-al-informante/?referer=L-excel-formato&amp;utm_medium=act_formato_excel&amp;utm_source=act_formato_excel&amp;utm_campaign=act_formato_excel&amp;utm_content=act_formato_excel_link" xr:uid="{3E986920-525D-4690-8AB4-C90243B044B8}"/>
    <hyperlink ref="B110" r:id="rId2220" display="https://actualicese.com/liquidador-plantilla-de-los-formatos-1005-y-1006-de-exogena-2023-reporte-del-inc-e-iva-descontable-y-generados/?referer=L-excel-formato&amp;utm_medium=act_formato_excel&amp;utm_source=act_formato_excel&amp;utm_campaign=act_formato_excel&amp;utm_content=act_formato_excel_link" xr:uid="{D19B19FC-4115-4113-9585-E5D3ED81F8C9}"/>
    <hyperlink ref="B112" r:id="rId2221" display="https://actualicese.com/liquidador-plantilla-de-los-formatos-1011-1012-y-2275-de-exogena-2023-para-el-reporte-de-otros-datos-en-renta-e-iva/?referer=L-excel-formato&amp;utm_medium=act_formato_excel&amp;utm_source=act_formato_excel&amp;utm_campaign=act_formato_excel&amp;utm_content=act_formato_excel_link" xr:uid="{F4C82DC5-4D7B-4276-A69C-EFE7C56F5536}"/>
    <hyperlink ref="B96" r:id="rId2222" display="https://actualicese.com/guia-en-excel-para-auditar-el-formato-2516-conciliacion-fiscal-de-las-personas-juridicas/?referer=L-excel-formato&amp;utm_medium=act_formato_excel&amp;utm_source=act_formato_excel&amp;utm_campaign=act_formato_excel&amp;utm_content=act_formato_excel_link" xr:uid="{151D1D64-008F-47BC-B86B-1BEC681A8C32}"/>
    <hyperlink ref="B98" r:id="rId2223" display="https://actualicese.com/liquidador-de-indemnizacion-por-despido-sin-justa-causa-para-contrato-fijo-u-obra-labor/?referer=L-excel-formato&amp;utm_medium=act_formato_excel&amp;utm_source=act_formato_excel&amp;utm_campaign=act_formato_excel&amp;utm_content=act_formato_excel_link" xr:uid="{CFA7F131-78EA-4D77-B189-B9136D4ABF89}"/>
    <hyperlink ref="B100" r:id="rId2224" display="https://actualicese.com/casos-practicos-de-retencion-en-la-fuente-por-compras-servicios-y-honorarios/?referer=L-excel-formato&amp;utm_medium=act_formato_excel&amp;utm_source=act_formato_excel&amp;utm_campaign=act_formato_excel&amp;utm_content=act_formato_excel_link" xr:uid="{8186EF73-2FF7-4FE5-A9CD-09EC21F02E52}"/>
    <hyperlink ref="B102" r:id="rId2225" display="https://actualicese.com/liquidador-formulario-260-ag-2023-declaracion-anual-del-regimen-simple-personas-naturales-que-no-llevan-contabilidad/?referer=L-excel-formato&amp;utm_medium=act_formato_excel&amp;utm_source=act_formato_excel&amp;utm_campaign=act_formato_excel&amp;utm_content=act_formato_excel_link" xr:uid="{4AA7A35C-928A-41E7-A321-EAE96AB15BC8}"/>
    <hyperlink ref="B104" r:id="rId2226" display="https://actualicese.com/liquidador-formulario-260-ag-2023-declaracion-anual-del-regimen-simple-personas-naturales-y-juridicas-que-llevan-contabilidad/?referer=L-excel-formato&amp;utm_medium=act_formato_excel&amp;utm_source=act_formato_excel&amp;utm_campaign=act_formato_excel&amp;utm_content=act_formato_excel_link" xr:uid="{C32D804A-8869-4729-BB12-7176623CF682}"/>
    <hyperlink ref="B88" r:id="rId2227" display="https://actualicese.com/liquidador-plantilla-de-los-formatos-de-exogena-del-5247-al-5252-por-el-ag-2023-reportes-de-los-mandatarios/?referer=L-excel-formato&amp;utm_medium=act_formato_excel&amp;utm_source=act_formato_excel&amp;utm_campaign=act_formato_excel&amp;utm_content=act_formato_excel_link" xr:uid="{283F6553-0362-4279-9CEF-E3558635353F}"/>
    <hyperlink ref="B90" r:id="rId2228" display="https://actualicese.com/liquidador-plantilla-del-formato-1009-de-exogena-2023-informacion-de-cuentas-por-pagar/?referer=L-excel-formato&amp;utm_medium=act_formato_excel&amp;utm_source=act_formato_excel&amp;utm_campaign=act_formato_excel&amp;utm_content=act_formato_excel_link" xr:uid="{9E69034D-0993-436B-8A35-72B5D5C7D8F7}"/>
    <hyperlink ref="B92" r:id="rId2229" display="https://actualicese.com/liquidador-plantilla-del-formato-1008-de-exogena-2023-informacion-de-cuentas-por-cobrar/?referer=L-excel-formato&amp;utm_medium=act_formato_excel&amp;utm_source=act_formato_excel&amp;utm_campaign=act_formato_excel&amp;utm_content=act_formato_excel_link" xr:uid="{2E27B37A-5F04-403F-99EB-90FB14F7C77E}"/>
    <hyperlink ref="B94" r:id="rId2230" display="https://actualicese.com/liquidador-plantilla-del-formato-1007-de-exogena-2023-informacion-de-ingresos-propios/?referer=L-excel-formato&amp;utm_medium=act_formato_excel&amp;utm_source=act_formato_excel&amp;utm_campaign=act_formato_excel&amp;utm_content=act_formato_excel_link" xr:uid="{29CA55F0-3471-42AB-A2E0-F4F8BE317D91}"/>
    <hyperlink ref="B80" r:id="rId2231" display="https://actualicese.com/calculo-retencion-en-la-fuente-a-titulo-de-renta-por-concepto-de-pensiones/?referer=L-excel-formato&amp;utm_medium=act_formato_excel&amp;utm_source=act_formato_excel&amp;utm_campaign=act_formato_excel&amp;utm_content=act_formato_excel_link" xr:uid="{03AEF423-83C3-468D-BEE4-6709027D21AF}"/>
    <hyperlink ref="B82" r:id="rId2232" display="https://actualicese.com/aportes-al-fondo-de-solidaridad-pensional-por-parte-de-un-empleado/?referer=L-excel-formato&amp;utm_medium=act_formato_excel&amp;utm_source=act_formato_excel&amp;utm_campaign=act_formato_excel&amp;utm_content=act_formato_excel_link" xr:uid="{368672C4-EA23-493A-8A85-C74202D2F4DA}"/>
    <hyperlink ref="B84" r:id="rId2233" display="https://actualicese.com/liquidador-de-nomina-de-empleados-de-servicio-domestico-que-laboran-por-dias/?referer=L-excel-formato&amp;utm_medium=act_formato_excel&amp;utm_source=act_formato_excel&amp;utm_campaign=act_formato_excel&amp;utm_content=act_formato_excel_link" xr:uid="{32EED9E3-76C2-4D4D-B094-FF3D7117CD56}"/>
    <hyperlink ref="B86" r:id="rId2234" display="https://actualicese.com/plantilla-para-el-control-de-entrega-de-dotacion-a-empleados/?referer=L-excel-formato&amp;utm_medium=act_formato_excel&amp;utm_source=act_formato_excel&amp;utm_campaign=act_formato_excel&amp;utm_content=act_formato_excel_link" xr:uid="{F4E3E0A9-EF50-4E0E-814F-B310550BECCE}"/>
    <hyperlink ref="B74" r:id="rId2235" display="https://actualicese.com/liquidador-plantilla-del-formato-1004-de-exogena-de-2023-reporte-de-descuentos-al-impuesto-de-renta-y-el-simple/" xr:uid="{DCFEA6AF-AC17-42FF-A7C0-E3AE7EBE84EB}"/>
    <hyperlink ref="B76" r:id="rId2236" display="https://actualicese.com/liquidador-plantilla-del-formato-1010-de-exogena-2023-informacion-de-socios-cooperados-o-comuneros/" xr:uid="{133E40B4-A568-4BDA-9275-A4EF607599FF}"/>
    <hyperlink ref="B78" r:id="rId2237" display="https://actualicese.com/liquidador-plantilla-del-formato-1647-de-exogena-2023-reporte-de-ingresos-recibidos-para-terceros/" xr:uid="{3372E0D9-5BFE-479D-92A8-73B2AAA5981A}"/>
    <hyperlink ref="B72" r:id="rId2238" display="https://actualicese.com/pack-de-formatos-15-plantillas-y-guias-para-el-reporte-de-informacion-exogena-2023/?referer=L-excel-formato&amp;utm_medium=act_formato_excel&amp;utm_source=act_formato_excel&amp;utm_campaign=act_formato_excel&amp;utm_content=act_formato_excel_link" xr:uid="{915AAEA8-A586-432D-9C08-87B51724352A}"/>
    <hyperlink ref="B66" r:id="rId2239" display="https://actualicese.com/plantilla-en-excel-del-formulario-310-ag-2024-declaracion-del-impuesto-nacional-al-consumo-inc/?referer=L-excel-formato&amp;utm_medium=act_formato_excel&amp;utm_source=act_formato_excel&amp;utm_campaign=act_formato_excel&amp;utm_content=act_formato_excel_link" xr:uid="{5C09689F-BDE5-4B72-9776-2F1FF4F0C2AB}"/>
    <hyperlink ref="B68" r:id="rId2240" display="https://actualicese.com/plantilla-en-excel-del-formulario-420-ag-2024-declaracion-anual-del-impuesto-al-patrimonio/?referer=L-excel-formato&amp;utm_medium=act_formato_excel&amp;utm_source=act_formato_excel&amp;utm_campaign=act_formato_excel&amp;utm_content=act_formato_excel_link" xr:uid="{25169068-F3A9-4E73-8838-0B238C35B761}"/>
    <hyperlink ref="B70" r:id="rId2241" display="https://actualicese.com/modelo-de-carta-de-solicitud-de-correccion-de-informacion-exogena/?referer=L-excel-formato&amp;utm_medium=act_formato_excel&amp;utm_source=act_formato_excel&amp;utm_campaign=act_formato_excel&amp;utm_content=act_formato_excel_link" xr:uid="{F46CFE34-7859-4B6A-B1AC-EE904785F9B2}"/>
    <hyperlink ref="B36" r:id="rId2242" display="https://actualicese.com/simulador-del-impuesto-para-dividendos-y-participaciones-gravados-de-2017-y-siguientes-luego-de-la-ley-2277-de-2022/?referer=L-excel-formato&amp;utm_medium=act_formato_excel&amp;utm_source=act_formato_excel&amp;utm_campaign=act_formato_excel&amp;utm_content=act_formato_excel_link" xr:uid="{24DB7390-E3E0-44F6-9421-88A744165DC4}"/>
    <hyperlink ref="B38" r:id="rId2243" display="https://actualicese.com/simulador-del-impuesto-para-dividendos-y-participaciones-no-gravados-de-2017-y-siguientes-luego-de-la-ley-2277-de-2022/?referer=L-excel-formato&amp;utm_medium=act_formato_excel&amp;utm_source=act_formato_excel&amp;utm_campaign=act_formato_excel&amp;utm_content=act_formato_excel_link" xr:uid="{9124FCF1-B0FC-42F7-8370-F170E505D880}"/>
    <hyperlink ref="B40" r:id="rId2244" display="https://actualicese.com/liquidador-de-prestaciones-sociales-para-trabajadores-domesticos-por-dias/?referer=L-excel-formato&amp;utm_medium=act_formato_excel&amp;utm_source=act_formato_excel&amp;utm_campaign=act_formato_excel&amp;utm_content=act_formato_excel_link" xr:uid="{BACA953B-75F5-4789-BB53-3FAD574744F1}"/>
    <hyperlink ref="B42" r:id="rId2245" display="https://actualicese.com/liquidador-de-seguridad-social-para-trabajadores-domesticos-por-dias-con-multiples-empleadores/?referer=L-excel-formato&amp;utm_medium=act_formato_excel&amp;utm_source=act_formato_excel&amp;utm_campaign=act_formato_excel&amp;utm_content=act_formato_excel_link" xr:uid="{35FE3A14-134E-418C-A2FB-085A0512AF25}"/>
    <hyperlink ref="B44" r:id="rId2246" display="https://actualicese.com/caso-practico-de-liquidacion-de-nomina-cuando-hay-salario-integral/?referer=L-excel-formato&amp;utm_medium=act_formato_excel&amp;utm_source=act_formato_excel&amp;utm_campaign=act_formato_excel&amp;utm_content=act_formato_excel_link" xr:uid="{35A65DB8-2329-4B81-B748-F70299D50E96}"/>
    <hyperlink ref="B46" r:id="rId2247" display="https://actualicese.com/contrato-individual-de-trabajo-a-termino-fijo/?referer=L-excel-formato&amp;utm_medium=act_formato_excel&amp;utm_source=act_formato_excel&amp;utm_campaign=act_formato_excel&amp;utm_content=act_formato_excel_link" xr:uid="{1356CC00-7F39-45C1-8433-392DAEDB7EB4}"/>
    <hyperlink ref="B48" r:id="rId2248" display="https://actualicese.com/utilidad-por-venta-de-activo-fijo-depreciable-que-sera-renta-por-recuperacion-de-deducciones/?referer=L-excel-formato&amp;utm_medium=act_formato_excel&amp;utm_source=act_formato_excel&amp;utm_campaign=act_formato_excel&amp;utm_content=act_formato_excel_link" xr:uid="{792A4BC4-DCC3-4F0F-977D-22725145306B}"/>
    <hyperlink ref="B50" r:id="rId2249" display="https://actualicese.com/notificacion-a-empleado-de-la-reduccion-de-la-jornada-laboral/?referer=L-excel-formato&amp;utm_medium=act_formato_excel&amp;utm_source=act_formato_excel&amp;utm_campaign=act_formato_excel&amp;utm_content=act_formato_excel_link" xr:uid="{AF4ACA49-AA28-4CA8-9FDC-0332A0F527D1}"/>
    <hyperlink ref="B52" r:id="rId2250" display="https://actualicese.com/liquidador-excel-del-formulario-2593-ag-2024-declaracion-de-anticipos-bimestrales-regimen-simple/?referer=L-excel-formato&amp;utm_medium=act_formato_excel&amp;utm_source=act_formato_excel&amp;utm_campaign=act_formato_excel&amp;utm_content=act_formato_excel_link" xr:uid="{92DF6BAB-DF06-4E39-9DC8-B64063C742AE}"/>
    <hyperlink ref="B54" r:id="rId2251" display="https://actualicese.com/pack-de-formatos-15-herramientas-que-te-facilitaran-la-declaracion-de-renta-de-personas-juridicas-ag-2023/?referer=L-excel-formato&amp;utm_medium=act_formato_excel&amp;utm_source=act_formato_excel&amp;utm_campaign=act_formato_excel&amp;utm_content=act_formato_excel_link" xr:uid="{7A48CE28-7CF8-40A3-8426-843A51BC4F82}"/>
    <hyperlink ref="B56" r:id="rId2252" display="https://actualicese.com/modelo-certificacion-para-que-proceda-descuento-tributario-por-donacion-realizada/?referer=L-excel-formato&amp;utm_medium=act_formato_excel&amp;utm_source=act_formato_excel&amp;utm_campaign=act_formato_excel&amp;utm_content=act_formato_excel_link" xr:uid="{385489FE-E4B0-4EDE-A1D8-F39CA6C3A8A5}"/>
    <hyperlink ref="B58" r:id="rId2253" display="https://actualicese.com/liquidador-de-indemnizacion-por-despido-sin-justa-causa-contrato-indefinido/?referer=L-excel-formato&amp;utm_medium=act_formato_excel&amp;utm_source=act_formato_excel&amp;utm_campaign=act_formato_excel&amp;utm_content=act_formato_excel_link" xr:uid="{2EFF26DF-8415-4863-9033-2BE6CC18C4EF}"/>
    <hyperlink ref="B60" r:id="rId2254" display="https://actualicese.com/liquidador-automatizado-de-intereses-a-las-cesantias-y-su-comprobante-de-pago/?referer=L-excel-formato&amp;utm_medium=act_formato_excel&amp;utm_source=act_formato_excel&amp;utm_campaign=act_formato_excel&amp;utm_content=act_formato_excel_link" xr:uid="{F2C42268-404D-4119-9198-94FA317F0C50}"/>
    <hyperlink ref="B62" r:id="rId2255" display="https://actualicese.com/modelo-de-certificado-de-no-declarante-del-impuesto-de-renta-y-complementario/?referer=L-excel-formato&amp;utm_medium=act_formato_excel&amp;utm_source=act_formato_excel&amp;utm_campaign=act_formato_excel&amp;utm_content=act_formato_excel_link" xr:uid="{7C8DB9E6-B00C-4FE6-B269-CE25B839FC9B}"/>
    <hyperlink ref="B64" r:id="rId2256" display="https://actualicese.com/intereses-moratorios-sobre-deudas-tributarias/?referer=L-excel-formato&amp;utm_medium=act_formato_excel&amp;utm_source=act_formato_excel&amp;utm_campaign=act_formato_excel&amp;utm_content=act_formato_excel_link" xr:uid="{C33A805D-0717-46BF-98C8-9C39842FA06F}"/>
    <hyperlink ref="B26" r:id="rId2257" display="https://actualicese.com/contrato-individual-de-obra/?referer=L-excel-formato&amp;utm_medium=act_formato_excel&amp;utm_source=act_formato_excel&amp;utm_campaign=act_formato_excel&amp;utm_content=act_formato_excel_link" xr:uid="{C154F0D4-4C0C-4E2C-939C-67EBBC073459}"/>
    <hyperlink ref="B28" r:id="rId2258" display="https://actualicese.com/simulador-de-sancion-por-no-pagar-la-liquidacion-del-contrato-laboral/?referer=L-excel-formato&amp;utm_medium=act_formato_excel&amp;utm_source=act_formato_excel&amp;utm_campaign=act_formato_excel&amp;utm_content=act_formato_excel_link" xr:uid="{80A5BE1C-9222-4904-A7B8-27BA10B52466}"/>
    <hyperlink ref="B30" r:id="rId2259" display="https://actualicese.com/contrato-modelo-contrato-de-mandato/?referer=L-excel-formato&amp;utm_medium=act_formato_excel&amp;utm_source=act_formato_excel&amp;utm_campaign=act_formato_excel&amp;utm_content=act_formato_excel_link" xr:uid="{89548132-F434-4E2D-890A-067F57779735}"/>
    <hyperlink ref="B32" r:id="rId2260" display="https://actualicese.com/liquidador-calculadora-de-monetizacion-de-la-cuota-de-aprendizaje-sena/?referer=L-excel-formato&amp;utm_medium=act_formato_excel&amp;utm_source=act_formato_excel&amp;utm_campaign=act_formato_excel&amp;utm_content=act_formato_excel_link" xr:uid="{FA9A9783-13FF-4A3A-A281-290398BCC82E}"/>
    <hyperlink ref="B34" r:id="rId2261" display="https://actualicese.com/liquidador-de-prestaciones-sociales-y-vacaciones-con-salario-variable/?referer=L-excel-formato&amp;utm_medium=act_formato_excel&amp;utm_source=act_formato_excel&amp;utm_campaign=act_formato_excel&amp;utm_content=act_formato_excel_link" xr:uid="{B21C17A1-B89F-469A-9446-34CF2F893CAD}"/>
    <hyperlink ref="B12" r:id="rId2262" display="https://actualicese.com/liquidador-y-caso-practico-para-calcular-y-contabilizar-horas-extra-y-recargos-durante-la-reduccion-de-la-jornada-laboral-en-2024/?referer=L-excel-formato&amp;utm_medium=act_formato_excel&amp;utm_source=act_formato_excel&amp;utm_campaign=act_formato_excel&amp;utm_content=act_formato_excel_link" xr:uid="{1CE52CEC-7EBD-42F9-A3BD-2ABF347BB2FB}"/>
    <hyperlink ref="B14" r:id="rId2263" display="https://actualicese.com/liquidador-excel-del-formulario-210-para-la-declaracion-de-renta-de-personas-naturales-residentes-que-no-llevan-contabilidad-ag-2023/?referer=L-excel-formato&amp;utm_medium=act_formato_excel&amp;utm_source=act_formato_excel&amp;utm_campaign=act_formato_excel&amp;utm_content=act_formato_excel_link" xr:uid="{5589C877-CCF4-4C0C-AD1F-C3B517392E54}"/>
    <hyperlink ref="B16" r:id="rId2264" display="https://actualicese.com/simulador-en-excel-para-realizar-la-liquidacion-de-contratos-de-trabajo/?referer=L-excel-formato&amp;utm_medium=act_formato_excel&amp;utm_source=act_formato_excel&amp;utm_campaign=act_formato_excel&amp;utm_content=act_formato_excel_link" xr:uid="{798CDD4D-810A-4334-817D-9059F23260C2}"/>
    <hyperlink ref="B18" r:id="rId2265" display="https://actualicese.com/cuestionario-de-excel-para-definir-si-una-persona-natural-es-residente-fiscal-en-colombia/?referer=L-excel-formato&amp;utm_medium=act_formato_excel&amp;utm_source=act_formato_excel&amp;utm_campaign=act_formato_excel&amp;utm_content=act_formato_excel_link" xr:uid="{8EA794A9-4DFC-42B7-A511-F0996BA49C64}"/>
    <hyperlink ref="B20" r:id="rId2266" display="https://actualicese.com/liquidador-de-nomina-para-trabajadora-en-licencia-de-maternidad-caso-practico-en-excel/?referer=L-excel-formato&amp;utm_medium=act_formato_excel&amp;utm_source=act_formato_excel&amp;utm_campaign=act_formato_excel&amp;utm_content=act_formato_excel_link" xr:uid="{40152B9C-BD33-4AF8-B911-F275DC3E57F6}"/>
    <hyperlink ref="B22" r:id="rId2267" display="https://actualicese.com/liquidador-de-auxilio-de-incapacidad-aplicado-a-salario-variable-fijo-o-integral/?referer=L-excel-formato&amp;utm_medium=act_formato_excel&amp;utm_source=act_formato_excel&amp;utm_campaign=act_formato_excel&amp;utm_content=act_formato_excel_link" xr:uid="{B4C4DCCF-33E2-415D-97B8-BBFDD423369E}"/>
    <hyperlink ref="B24" r:id="rId2268" display="https://actualicese.com/declaracion-de-renta-de-personas-naturales-documentos-necesarios-para-su-elaboracion/?referer=L-excel-formato&amp;utm_medium=act_formato_excel&amp;utm_source=act_formato_excel&amp;utm_campaign=act_formato_excel&amp;utm_content=act_formato_excel_link" xr:uid="{0151444B-6BDA-4A2D-BE9F-82B8E9DB696C}"/>
  </hyperlinks>
  <pageMargins left="0.7" right="0.7" top="0.75" bottom="0.75" header="0.3" footer="0.3"/>
  <pageSetup orientation="portrait" r:id="rId2269"/>
  <drawing r:id="rId227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Q1085"/>
  <sheetViews>
    <sheetView zoomScaleNormal="100" zoomScalePageLayoutView="125" workbookViewId="0">
      <selection activeCell="B9" sqref="B9"/>
    </sheetView>
  </sheetViews>
  <sheetFormatPr baseColWidth="10" defaultRowHeight="12.75"/>
  <cols>
    <col min="1" max="1" width="5" style="333" customWidth="1"/>
    <col min="2" max="5" width="15" customWidth="1"/>
    <col min="6" max="6" width="16.42578125" customWidth="1"/>
    <col min="7" max="9" width="15" customWidth="1"/>
    <col min="10" max="10" width="11.85546875" customWidth="1"/>
    <col min="11" max="13" width="15" customWidth="1"/>
    <col min="14" max="14" width="17.140625" customWidth="1"/>
    <col min="15" max="15" width="15" customWidth="1"/>
    <col min="16" max="121" width="11.42578125" style="333"/>
  </cols>
  <sheetData>
    <row r="1" spans="2:20" ht="12" customHeight="1">
      <c r="B1" s="57"/>
      <c r="C1" s="57"/>
      <c r="D1" s="57"/>
      <c r="E1" s="57"/>
      <c r="F1" s="57"/>
      <c r="G1" s="57"/>
      <c r="H1" s="57"/>
      <c r="I1" s="57"/>
      <c r="J1" s="57"/>
      <c r="K1" s="57"/>
      <c r="L1" s="57"/>
      <c r="M1" s="57"/>
      <c r="N1" s="57"/>
      <c r="O1" s="57"/>
      <c r="P1" s="644"/>
      <c r="Q1" s="644"/>
      <c r="R1" s="644"/>
      <c r="S1" s="644"/>
      <c r="T1" s="644"/>
    </row>
    <row r="2" spans="2:20" ht="12" customHeight="1">
      <c r="B2" s="57"/>
      <c r="C2" s="57"/>
      <c r="D2" s="57"/>
      <c r="E2" s="57"/>
      <c r="F2" s="57"/>
      <c r="G2" s="57"/>
      <c r="H2" s="57"/>
      <c r="I2" s="57"/>
      <c r="J2" s="57"/>
      <c r="K2" s="57"/>
      <c r="L2" s="57"/>
      <c r="M2" s="57"/>
      <c r="N2" s="57"/>
      <c r="O2" s="57"/>
      <c r="P2" s="644"/>
      <c r="Q2" s="644"/>
      <c r="R2" s="644"/>
      <c r="S2" s="644"/>
      <c r="T2" s="644"/>
    </row>
    <row r="3" spans="2:20" ht="12" customHeight="1">
      <c r="B3" s="57"/>
      <c r="C3" s="57"/>
      <c r="D3" s="57"/>
      <c r="E3" s="57"/>
      <c r="F3" s="57"/>
      <c r="G3" s="57"/>
      <c r="H3" s="57"/>
      <c r="I3" s="57"/>
      <c r="J3" s="57"/>
      <c r="K3" s="57"/>
      <c r="L3" s="57"/>
      <c r="M3" s="57"/>
      <c r="N3" s="57"/>
      <c r="O3" s="57"/>
      <c r="P3" s="644"/>
      <c r="Q3" s="644"/>
      <c r="R3" s="644"/>
      <c r="S3" s="644"/>
      <c r="T3" s="644"/>
    </row>
    <row r="4" spans="2:20" ht="12" customHeight="1">
      <c r="B4" s="57"/>
      <c r="C4" s="57"/>
      <c r="D4" s="57"/>
      <c r="E4" s="57"/>
      <c r="F4" s="57"/>
      <c r="G4" s="57"/>
      <c r="H4" s="57"/>
      <c r="I4" s="57"/>
      <c r="J4" s="57"/>
      <c r="K4" s="57"/>
      <c r="L4" s="57"/>
      <c r="M4" s="57"/>
      <c r="N4" s="57"/>
      <c r="O4" s="57"/>
      <c r="P4" s="644"/>
      <c r="Q4" s="644"/>
      <c r="R4" s="644"/>
      <c r="S4" s="644"/>
      <c r="T4" s="644"/>
    </row>
    <row r="5" spans="2:20" ht="12" customHeight="1">
      <c r="B5" s="57"/>
      <c r="C5" s="57"/>
      <c r="D5" s="57"/>
      <c r="E5" s="57"/>
      <c r="F5" s="57"/>
      <c r="G5" s="57"/>
      <c r="H5" s="57"/>
      <c r="I5" s="57"/>
      <c r="J5" s="57"/>
      <c r="K5" s="57"/>
      <c r="L5" s="57"/>
      <c r="M5" s="57"/>
      <c r="N5" s="57"/>
      <c r="O5" s="57"/>
      <c r="P5" s="644"/>
      <c r="Q5" s="644"/>
      <c r="R5" s="644"/>
      <c r="S5" s="644"/>
      <c r="T5" s="644"/>
    </row>
    <row r="6" spans="2:20" ht="12" customHeight="1">
      <c r="B6" s="57"/>
      <c r="C6" s="57"/>
      <c r="D6" s="57"/>
      <c r="E6" s="57"/>
      <c r="F6" s="57"/>
      <c r="G6" s="57"/>
      <c r="H6" s="57"/>
      <c r="I6" s="57"/>
      <c r="J6" s="57"/>
      <c r="K6" s="57"/>
      <c r="L6" s="57"/>
      <c r="M6" s="57"/>
      <c r="N6" s="57"/>
      <c r="O6" s="57"/>
      <c r="P6" s="644"/>
      <c r="Q6" s="644"/>
      <c r="R6" s="644"/>
      <c r="S6" s="644"/>
      <c r="T6" s="644"/>
    </row>
    <row r="7" spans="2:20" ht="69.95" customHeight="1">
      <c r="B7" s="3005" t="s">
        <v>4316</v>
      </c>
      <c r="C7" s="3006"/>
      <c r="D7" s="3006"/>
      <c r="E7" s="3006"/>
      <c r="F7" s="3006"/>
      <c r="G7" s="3006"/>
      <c r="H7" s="3006"/>
      <c r="I7" s="3006"/>
      <c r="J7" s="3006"/>
      <c r="K7" s="3006"/>
      <c r="L7" s="3006"/>
      <c r="M7" s="3006"/>
      <c r="N7" s="3006"/>
      <c r="O7" s="3006"/>
      <c r="P7" s="3002"/>
      <c r="Q7" s="3002"/>
      <c r="R7" s="3002"/>
      <c r="S7" s="3002"/>
      <c r="T7" s="3003"/>
    </row>
    <row r="8" spans="2:20">
      <c r="B8" s="3007"/>
      <c r="C8" s="3007"/>
      <c r="D8" s="3007"/>
      <c r="E8" s="3007"/>
      <c r="F8" s="3007"/>
      <c r="G8" s="3007"/>
      <c r="H8" s="3007"/>
      <c r="I8" s="3007"/>
      <c r="J8" s="3007"/>
      <c r="K8" s="3007"/>
      <c r="L8" s="3007"/>
      <c r="M8" s="3007"/>
      <c r="N8" s="3007"/>
      <c r="O8" s="3007"/>
      <c r="P8" s="3002"/>
      <c r="Q8" s="3002"/>
      <c r="R8" s="3002"/>
      <c r="S8" s="3002"/>
      <c r="T8" s="3003"/>
    </row>
    <row r="9" spans="2:20">
      <c r="B9" s="1295" t="s">
        <v>3853</v>
      </c>
      <c r="C9" s="57"/>
      <c r="D9" s="57"/>
      <c r="E9" s="57"/>
      <c r="F9" s="57"/>
      <c r="G9" s="57"/>
      <c r="H9" s="57"/>
      <c r="I9" s="57"/>
      <c r="J9" s="57"/>
      <c r="K9" s="57"/>
      <c r="L9" s="57"/>
      <c r="M9" s="57"/>
      <c r="N9" s="57"/>
      <c r="O9" s="57"/>
      <c r="P9" s="644"/>
      <c r="Q9" s="644"/>
      <c r="R9" s="644"/>
      <c r="S9" s="644"/>
      <c r="T9" s="644"/>
    </row>
    <row r="10" spans="2:20">
      <c r="B10" s="1295" t="s">
        <v>4315</v>
      </c>
      <c r="C10" s="57"/>
      <c r="D10" s="57"/>
      <c r="E10" s="57"/>
      <c r="F10" s="57"/>
      <c r="G10" s="57"/>
      <c r="H10" s="57"/>
      <c r="I10" s="57"/>
      <c r="J10" s="57"/>
      <c r="K10" s="57"/>
      <c r="L10" s="57"/>
      <c r="M10" s="57"/>
      <c r="N10" s="57"/>
      <c r="O10" s="57"/>
      <c r="P10" s="644"/>
      <c r="Q10" s="644"/>
      <c r="R10" s="644"/>
      <c r="S10" s="644"/>
      <c r="T10" s="644"/>
    </row>
    <row r="11" spans="2:20">
      <c r="B11" s="1295" t="s">
        <v>185</v>
      </c>
      <c r="C11" s="57"/>
      <c r="D11" s="57"/>
      <c r="E11" s="57"/>
      <c r="F11" s="57"/>
      <c r="G11" s="57"/>
      <c r="H11" s="57"/>
      <c r="I11" s="57"/>
      <c r="J11" s="57"/>
      <c r="K11" s="57"/>
      <c r="L11" s="57"/>
      <c r="M11" s="57"/>
      <c r="N11" s="57"/>
      <c r="O11" s="57"/>
      <c r="P11" s="644"/>
      <c r="Q11" s="644"/>
      <c r="R11" s="644"/>
      <c r="S11" s="644"/>
      <c r="T11" s="644"/>
    </row>
    <row r="12" spans="2:20">
      <c r="B12" s="57"/>
      <c r="C12" s="57"/>
      <c r="D12" s="57"/>
      <c r="E12" s="57"/>
      <c r="F12" s="57"/>
      <c r="G12" s="57"/>
      <c r="H12" s="57"/>
      <c r="I12" s="57"/>
      <c r="J12" s="57"/>
      <c r="K12" s="57"/>
      <c r="L12" s="57"/>
      <c r="M12" s="57"/>
      <c r="N12" s="57"/>
      <c r="O12" s="57"/>
      <c r="P12" s="644"/>
      <c r="Q12" s="644"/>
      <c r="R12" s="644"/>
      <c r="S12" s="644"/>
      <c r="T12" s="644"/>
    </row>
    <row r="13" spans="2:20" ht="150" customHeight="1">
      <c r="B13" s="3004" t="s">
        <v>4122</v>
      </c>
      <c r="C13" s="3004"/>
      <c r="D13" s="3004"/>
      <c r="E13" s="3004"/>
      <c r="F13" s="3004"/>
      <c r="G13" s="3004"/>
      <c r="H13" s="3004"/>
      <c r="I13" s="3004"/>
      <c r="J13" s="3004"/>
      <c r="K13" s="3004"/>
      <c r="L13" s="3004"/>
      <c r="M13" s="3004"/>
      <c r="N13" s="3004"/>
      <c r="O13" s="3004"/>
      <c r="P13" s="1482"/>
      <c r="Q13" s="1482"/>
      <c r="R13" s="1482"/>
      <c r="S13" s="1482"/>
      <c r="T13" s="644"/>
    </row>
    <row r="14" spans="2:20" ht="33.75" customHeight="1">
      <c r="B14" s="3010" t="s">
        <v>3854</v>
      </c>
      <c r="C14" s="3010"/>
      <c r="D14" s="3010"/>
      <c r="E14" s="3010"/>
      <c r="F14" s="3010"/>
      <c r="G14" s="2194" t="s">
        <v>3857</v>
      </c>
      <c r="H14" s="3011" t="s">
        <v>3858</v>
      </c>
      <c r="I14" s="3011"/>
      <c r="J14" s="3011"/>
      <c r="K14" s="2194" t="s">
        <v>186</v>
      </c>
      <c r="L14" s="2184"/>
      <c r="M14" s="2192"/>
      <c r="N14" s="2192"/>
      <c r="O14" s="2192"/>
      <c r="P14" s="2195"/>
      <c r="Q14" s="2195"/>
      <c r="R14" s="2195"/>
      <c r="S14" s="2195"/>
      <c r="T14" s="644"/>
    </row>
    <row r="15" spans="2:20" ht="19.5" customHeight="1">
      <c r="B15" s="2184"/>
      <c r="C15" s="2184"/>
      <c r="D15" s="2184"/>
      <c r="E15" s="2184"/>
      <c r="F15" s="2184"/>
      <c r="G15" s="320"/>
      <c r="H15" s="2184"/>
      <c r="I15" s="2184"/>
      <c r="J15" s="2184"/>
      <c r="K15" s="320"/>
      <c r="L15" s="2184"/>
      <c r="M15" s="2185"/>
      <c r="N15" s="2185"/>
      <c r="O15" s="2185"/>
      <c r="P15" s="1482"/>
      <c r="Q15" s="1482"/>
      <c r="R15" s="1482"/>
      <c r="S15" s="1482"/>
      <c r="T15" s="644"/>
    </row>
    <row r="16" spans="2:20" ht="159" customHeight="1">
      <c r="B16" s="3009" t="s">
        <v>4123</v>
      </c>
      <c r="C16" s="3009"/>
      <c r="D16" s="3009"/>
      <c r="E16" s="3009"/>
      <c r="F16" s="3009"/>
      <c r="G16" s="3009"/>
      <c r="H16" s="3009"/>
      <c r="I16" s="3009"/>
      <c r="J16" s="3009"/>
      <c r="K16" s="3009"/>
      <c r="L16" s="3009"/>
      <c r="M16" s="3009"/>
      <c r="N16" s="3009"/>
      <c r="O16" s="3009"/>
      <c r="P16" s="1482"/>
      <c r="Q16" s="1482"/>
      <c r="R16" s="1482"/>
      <c r="S16" s="1482"/>
      <c r="T16" s="644"/>
    </row>
    <row r="17" spans="2:20" ht="99" customHeight="1">
      <c r="B17" s="3009" t="s">
        <v>3835</v>
      </c>
      <c r="C17" s="3009"/>
      <c r="D17" s="3009"/>
      <c r="E17" s="3009"/>
      <c r="F17" s="3009"/>
      <c r="G17" s="3009"/>
      <c r="H17" s="3009"/>
      <c r="I17" s="3009"/>
      <c r="J17" s="3009"/>
      <c r="K17" s="3009"/>
      <c r="L17" s="3009"/>
      <c r="M17" s="3009"/>
      <c r="N17" s="3009"/>
      <c r="O17" s="3009"/>
      <c r="P17" s="1482"/>
      <c r="Q17" s="1482"/>
      <c r="R17" s="1482"/>
      <c r="S17" s="1482"/>
      <c r="T17" s="644"/>
    </row>
    <row r="18" spans="2:20" ht="137.25" customHeight="1">
      <c r="B18" s="3009" t="s">
        <v>4124</v>
      </c>
      <c r="C18" s="3009"/>
      <c r="D18" s="3009"/>
      <c r="E18" s="3009"/>
      <c r="F18" s="3009"/>
      <c r="G18" s="3009"/>
      <c r="H18" s="3009"/>
      <c r="I18" s="3009"/>
      <c r="J18" s="3009"/>
      <c r="K18" s="3009"/>
      <c r="L18" s="3009"/>
      <c r="M18" s="3009"/>
      <c r="N18" s="3009"/>
      <c r="O18" s="3009"/>
      <c r="P18" s="1482"/>
      <c r="Q18" s="1482"/>
      <c r="R18" s="1482"/>
      <c r="S18" s="1482"/>
      <c r="T18" s="644"/>
    </row>
    <row r="19" spans="2:20" ht="15">
      <c r="B19" s="3008"/>
      <c r="C19" s="3008"/>
      <c r="D19" s="3008"/>
      <c r="E19" s="3008"/>
      <c r="F19" s="3008"/>
      <c r="G19" s="2183"/>
      <c r="H19" s="3008"/>
      <c r="I19" s="3008"/>
      <c r="J19" s="3008"/>
      <c r="K19" s="2183"/>
      <c r="L19" s="2186"/>
      <c r="M19" s="2186"/>
      <c r="N19" s="2186"/>
      <c r="O19" s="2186"/>
      <c r="P19" s="644"/>
      <c r="Q19" s="644"/>
      <c r="R19" s="644"/>
      <c r="S19" s="644"/>
      <c r="T19" s="644"/>
    </row>
    <row r="20" spans="2:20" ht="64.5" customHeight="1">
      <c r="B20" s="2200" t="s">
        <v>3856</v>
      </c>
      <c r="C20" s="2200"/>
      <c r="D20" s="2200"/>
      <c r="E20" s="2200"/>
      <c r="F20" s="2200"/>
      <c r="G20" s="2201" t="s">
        <v>3857</v>
      </c>
      <c r="H20" s="3014" t="s">
        <v>3859</v>
      </c>
      <c r="I20" s="3014"/>
      <c r="J20" s="3014"/>
      <c r="K20" s="2202" t="s">
        <v>186</v>
      </c>
      <c r="L20" s="3014" t="s">
        <v>4125</v>
      </c>
      <c r="M20" s="3014"/>
      <c r="N20" s="3014"/>
      <c r="O20" s="2202" t="s">
        <v>186</v>
      </c>
      <c r="P20" s="644"/>
      <c r="Q20" s="644"/>
      <c r="R20" s="644"/>
      <c r="S20" s="644"/>
      <c r="T20" s="644"/>
    </row>
    <row r="21" spans="2:20" ht="39.75" customHeight="1">
      <c r="B21" s="2203" t="s">
        <v>3855</v>
      </c>
      <c r="C21" s="2203"/>
      <c r="D21" s="2203"/>
      <c r="E21" s="2203"/>
      <c r="F21" s="2203"/>
      <c r="G21" s="2201" t="s">
        <v>3857</v>
      </c>
      <c r="H21" s="2187"/>
      <c r="I21" s="2183"/>
      <c r="J21" s="3013"/>
      <c r="K21" s="3013"/>
      <c r="L21" s="3013"/>
      <c r="M21" s="3013"/>
      <c r="N21" s="3013"/>
      <c r="O21" s="3013"/>
      <c r="P21" s="644"/>
      <c r="Q21" s="644"/>
      <c r="R21" s="644"/>
      <c r="S21" s="644"/>
      <c r="T21" s="644"/>
    </row>
    <row r="22" spans="2:20" ht="15">
      <c r="B22" s="2186"/>
      <c r="C22" s="2186"/>
      <c r="D22" s="2186"/>
      <c r="E22" s="2186"/>
      <c r="F22" s="2186"/>
      <c r="G22" s="2188"/>
      <c r="H22" s="2187"/>
      <c r="I22" s="2187"/>
      <c r="J22" s="2187"/>
      <c r="K22" s="2187"/>
      <c r="L22" s="2187"/>
      <c r="M22" s="2187"/>
      <c r="N22" s="2187"/>
      <c r="O22" s="2187"/>
      <c r="P22" s="644"/>
      <c r="Q22" s="644"/>
      <c r="R22" s="644"/>
      <c r="S22" s="644"/>
      <c r="T22" s="644"/>
    </row>
    <row r="23" spans="2:20" ht="117" customHeight="1">
      <c r="B23" s="3009" t="s">
        <v>3860</v>
      </c>
      <c r="C23" s="3009"/>
      <c r="D23" s="3009"/>
      <c r="E23" s="3009"/>
      <c r="F23" s="3009"/>
      <c r="G23" s="3009"/>
      <c r="H23" s="3009"/>
      <c r="I23" s="3009"/>
      <c r="J23" s="3009"/>
      <c r="K23" s="3009"/>
      <c r="L23" s="3009"/>
      <c r="M23" s="3009"/>
      <c r="N23" s="3009"/>
      <c r="O23" s="3009"/>
      <c r="P23" s="644"/>
      <c r="Q23" s="644"/>
      <c r="R23" s="644"/>
      <c r="S23" s="644"/>
      <c r="T23" s="644"/>
    </row>
    <row r="24" spans="2:20" ht="13.5" customHeight="1">
      <c r="B24" s="2191"/>
      <c r="C24" s="2191"/>
      <c r="D24" s="2191"/>
      <c r="E24" s="2191"/>
      <c r="F24" s="2191"/>
      <c r="G24" s="2191"/>
      <c r="H24" s="2191"/>
      <c r="I24" s="2191"/>
      <c r="J24" s="2191"/>
      <c r="K24" s="2191"/>
      <c r="L24" s="2191"/>
      <c r="M24" s="2191"/>
      <c r="N24" s="2191"/>
      <c r="O24" s="2191"/>
      <c r="P24" s="644"/>
      <c r="Q24" s="644"/>
      <c r="R24" s="644"/>
      <c r="S24" s="644"/>
      <c r="T24" s="644"/>
    </row>
    <row r="25" spans="2:20" ht="15">
      <c r="B25" s="2183" t="s">
        <v>4126</v>
      </c>
      <c r="C25" s="2183"/>
      <c r="D25" s="2183"/>
      <c r="E25" s="2183"/>
      <c r="F25" s="320"/>
      <c r="G25" s="320"/>
      <c r="H25" s="320"/>
      <c r="I25" s="320"/>
      <c r="J25" s="320"/>
      <c r="K25" s="320"/>
      <c r="L25" s="320"/>
      <c r="M25" s="320"/>
      <c r="N25" s="320"/>
      <c r="O25" s="320"/>
      <c r="P25" s="644"/>
      <c r="Q25" s="644"/>
      <c r="R25" s="644"/>
      <c r="S25" s="644"/>
      <c r="T25" s="644"/>
    </row>
    <row r="26" spans="2:20" ht="15">
      <c r="B26" s="2183" t="s">
        <v>1672</v>
      </c>
      <c r="C26" s="2183"/>
      <c r="D26" s="2183"/>
      <c r="E26" s="2183"/>
      <c r="F26" s="2183"/>
      <c r="G26" s="2183"/>
      <c r="H26" s="320"/>
      <c r="I26" s="320"/>
      <c r="J26" s="320"/>
      <c r="K26" s="320"/>
      <c r="L26" s="320"/>
      <c r="M26" s="320"/>
      <c r="N26" s="320"/>
      <c r="O26" s="320"/>
      <c r="P26" s="644"/>
      <c r="Q26" s="644"/>
      <c r="R26" s="644"/>
      <c r="S26" s="644"/>
      <c r="T26" s="644"/>
    </row>
    <row r="27" spans="2:20" ht="15">
      <c r="B27" s="2189" t="s">
        <v>1673</v>
      </c>
      <c r="C27" s="2183"/>
      <c r="D27" s="2183"/>
      <c r="E27" s="2183"/>
      <c r="F27" s="2183"/>
      <c r="G27" s="2183"/>
      <c r="H27" s="320"/>
      <c r="I27" s="320"/>
      <c r="J27" s="320"/>
      <c r="K27" s="320"/>
      <c r="L27" s="320"/>
      <c r="M27" s="320"/>
      <c r="N27" s="320"/>
      <c r="O27" s="320"/>
      <c r="P27" s="644"/>
      <c r="Q27" s="644"/>
      <c r="R27" s="644"/>
      <c r="S27" s="644"/>
      <c r="T27" s="644"/>
    </row>
    <row r="28" spans="2:20" ht="15">
      <c r="B28" s="2186"/>
      <c r="C28" s="2186"/>
      <c r="D28" s="2186"/>
      <c r="E28" s="2186"/>
      <c r="F28" s="2186"/>
      <c r="G28" s="2186"/>
      <c r="H28" s="2186"/>
      <c r="I28" s="2186"/>
      <c r="J28" s="2186"/>
      <c r="K28" s="2186"/>
      <c r="L28" s="2186"/>
      <c r="M28" s="2186"/>
      <c r="N28" s="2186"/>
      <c r="O28" s="2186"/>
      <c r="P28" s="644"/>
      <c r="Q28" s="644"/>
      <c r="R28" s="644"/>
      <c r="S28" s="644"/>
      <c r="T28" s="644"/>
    </row>
    <row r="29" spans="2:20" ht="102.75" customHeight="1">
      <c r="B29" s="3004" t="s">
        <v>3861</v>
      </c>
      <c r="C29" s="3004"/>
      <c r="D29" s="3004"/>
      <c r="E29" s="3004"/>
      <c r="F29" s="3004"/>
      <c r="G29" s="3004"/>
      <c r="H29" s="3004"/>
      <c r="I29" s="3004"/>
      <c r="J29" s="3004"/>
      <c r="K29" s="3004"/>
      <c r="L29" s="3004"/>
      <c r="M29" s="3004"/>
      <c r="N29" s="3004"/>
      <c r="O29" s="3004"/>
      <c r="P29" s="644"/>
      <c r="Q29" s="644"/>
      <c r="R29" s="644"/>
      <c r="S29" s="644"/>
      <c r="T29" s="644"/>
    </row>
    <row r="30" spans="2:20" ht="15">
      <c r="B30" s="2182"/>
      <c r="C30" s="2182"/>
      <c r="D30" s="2182"/>
      <c r="E30" s="2182"/>
      <c r="F30" s="2182"/>
      <c r="G30" s="2182"/>
      <c r="H30" s="2182"/>
      <c r="I30" s="2205"/>
      <c r="J30" s="2182"/>
      <c r="K30" s="2182"/>
      <c r="L30" s="2182"/>
      <c r="M30" s="2182"/>
      <c r="N30" s="2182"/>
      <c r="O30" s="2182"/>
      <c r="P30" s="644"/>
      <c r="Q30" s="644"/>
      <c r="R30" s="644"/>
      <c r="S30" s="644"/>
      <c r="T30" s="644"/>
    </row>
    <row r="31" spans="2:20" ht="15">
      <c r="B31" s="2204" t="s">
        <v>3862</v>
      </c>
      <c r="C31" s="2204"/>
      <c r="D31" s="2204"/>
      <c r="E31" s="2204"/>
      <c r="F31" s="2204"/>
      <c r="G31" s="2203"/>
      <c r="H31" s="2204"/>
      <c r="I31" s="2201" t="s">
        <v>186</v>
      </c>
      <c r="J31" s="2193"/>
      <c r="K31" s="2193"/>
      <c r="L31" s="2193"/>
      <c r="M31" s="2193"/>
      <c r="N31" s="2193"/>
      <c r="O31" s="2193"/>
      <c r="P31" s="644"/>
      <c r="Q31" s="644"/>
      <c r="R31" s="644"/>
      <c r="S31" s="644"/>
      <c r="T31" s="644"/>
    </row>
    <row r="32" spans="2:20" ht="15">
      <c r="B32" s="2204" t="s">
        <v>3863</v>
      </c>
      <c r="C32" s="2204"/>
      <c r="D32" s="2204"/>
      <c r="E32" s="2204"/>
      <c r="F32" s="2204"/>
      <c r="G32" s="2203"/>
      <c r="H32" s="2204"/>
      <c r="I32" s="2201" t="s">
        <v>186</v>
      </c>
      <c r="J32" s="2193"/>
      <c r="K32" s="2193"/>
      <c r="L32" s="2193"/>
      <c r="M32" s="2193"/>
      <c r="N32" s="2193"/>
      <c r="O32" s="2193"/>
      <c r="P32" s="644"/>
      <c r="Q32" s="644"/>
      <c r="R32" s="644"/>
      <c r="S32" s="644"/>
      <c r="T32" s="644"/>
    </row>
    <row r="33" spans="1:121" ht="15">
      <c r="B33" s="2204" t="s">
        <v>3864</v>
      </c>
      <c r="C33" s="2204"/>
      <c r="D33" s="2204"/>
      <c r="E33" s="2204"/>
      <c r="F33" s="2204"/>
      <c r="G33" s="2201"/>
      <c r="H33" s="2204"/>
      <c r="I33" s="2201" t="s">
        <v>186</v>
      </c>
      <c r="J33" s="2193"/>
      <c r="K33" s="2193"/>
      <c r="L33" s="2193"/>
      <c r="M33" s="2193"/>
      <c r="N33" s="2193"/>
      <c r="O33" s="2193"/>
      <c r="P33" s="644"/>
      <c r="Q33" s="644"/>
      <c r="R33" s="644"/>
      <c r="S33" s="644"/>
      <c r="T33" s="644"/>
    </row>
    <row r="34" spans="1:121" ht="15">
      <c r="B34" s="2204" t="s">
        <v>3865</v>
      </c>
      <c r="C34" s="2204"/>
      <c r="D34" s="2204"/>
      <c r="E34" s="2204"/>
      <c r="F34" s="2204"/>
      <c r="G34" s="2201"/>
      <c r="H34" s="2204"/>
      <c r="I34" s="2201" t="s">
        <v>186</v>
      </c>
      <c r="J34" s="2193"/>
      <c r="K34" s="2193"/>
      <c r="L34" s="2193"/>
      <c r="M34" s="2193"/>
      <c r="N34" s="2193"/>
      <c r="O34" s="2193"/>
      <c r="P34" s="644"/>
      <c r="Q34" s="644"/>
      <c r="R34" s="644"/>
      <c r="S34" s="644"/>
      <c r="T34" s="644"/>
    </row>
    <row r="35" spans="1:121" ht="25.5" customHeight="1">
      <c r="B35" s="2186"/>
      <c r="C35" s="2186"/>
      <c r="D35" s="2186"/>
      <c r="E35" s="2186"/>
      <c r="F35" s="2186"/>
      <c r="G35" s="2190"/>
      <c r="H35" s="2186"/>
      <c r="I35" s="2186"/>
      <c r="J35" s="2186"/>
      <c r="K35" s="2186"/>
      <c r="L35" s="2186"/>
      <c r="M35" s="2186"/>
      <c r="N35" s="2186"/>
      <c r="O35" s="2186"/>
      <c r="P35" s="644"/>
      <c r="Q35" s="644"/>
      <c r="R35" s="644"/>
      <c r="S35" s="644"/>
      <c r="T35" s="644"/>
    </row>
    <row r="36" spans="1:121" ht="61.5" customHeight="1">
      <c r="B36" s="3016" t="str">
        <f>+B7</f>
        <v>[EN BLANCO] Formulario 210 y formato 2517 para declaración de renta año gravable 2023 de personas naturales y/o sucesiones ilíquidas de causantes residentes (adaptado a los obligados a llevar contabilidad o que la llevan de forma voluntaria)</v>
      </c>
      <c r="C36" s="3016"/>
      <c r="D36" s="3016"/>
      <c r="E36" s="3016"/>
      <c r="F36" s="3016"/>
      <c r="G36" s="3016"/>
      <c r="H36" s="3016"/>
      <c r="I36" s="3016"/>
      <c r="J36" s="3016"/>
      <c r="K36" s="3016"/>
      <c r="L36" s="3016"/>
      <c r="M36" s="3016"/>
      <c r="N36" s="3016"/>
      <c r="O36" s="3016"/>
      <c r="P36" s="644"/>
      <c r="Q36" s="644"/>
      <c r="R36" s="644"/>
      <c r="S36" s="644"/>
      <c r="T36" s="644"/>
    </row>
    <row r="37" spans="1:121" ht="15">
      <c r="B37" s="2186"/>
      <c r="C37" s="2186"/>
      <c r="D37" s="2186"/>
      <c r="E37" s="2186"/>
      <c r="F37" s="2186"/>
      <c r="G37" s="2186"/>
      <c r="H37" s="2186"/>
      <c r="I37" s="2186"/>
      <c r="J37" s="2186"/>
      <c r="K37" s="2186"/>
      <c r="L37" s="2186"/>
      <c r="M37" s="2186"/>
      <c r="N37" s="2186"/>
      <c r="O37" s="2186"/>
      <c r="P37" s="644"/>
      <c r="Q37" s="644"/>
      <c r="R37" s="644"/>
      <c r="S37" s="644"/>
      <c r="T37" s="644"/>
    </row>
    <row r="38" spans="1:121" ht="102.75" customHeight="1">
      <c r="B38" s="3009" t="s">
        <v>3876</v>
      </c>
      <c r="C38" s="3009"/>
      <c r="D38" s="3009"/>
      <c r="E38" s="3009"/>
      <c r="F38" s="3009"/>
      <c r="G38" s="3009"/>
      <c r="H38" s="3009"/>
      <c r="I38" s="3009"/>
      <c r="J38" s="3009"/>
      <c r="K38" s="3009"/>
      <c r="L38" s="3009"/>
      <c r="M38" s="3009"/>
      <c r="N38" s="3009"/>
      <c r="O38" s="3009"/>
      <c r="P38" s="1482"/>
      <c r="Q38" s="1482"/>
      <c r="R38" s="1482"/>
      <c r="S38" s="1482"/>
      <c r="T38" s="644"/>
    </row>
    <row r="39" spans="1:121" ht="21.95" customHeight="1">
      <c r="B39" s="2207" t="s">
        <v>3866</v>
      </c>
      <c r="C39" s="2207"/>
      <c r="D39" s="2207"/>
      <c r="E39" s="2207"/>
      <c r="F39" s="2207"/>
      <c r="G39" s="2207"/>
      <c r="H39" s="2207"/>
      <c r="I39" s="2207"/>
      <c r="J39" s="2207"/>
      <c r="K39" s="2185"/>
      <c r="L39" s="2185"/>
      <c r="M39" s="2185"/>
      <c r="N39" s="2185"/>
      <c r="O39" s="2185"/>
      <c r="P39" s="1482"/>
      <c r="Q39" s="1482"/>
      <c r="R39" s="1482"/>
      <c r="S39" s="1482"/>
      <c r="T39" s="644"/>
    </row>
    <row r="40" spans="1:121" ht="21.95" customHeight="1">
      <c r="B40" s="3015"/>
      <c r="C40" s="3015"/>
      <c r="D40" s="3015"/>
      <c r="E40" s="3015"/>
      <c r="F40" s="3015"/>
      <c r="G40" s="3015"/>
      <c r="H40" s="3015"/>
      <c r="I40" s="3015"/>
      <c r="J40" s="3015"/>
      <c r="K40" s="3015"/>
      <c r="L40" s="3015"/>
      <c r="M40" s="2185"/>
      <c r="N40" s="2185"/>
      <c r="O40" s="2185"/>
      <c r="P40" s="1482"/>
      <c r="Q40" s="1482"/>
      <c r="R40" s="1482"/>
      <c r="S40" s="1482"/>
      <c r="T40" s="644"/>
    </row>
    <row r="41" spans="1:121" ht="18" customHeight="1">
      <c r="B41" s="3016" t="s">
        <v>3870</v>
      </c>
      <c r="C41" s="3016"/>
      <c r="D41" s="3016"/>
      <c r="E41" s="3016"/>
      <c r="F41" s="3016"/>
      <c r="G41" s="3016"/>
      <c r="H41" s="3016"/>
      <c r="I41" s="3016"/>
      <c r="J41" s="3016"/>
      <c r="K41" s="3016"/>
      <c r="L41" s="3016"/>
      <c r="M41" s="3016"/>
      <c r="N41" s="3016"/>
      <c r="O41" s="3016"/>
      <c r="P41" s="655"/>
      <c r="Q41" s="655"/>
      <c r="R41" s="655"/>
      <c r="S41" s="655"/>
      <c r="T41" s="655"/>
    </row>
    <row r="42" spans="1:121" ht="18">
      <c r="B42" s="2206"/>
      <c r="C42" s="2206"/>
      <c r="D42" s="2206"/>
      <c r="E42" s="2206"/>
      <c r="F42" s="2206"/>
      <c r="G42" s="2206"/>
      <c r="H42" s="2206"/>
      <c r="I42" s="2206"/>
      <c r="J42" s="2206"/>
      <c r="K42" s="2206"/>
      <c r="L42" s="2206"/>
      <c r="M42" s="2206"/>
      <c r="N42" s="2206"/>
      <c r="O42" s="2206"/>
      <c r="P42" s="655"/>
      <c r="Q42" s="655"/>
      <c r="R42" s="655"/>
      <c r="S42" s="655"/>
      <c r="T42" s="655"/>
    </row>
    <row r="43" spans="1:121" s="333" customFormat="1" ht="38.25" customHeight="1">
      <c r="B43" s="3004" t="s">
        <v>3867</v>
      </c>
      <c r="C43" s="3004"/>
      <c r="D43" s="3004"/>
      <c r="E43" s="3004"/>
      <c r="F43" s="3004"/>
      <c r="G43" s="3004"/>
      <c r="H43" s="3004"/>
      <c r="I43" s="3004"/>
      <c r="J43" s="3004"/>
      <c r="K43" s="3004"/>
      <c r="L43" s="3004"/>
      <c r="M43" s="3004"/>
      <c r="N43" s="3004"/>
      <c r="O43" s="3004"/>
    </row>
    <row r="44" spans="1:121" s="333" customFormat="1" ht="11.25" customHeight="1">
      <c r="B44" s="320"/>
      <c r="C44" s="320"/>
      <c r="D44" s="320"/>
      <c r="E44" s="320"/>
      <c r="F44" s="320"/>
      <c r="G44" s="320"/>
      <c r="H44" s="320"/>
      <c r="I44" s="320"/>
      <c r="J44" s="320"/>
      <c r="K44" s="320"/>
      <c r="L44" s="320"/>
      <c r="M44" s="320"/>
      <c r="N44" s="320"/>
      <c r="O44" s="320"/>
    </row>
    <row r="45" spans="1:121" s="333" customFormat="1" ht="168.75" customHeight="1">
      <c r="B45" s="3012" t="s">
        <v>4127</v>
      </c>
      <c r="C45" s="3004"/>
      <c r="D45" s="3004"/>
      <c r="E45" s="3004"/>
      <c r="F45" s="3004"/>
      <c r="G45" s="3004"/>
      <c r="H45" s="3004"/>
      <c r="I45" s="3004"/>
      <c r="J45" s="3004"/>
      <c r="K45" s="3004"/>
      <c r="L45" s="3004"/>
      <c r="M45" s="3004"/>
      <c r="N45" s="3004"/>
      <c r="O45" s="3004"/>
    </row>
    <row r="46" spans="1:121" s="333" customFormat="1" ht="186" customHeight="1">
      <c r="B46" s="3012" t="s">
        <v>4128</v>
      </c>
      <c r="C46" s="3004"/>
      <c r="D46" s="3004"/>
      <c r="E46" s="3004"/>
      <c r="F46" s="3004"/>
      <c r="G46" s="3004"/>
      <c r="H46" s="3004"/>
      <c r="I46" s="3004"/>
      <c r="J46" s="3004"/>
      <c r="K46" s="3004"/>
      <c r="L46" s="3004"/>
      <c r="M46" s="3004"/>
      <c r="N46" s="3004"/>
      <c r="O46" s="3004"/>
    </row>
    <row r="47" spans="1:121" s="52" customFormat="1">
      <c r="A47" s="333"/>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row>
    <row r="48" spans="1:121" s="52" customFormat="1" ht="58.5" customHeight="1">
      <c r="A48" s="333"/>
      <c r="B48" s="3019" t="s">
        <v>3868</v>
      </c>
      <c r="C48" s="3019"/>
      <c r="D48" s="3019"/>
      <c r="E48" s="3019"/>
      <c r="F48" s="3019"/>
      <c r="G48" s="3019"/>
      <c r="H48" s="3019"/>
      <c r="I48" s="3019"/>
      <c r="J48" s="3019"/>
      <c r="K48" s="3019"/>
      <c r="L48" s="3019"/>
      <c r="M48" s="3019"/>
      <c r="N48" s="3019"/>
      <c r="O48" s="3019"/>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row>
    <row r="49" spans="1:121" s="52" customFormat="1" ht="15">
      <c r="A49" s="333"/>
      <c r="B49" s="320"/>
      <c r="C49" s="320"/>
      <c r="D49" s="320"/>
      <c r="E49" s="320"/>
      <c r="F49" s="320"/>
      <c r="G49" s="320"/>
      <c r="H49" s="320"/>
      <c r="I49" s="320"/>
      <c r="J49" s="320"/>
      <c r="K49" s="320"/>
      <c r="L49" s="320"/>
      <c r="M49" s="320"/>
      <c r="N49" s="320"/>
      <c r="O49" s="320"/>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row>
    <row r="50" spans="1:121" s="52" customFormat="1" ht="18">
      <c r="A50" s="333"/>
      <c r="B50" s="3020" t="s">
        <v>3869</v>
      </c>
      <c r="C50" s="3020"/>
      <c r="D50" s="3020"/>
      <c r="E50" s="3020"/>
      <c r="F50" s="3020"/>
      <c r="G50" s="3020"/>
      <c r="H50" s="3020"/>
      <c r="I50" s="3020"/>
      <c r="J50" s="3020"/>
      <c r="K50" s="3020"/>
      <c r="L50" s="3020"/>
      <c r="M50" s="3020"/>
      <c r="N50" s="3020"/>
      <c r="O50" s="3020"/>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row>
    <row r="51" spans="1:121" s="52" customFormat="1" ht="21" customHeight="1">
      <c r="A51" s="333"/>
      <c r="B51" s="3018" t="s">
        <v>3875</v>
      </c>
      <c r="C51" s="3018"/>
      <c r="D51" s="3018"/>
      <c r="E51" s="3018"/>
      <c r="F51" s="3018"/>
      <c r="G51" s="3018"/>
      <c r="H51" s="3018"/>
      <c r="I51" s="3018"/>
      <c r="J51" s="3018"/>
      <c r="K51" s="3018"/>
      <c r="L51" s="3018"/>
      <c r="M51" s="3018"/>
      <c r="N51" s="3018"/>
      <c r="O51" s="3018"/>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row>
    <row r="52" spans="1:121" s="52" customFormat="1" ht="75" customHeight="1">
      <c r="A52" s="333"/>
      <c r="B52" s="3021" t="s">
        <v>4129</v>
      </c>
      <c r="C52" s="3022"/>
      <c r="D52" s="3022"/>
      <c r="E52" s="3022"/>
      <c r="F52" s="3022"/>
      <c r="G52" s="3022"/>
      <c r="H52" s="3022"/>
      <c r="I52" s="3022"/>
      <c r="J52" s="3022"/>
      <c r="K52" s="3022"/>
      <c r="L52" s="3022"/>
      <c r="M52" s="3022"/>
      <c r="N52" s="3022"/>
      <c r="O52" s="302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row>
    <row r="53" spans="1:121" s="52" customFormat="1" ht="21.75" customHeight="1">
      <c r="A53" s="333"/>
      <c r="B53" s="3018" t="s">
        <v>3873</v>
      </c>
      <c r="C53" s="3018"/>
      <c r="D53" s="3018"/>
      <c r="E53" s="3018"/>
      <c r="F53" s="3018"/>
      <c r="G53" s="3018"/>
      <c r="H53" s="3018"/>
      <c r="I53" s="3018"/>
      <c r="J53" s="3018"/>
      <c r="K53" s="3018"/>
      <c r="L53" s="3018"/>
      <c r="M53" s="3018"/>
      <c r="N53" s="3018"/>
      <c r="O53" s="3018"/>
      <c r="P53" s="333"/>
      <c r="Q53" s="333"/>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row>
    <row r="54" spans="1:121" s="52" customFormat="1" ht="58.5" customHeight="1">
      <c r="A54" s="333"/>
      <c r="B54" s="3017" t="s">
        <v>3874</v>
      </c>
      <c r="C54" s="3017"/>
      <c r="D54" s="3017"/>
      <c r="E54" s="3017"/>
      <c r="F54" s="3017"/>
      <c r="G54" s="3017"/>
      <c r="H54" s="3017"/>
      <c r="I54" s="3017"/>
      <c r="J54" s="3017"/>
      <c r="K54" s="3017"/>
      <c r="L54" s="3017"/>
      <c r="M54" s="3017"/>
      <c r="N54" s="3017"/>
      <c r="O54" s="3017"/>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row>
    <row r="55" spans="1:121" s="52" customFormat="1" ht="18.75" customHeight="1">
      <c r="A55" s="333"/>
      <c r="B55" s="3018" t="s">
        <v>3871</v>
      </c>
      <c r="C55" s="3018"/>
      <c r="D55" s="3018"/>
      <c r="E55" s="3018"/>
      <c r="F55" s="3018"/>
      <c r="G55" s="3018"/>
      <c r="H55" s="3018"/>
      <c r="I55" s="3018"/>
      <c r="J55" s="3018"/>
      <c r="K55" s="3018"/>
      <c r="L55" s="3018"/>
      <c r="M55" s="3018"/>
      <c r="N55" s="3018"/>
      <c r="O55" s="3018"/>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row>
    <row r="56" spans="1:121" s="52" customFormat="1" ht="69" customHeight="1">
      <c r="A56" s="333"/>
      <c r="B56" s="3017" t="s">
        <v>3872</v>
      </c>
      <c r="C56" s="3017"/>
      <c r="D56" s="3017"/>
      <c r="E56" s="3017"/>
      <c r="F56" s="3017"/>
      <c r="G56" s="3017"/>
      <c r="H56" s="3017"/>
      <c r="I56" s="3017"/>
      <c r="J56" s="3017"/>
      <c r="K56" s="3017"/>
      <c r="L56" s="3017"/>
      <c r="M56" s="3017"/>
      <c r="N56" s="3017"/>
      <c r="O56" s="3017"/>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row>
    <row r="57" spans="1:121" s="52" customFormat="1">
      <c r="A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row>
    <row r="58" spans="1:121" s="52" customFormat="1">
      <c r="A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row>
    <row r="59" spans="1:121" s="52" customFormat="1">
      <c r="A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row>
    <row r="60" spans="1:121" s="52" customFormat="1">
      <c r="A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row>
    <row r="61" spans="1:121" s="52" customFormat="1">
      <c r="A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row>
    <row r="62" spans="1:121" s="52" customFormat="1">
      <c r="A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row>
    <row r="63" spans="1:121" s="52" customFormat="1">
      <c r="A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row>
    <row r="64" spans="1:121" s="52" customFormat="1">
      <c r="A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c r="BN64" s="333"/>
      <c r="BO64" s="333"/>
      <c r="BP64" s="333"/>
      <c r="BQ64" s="333"/>
      <c r="BR64" s="333"/>
      <c r="BS64" s="333"/>
      <c r="BT64" s="333"/>
      <c r="BU64" s="333"/>
      <c r="BV64" s="333"/>
      <c r="BW64" s="333"/>
      <c r="BX64" s="333"/>
      <c r="BY64" s="333"/>
      <c r="BZ64" s="333"/>
      <c r="CA64" s="333"/>
      <c r="CB64" s="333"/>
      <c r="CC64" s="333"/>
      <c r="CD64" s="333"/>
      <c r="CE64" s="333"/>
      <c r="CF64" s="333"/>
      <c r="CG64" s="333"/>
      <c r="CH64" s="333"/>
      <c r="CI64" s="333"/>
      <c r="CJ64" s="333"/>
      <c r="CK64" s="333"/>
      <c r="CL64" s="333"/>
      <c r="CM64" s="333"/>
      <c r="CN64" s="333"/>
      <c r="CO64" s="333"/>
      <c r="CP64" s="333"/>
      <c r="CQ64" s="333"/>
      <c r="CR64" s="333"/>
      <c r="CS64" s="333"/>
      <c r="CT64" s="333"/>
      <c r="CU64" s="333"/>
      <c r="CV64" s="333"/>
      <c r="CW64" s="333"/>
      <c r="CX64" s="333"/>
      <c r="CY64" s="333"/>
      <c r="CZ64" s="333"/>
      <c r="DA64" s="333"/>
      <c r="DB64" s="333"/>
      <c r="DC64" s="333"/>
      <c r="DD64" s="333"/>
      <c r="DE64" s="333"/>
      <c r="DF64" s="333"/>
      <c r="DG64" s="333"/>
      <c r="DH64" s="333"/>
      <c r="DI64" s="333"/>
      <c r="DJ64" s="333"/>
      <c r="DK64" s="333"/>
      <c r="DL64" s="333"/>
      <c r="DM64" s="333"/>
      <c r="DN64" s="333"/>
      <c r="DO64" s="333"/>
      <c r="DP64" s="333"/>
      <c r="DQ64" s="333"/>
    </row>
    <row r="65" spans="1:121" s="52" customFormat="1">
      <c r="A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3"/>
      <c r="BP65" s="333"/>
      <c r="BQ65" s="333"/>
      <c r="BR65" s="333"/>
      <c r="BS65" s="333"/>
      <c r="BT65" s="333"/>
      <c r="BU65" s="333"/>
      <c r="BV65" s="333"/>
      <c r="BW65" s="333"/>
      <c r="BX65" s="333"/>
      <c r="BY65" s="333"/>
      <c r="BZ65" s="333"/>
      <c r="CA65" s="333"/>
      <c r="CB65" s="333"/>
      <c r="CC65" s="333"/>
      <c r="CD65" s="333"/>
      <c r="CE65" s="333"/>
      <c r="CF65" s="333"/>
      <c r="CG65" s="333"/>
      <c r="CH65" s="333"/>
      <c r="CI65" s="333"/>
      <c r="CJ65" s="333"/>
      <c r="CK65" s="333"/>
      <c r="CL65" s="333"/>
      <c r="CM65" s="333"/>
      <c r="CN65" s="333"/>
      <c r="CO65" s="333"/>
      <c r="CP65" s="333"/>
      <c r="CQ65" s="333"/>
      <c r="CR65" s="333"/>
      <c r="CS65" s="333"/>
      <c r="CT65" s="333"/>
      <c r="CU65" s="333"/>
      <c r="CV65" s="333"/>
      <c r="CW65" s="333"/>
      <c r="CX65" s="333"/>
      <c r="CY65" s="333"/>
      <c r="CZ65" s="333"/>
      <c r="DA65" s="333"/>
      <c r="DB65" s="333"/>
      <c r="DC65" s="333"/>
      <c r="DD65" s="333"/>
      <c r="DE65" s="333"/>
      <c r="DF65" s="333"/>
      <c r="DG65" s="333"/>
      <c r="DH65" s="333"/>
      <c r="DI65" s="333"/>
      <c r="DJ65" s="333"/>
      <c r="DK65" s="333"/>
      <c r="DL65" s="333"/>
      <c r="DM65" s="333"/>
      <c r="DN65" s="333"/>
      <c r="DO65" s="333"/>
      <c r="DP65" s="333"/>
      <c r="DQ65" s="333"/>
    </row>
    <row r="66" spans="1:121" s="333" customFormat="1"/>
    <row r="67" spans="1:121" s="333" customFormat="1"/>
    <row r="68" spans="1:121" s="333" customFormat="1"/>
    <row r="69" spans="1:121" s="333" customFormat="1"/>
    <row r="70" spans="1:121" s="333" customFormat="1"/>
    <row r="71" spans="1:121" s="333" customFormat="1"/>
    <row r="72" spans="1:121" s="333" customFormat="1"/>
    <row r="73" spans="1:121" s="333" customFormat="1"/>
    <row r="74" spans="1:121" s="333" customFormat="1"/>
    <row r="75" spans="1:121" s="333" customFormat="1"/>
    <row r="76" spans="1:121" s="333" customFormat="1"/>
    <row r="77" spans="1:121" s="333" customFormat="1"/>
    <row r="78" spans="1:121" s="333" customFormat="1"/>
    <row r="79" spans="1:121" s="333" customFormat="1"/>
    <row r="80" spans="1:121" s="333" customFormat="1"/>
    <row r="81" s="333" customFormat="1"/>
    <row r="82" s="333" customFormat="1"/>
    <row r="83" s="333" customFormat="1"/>
    <row r="84" s="333" customFormat="1"/>
    <row r="85" s="333" customFormat="1"/>
    <row r="86" s="333" customFormat="1"/>
    <row r="87" s="333" customFormat="1"/>
    <row r="88" s="333" customFormat="1"/>
    <row r="89" s="333" customFormat="1"/>
    <row r="90" s="333" customFormat="1"/>
    <row r="91" s="333" customFormat="1"/>
    <row r="92" s="333" customFormat="1"/>
    <row r="93" s="333" customFormat="1"/>
    <row r="94" s="333" customFormat="1"/>
    <row r="95" s="333" customFormat="1"/>
    <row r="96" s="333" customFormat="1"/>
    <row r="97" s="333" customFormat="1"/>
    <row r="98" s="333" customFormat="1"/>
    <row r="99" s="333" customFormat="1"/>
    <row r="100" s="333" customFormat="1"/>
    <row r="101" s="333" customFormat="1"/>
    <row r="102" s="333" customFormat="1"/>
    <row r="103" s="333" customFormat="1"/>
    <row r="104" s="333" customFormat="1"/>
    <row r="105" s="333" customFormat="1"/>
    <row r="106" s="333" customFormat="1"/>
    <row r="107" s="333" customFormat="1"/>
    <row r="108" s="333" customFormat="1"/>
    <row r="109" s="333" customFormat="1"/>
    <row r="110" s="333" customFormat="1"/>
    <row r="111" s="333" customFormat="1"/>
    <row r="112" s="333" customFormat="1"/>
    <row r="113" s="333" customFormat="1"/>
    <row r="114" s="333" customFormat="1"/>
    <row r="115" s="333" customFormat="1"/>
    <row r="116" s="333" customFormat="1"/>
    <row r="117" s="333" customFormat="1"/>
    <row r="118" s="333" customFormat="1"/>
    <row r="119" s="333" customFormat="1"/>
    <row r="120" s="333" customFormat="1"/>
    <row r="121" s="333" customFormat="1"/>
    <row r="122" s="333" customFormat="1"/>
    <row r="123" s="333" customFormat="1"/>
    <row r="124" s="333" customFormat="1"/>
    <row r="125" s="333" customFormat="1"/>
    <row r="126" s="333" customFormat="1"/>
    <row r="127" s="333" customFormat="1"/>
    <row r="128" s="333" customFormat="1"/>
    <row r="129" s="333" customFormat="1"/>
    <row r="130" s="333" customFormat="1"/>
    <row r="131" s="333" customFormat="1"/>
    <row r="132" s="333" customFormat="1"/>
    <row r="133" s="333" customFormat="1"/>
    <row r="134" s="333" customFormat="1"/>
    <row r="135" s="333" customFormat="1"/>
    <row r="136" s="333" customFormat="1"/>
    <row r="137" s="333" customFormat="1"/>
    <row r="138" s="333" customFormat="1"/>
    <row r="139" s="333" customFormat="1"/>
    <row r="140" s="333" customFormat="1"/>
    <row r="141" s="333" customFormat="1"/>
    <row r="142" s="333" customFormat="1"/>
    <row r="143" s="333" customFormat="1"/>
    <row r="144" s="333" customFormat="1"/>
    <row r="145" s="333" customFormat="1"/>
    <row r="146" s="333" customFormat="1"/>
    <row r="147" s="333" customFormat="1"/>
    <row r="148" s="333" customFormat="1"/>
    <row r="149" s="333" customFormat="1"/>
    <row r="150" s="333" customFormat="1"/>
    <row r="151" s="333" customFormat="1"/>
    <row r="152" s="333" customFormat="1"/>
    <row r="153" s="333" customFormat="1"/>
    <row r="154" s="333" customFormat="1"/>
    <row r="155" s="333" customFormat="1"/>
    <row r="156" s="333" customFormat="1"/>
    <row r="157" s="333" customFormat="1"/>
    <row r="158" s="333" customFormat="1"/>
    <row r="159" s="333" customFormat="1"/>
    <row r="160" s="333" customFormat="1"/>
    <row r="161" s="333" customFormat="1"/>
    <row r="162" s="333" customFormat="1"/>
    <row r="163" s="333" customFormat="1"/>
    <row r="164" s="333" customFormat="1"/>
    <row r="165" s="333" customFormat="1"/>
    <row r="166" s="333" customFormat="1"/>
    <row r="167" s="333" customFormat="1"/>
    <row r="168" s="333" customFormat="1"/>
    <row r="169" s="333" customFormat="1"/>
    <row r="170" s="333" customFormat="1"/>
    <row r="171" s="333" customFormat="1"/>
    <row r="172" s="333" customFormat="1"/>
    <row r="173" s="333" customFormat="1"/>
    <row r="174" s="333" customFormat="1"/>
    <row r="175" s="333" customFormat="1"/>
    <row r="176" s="333" customFormat="1"/>
    <row r="177" s="333" customFormat="1"/>
    <row r="178" s="333" customFormat="1"/>
    <row r="179" s="333" customFormat="1"/>
    <row r="180" s="333" customFormat="1"/>
    <row r="181" s="333" customFormat="1"/>
    <row r="182" s="333" customFormat="1"/>
    <row r="183" s="333" customFormat="1"/>
    <row r="184" s="333" customFormat="1"/>
    <row r="185" s="333" customFormat="1"/>
    <row r="186" s="333" customFormat="1"/>
    <row r="187" s="333" customFormat="1"/>
    <row r="188" s="333" customFormat="1"/>
    <row r="189" s="333" customFormat="1"/>
    <row r="190" s="333" customFormat="1"/>
    <row r="191" s="333" customFormat="1"/>
    <row r="192" s="333" customFormat="1"/>
    <row r="193" s="333" customFormat="1"/>
    <row r="194" s="333" customFormat="1"/>
    <row r="195" s="333" customFormat="1"/>
    <row r="196" s="333" customFormat="1"/>
    <row r="197" s="333" customFormat="1"/>
    <row r="198" s="333" customFormat="1"/>
    <row r="199" s="333" customFormat="1"/>
    <row r="200" s="333" customFormat="1"/>
    <row r="201" s="333" customFormat="1"/>
    <row r="202" s="333" customFormat="1"/>
    <row r="203" s="333" customFormat="1"/>
    <row r="204" s="333" customFormat="1"/>
    <row r="205" s="333" customFormat="1"/>
    <row r="206" s="333" customFormat="1"/>
    <row r="207" s="333" customFormat="1"/>
    <row r="208" s="333" customFormat="1"/>
    <row r="209" s="333" customFormat="1"/>
    <row r="210" s="333" customFormat="1"/>
    <row r="211" s="333" customFormat="1"/>
    <row r="212" s="333" customFormat="1"/>
    <row r="213" s="333" customFormat="1"/>
    <row r="214" s="333" customFormat="1"/>
    <row r="215" s="333" customFormat="1"/>
    <row r="216" s="333" customFormat="1"/>
    <row r="217" s="333" customFormat="1"/>
    <row r="218" s="333" customFormat="1"/>
    <row r="219" s="333" customFormat="1"/>
    <row r="220" s="333" customFormat="1"/>
    <row r="221" s="333" customFormat="1"/>
    <row r="222" s="333" customFormat="1"/>
    <row r="223" s="333" customFormat="1"/>
    <row r="224" s="333" customFormat="1"/>
    <row r="225" s="333" customFormat="1"/>
    <row r="226" s="333" customFormat="1"/>
    <row r="227" s="333" customFormat="1"/>
    <row r="228" s="333" customFormat="1"/>
    <row r="229" s="333" customFormat="1"/>
    <row r="230" s="333" customFormat="1"/>
    <row r="231" s="333" customFormat="1"/>
    <row r="232" s="333" customFormat="1"/>
    <row r="233" s="333" customFormat="1"/>
    <row r="234" s="333" customFormat="1"/>
    <row r="235" s="333" customFormat="1"/>
    <row r="236" s="333" customFormat="1"/>
    <row r="237" s="333" customFormat="1"/>
    <row r="238" s="333" customFormat="1"/>
    <row r="239" s="333" customFormat="1"/>
    <row r="240" s="333" customFormat="1"/>
    <row r="241" s="333" customFormat="1"/>
    <row r="242" s="333" customFormat="1"/>
    <row r="243" s="333" customFormat="1"/>
    <row r="244" s="333" customFormat="1"/>
    <row r="245" s="333" customFormat="1"/>
    <row r="246" s="333" customFormat="1"/>
    <row r="247" s="333" customFormat="1"/>
    <row r="248" s="333" customFormat="1"/>
    <row r="249" s="333" customFormat="1"/>
    <row r="250" s="333" customFormat="1"/>
    <row r="251" s="333" customFormat="1"/>
    <row r="252" s="333" customFormat="1"/>
    <row r="253" s="333" customFormat="1"/>
    <row r="254" s="333" customFormat="1"/>
    <row r="255" s="333" customFormat="1"/>
    <row r="256" s="333" customFormat="1"/>
    <row r="257" s="333" customFormat="1"/>
    <row r="258" s="333" customFormat="1"/>
    <row r="259" s="333" customFormat="1"/>
    <row r="260" s="333" customFormat="1"/>
    <row r="261" s="333" customFormat="1"/>
    <row r="262" s="333" customFormat="1"/>
    <row r="263" s="333" customFormat="1"/>
    <row r="264" s="333" customFormat="1"/>
    <row r="265" s="333" customFormat="1"/>
    <row r="266" s="333" customFormat="1"/>
    <row r="267" s="333" customFormat="1"/>
    <row r="268" s="333" customFormat="1"/>
    <row r="269" s="333" customFormat="1"/>
    <row r="270" s="333" customFormat="1"/>
    <row r="271" s="333" customFormat="1"/>
    <row r="272" s="333" customFormat="1"/>
    <row r="273" s="333" customFormat="1"/>
    <row r="274" s="333" customFormat="1"/>
    <row r="275" s="333" customFormat="1"/>
    <row r="276" s="333" customFormat="1"/>
    <row r="277" s="333" customFormat="1"/>
    <row r="278" s="333" customFormat="1"/>
    <row r="279" s="333" customFormat="1"/>
    <row r="280" s="333" customFormat="1"/>
    <row r="281" s="333" customFormat="1"/>
    <row r="282" s="333" customFormat="1"/>
    <row r="283" s="333" customFormat="1"/>
    <row r="284" s="333" customFormat="1"/>
    <row r="285" s="333" customFormat="1"/>
    <row r="286" s="333" customFormat="1"/>
    <row r="287" s="333" customFormat="1"/>
    <row r="288" s="333" customFormat="1"/>
    <row r="289" s="333" customFormat="1"/>
    <row r="290" s="333" customFormat="1"/>
    <row r="291" s="333" customFormat="1"/>
    <row r="292" s="333" customFormat="1"/>
    <row r="293" s="333" customFormat="1"/>
    <row r="294" s="333" customFormat="1"/>
    <row r="295" s="333" customFormat="1"/>
    <row r="296" s="333" customFormat="1"/>
    <row r="297" s="333" customFormat="1"/>
    <row r="298" s="333" customFormat="1"/>
    <row r="299" s="333" customFormat="1"/>
    <row r="300" s="333" customFormat="1"/>
    <row r="301" s="333" customFormat="1"/>
    <row r="302" s="333" customFormat="1"/>
    <row r="303" s="333" customFormat="1"/>
    <row r="304" s="333" customFormat="1"/>
    <row r="305" s="333" customFormat="1"/>
    <row r="306" s="333" customFormat="1"/>
    <row r="307" s="333" customFormat="1"/>
    <row r="308" s="333" customFormat="1"/>
    <row r="309" s="333" customFormat="1"/>
    <row r="310" s="333" customFormat="1"/>
    <row r="311" s="333" customFormat="1"/>
    <row r="312" s="333" customFormat="1"/>
    <row r="313" s="333" customFormat="1"/>
    <row r="314" s="333" customFormat="1"/>
    <row r="315" s="333" customFormat="1"/>
    <row r="316" s="333" customFormat="1"/>
    <row r="317" s="333" customFormat="1"/>
    <row r="318" s="333" customFormat="1"/>
    <row r="319" s="333" customFormat="1"/>
    <row r="320" s="333" customFormat="1"/>
    <row r="321" s="333" customFormat="1"/>
    <row r="322" s="333" customFormat="1"/>
    <row r="323" s="333" customFormat="1"/>
    <row r="324" s="333" customFormat="1"/>
    <row r="325" s="333" customFormat="1"/>
    <row r="326" s="333" customFormat="1"/>
    <row r="327" s="333" customFormat="1"/>
    <row r="328" s="333" customFormat="1"/>
    <row r="329" s="333" customFormat="1"/>
    <row r="330" s="333" customFormat="1"/>
    <row r="331" s="333" customFormat="1"/>
    <row r="332" s="333" customFormat="1"/>
    <row r="333" s="333" customFormat="1"/>
    <row r="334" s="333" customFormat="1"/>
    <row r="335" s="333" customFormat="1"/>
    <row r="336" s="333" customFormat="1"/>
    <row r="337" s="333" customFormat="1"/>
    <row r="338" s="333" customFormat="1"/>
    <row r="339" s="333" customFormat="1"/>
    <row r="340" s="333" customFormat="1"/>
    <row r="341" s="333" customFormat="1"/>
    <row r="342" s="333" customFormat="1"/>
    <row r="343" s="333" customFormat="1"/>
    <row r="344" s="333" customFormat="1"/>
    <row r="345" s="333" customFormat="1"/>
    <row r="346" s="333" customFormat="1"/>
    <row r="347" s="333" customFormat="1"/>
    <row r="348" s="333" customFormat="1"/>
    <row r="349" s="333" customFormat="1"/>
    <row r="350" s="333" customFormat="1"/>
    <row r="351" s="333" customFormat="1"/>
    <row r="352" s="333" customFormat="1"/>
    <row r="353" s="333" customFormat="1"/>
    <row r="354" s="333" customFormat="1"/>
    <row r="355" s="333" customFormat="1"/>
    <row r="356" s="333" customFormat="1"/>
    <row r="357" s="333" customFormat="1"/>
    <row r="358" s="333" customFormat="1"/>
    <row r="359" s="333" customFormat="1"/>
    <row r="360" s="333" customFormat="1"/>
    <row r="361" s="333" customFormat="1"/>
    <row r="362" s="333" customFormat="1"/>
    <row r="363" s="333" customFormat="1"/>
    <row r="364" s="333" customFormat="1"/>
    <row r="365" s="333" customFormat="1"/>
    <row r="366" s="333" customFormat="1"/>
    <row r="367" s="333" customFormat="1"/>
    <row r="368" s="333" customFormat="1"/>
    <row r="369" s="333" customFormat="1"/>
    <row r="370" s="333" customFormat="1"/>
    <row r="371" s="333" customFormat="1"/>
    <row r="372" s="333" customFormat="1"/>
    <row r="373" s="333" customFormat="1"/>
    <row r="374" s="333" customFormat="1"/>
    <row r="375" s="333" customFormat="1"/>
    <row r="376" s="333" customFormat="1"/>
    <row r="377" s="333" customFormat="1"/>
    <row r="378" s="333" customFormat="1"/>
    <row r="379" s="333" customFormat="1"/>
    <row r="380" s="333" customFormat="1"/>
    <row r="381" s="333" customFormat="1"/>
    <row r="382" s="333" customFormat="1"/>
    <row r="383" s="333" customFormat="1"/>
    <row r="384" s="333" customFormat="1"/>
    <row r="385" s="333" customFormat="1"/>
    <row r="386" s="333" customFormat="1"/>
    <row r="387" s="333" customFormat="1"/>
    <row r="388" s="333" customFormat="1"/>
    <row r="389" s="333" customFormat="1"/>
    <row r="390" s="333" customFormat="1"/>
    <row r="391" s="333" customFormat="1"/>
    <row r="392" s="333" customFormat="1"/>
    <row r="393" s="333" customFormat="1"/>
    <row r="394" s="333" customFormat="1"/>
    <row r="395" s="333" customFormat="1"/>
    <row r="396" s="333" customFormat="1"/>
    <row r="397" s="333" customFormat="1"/>
    <row r="398" s="333" customFormat="1"/>
    <row r="399" s="333" customFormat="1"/>
    <row r="400" s="333" customFormat="1"/>
    <row r="401" s="333" customFormat="1"/>
    <row r="402" s="333" customFormat="1"/>
    <row r="403" s="333" customFormat="1"/>
    <row r="404" s="333" customFormat="1"/>
    <row r="405" s="333" customFormat="1"/>
    <row r="406" s="333" customFormat="1"/>
    <row r="407" s="333" customFormat="1"/>
    <row r="408" s="333" customFormat="1"/>
    <row r="409" s="333" customFormat="1"/>
    <row r="410" s="333" customFormat="1"/>
    <row r="411" s="333" customFormat="1"/>
    <row r="412" s="333" customFormat="1"/>
    <row r="413" s="333" customFormat="1"/>
    <row r="414" s="333" customFormat="1"/>
    <row r="415" s="333" customFormat="1"/>
    <row r="416" s="333" customFormat="1"/>
    <row r="417" s="333" customFormat="1"/>
    <row r="418" s="333" customFormat="1"/>
    <row r="419" s="333" customFormat="1"/>
    <row r="420" s="333" customFormat="1"/>
    <row r="421" s="333" customFormat="1"/>
    <row r="422" s="333" customFormat="1"/>
    <row r="423" s="333" customFormat="1"/>
    <row r="424" s="333" customFormat="1"/>
    <row r="425" s="333" customFormat="1"/>
    <row r="426" s="333" customFormat="1"/>
    <row r="427" s="333" customFormat="1"/>
    <row r="428" s="333" customFormat="1"/>
    <row r="429" s="333" customFormat="1"/>
    <row r="430" s="333" customFormat="1"/>
    <row r="431" s="333" customFormat="1"/>
    <row r="432" s="333" customFormat="1"/>
    <row r="433" s="333" customFormat="1"/>
    <row r="434" s="333" customFormat="1"/>
    <row r="435" s="333" customFormat="1"/>
    <row r="436" s="333" customFormat="1"/>
    <row r="437" s="333" customFormat="1"/>
    <row r="438" s="333" customFormat="1"/>
    <row r="439" s="333" customFormat="1"/>
    <row r="440" s="333" customFormat="1"/>
    <row r="441" s="333" customFormat="1"/>
    <row r="442" s="333" customFormat="1"/>
    <row r="443" s="333" customFormat="1"/>
    <row r="444" s="333" customFormat="1"/>
    <row r="445" s="333" customFormat="1"/>
    <row r="446" s="333" customFormat="1"/>
    <row r="447" s="333" customFormat="1"/>
    <row r="448" s="333" customFormat="1"/>
    <row r="449" s="333" customFormat="1"/>
    <row r="450" s="333" customFormat="1"/>
    <row r="451" s="333" customFormat="1"/>
    <row r="452" s="333" customFormat="1"/>
    <row r="453" s="333" customFormat="1"/>
    <row r="454" s="333" customFormat="1"/>
    <row r="455" s="333" customFormat="1"/>
    <row r="456" s="333" customFormat="1"/>
    <row r="457" s="333" customFormat="1"/>
    <row r="458" s="333" customFormat="1"/>
    <row r="459" s="333" customFormat="1"/>
    <row r="460" s="333" customFormat="1"/>
    <row r="461" s="333" customFormat="1"/>
    <row r="462" s="333" customFormat="1"/>
    <row r="463" s="333" customFormat="1"/>
    <row r="464" s="333" customFormat="1"/>
    <row r="465" s="333" customFormat="1"/>
    <row r="466" s="333" customFormat="1"/>
    <row r="467" s="333" customFormat="1"/>
    <row r="468" s="333" customFormat="1"/>
    <row r="469" s="333" customFormat="1"/>
    <row r="470" s="333" customFormat="1"/>
    <row r="471" s="333" customFormat="1"/>
    <row r="472" s="333" customFormat="1"/>
    <row r="473" s="333" customFormat="1"/>
    <row r="474" s="333" customFormat="1"/>
    <row r="475" s="333" customFormat="1"/>
    <row r="476" s="333" customFormat="1"/>
    <row r="477" s="333" customFormat="1"/>
    <row r="478" s="333" customFormat="1"/>
    <row r="479" s="333" customFormat="1"/>
    <row r="480" s="333" customFormat="1"/>
    <row r="481" s="333" customFormat="1"/>
    <row r="482" s="333" customFormat="1"/>
    <row r="483" s="333" customFormat="1"/>
    <row r="484" s="333" customFormat="1"/>
    <row r="485" s="333" customFormat="1"/>
    <row r="486" s="333" customFormat="1"/>
    <row r="487" s="333" customFormat="1"/>
    <row r="488" s="333" customFormat="1"/>
    <row r="489" s="333" customFormat="1"/>
    <row r="490" s="333" customFormat="1"/>
    <row r="491" s="333" customFormat="1"/>
    <row r="492" s="333" customFormat="1"/>
    <row r="493" s="333" customFormat="1"/>
    <row r="494" s="333" customFormat="1"/>
    <row r="495" s="333" customFormat="1"/>
    <row r="496" s="333" customFormat="1"/>
    <row r="497" s="333" customFormat="1"/>
    <row r="498" s="333" customFormat="1"/>
    <row r="499" s="333" customFormat="1"/>
    <row r="500" s="333" customFormat="1"/>
    <row r="501" s="333" customFormat="1"/>
    <row r="502" s="333" customFormat="1"/>
    <row r="503" s="333" customFormat="1"/>
    <row r="504" s="333" customFormat="1"/>
    <row r="505" s="333" customFormat="1"/>
    <row r="506" s="333" customFormat="1"/>
    <row r="507" s="333" customFormat="1"/>
    <row r="508" s="333" customFormat="1"/>
    <row r="509" s="333" customFormat="1"/>
    <row r="510" s="333" customFormat="1"/>
    <row r="511" s="333" customFormat="1"/>
    <row r="512" s="333" customFormat="1"/>
    <row r="513" s="333" customFormat="1"/>
    <row r="514" s="333" customFormat="1"/>
    <row r="515" s="333" customFormat="1"/>
    <row r="516" s="333" customFormat="1"/>
    <row r="517" s="333" customFormat="1"/>
    <row r="518" s="333" customFormat="1"/>
    <row r="519" s="333" customFormat="1"/>
    <row r="520" s="333" customFormat="1"/>
    <row r="521" s="333" customFormat="1"/>
    <row r="522" s="333" customFormat="1"/>
    <row r="523" s="333" customFormat="1"/>
    <row r="524" s="333" customFormat="1"/>
    <row r="525" s="333" customFormat="1"/>
    <row r="526" s="333" customFormat="1"/>
    <row r="527" s="333" customFormat="1"/>
    <row r="528" s="333" customFormat="1"/>
    <row r="529" s="333" customFormat="1"/>
    <row r="530" s="333" customFormat="1"/>
    <row r="531" s="333" customFormat="1"/>
    <row r="532" s="333" customFormat="1"/>
    <row r="533" s="333" customFormat="1"/>
    <row r="534" s="333" customFormat="1"/>
    <row r="535" s="333" customFormat="1"/>
    <row r="536" s="333" customFormat="1"/>
    <row r="537" s="333" customFormat="1"/>
    <row r="538" s="333" customFormat="1"/>
    <row r="539" s="333" customFormat="1"/>
    <row r="540" s="333" customFormat="1"/>
    <row r="541" s="333" customFormat="1"/>
    <row r="542" s="333" customFormat="1"/>
    <row r="543" s="333" customFormat="1"/>
    <row r="544" s="333" customFormat="1"/>
    <row r="545" s="333" customFormat="1"/>
    <row r="546" s="333" customFormat="1"/>
    <row r="547" s="333" customFormat="1"/>
    <row r="548" s="333" customFormat="1"/>
    <row r="549" s="333" customFormat="1"/>
    <row r="550" s="333" customFormat="1"/>
    <row r="551" s="333" customFormat="1"/>
    <row r="552" s="333" customFormat="1"/>
    <row r="553" s="333" customFormat="1"/>
    <row r="554" s="333" customFormat="1"/>
    <row r="555" s="333" customFormat="1"/>
    <row r="556" s="333" customFormat="1"/>
    <row r="557" s="333" customFormat="1"/>
    <row r="558" s="333" customFormat="1"/>
    <row r="559" s="333" customFormat="1"/>
    <row r="560" s="333" customFormat="1"/>
    <row r="561" s="333" customFormat="1"/>
    <row r="562" s="333" customFormat="1"/>
    <row r="563" s="333" customFormat="1"/>
    <row r="564" s="333" customFormat="1"/>
    <row r="565" s="333" customFormat="1"/>
    <row r="566" s="333" customFormat="1"/>
    <row r="567" s="333" customFormat="1"/>
    <row r="568" s="333" customFormat="1"/>
    <row r="569" s="333" customFormat="1"/>
    <row r="570" s="333" customFormat="1"/>
    <row r="571" s="333" customFormat="1"/>
    <row r="572" s="333" customFormat="1"/>
    <row r="573" s="333" customFormat="1"/>
    <row r="574" s="333" customFormat="1"/>
    <row r="575" s="333" customFormat="1"/>
    <row r="576" s="333" customFormat="1"/>
    <row r="577" s="333" customFormat="1"/>
    <row r="578" s="333" customFormat="1"/>
    <row r="579" s="333" customFormat="1"/>
    <row r="580" s="333" customFormat="1"/>
    <row r="581" s="333" customFormat="1"/>
    <row r="582" s="333" customFormat="1"/>
    <row r="583" s="333" customFormat="1"/>
    <row r="584" s="333" customFormat="1"/>
    <row r="585" s="333" customFormat="1"/>
    <row r="586" s="333" customFormat="1"/>
    <row r="587" s="333" customFormat="1"/>
    <row r="588" s="333" customFormat="1"/>
    <row r="589" s="333" customFormat="1"/>
    <row r="590" s="333" customFormat="1"/>
    <row r="591" s="333" customFormat="1"/>
    <row r="592" s="333" customFormat="1"/>
    <row r="593" s="333" customFormat="1"/>
    <row r="594" s="333" customFormat="1"/>
    <row r="595" s="333" customFormat="1"/>
    <row r="596" s="333" customFormat="1"/>
    <row r="597" s="333" customFormat="1"/>
    <row r="598" s="333" customFormat="1"/>
    <row r="599" s="333" customFormat="1"/>
    <row r="600" s="333" customFormat="1"/>
    <row r="601" s="333" customFormat="1"/>
    <row r="602" s="333" customFormat="1"/>
    <row r="603" s="333" customFormat="1"/>
    <row r="604" s="333" customFormat="1"/>
    <row r="605" s="333" customFormat="1"/>
    <row r="606" s="333" customFormat="1"/>
    <row r="607" s="333" customFormat="1"/>
    <row r="608" s="333" customFormat="1"/>
    <row r="609" s="333" customFormat="1"/>
    <row r="610" s="333" customFormat="1"/>
    <row r="611" s="333" customFormat="1"/>
    <row r="612" s="333" customFormat="1"/>
    <row r="613" s="333" customFormat="1"/>
    <row r="614" s="333" customFormat="1"/>
    <row r="615" s="333" customFormat="1"/>
    <row r="616" s="333" customFormat="1"/>
    <row r="617" s="333" customFormat="1"/>
    <row r="618" s="333" customFormat="1"/>
    <row r="619" s="333" customFormat="1"/>
    <row r="620" s="333" customFormat="1"/>
    <row r="621" s="333" customFormat="1"/>
    <row r="622" s="333" customFormat="1"/>
    <row r="623" s="333" customFormat="1"/>
    <row r="624" s="333" customFormat="1"/>
    <row r="625" s="333" customFormat="1"/>
    <row r="626" s="333" customFormat="1"/>
    <row r="627" s="333" customFormat="1"/>
    <row r="628" s="333" customFormat="1"/>
    <row r="629" s="333" customFormat="1"/>
    <row r="630" s="333" customFormat="1"/>
    <row r="631" s="333" customFormat="1"/>
    <row r="632" s="333" customFormat="1"/>
    <row r="633" s="333" customFormat="1"/>
    <row r="634" s="333" customFormat="1"/>
    <row r="635" s="333" customFormat="1"/>
    <row r="636" s="333" customFormat="1"/>
    <row r="637" s="333" customFormat="1"/>
    <row r="638" s="333" customFormat="1"/>
    <row r="639" s="333" customFormat="1"/>
    <row r="640" s="333" customFormat="1"/>
    <row r="641" s="333" customFormat="1"/>
    <row r="642" s="333" customFormat="1"/>
    <row r="643" s="333" customFormat="1"/>
    <row r="644" s="333" customFormat="1"/>
    <row r="645" s="333" customFormat="1"/>
    <row r="646" s="333" customFormat="1"/>
    <row r="647" s="333" customFormat="1"/>
    <row r="648" s="333" customFormat="1"/>
    <row r="649" s="333" customFormat="1"/>
    <row r="650" s="333" customFormat="1"/>
    <row r="651" s="333" customFormat="1"/>
    <row r="652" s="333" customFormat="1"/>
    <row r="653" s="333" customFormat="1"/>
    <row r="654" s="333" customFormat="1"/>
    <row r="655" s="333" customFormat="1"/>
    <row r="656" s="333" customFormat="1"/>
    <row r="657" s="333" customFormat="1"/>
    <row r="658" s="333" customFormat="1"/>
    <row r="659" s="333" customFormat="1"/>
    <row r="660" s="333" customFormat="1"/>
    <row r="661" s="333" customFormat="1"/>
    <row r="662" s="333" customFormat="1"/>
    <row r="663" s="333" customFormat="1"/>
    <row r="664" s="333" customFormat="1"/>
    <row r="665" s="333" customFormat="1"/>
    <row r="666" s="333" customFormat="1"/>
    <row r="667" s="333" customFormat="1"/>
    <row r="668" s="333" customFormat="1"/>
    <row r="669" s="333" customFormat="1"/>
    <row r="670" s="333" customFormat="1"/>
    <row r="671" s="333" customFormat="1"/>
    <row r="672" s="333" customFormat="1"/>
    <row r="673" s="333" customFormat="1"/>
    <row r="674" s="333" customFormat="1"/>
    <row r="675" s="333" customFormat="1"/>
    <row r="676" s="333" customFormat="1"/>
    <row r="677" s="333" customFormat="1"/>
    <row r="678" s="333" customFormat="1"/>
    <row r="679" s="333" customFormat="1"/>
    <row r="680" s="333" customFormat="1"/>
    <row r="681" s="333" customFormat="1"/>
    <row r="682" s="333" customFormat="1"/>
    <row r="683" s="333" customFormat="1"/>
    <row r="684" s="333" customFormat="1"/>
    <row r="685" s="333" customFormat="1"/>
    <row r="686" s="333" customFormat="1"/>
    <row r="687" s="333" customFormat="1"/>
    <row r="688" s="333" customFormat="1"/>
    <row r="689" s="333" customFormat="1"/>
    <row r="690" s="333" customFormat="1"/>
    <row r="691" s="333" customFormat="1"/>
    <row r="692" s="333" customFormat="1"/>
    <row r="693" s="333" customFormat="1"/>
    <row r="694" s="333" customFormat="1"/>
    <row r="695" s="333" customFormat="1"/>
    <row r="696" s="333" customFormat="1"/>
    <row r="697" s="333" customFormat="1"/>
    <row r="698" s="333" customFormat="1"/>
    <row r="699" s="333" customFormat="1"/>
    <row r="700" s="333" customFormat="1"/>
    <row r="701" s="333" customFormat="1"/>
    <row r="702" s="333" customFormat="1"/>
    <row r="703" s="333" customFormat="1"/>
    <row r="704" s="333" customFormat="1"/>
    <row r="705" s="333" customFormat="1"/>
    <row r="706" s="333" customFormat="1"/>
    <row r="707" s="333" customFormat="1"/>
    <row r="708" s="333" customFormat="1"/>
    <row r="709" s="333" customFormat="1"/>
    <row r="710" s="333" customFormat="1"/>
    <row r="711" s="333" customFormat="1"/>
    <row r="712" s="333" customFormat="1"/>
    <row r="713" s="333" customFormat="1"/>
    <row r="714" s="333" customFormat="1"/>
    <row r="715" s="333" customFormat="1"/>
    <row r="716" s="333" customFormat="1"/>
    <row r="717" s="333" customFormat="1"/>
    <row r="718" s="333" customFormat="1"/>
    <row r="719" s="333" customFormat="1"/>
    <row r="720" s="333" customFormat="1"/>
    <row r="721" s="333" customFormat="1"/>
    <row r="722" s="333" customFormat="1"/>
    <row r="723" s="333" customFormat="1"/>
    <row r="724" s="333" customFormat="1"/>
    <row r="725" s="333" customFormat="1"/>
    <row r="726" s="333" customFormat="1"/>
    <row r="727" s="333" customFormat="1"/>
    <row r="728" s="333" customFormat="1"/>
    <row r="729" s="333" customFormat="1"/>
    <row r="730" s="333" customFormat="1"/>
    <row r="731" s="333" customFormat="1"/>
    <row r="732" s="333" customFormat="1"/>
    <row r="733" s="333" customFormat="1"/>
    <row r="734" s="333" customFormat="1"/>
    <row r="735" s="333" customFormat="1"/>
    <row r="736" s="333" customFormat="1"/>
    <row r="737" s="333" customFormat="1"/>
    <row r="738" s="333" customFormat="1"/>
    <row r="739" s="333" customFormat="1"/>
    <row r="740" s="333" customFormat="1"/>
    <row r="741" s="333" customFormat="1"/>
    <row r="742" s="333" customFormat="1"/>
    <row r="743" s="333" customFormat="1"/>
    <row r="744" s="333" customFormat="1"/>
    <row r="745" s="333" customFormat="1"/>
    <row r="746" s="333" customFormat="1"/>
    <row r="747" s="333" customFormat="1"/>
    <row r="748" s="333" customFormat="1"/>
    <row r="749" s="333" customFormat="1"/>
    <row r="750" s="333" customFormat="1"/>
    <row r="751" s="333" customFormat="1"/>
    <row r="752" s="333" customFormat="1"/>
    <row r="753" s="333" customFormat="1"/>
    <row r="754" s="333" customFormat="1"/>
    <row r="755" s="333" customFormat="1"/>
    <row r="756" s="333" customFormat="1"/>
    <row r="757" s="333" customFormat="1"/>
    <row r="758" s="333" customFormat="1"/>
    <row r="759" s="333" customFormat="1"/>
    <row r="760" s="333" customFormat="1"/>
    <row r="761" s="333" customFormat="1"/>
    <row r="762" s="333" customFormat="1"/>
    <row r="763" s="333" customFormat="1"/>
    <row r="764" s="333" customFormat="1"/>
    <row r="765" s="333" customFormat="1"/>
    <row r="766" s="333" customFormat="1"/>
    <row r="767" s="333" customFormat="1"/>
    <row r="768" s="333" customFormat="1"/>
    <row r="769" s="333" customFormat="1"/>
    <row r="770" s="333" customFormat="1"/>
    <row r="771" s="333" customFormat="1"/>
    <row r="772" s="333" customFormat="1"/>
    <row r="773" s="333" customFormat="1"/>
    <row r="774" s="333" customFormat="1"/>
    <row r="775" s="333" customFormat="1"/>
    <row r="776" s="333" customFormat="1"/>
    <row r="777" s="333" customFormat="1"/>
    <row r="778" s="333" customFormat="1"/>
    <row r="779" s="333" customFormat="1"/>
    <row r="780" s="333" customFormat="1"/>
    <row r="781" s="333" customFormat="1"/>
    <row r="782" s="333" customFormat="1"/>
    <row r="783" s="333" customFormat="1"/>
    <row r="784" s="333" customFormat="1"/>
    <row r="785" s="333" customFormat="1"/>
    <row r="786" s="333" customFormat="1"/>
    <row r="787" s="333" customFormat="1"/>
    <row r="788" s="333" customFormat="1"/>
    <row r="789" s="333" customFormat="1"/>
    <row r="790" s="333" customFormat="1"/>
    <row r="791" s="333" customFormat="1"/>
    <row r="792" s="333" customFormat="1"/>
    <row r="793" s="333" customFormat="1"/>
    <row r="794" s="333" customFormat="1"/>
    <row r="795" s="333" customFormat="1"/>
    <row r="796" s="333" customFormat="1"/>
    <row r="797" s="333" customFormat="1"/>
    <row r="798" s="333" customFormat="1"/>
    <row r="799" s="333" customFormat="1"/>
    <row r="800" s="333" customFormat="1"/>
    <row r="801" s="333" customFormat="1"/>
    <row r="802" s="333" customFormat="1"/>
    <row r="803" s="333" customFormat="1"/>
    <row r="804" s="333" customFormat="1"/>
    <row r="805" s="333" customFormat="1"/>
    <row r="806" s="333" customFormat="1"/>
    <row r="807" s="333" customFormat="1"/>
    <row r="808" s="333" customFormat="1"/>
    <row r="809" s="333" customFormat="1"/>
    <row r="810" s="333" customFormat="1"/>
    <row r="811" s="333" customFormat="1"/>
    <row r="812" s="333" customFormat="1"/>
    <row r="813" s="333" customFormat="1"/>
    <row r="814" s="333" customFormat="1"/>
    <row r="815" s="333" customFormat="1"/>
    <row r="816" s="333" customFormat="1"/>
    <row r="817" s="333" customFormat="1"/>
    <row r="818" s="333" customFormat="1"/>
    <row r="819" s="333" customFormat="1"/>
    <row r="820" s="333" customFormat="1"/>
    <row r="821" s="333" customFormat="1"/>
    <row r="822" s="333" customFormat="1"/>
    <row r="823" s="333" customFormat="1"/>
    <row r="824" s="333" customFormat="1"/>
    <row r="825" s="333" customFormat="1"/>
    <row r="826" s="333" customFormat="1"/>
    <row r="827" s="333" customFormat="1"/>
    <row r="828" s="333" customFormat="1"/>
    <row r="829" s="333" customFormat="1"/>
    <row r="830" s="333" customFormat="1"/>
    <row r="831" s="333" customFormat="1"/>
    <row r="832" s="333" customFormat="1"/>
    <row r="833" s="333" customFormat="1"/>
    <row r="834" s="333" customFormat="1"/>
    <row r="835" s="333" customFormat="1"/>
    <row r="836" s="333" customFormat="1"/>
    <row r="837" s="333" customFormat="1"/>
    <row r="838" s="333" customFormat="1"/>
    <row r="839" s="333" customFormat="1"/>
    <row r="840" s="333" customFormat="1"/>
    <row r="841" s="333" customFormat="1"/>
    <row r="842" s="333" customFormat="1"/>
    <row r="843" s="333" customFormat="1"/>
    <row r="844" s="333" customFormat="1"/>
    <row r="845" s="333" customFormat="1"/>
    <row r="846" s="333" customFormat="1"/>
    <row r="847" s="333" customFormat="1"/>
    <row r="848" s="333" customFormat="1"/>
    <row r="849" s="333" customFormat="1"/>
    <row r="850" s="333" customFormat="1"/>
    <row r="851" s="333" customFormat="1"/>
    <row r="852" s="333" customFormat="1"/>
    <row r="853" s="333" customFormat="1"/>
    <row r="854" s="333" customFormat="1"/>
    <row r="855" s="333" customFormat="1"/>
    <row r="856" s="333" customFormat="1"/>
    <row r="857" s="333" customFormat="1"/>
    <row r="858" s="333" customFormat="1"/>
    <row r="859" s="333" customFormat="1"/>
    <row r="860" s="333" customFormat="1"/>
    <row r="861" s="333" customFormat="1"/>
    <row r="862" s="333" customFormat="1"/>
    <row r="863" s="333" customFormat="1"/>
    <row r="864" s="333" customFormat="1"/>
    <row r="865" s="333" customFormat="1"/>
    <row r="866" s="333" customFormat="1"/>
    <row r="867" s="333" customFormat="1"/>
    <row r="868" s="333" customFormat="1"/>
    <row r="869" s="333" customFormat="1"/>
    <row r="870" s="333" customFormat="1"/>
    <row r="871" s="333" customFormat="1"/>
    <row r="872" s="333" customFormat="1"/>
    <row r="873" s="333" customFormat="1"/>
    <row r="874" s="333" customFormat="1"/>
    <row r="875" s="333" customFormat="1"/>
    <row r="876" s="333" customFormat="1"/>
    <row r="877" s="333" customFormat="1"/>
    <row r="878" s="333" customFormat="1"/>
    <row r="879" s="333" customFormat="1"/>
    <row r="880" s="333" customFormat="1"/>
    <row r="881" s="333" customFormat="1"/>
    <row r="882" s="333" customFormat="1"/>
    <row r="883" s="333" customFormat="1"/>
    <row r="884" s="333" customFormat="1"/>
    <row r="885" s="333" customFormat="1"/>
    <row r="886" s="333" customFormat="1"/>
    <row r="887" s="333" customFormat="1"/>
    <row r="888" s="333" customFormat="1"/>
    <row r="889" s="333" customFormat="1"/>
    <row r="890" s="333" customFormat="1"/>
    <row r="891" s="333" customFormat="1"/>
    <row r="892" s="333" customFormat="1"/>
    <row r="893" s="333" customFormat="1"/>
    <row r="894" s="333" customFormat="1"/>
    <row r="895" s="333" customFormat="1"/>
    <row r="896" s="333" customFormat="1"/>
    <row r="897" s="333" customFormat="1"/>
    <row r="898" s="333" customFormat="1"/>
    <row r="899" s="333" customFormat="1"/>
    <row r="900" s="333" customFormat="1"/>
    <row r="901" s="333" customFormat="1"/>
    <row r="902" s="333" customFormat="1"/>
    <row r="903" s="333" customFormat="1"/>
    <row r="904" s="333" customFormat="1"/>
    <row r="905" s="333" customFormat="1"/>
    <row r="906" s="333" customFormat="1"/>
    <row r="907" s="333" customFormat="1"/>
    <row r="908" s="333" customFormat="1"/>
    <row r="909" s="333" customFormat="1"/>
    <row r="910" s="333" customFormat="1"/>
    <row r="911" s="333" customFormat="1"/>
    <row r="912" s="333" customFormat="1"/>
    <row r="913" s="333" customFormat="1"/>
    <row r="914" s="333" customFormat="1"/>
    <row r="915" s="333" customFormat="1"/>
    <row r="916" s="333" customFormat="1"/>
    <row r="917" s="333" customFormat="1"/>
    <row r="918" s="333" customFormat="1"/>
    <row r="919" s="333" customFormat="1"/>
    <row r="920" s="333" customFormat="1"/>
    <row r="921" s="333" customFormat="1"/>
    <row r="922" s="333" customFormat="1"/>
    <row r="923" s="333" customFormat="1"/>
    <row r="924" s="333" customFormat="1"/>
    <row r="925" s="333" customFormat="1"/>
    <row r="926" s="333" customFormat="1"/>
    <row r="927" s="333" customFormat="1"/>
    <row r="928" s="333" customFormat="1"/>
    <row r="929" s="333" customFormat="1"/>
    <row r="930" s="333" customFormat="1"/>
    <row r="931" s="333" customFormat="1"/>
    <row r="932" s="333" customFormat="1"/>
    <row r="933" s="333" customFormat="1"/>
    <row r="934" s="333" customFormat="1"/>
    <row r="935" s="333" customFormat="1"/>
    <row r="936" s="333" customFormat="1"/>
    <row r="937" s="333" customFormat="1"/>
    <row r="938" s="333" customFormat="1"/>
    <row r="939" s="333" customFormat="1"/>
    <row r="940" s="333" customFormat="1"/>
    <row r="941" s="333" customFormat="1"/>
    <row r="942" s="333" customFormat="1"/>
    <row r="943" s="333" customFormat="1"/>
    <row r="944" s="333" customFormat="1"/>
    <row r="945" s="333" customFormat="1"/>
    <row r="946" s="333" customFormat="1"/>
    <row r="947" s="333" customFormat="1"/>
    <row r="948" s="333" customFormat="1"/>
    <row r="949" s="333" customFormat="1"/>
    <row r="950" s="333" customFormat="1"/>
    <row r="951" s="333" customFormat="1"/>
    <row r="952" s="333" customFormat="1"/>
    <row r="953" s="333" customFormat="1"/>
    <row r="954" s="333" customFormat="1"/>
    <row r="955" s="333" customFormat="1"/>
    <row r="956" s="333" customFormat="1"/>
    <row r="957" s="333" customFormat="1"/>
    <row r="958" s="333" customFormat="1"/>
    <row r="959" s="333" customFormat="1"/>
    <row r="960" s="333" customFormat="1"/>
    <row r="961" s="333" customFormat="1"/>
    <row r="962" s="333" customFormat="1"/>
    <row r="963" s="333" customFormat="1"/>
    <row r="964" s="333" customFormat="1"/>
    <row r="965" s="333" customFormat="1"/>
    <row r="966" s="333" customFormat="1"/>
    <row r="967" s="333" customFormat="1"/>
    <row r="968" s="333" customFormat="1"/>
    <row r="969" s="333" customFormat="1"/>
    <row r="970" s="333" customFormat="1"/>
    <row r="971" s="333" customFormat="1"/>
    <row r="972" s="333" customFormat="1"/>
    <row r="973" s="333" customFormat="1"/>
    <row r="974" s="333" customFormat="1"/>
    <row r="975" s="333" customFormat="1"/>
    <row r="976" s="333" customFormat="1"/>
    <row r="977" s="333" customFormat="1"/>
    <row r="978" s="333" customFormat="1"/>
    <row r="979" s="333" customFormat="1"/>
    <row r="980" s="333" customFormat="1"/>
    <row r="981" s="333" customFormat="1"/>
    <row r="982" s="333" customFormat="1"/>
    <row r="983" s="333" customFormat="1"/>
    <row r="984" s="333" customFormat="1"/>
    <row r="985" s="333" customFormat="1"/>
    <row r="986" s="333" customFormat="1"/>
    <row r="987" s="333" customFormat="1"/>
    <row r="988" s="333" customFormat="1"/>
    <row r="989" s="333" customFormat="1"/>
    <row r="990" s="333" customFormat="1"/>
    <row r="991" s="333" customFormat="1"/>
    <row r="992" s="333" customFormat="1"/>
    <row r="993" s="333" customFormat="1"/>
    <row r="994" s="333" customFormat="1"/>
    <row r="995" s="333" customFormat="1"/>
    <row r="996" s="333" customFormat="1"/>
    <row r="997" s="333" customFormat="1"/>
    <row r="998" s="333" customFormat="1"/>
    <row r="999" s="333" customFormat="1"/>
    <row r="1000" s="333" customFormat="1"/>
    <row r="1001" s="333" customFormat="1"/>
    <row r="1002" s="333" customFormat="1"/>
    <row r="1003" s="333" customFormat="1"/>
    <row r="1004" s="333" customFormat="1"/>
    <row r="1005" s="333" customFormat="1"/>
    <row r="1006" s="333" customFormat="1"/>
    <row r="1007" s="333" customFormat="1"/>
    <row r="1008" s="333" customFormat="1"/>
    <row r="1009" s="333" customFormat="1"/>
    <row r="1010" s="333" customFormat="1"/>
    <row r="1011" s="333" customFormat="1"/>
    <row r="1012" s="333" customFormat="1"/>
    <row r="1013" s="333" customFormat="1"/>
    <row r="1014" s="333" customFormat="1"/>
    <row r="1015" s="333" customFormat="1"/>
    <row r="1016" s="333" customFormat="1"/>
    <row r="1017" s="333" customFormat="1"/>
    <row r="1018" s="333" customFormat="1"/>
    <row r="1019" s="333" customFormat="1"/>
    <row r="1020" s="333" customFormat="1"/>
    <row r="1021" s="333" customFormat="1"/>
    <row r="1022" s="333" customFormat="1"/>
    <row r="1023" s="333" customFormat="1"/>
    <row r="1024" s="333" customFormat="1"/>
    <row r="1025" s="333" customFormat="1"/>
    <row r="1026" s="333" customFormat="1"/>
    <row r="1027" s="333" customFormat="1"/>
    <row r="1028" s="333" customFormat="1"/>
    <row r="1029" s="333" customFormat="1"/>
    <row r="1030" s="333" customFormat="1"/>
    <row r="1031" s="333" customFormat="1"/>
    <row r="1032" s="333" customFormat="1"/>
    <row r="1033" s="333" customFormat="1"/>
    <row r="1034" s="333" customFormat="1"/>
    <row r="1035" s="333" customFormat="1"/>
    <row r="1036" s="333" customFormat="1"/>
    <row r="1037" s="333" customFormat="1"/>
    <row r="1038" s="333" customFormat="1"/>
    <row r="1039" s="333" customFormat="1"/>
    <row r="1040" s="333" customFormat="1"/>
    <row r="1041" s="333" customFormat="1"/>
    <row r="1042" s="333" customFormat="1"/>
    <row r="1043" s="333" customFormat="1"/>
    <row r="1044" s="333" customFormat="1"/>
    <row r="1045" s="333" customFormat="1"/>
    <row r="1046" s="333" customFormat="1"/>
    <row r="1047" s="333" customFormat="1"/>
    <row r="1048" s="333" customFormat="1"/>
    <row r="1049" s="333" customFormat="1"/>
    <row r="1050" s="333" customFormat="1"/>
    <row r="1051" s="333" customFormat="1"/>
    <row r="1052" s="333" customFormat="1"/>
    <row r="1053" s="333" customFormat="1"/>
    <row r="1054" s="333" customFormat="1"/>
    <row r="1055" s="333" customFormat="1"/>
    <row r="1056" s="333" customFormat="1"/>
    <row r="1057" s="333" customFormat="1"/>
    <row r="1058" s="333" customFormat="1"/>
    <row r="1059" s="333" customFormat="1"/>
    <row r="1060" s="333" customFormat="1"/>
    <row r="1061" s="333" customFormat="1"/>
    <row r="1062" s="333" customFormat="1"/>
    <row r="1063" s="333" customFormat="1"/>
    <row r="1064" s="333" customFormat="1"/>
    <row r="1065" s="333" customFormat="1"/>
    <row r="1066" s="333" customFormat="1"/>
    <row r="1067" s="333" customFormat="1"/>
    <row r="1068" s="333" customFormat="1"/>
    <row r="1069" s="333" customFormat="1"/>
    <row r="1070" s="333" customFormat="1"/>
    <row r="1071" s="333" customFormat="1"/>
    <row r="1072" s="333" customFormat="1"/>
    <row r="1073" s="333" customFormat="1"/>
    <row r="1074" s="333" customFormat="1"/>
    <row r="1075" s="333" customFormat="1"/>
    <row r="1076" s="333" customFormat="1"/>
    <row r="1077" s="333" customFormat="1"/>
    <row r="1078" s="333" customFormat="1"/>
    <row r="1079" s="333" customFormat="1"/>
    <row r="1080" s="333" customFormat="1"/>
    <row r="1081" s="333" customFormat="1"/>
    <row r="1082" s="333" customFormat="1"/>
    <row r="1083" s="333" customFormat="1"/>
    <row r="1084" s="333" customFormat="1"/>
    <row r="1085" s="333" customFormat="1"/>
  </sheetData>
  <mergeCells count="35">
    <mergeCell ref="B54:O54"/>
    <mergeCell ref="B55:O55"/>
    <mergeCell ref="B56:O56"/>
    <mergeCell ref="B48:O48"/>
    <mergeCell ref="B50:O50"/>
    <mergeCell ref="B51:O51"/>
    <mergeCell ref="B52:O52"/>
    <mergeCell ref="B53:O53"/>
    <mergeCell ref="J21:O21"/>
    <mergeCell ref="B43:O43"/>
    <mergeCell ref="H20:J20"/>
    <mergeCell ref="L20:N20"/>
    <mergeCell ref="B40:L40"/>
    <mergeCell ref="B36:O36"/>
    <mergeCell ref="B41:O41"/>
    <mergeCell ref="B45:O45"/>
    <mergeCell ref="B46:O46"/>
    <mergeCell ref="B23:O23"/>
    <mergeCell ref="B29:O29"/>
    <mergeCell ref="B38:O38"/>
    <mergeCell ref="B19:F19"/>
    <mergeCell ref="H19:J19"/>
    <mergeCell ref="P7:P8"/>
    <mergeCell ref="Q7:Q8"/>
    <mergeCell ref="B16:O16"/>
    <mergeCell ref="B18:O18"/>
    <mergeCell ref="B14:F14"/>
    <mergeCell ref="H14:J14"/>
    <mergeCell ref="B17:O17"/>
    <mergeCell ref="R7:R8"/>
    <mergeCell ref="S7:S8"/>
    <mergeCell ref="T7:T8"/>
    <mergeCell ref="B13:O13"/>
    <mergeCell ref="B7:O7"/>
    <mergeCell ref="B8:O8"/>
  </mergeCells>
  <hyperlinks>
    <hyperlink ref="K20" r:id="rId1" xr:uid="{00000000-0004-0000-0100-000003000000}"/>
    <hyperlink ref="G21" r:id="rId2" display="haz clic aquí)." xr:uid="{00000000-0004-0000-0100-000005000000}"/>
    <hyperlink ref="O20" r:id="rId3" xr:uid="{163E29EC-1915-324F-94A1-FD8F87D9D5D8}"/>
    <hyperlink ref="B25:E25" r:id="rId4" display="Guía para la carga y envío del archivo xml formato 2517 v.6" xr:uid="{26AC9D89-6FD3-DD4B-B68E-8D1616FED6A6}"/>
    <hyperlink ref="B26:G26" r:id="rId5" display="Preguntas frecuentes - Reporte de conciliación fiscal anexo - Formulario 210 - Formato 2517 v. 6" xr:uid="{426CAD8D-5653-3E43-BECA-A3D6F9FD5F08}"/>
    <hyperlink ref="B27:G27" r:id="rId6" display="Guía del usuario prevalidador reporte conciliación fiscal formato 2517 v. 6" xr:uid="{7F98EF24-1484-9F40-BDA1-E93977BDE143}"/>
    <hyperlink ref="G14" r:id="rId7" display="haz clic aquí" xr:uid="{F76F484D-C95D-4853-8448-F4C364A8439A}"/>
    <hyperlink ref="K14" r:id="rId8" xr:uid="{75ABBDE2-8F35-445C-893D-CBC5BAB2C075}"/>
    <hyperlink ref="G20" r:id="rId9" display="haz clic aquí" xr:uid="{61042E64-4761-45B4-9273-0E03CBDDB4CA}"/>
    <hyperlink ref="I31" r:id="rId10" display="haz clic aquí)" xr:uid="{6EFA98FA-C503-4AD5-8BD1-A8A2AEF2A855}"/>
    <hyperlink ref="I32" r:id="rId11" display="haz clic aquí)" xr:uid="{37096718-E5C1-4951-8EBA-1A5BCFE44527}"/>
    <hyperlink ref="I33" r:id="rId12" display="haz clic aquí)" xr:uid="{BAEE1B61-BE46-4F43-85F7-926FA157CB56}"/>
    <hyperlink ref="I34" r:id="rId13" display="haz clic aquí)" xr:uid="{8DBCED45-38DB-4363-A053-C6D5CF5C9911}"/>
    <hyperlink ref="B39:J39" r:id="rId14" display="Formulario 210 año gravable 2023 para personas naturales residentes no obligadas a llevar contabilidad" xr:uid="{52DEBCC1-372A-4152-A698-FE941E841A81}"/>
    <hyperlink ref="B51" r:id="rId15" display="[Análisis] Seguridad social para trabajadores independientes en 2021" xr:uid="{0FA8DE23-8B34-4665-B3D2-3F6BAFA93903}"/>
    <hyperlink ref="B51:E51" r:id="rId16" display="[Cartilla Práctica] Ley de reforma tributaria 2277 de 2022 – Publicación comentada" xr:uid="{9DC0CBA6-0B3F-48AC-AF32-C301AF66CB79}"/>
    <hyperlink ref="B53" r:id="rId17" display="[Análisis] Seguridad social para trabajadores independientes en 2021" xr:uid="{1613BABB-DF27-4052-8A9B-B0745864894F}"/>
    <hyperlink ref="B53:E53" r:id="rId18" display="[Guía] Comparativo de las normas afectadas por la reforma tributaria – Ley 2277 de 2022" xr:uid="{FD6FA905-036E-43E4-974D-095E3AC53D73}"/>
    <hyperlink ref="B55" r:id="rId19" display="[Análisis] Seguridad social para trabajadores independientes en 2021" xr:uid="{E588ED3C-D77D-4731-9F38-A17D32326362}"/>
    <hyperlink ref="B55:E55" r:id="rId20" display="[Análisis] Impuesto al patrimonio del año 2023: entre los pasivos a enero 1 solo uno no se podrá incluir" xr:uid="{FDEA3866-DD26-4DCE-B62F-9F933C5599AB}"/>
    <hyperlink ref="B55:O55" r:id="rId21" display="[Lista de chequeo] soportes para preparación y presentación de la declaración de renta de personas naturales" xr:uid="{FD96A4D9-E630-42EA-AEB7-3A553949EF78}"/>
    <hyperlink ref="B51:O51" r:id="rId22" display="[Guía Multiformato] Prepara y presenta tus declaraciones de renta de personas naturales por el A.G 2023, con sus formatos 2516 y 2517" xr:uid="{44DCD404-B7F3-467A-AEBB-4008BDAFB2F0}"/>
    <hyperlink ref="B53:O53" r:id="rId23" display="[Formatos] Descarga ya estos simuladores para el cálculo del impuesto sobre dividendos y participaciones recibidos AG 2023" xr:uid="{7E7621B1-25C7-4277-B0E5-CA46FAA85B2D}"/>
  </hyperlinks>
  <pageMargins left="0.7" right="0.7" top="0.75" bottom="0.75" header="0.5" footer="0.5"/>
  <pageSetup orientation="portrait" horizontalDpi="4294967292" verticalDpi="4294967292"/>
  <drawing r:id="rId2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B108"/>
  <sheetViews>
    <sheetView zoomScale="80" zoomScaleNormal="80" workbookViewId="0">
      <selection activeCell="Q10" sqref="Q10:AV10"/>
    </sheetView>
  </sheetViews>
  <sheetFormatPr baseColWidth="10" defaultColWidth="0" defaultRowHeight="15"/>
  <cols>
    <col min="1" max="1" width="8.42578125" style="760" customWidth="1"/>
    <col min="2" max="2" width="1.7109375" style="764" customWidth="1"/>
    <col min="3" max="3" width="2.7109375" style="763" customWidth="1"/>
    <col min="4" max="4" width="4.28515625" style="763" customWidth="1"/>
    <col min="5" max="5" width="3" style="763" customWidth="1"/>
    <col min="6" max="6" width="2.7109375" style="763" customWidth="1"/>
    <col min="7" max="7" width="4.140625" style="763" customWidth="1"/>
    <col min="8" max="8" width="6.5703125" style="763" customWidth="1"/>
    <col min="9" max="12" width="4.5703125" style="763" customWidth="1"/>
    <col min="13" max="13" width="4" style="763" customWidth="1"/>
    <col min="14" max="14" width="4.85546875" style="763" customWidth="1"/>
    <col min="15" max="15" width="5" style="763" customWidth="1"/>
    <col min="16" max="16" width="4.28515625" style="763" customWidth="1"/>
    <col min="17" max="17" width="7.5703125" style="763" customWidth="1"/>
    <col min="18" max="18" width="5.7109375" style="763" customWidth="1"/>
    <col min="19" max="19" width="5.85546875" style="763" customWidth="1"/>
    <col min="20" max="20" width="6.140625" style="763" customWidth="1"/>
    <col min="21" max="21" width="3.85546875" style="763" customWidth="1"/>
    <col min="22" max="23" width="2.7109375" style="763" customWidth="1"/>
    <col min="24" max="24" width="4.28515625" style="763" customWidth="1"/>
    <col min="25" max="25" width="6.42578125" style="763" customWidth="1"/>
    <col min="26" max="26" width="6.140625" style="763" customWidth="1"/>
    <col min="27" max="27" width="4.42578125" style="763" customWidth="1"/>
    <col min="28" max="28" width="4.140625" style="765" hidden="1" customWidth="1"/>
    <col min="29" max="29" width="1.7109375" style="765" hidden="1" customWidth="1"/>
    <col min="30" max="30" width="1.7109375" style="765" customWidth="1"/>
    <col min="31" max="31" width="3" style="765" customWidth="1"/>
    <col min="32" max="32" width="5.140625" style="763" customWidth="1"/>
    <col min="33" max="33" width="6.140625" style="763" customWidth="1"/>
    <col min="34" max="34" width="1.7109375" style="763" customWidth="1"/>
    <col min="35" max="35" width="3.140625" style="763" customWidth="1"/>
    <col min="36" max="36" width="1.7109375" style="763" customWidth="1"/>
    <col min="37" max="37" width="2.7109375" style="763" customWidth="1"/>
    <col min="38" max="38" width="4.42578125" style="763" customWidth="1"/>
    <col min="39" max="39" width="5.5703125" style="763" customWidth="1"/>
    <col min="40" max="40" width="1.7109375" style="763" customWidth="1"/>
    <col min="41" max="41" width="3.85546875" style="763" customWidth="1"/>
    <col min="42" max="42" width="4.28515625" style="763" customWidth="1"/>
    <col min="43" max="44" width="1.7109375" style="763" customWidth="1"/>
    <col min="45" max="45" width="3.85546875" style="763" customWidth="1"/>
    <col min="46" max="46" width="6" style="763" customWidth="1"/>
    <col min="47" max="47" width="3.140625" style="763" customWidth="1"/>
    <col min="48" max="48" width="8.85546875" style="763" customWidth="1"/>
    <col min="49" max="49" width="5.7109375" style="763" customWidth="1"/>
    <col min="50" max="50" width="10.7109375" style="763" customWidth="1"/>
    <col min="51" max="51" width="0.140625" style="763" hidden="1" customWidth="1"/>
    <col min="52" max="53" width="5.140625" style="763" customWidth="1"/>
    <col min="54" max="54" width="0.42578125" style="763" customWidth="1"/>
    <col min="55" max="57" width="1.28515625" style="763" customWidth="1"/>
    <col min="58" max="58" width="4.7109375" style="763" customWidth="1"/>
    <col min="59" max="59" width="1.28515625" style="763" customWidth="1"/>
    <col min="60" max="60" width="5.7109375" style="763" customWidth="1"/>
    <col min="61" max="61" width="0.7109375" style="763" hidden="1" customWidth="1"/>
    <col min="62" max="62" width="7.42578125" style="763" customWidth="1"/>
    <col min="63" max="64" width="0.7109375" style="763" hidden="1" customWidth="1"/>
    <col min="65" max="65" width="5.7109375" style="763" customWidth="1"/>
    <col min="66" max="66" width="4.7109375" style="336" customWidth="1"/>
    <col min="67" max="67" width="3.85546875" style="760" customWidth="1"/>
    <col min="68" max="69" width="1.7109375" style="760" customWidth="1"/>
    <col min="70" max="70" width="22" style="760" customWidth="1"/>
    <col min="71" max="72" width="1.7109375" style="760" customWidth="1"/>
    <col min="73" max="73" width="13.28515625" style="760" customWidth="1"/>
    <col min="74" max="106" width="1.7109375" style="760" customWidth="1"/>
    <col min="107" max="16384" width="1.7109375" style="760" hidden="1"/>
  </cols>
  <sheetData>
    <row r="1" spans="2:65">
      <c r="B1" s="761"/>
      <c r="C1" s="760"/>
      <c r="D1" s="760"/>
      <c r="E1" s="760"/>
      <c r="F1" s="760"/>
      <c r="G1" s="760"/>
      <c r="H1" s="760"/>
      <c r="I1" s="760"/>
      <c r="J1" s="760"/>
      <c r="K1" s="760"/>
      <c r="L1" s="760"/>
      <c r="M1" s="760"/>
      <c r="N1" s="760"/>
      <c r="O1" s="760"/>
      <c r="P1" s="760"/>
      <c r="Q1" s="760"/>
      <c r="R1" s="760"/>
      <c r="S1" s="760"/>
      <c r="T1" s="760"/>
      <c r="U1" s="760"/>
      <c r="V1" s="760"/>
      <c r="W1" s="760"/>
      <c r="X1" s="760"/>
      <c r="Y1" s="760"/>
      <c r="Z1" s="760"/>
      <c r="AA1" s="760"/>
      <c r="AB1" s="762"/>
      <c r="AC1" s="762"/>
      <c r="AD1" s="762"/>
      <c r="AE1" s="762"/>
      <c r="AF1" s="760"/>
      <c r="AG1" s="760"/>
      <c r="AH1" s="760"/>
      <c r="AI1" s="760"/>
      <c r="AJ1" s="760"/>
      <c r="AK1" s="760"/>
      <c r="AL1" s="760"/>
      <c r="AM1" s="760"/>
      <c r="AN1" s="760"/>
      <c r="AO1" s="760"/>
      <c r="AP1" s="760"/>
      <c r="AQ1" s="760"/>
      <c r="AR1" s="760"/>
      <c r="AS1" s="760"/>
      <c r="AT1" s="760"/>
      <c r="AU1" s="760"/>
      <c r="AV1" s="760"/>
      <c r="AW1" s="760"/>
      <c r="AX1" s="760"/>
      <c r="AY1" s="760"/>
      <c r="AZ1" s="760"/>
      <c r="BA1" s="760"/>
      <c r="BB1" s="760"/>
      <c r="BC1" s="760"/>
      <c r="BD1" s="760"/>
      <c r="BE1" s="760"/>
      <c r="BF1" s="760"/>
      <c r="BG1" s="760"/>
      <c r="BH1" s="760"/>
      <c r="BI1" s="760"/>
      <c r="BJ1" s="760"/>
      <c r="BK1" s="760"/>
      <c r="BL1" s="760"/>
      <c r="BM1" s="760"/>
    </row>
    <row r="2" spans="2:65">
      <c r="B2" s="761"/>
      <c r="C2" s="760"/>
      <c r="D2" s="760"/>
      <c r="E2" s="760"/>
      <c r="F2" s="760"/>
      <c r="G2" s="760"/>
      <c r="H2" s="760"/>
      <c r="I2" s="760"/>
      <c r="J2" s="760"/>
      <c r="K2" s="760"/>
      <c r="L2" s="760"/>
      <c r="M2" s="760"/>
      <c r="N2" s="760"/>
      <c r="O2" s="760"/>
      <c r="P2" s="760"/>
      <c r="Q2" s="760"/>
      <c r="R2" s="760"/>
      <c r="S2" s="760"/>
      <c r="T2" s="760"/>
      <c r="U2" s="760"/>
      <c r="V2" s="760"/>
      <c r="W2" s="760"/>
      <c r="X2" s="760"/>
      <c r="Y2" s="760"/>
      <c r="Z2" s="760"/>
      <c r="AA2" s="760"/>
      <c r="AB2" s="762"/>
      <c r="AC2" s="762"/>
      <c r="AD2" s="762"/>
      <c r="AE2" s="762"/>
      <c r="AF2" s="760"/>
      <c r="AG2" s="760"/>
      <c r="AH2" s="760"/>
      <c r="AI2" s="760"/>
      <c r="AJ2" s="760"/>
      <c r="AK2" s="760"/>
      <c r="AL2" s="760"/>
      <c r="AM2" s="760"/>
      <c r="AN2" s="760"/>
      <c r="AO2" s="760"/>
      <c r="AP2" s="760"/>
      <c r="AQ2" s="760"/>
      <c r="AR2" s="760"/>
      <c r="AS2" s="760"/>
      <c r="AT2" s="760"/>
      <c r="AU2" s="760"/>
      <c r="AV2" s="760"/>
      <c r="AW2" s="760"/>
      <c r="AX2" s="760"/>
      <c r="AY2" s="760"/>
      <c r="AZ2" s="760"/>
      <c r="BA2" s="760"/>
      <c r="BB2" s="760"/>
      <c r="BC2" s="760"/>
      <c r="BD2" s="760"/>
      <c r="BE2" s="760"/>
      <c r="BF2" s="760"/>
      <c r="BG2" s="760"/>
      <c r="BH2" s="760"/>
      <c r="BI2" s="760"/>
      <c r="BJ2" s="760"/>
      <c r="BK2" s="760"/>
      <c r="BL2" s="760"/>
      <c r="BM2" s="760"/>
    </row>
    <row r="3" spans="2:65">
      <c r="B3" s="761"/>
      <c r="C3" s="760"/>
      <c r="D3" s="760"/>
      <c r="E3" s="760"/>
      <c r="F3" s="760"/>
      <c r="G3" s="760"/>
      <c r="H3" s="760"/>
      <c r="I3" s="760"/>
      <c r="J3" s="760"/>
      <c r="K3" s="760"/>
      <c r="L3" s="760"/>
      <c r="M3" s="760"/>
      <c r="N3" s="760"/>
      <c r="O3" s="760"/>
      <c r="P3" s="760"/>
      <c r="Q3" s="760"/>
      <c r="R3" s="760"/>
      <c r="S3" s="760"/>
      <c r="T3" s="760"/>
      <c r="U3" s="760"/>
      <c r="V3" s="760"/>
      <c r="W3" s="760"/>
      <c r="X3" s="760"/>
      <c r="Y3" s="760"/>
      <c r="Z3" s="760"/>
      <c r="AA3" s="760"/>
      <c r="AB3" s="762"/>
      <c r="AC3" s="762"/>
      <c r="AD3" s="762"/>
      <c r="AE3" s="762"/>
      <c r="AF3" s="760"/>
      <c r="AG3" s="760"/>
      <c r="AH3" s="760"/>
      <c r="AI3" s="760"/>
      <c r="AJ3" s="760"/>
      <c r="AK3" s="760"/>
      <c r="AL3" s="760"/>
      <c r="AM3" s="760"/>
      <c r="AN3" s="760"/>
      <c r="AO3" s="760"/>
      <c r="AP3" s="760"/>
      <c r="AQ3" s="760"/>
      <c r="AR3" s="760"/>
      <c r="AS3" s="760"/>
      <c r="AT3" s="760"/>
      <c r="AU3" s="760"/>
      <c r="AV3" s="760"/>
      <c r="AW3" s="760"/>
      <c r="AX3" s="760"/>
      <c r="AY3" s="760"/>
      <c r="AZ3" s="760"/>
      <c r="BA3" s="760"/>
      <c r="BB3" s="760"/>
      <c r="BC3" s="760"/>
      <c r="BD3" s="760"/>
      <c r="BE3" s="760"/>
      <c r="BF3" s="760"/>
      <c r="BG3" s="760"/>
      <c r="BH3" s="760"/>
      <c r="BI3" s="760"/>
      <c r="BJ3" s="760"/>
      <c r="BK3" s="760"/>
      <c r="BL3" s="760"/>
      <c r="BM3" s="760"/>
    </row>
    <row r="4" spans="2:65">
      <c r="B4" s="761"/>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2"/>
      <c r="AC4" s="762"/>
      <c r="AD4" s="762"/>
      <c r="AE4" s="762"/>
      <c r="AF4" s="760"/>
      <c r="AG4" s="760"/>
      <c r="AH4" s="760"/>
      <c r="AI4" s="760"/>
      <c r="AJ4" s="760"/>
      <c r="AK4" s="760"/>
      <c r="AL4" s="760"/>
      <c r="AM4" s="760"/>
      <c r="AN4" s="760"/>
      <c r="AO4" s="760"/>
      <c r="AP4" s="760"/>
      <c r="AQ4" s="760"/>
      <c r="AR4" s="760"/>
      <c r="AS4" s="760"/>
      <c r="AT4" s="760"/>
      <c r="AU4" s="760"/>
      <c r="AV4" s="760"/>
      <c r="AW4" s="760"/>
      <c r="AX4" s="760"/>
      <c r="AY4" s="760"/>
      <c r="AZ4" s="760"/>
      <c r="BA4" s="760"/>
      <c r="BB4" s="760"/>
      <c r="BC4" s="760"/>
      <c r="BD4" s="760"/>
      <c r="BE4" s="760"/>
      <c r="BF4" s="760"/>
      <c r="BG4" s="760"/>
      <c r="BH4" s="760"/>
      <c r="BI4" s="760"/>
      <c r="BJ4" s="760"/>
      <c r="BK4" s="760"/>
      <c r="BL4" s="760"/>
      <c r="BM4" s="760"/>
    </row>
    <row r="5" spans="2:65">
      <c r="B5" s="761"/>
      <c r="C5" s="760"/>
      <c r="D5" s="1986" t="str">
        <f>+Presentación!B9</f>
        <v>(Fecha de elaboración: mayo 12 de 2024)</v>
      </c>
      <c r="E5" s="760"/>
      <c r="F5" s="760"/>
      <c r="G5" s="760"/>
      <c r="H5" s="760"/>
      <c r="I5" s="760"/>
      <c r="J5" s="760"/>
      <c r="K5" s="760"/>
      <c r="L5" s="760"/>
      <c r="M5" s="760"/>
      <c r="N5" s="760"/>
      <c r="O5" s="760"/>
      <c r="P5" s="760"/>
      <c r="Q5" s="760"/>
      <c r="R5" s="760"/>
      <c r="S5" s="760"/>
      <c r="T5" s="760"/>
      <c r="U5" s="760"/>
      <c r="V5" s="760"/>
      <c r="W5" s="760"/>
      <c r="X5" s="760"/>
      <c r="Y5" s="760"/>
      <c r="Z5" s="760"/>
      <c r="AA5" s="760"/>
      <c r="AB5" s="762"/>
      <c r="AC5" s="762"/>
      <c r="AD5" s="762"/>
      <c r="AE5" s="762"/>
      <c r="AF5" s="760"/>
      <c r="AG5" s="760"/>
      <c r="AH5" s="760"/>
      <c r="AI5" s="760"/>
      <c r="AJ5" s="760"/>
      <c r="AK5" s="760"/>
      <c r="AL5" s="760"/>
      <c r="AM5" s="760"/>
      <c r="AN5" s="760"/>
      <c r="AO5" s="760"/>
      <c r="AP5" s="760"/>
      <c r="AQ5" s="760"/>
      <c r="AR5" s="760"/>
      <c r="AS5" s="760"/>
      <c r="AT5" s="760"/>
      <c r="AU5" s="760"/>
      <c r="AV5" s="760"/>
      <c r="AW5" s="760"/>
      <c r="AX5" s="760"/>
      <c r="AY5" s="760"/>
      <c r="AZ5" s="760"/>
      <c r="BA5" s="760"/>
      <c r="BB5" s="760"/>
      <c r="BC5" s="760"/>
      <c r="BD5" s="760"/>
      <c r="BE5" s="760"/>
      <c r="BF5" s="760"/>
      <c r="BG5" s="760"/>
      <c r="BH5" s="760"/>
      <c r="BI5" s="760"/>
      <c r="BJ5" s="760"/>
      <c r="BK5" s="760"/>
      <c r="BL5" s="760"/>
      <c r="BM5" s="760"/>
    </row>
    <row r="6" spans="2:65">
      <c r="B6" s="761"/>
      <c r="C6" s="760"/>
      <c r="D6" s="1986" t="str">
        <f>+Presentación!B10</f>
        <v>(Fecha de publicación: junio 4 de 2024)</v>
      </c>
      <c r="E6" s="760"/>
      <c r="F6" s="760"/>
      <c r="G6" s="760"/>
      <c r="H6" s="760"/>
      <c r="I6" s="760"/>
      <c r="J6" s="760"/>
      <c r="K6" s="760"/>
      <c r="L6" s="760"/>
      <c r="M6" s="760"/>
      <c r="N6" s="760"/>
      <c r="O6" s="760"/>
      <c r="P6" s="760"/>
      <c r="Q6" s="760"/>
      <c r="R6" s="760"/>
      <c r="S6" s="760"/>
      <c r="T6" s="760"/>
      <c r="U6" s="760"/>
      <c r="V6" s="760"/>
      <c r="W6" s="760"/>
      <c r="X6" s="760"/>
      <c r="Y6" s="760"/>
      <c r="Z6" s="760"/>
      <c r="AA6" s="760"/>
      <c r="AB6" s="762"/>
      <c r="AC6" s="762"/>
      <c r="AD6" s="762"/>
      <c r="AE6" s="762"/>
      <c r="AF6" s="760"/>
      <c r="AG6" s="760"/>
      <c r="AH6" s="760"/>
      <c r="AI6" s="760"/>
      <c r="AJ6" s="760"/>
      <c r="AK6" s="760"/>
      <c r="AL6" s="760"/>
      <c r="AM6" s="760"/>
      <c r="AN6" s="760"/>
      <c r="AO6" s="760"/>
      <c r="AP6" s="760"/>
      <c r="AQ6" s="760"/>
      <c r="AR6" s="760"/>
      <c r="AS6" s="760"/>
      <c r="AT6" s="760"/>
      <c r="AU6" s="760"/>
      <c r="AV6" s="760"/>
      <c r="AW6" s="760"/>
      <c r="AX6" s="760"/>
      <c r="AY6" s="760"/>
      <c r="AZ6" s="760"/>
      <c r="BA6" s="760"/>
      <c r="BB6" s="760"/>
      <c r="BC6" s="760"/>
      <c r="BD6" s="760"/>
      <c r="BE6" s="760"/>
      <c r="BF6" s="760"/>
      <c r="BG6" s="760"/>
      <c r="BH6" s="760"/>
      <c r="BI6" s="760"/>
      <c r="BJ6" s="760"/>
      <c r="BK6" s="760"/>
      <c r="BL6" s="760"/>
      <c r="BM6" s="760"/>
    </row>
    <row r="7" spans="2:65">
      <c r="B7" s="761"/>
      <c r="C7" s="760"/>
      <c r="D7" s="1986" t="str">
        <f>+Presentación!B11</f>
        <v>(Elaborado totalmente por: Diego Hernán Guevara Madrid)</v>
      </c>
      <c r="E7" s="760"/>
      <c r="F7" s="760"/>
      <c r="G7" s="760"/>
      <c r="H7" s="760"/>
      <c r="I7" s="760"/>
      <c r="J7" s="760"/>
      <c r="K7" s="760"/>
      <c r="L7" s="760"/>
      <c r="M7" s="760"/>
      <c r="N7" s="760"/>
      <c r="O7" s="760"/>
      <c r="P7" s="760"/>
      <c r="Q7" s="760"/>
      <c r="R7" s="760"/>
      <c r="S7" s="760"/>
      <c r="T7" s="760"/>
      <c r="U7" s="760"/>
      <c r="V7" s="760"/>
      <c r="W7" s="760"/>
      <c r="X7" s="760"/>
      <c r="Y7" s="760"/>
      <c r="Z7" s="760"/>
      <c r="AA7" s="760"/>
      <c r="AB7" s="762"/>
      <c r="AC7" s="762"/>
      <c r="AD7" s="762"/>
      <c r="AE7" s="762"/>
      <c r="AF7" s="760"/>
      <c r="AG7" s="760"/>
      <c r="AH7" s="760"/>
      <c r="AI7" s="760"/>
      <c r="AJ7" s="760"/>
      <c r="AK7" s="760"/>
      <c r="AL7" s="760"/>
      <c r="AM7" s="760"/>
      <c r="AN7" s="760"/>
      <c r="AO7" s="760"/>
      <c r="AP7" s="760"/>
      <c r="AQ7" s="760"/>
      <c r="AR7" s="760"/>
      <c r="AS7" s="760"/>
      <c r="AT7" s="760"/>
      <c r="AU7" s="760"/>
      <c r="AV7" s="760"/>
      <c r="AW7" s="760"/>
      <c r="AX7" s="760"/>
      <c r="AY7" s="760"/>
      <c r="AZ7" s="760"/>
      <c r="BA7" s="760"/>
      <c r="BB7" s="760"/>
      <c r="BC7" s="760"/>
      <c r="BD7" s="760"/>
      <c r="BE7" s="760"/>
      <c r="BF7" s="760"/>
      <c r="BG7" s="760"/>
      <c r="BH7" s="760"/>
      <c r="BI7" s="760"/>
      <c r="BJ7" s="760"/>
      <c r="BK7" s="760"/>
      <c r="BL7" s="760"/>
      <c r="BM7" s="760"/>
    </row>
    <row r="8" spans="2:65" ht="15.75" thickBot="1">
      <c r="B8" s="761"/>
      <c r="C8" s="760"/>
      <c r="E8" s="760"/>
      <c r="F8" s="760"/>
      <c r="G8" s="760"/>
      <c r="H8" s="760"/>
      <c r="I8" s="760"/>
      <c r="J8" s="760"/>
      <c r="K8" s="760"/>
      <c r="L8" s="760"/>
      <c r="M8" s="760"/>
      <c r="N8" s="760"/>
      <c r="O8" s="760"/>
      <c r="P8" s="760"/>
      <c r="Q8" s="760"/>
      <c r="R8" s="760"/>
      <c r="S8" s="760"/>
      <c r="T8" s="760"/>
      <c r="U8" s="760"/>
      <c r="V8" s="760"/>
      <c r="W8" s="760"/>
      <c r="X8" s="760"/>
      <c r="Y8" s="760"/>
      <c r="Z8" s="760"/>
      <c r="AA8" s="760"/>
      <c r="AB8" s="762"/>
      <c r="AC8" s="762"/>
      <c r="AD8" s="762"/>
      <c r="AE8" s="762"/>
      <c r="AF8" s="760"/>
      <c r="AG8" s="760"/>
      <c r="AH8" s="760"/>
      <c r="AI8" s="760"/>
      <c r="AJ8" s="760"/>
      <c r="AK8" s="760"/>
      <c r="AL8" s="760"/>
      <c r="AM8" s="760"/>
      <c r="AN8" s="760"/>
      <c r="AO8" s="760"/>
      <c r="AP8" s="760"/>
      <c r="AQ8" s="760"/>
      <c r="AR8" s="760"/>
      <c r="AS8" s="336"/>
      <c r="AT8" s="336"/>
      <c r="AU8" s="336"/>
      <c r="AV8" s="336"/>
      <c r="AW8" s="336"/>
      <c r="AX8" s="336"/>
      <c r="AY8" s="336"/>
      <c r="AZ8" s="336"/>
      <c r="BA8" s="336"/>
      <c r="BB8" s="336"/>
      <c r="BC8" s="336"/>
      <c r="BD8" s="336"/>
      <c r="BE8" s="336"/>
      <c r="BF8" s="336"/>
      <c r="BG8" s="336"/>
      <c r="BH8" s="336"/>
      <c r="BI8" s="336"/>
      <c r="BJ8" s="336"/>
      <c r="BK8" s="336"/>
      <c r="BL8" s="336"/>
      <c r="BM8" s="336"/>
    </row>
    <row r="9" spans="2:65">
      <c r="B9" s="1988"/>
      <c r="C9" s="1989"/>
      <c r="D9" s="1989"/>
      <c r="E9" s="1989"/>
      <c r="F9" s="1989"/>
      <c r="G9" s="1989"/>
      <c r="H9" s="1989"/>
      <c r="I9" s="1989"/>
      <c r="J9" s="1989"/>
      <c r="K9" s="1989"/>
      <c r="L9" s="1989"/>
      <c r="M9" s="1989"/>
      <c r="N9" s="1989"/>
      <c r="O9" s="1989"/>
      <c r="P9" s="2053"/>
      <c r="Q9" s="1990"/>
      <c r="R9" s="1990"/>
      <c r="S9" s="1990"/>
      <c r="T9" s="1990"/>
      <c r="U9" s="1990"/>
      <c r="V9" s="1990"/>
      <c r="W9" s="1990"/>
      <c r="X9" s="1990"/>
      <c r="Y9" s="1990"/>
      <c r="Z9" s="1990"/>
      <c r="AA9" s="1989"/>
      <c r="AB9" s="1989"/>
      <c r="AC9" s="1989"/>
      <c r="AD9" s="1989"/>
      <c r="AE9" s="1989"/>
      <c r="AF9" s="1989"/>
      <c r="AG9" s="1989"/>
      <c r="AH9" s="1989"/>
      <c r="AI9" s="1989"/>
      <c r="AJ9" s="1989"/>
      <c r="AK9" s="1989"/>
      <c r="AL9" s="1989"/>
      <c r="AM9" s="1989"/>
      <c r="AN9" s="1989"/>
      <c r="AO9" s="1989"/>
      <c r="AP9" s="1989"/>
      <c r="AQ9" s="1989"/>
      <c r="AR9" s="1989"/>
      <c r="AS9" s="1989"/>
      <c r="AT9" s="1989"/>
      <c r="AU9" s="1989"/>
      <c r="AV9" s="2054"/>
      <c r="AW9" s="1991"/>
      <c r="AX9" s="1992"/>
      <c r="AY9" s="1992"/>
      <c r="AZ9" s="2057"/>
      <c r="BA9" s="3026">
        <v>210</v>
      </c>
      <c r="BB9" s="3026"/>
      <c r="BC9" s="3026"/>
      <c r="BD9" s="3026"/>
      <c r="BE9" s="3026"/>
      <c r="BF9" s="3026"/>
      <c r="BG9" s="3026"/>
      <c r="BH9" s="3026"/>
      <c r="BI9" s="3026"/>
      <c r="BJ9" s="3026"/>
      <c r="BK9" s="3026"/>
      <c r="BL9" s="3026"/>
      <c r="BM9" s="3027"/>
    </row>
    <row r="10" spans="2:65" ht="20.25">
      <c r="B10" s="1993"/>
      <c r="C10" s="1994"/>
      <c r="D10" s="1995"/>
      <c r="E10" s="1995"/>
      <c r="F10" s="1995"/>
      <c r="G10" s="1995"/>
      <c r="H10" s="1995"/>
      <c r="I10" s="1995"/>
      <c r="J10" s="1995"/>
      <c r="K10" s="1995"/>
      <c r="L10" s="1995"/>
      <c r="M10" s="1995"/>
      <c r="N10" s="1995"/>
      <c r="O10" s="1995"/>
      <c r="P10" s="2055"/>
      <c r="Q10" s="3032" t="s">
        <v>3836</v>
      </c>
      <c r="R10" s="3032"/>
      <c r="S10" s="3032"/>
      <c r="T10" s="3032"/>
      <c r="U10" s="3032"/>
      <c r="V10" s="3032"/>
      <c r="W10" s="3032"/>
      <c r="X10" s="3032"/>
      <c r="Y10" s="3032"/>
      <c r="Z10" s="3032"/>
      <c r="AA10" s="3032"/>
      <c r="AB10" s="3032"/>
      <c r="AC10" s="3032"/>
      <c r="AD10" s="3032"/>
      <c r="AE10" s="3032"/>
      <c r="AF10" s="3032"/>
      <c r="AG10" s="3032"/>
      <c r="AH10" s="3032"/>
      <c r="AI10" s="3032"/>
      <c r="AJ10" s="3032"/>
      <c r="AK10" s="3032"/>
      <c r="AL10" s="3032"/>
      <c r="AM10" s="3032"/>
      <c r="AN10" s="3032"/>
      <c r="AO10" s="3032"/>
      <c r="AP10" s="3032"/>
      <c r="AQ10" s="3032"/>
      <c r="AR10" s="3032"/>
      <c r="AS10" s="3032"/>
      <c r="AT10" s="3032"/>
      <c r="AU10" s="3032"/>
      <c r="AV10" s="3033"/>
      <c r="AW10" s="1996"/>
      <c r="AX10" s="1997"/>
      <c r="AY10" s="1997"/>
      <c r="AZ10" s="1998"/>
      <c r="BA10" s="3028"/>
      <c r="BB10" s="3028"/>
      <c r="BC10" s="3028"/>
      <c r="BD10" s="3028"/>
      <c r="BE10" s="3028"/>
      <c r="BF10" s="3028"/>
      <c r="BG10" s="3028"/>
      <c r="BH10" s="3028"/>
      <c r="BI10" s="3028"/>
      <c r="BJ10" s="3028"/>
      <c r="BK10" s="3028"/>
      <c r="BL10" s="3028"/>
      <c r="BM10" s="3029"/>
    </row>
    <row r="11" spans="2:65" ht="20.25">
      <c r="B11" s="1993"/>
      <c r="C11" s="1995"/>
      <c r="D11" s="1999"/>
      <c r="E11" s="1995"/>
      <c r="F11" s="1995"/>
      <c r="G11" s="1995"/>
      <c r="H11" s="1995"/>
      <c r="I11" s="1995"/>
      <c r="J11" s="1995"/>
      <c r="K11" s="1995"/>
      <c r="L11" s="1995"/>
      <c r="M11" s="1995"/>
      <c r="N11" s="1995"/>
      <c r="O11" s="1995"/>
      <c r="P11" s="2055"/>
      <c r="Q11" s="3034" t="s">
        <v>3837</v>
      </c>
      <c r="R11" s="3034"/>
      <c r="S11" s="3034"/>
      <c r="T11" s="3034"/>
      <c r="U11" s="3034"/>
      <c r="V11" s="3034"/>
      <c r="W11" s="3034"/>
      <c r="X11" s="3034"/>
      <c r="Y11" s="3034"/>
      <c r="Z11" s="3034"/>
      <c r="AA11" s="3034"/>
      <c r="AB11" s="3034"/>
      <c r="AC11" s="3034"/>
      <c r="AD11" s="3034"/>
      <c r="AE11" s="3034"/>
      <c r="AF11" s="3034"/>
      <c r="AG11" s="3034"/>
      <c r="AH11" s="3034"/>
      <c r="AI11" s="3034"/>
      <c r="AJ11" s="3034"/>
      <c r="AK11" s="3034"/>
      <c r="AL11" s="3034"/>
      <c r="AM11" s="3034"/>
      <c r="AN11" s="3034"/>
      <c r="AO11" s="3034"/>
      <c r="AP11" s="3034"/>
      <c r="AQ11" s="3034"/>
      <c r="AR11" s="3034"/>
      <c r="AS11" s="3034"/>
      <c r="AT11" s="3034"/>
      <c r="AU11" s="3034"/>
      <c r="AV11" s="3035"/>
      <c r="AW11" s="3036" t="s">
        <v>1</v>
      </c>
      <c r="AX11" s="3037"/>
      <c r="AY11" s="3037"/>
      <c r="AZ11" s="3038"/>
      <c r="BA11" s="3028"/>
      <c r="BB11" s="3028"/>
      <c r="BC11" s="3028"/>
      <c r="BD11" s="3028"/>
      <c r="BE11" s="3028"/>
      <c r="BF11" s="3028"/>
      <c r="BG11" s="3028"/>
      <c r="BH11" s="3028"/>
      <c r="BI11" s="3028"/>
      <c r="BJ11" s="3028"/>
      <c r="BK11" s="3028"/>
      <c r="BL11" s="3028"/>
      <c r="BM11" s="3029"/>
    </row>
    <row r="12" spans="2:65" ht="33" customHeight="1" thickBot="1">
      <c r="B12" s="2049"/>
      <c r="C12" s="3039"/>
      <c r="D12" s="3039"/>
      <c r="E12" s="3039"/>
      <c r="F12" s="3039"/>
      <c r="G12" s="3039"/>
      <c r="H12" s="3039"/>
      <c r="I12" s="3039"/>
      <c r="J12" s="3039"/>
      <c r="K12" s="3039"/>
      <c r="L12" s="3039"/>
      <c r="M12" s="3039"/>
      <c r="N12" s="3039"/>
      <c r="O12" s="714"/>
      <c r="P12" s="2056"/>
      <c r="Q12" s="3040" t="s">
        <v>3838</v>
      </c>
      <c r="R12" s="3040"/>
      <c r="S12" s="3040"/>
      <c r="T12" s="3040"/>
      <c r="U12" s="3040"/>
      <c r="V12" s="3040"/>
      <c r="W12" s="3040"/>
      <c r="X12" s="3040"/>
      <c r="Y12" s="3040"/>
      <c r="Z12" s="3040"/>
      <c r="AA12" s="3040"/>
      <c r="AB12" s="3040"/>
      <c r="AC12" s="3040"/>
      <c r="AD12" s="3040"/>
      <c r="AE12" s="3040"/>
      <c r="AF12" s="3040"/>
      <c r="AG12" s="3040"/>
      <c r="AH12" s="3040"/>
      <c r="AI12" s="3040"/>
      <c r="AJ12" s="3040"/>
      <c r="AK12" s="3040"/>
      <c r="AL12" s="3040"/>
      <c r="AM12" s="3040"/>
      <c r="AN12" s="3040"/>
      <c r="AO12" s="3040"/>
      <c r="AP12" s="3040"/>
      <c r="AQ12" s="3040"/>
      <c r="AR12" s="3040"/>
      <c r="AS12" s="3040"/>
      <c r="AT12" s="3040"/>
      <c r="AU12" s="3040"/>
      <c r="AV12" s="3041"/>
      <c r="AW12" s="2050"/>
      <c r="AX12" s="2051"/>
      <c r="AY12" s="2051"/>
      <c r="AZ12" s="2052"/>
      <c r="BA12" s="3030"/>
      <c r="BB12" s="3030"/>
      <c r="BC12" s="3030"/>
      <c r="BD12" s="3030"/>
      <c r="BE12" s="3030"/>
      <c r="BF12" s="3030"/>
      <c r="BG12" s="3030"/>
      <c r="BH12" s="3030"/>
      <c r="BI12" s="3030"/>
      <c r="BJ12" s="3030"/>
      <c r="BK12" s="3030"/>
      <c r="BL12" s="3030"/>
      <c r="BM12" s="3031"/>
    </row>
    <row r="13" spans="2:65">
      <c r="B13" s="1988"/>
      <c r="C13" s="1989"/>
      <c r="D13" s="1989"/>
      <c r="E13" s="1989"/>
      <c r="F13" s="1989"/>
      <c r="G13" s="1989"/>
      <c r="H13" s="1989"/>
      <c r="I13" s="1989"/>
      <c r="J13" s="1989"/>
      <c r="K13" s="1989"/>
      <c r="L13" s="1989"/>
      <c r="M13" s="1989"/>
      <c r="N13" s="1989"/>
      <c r="O13" s="1989"/>
      <c r="P13" s="1989"/>
      <c r="Q13" s="2074"/>
      <c r="R13" s="2074"/>
      <c r="S13" s="2074"/>
      <c r="T13" s="2074"/>
      <c r="U13" s="2074"/>
      <c r="V13" s="2074"/>
      <c r="W13" s="2074"/>
      <c r="X13" s="2074"/>
      <c r="Y13" s="2074"/>
      <c r="Z13" s="2074"/>
      <c r="AA13" s="2074"/>
      <c r="AB13" s="2074"/>
      <c r="AC13" s="2074"/>
      <c r="AD13" s="2074"/>
      <c r="AE13" s="2075"/>
      <c r="AF13" s="2063"/>
      <c r="AG13" s="2064"/>
      <c r="AH13" s="2064"/>
      <c r="AI13" s="2064"/>
      <c r="AJ13" s="2064"/>
      <c r="AK13" s="2064"/>
      <c r="AL13" s="2064"/>
      <c r="AM13" s="2064"/>
      <c r="AN13" s="2064"/>
      <c r="AO13" s="2064"/>
      <c r="AP13" s="2064"/>
      <c r="AQ13" s="2064"/>
      <c r="AR13" s="2065"/>
      <c r="AS13" s="2065"/>
      <c r="AT13" s="2065"/>
      <c r="AU13" s="2065"/>
      <c r="AV13" s="2065"/>
      <c r="AW13" s="2065"/>
      <c r="AX13" s="2065"/>
      <c r="AY13" s="2065"/>
      <c r="AZ13" s="2065"/>
      <c r="BA13" s="2066"/>
      <c r="BB13" s="2066"/>
      <c r="BC13" s="2066"/>
      <c r="BD13" s="2066"/>
      <c r="BE13" s="2066"/>
      <c r="BF13" s="2066"/>
      <c r="BG13" s="2066"/>
      <c r="BH13" s="2066"/>
      <c r="BI13" s="2066"/>
      <c r="BJ13" s="2066"/>
      <c r="BK13" s="2066"/>
      <c r="BL13" s="2066"/>
      <c r="BM13" s="2067"/>
    </row>
    <row r="14" spans="2:65" ht="15.75" thickBot="1">
      <c r="B14" s="2000" t="s">
        <v>2</v>
      </c>
      <c r="C14" s="30"/>
      <c r="D14" s="713"/>
      <c r="E14" s="3053">
        <v>2</v>
      </c>
      <c r="F14" s="3053"/>
      <c r="G14" s="3053">
        <v>0</v>
      </c>
      <c r="H14" s="3053"/>
      <c r="I14" s="3054">
        <v>2</v>
      </c>
      <c r="J14" s="3054"/>
      <c r="K14" s="3054">
        <v>3</v>
      </c>
      <c r="L14" s="3054"/>
      <c r="M14" s="766"/>
      <c r="N14" s="762"/>
      <c r="O14" s="762"/>
      <c r="P14" s="760"/>
      <c r="Q14" s="336"/>
      <c r="R14" s="336"/>
      <c r="S14" s="336"/>
      <c r="T14" s="336"/>
      <c r="U14" s="336"/>
      <c r="V14" s="336"/>
      <c r="W14" s="336"/>
      <c r="X14" s="336"/>
      <c r="Y14" s="336"/>
      <c r="Z14" s="336"/>
      <c r="AA14" s="336"/>
      <c r="AB14" s="336"/>
      <c r="AC14" s="336"/>
      <c r="AD14" s="336"/>
      <c r="AE14" s="2013"/>
      <c r="AF14" s="1987"/>
      <c r="AG14" s="336"/>
      <c r="AH14" s="336"/>
      <c r="AI14" s="336"/>
      <c r="AJ14" s="336"/>
      <c r="AK14" s="336"/>
      <c r="AL14" s="336"/>
      <c r="AM14" s="336"/>
      <c r="AN14" s="336"/>
      <c r="AO14" s="336"/>
      <c r="AP14" s="336"/>
      <c r="AQ14" s="336"/>
      <c r="BM14" s="2058"/>
    </row>
    <row r="15" spans="2:65" thickBot="1">
      <c r="B15" s="3055"/>
      <c r="C15" s="3056"/>
      <c r="D15" s="3056"/>
      <c r="E15" s="3056"/>
      <c r="F15" s="3056"/>
      <c r="G15" s="3056"/>
      <c r="H15" s="3056"/>
      <c r="I15" s="3056"/>
      <c r="J15" s="3056"/>
      <c r="K15" s="3056"/>
      <c r="L15" s="3056"/>
      <c r="M15" s="3056"/>
      <c r="N15" s="3056"/>
      <c r="O15" s="3056"/>
      <c r="P15" s="3057"/>
      <c r="Q15" s="3057"/>
      <c r="R15" s="3057"/>
      <c r="S15" s="3057"/>
      <c r="T15" s="3057"/>
      <c r="U15" s="3057"/>
      <c r="V15" s="3057"/>
      <c r="W15" s="3057"/>
      <c r="X15" s="3057"/>
      <c r="Y15" s="3057"/>
      <c r="Z15" s="3057"/>
      <c r="AA15" s="3057"/>
      <c r="AB15" s="3057"/>
      <c r="AC15" s="3057"/>
      <c r="AD15" s="3057"/>
      <c r="AE15" s="3058"/>
      <c r="AF15" s="2068"/>
      <c r="AQ15" s="336"/>
      <c r="BI15" s="2059"/>
      <c r="BK15" s="2060"/>
      <c r="BM15" s="2058"/>
    </row>
    <row r="16" spans="2:65">
      <c r="B16" s="1993"/>
      <c r="C16" s="1994"/>
      <c r="D16" s="1994"/>
      <c r="E16" s="1994"/>
      <c r="F16" s="1994"/>
      <c r="G16" s="1994"/>
      <c r="H16" s="1994"/>
      <c r="I16" s="1994"/>
      <c r="J16" s="1994"/>
      <c r="K16" s="1994"/>
      <c r="L16" s="1994"/>
      <c r="M16" s="1994"/>
      <c r="N16" s="1994"/>
      <c r="O16" s="1994"/>
      <c r="P16" s="1995"/>
      <c r="Q16" s="336"/>
      <c r="R16" s="336"/>
      <c r="S16" s="336"/>
      <c r="T16" s="336"/>
      <c r="U16" s="336"/>
      <c r="V16" s="336"/>
      <c r="W16" s="336"/>
      <c r="X16" s="336"/>
      <c r="Y16" s="336"/>
      <c r="Z16" s="336"/>
      <c r="AA16" s="336"/>
      <c r="AB16" s="336"/>
      <c r="AC16" s="336"/>
      <c r="AD16" s="336"/>
      <c r="AE16" s="2013"/>
      <c r="AF16" s="2069" t="s">
        <v>104</v>
      </c>
      <c r="AG16" s="336"/>
      <c r="AH16" s="336"/>
      <c r="AM16" s="336"/>
      <c r="AN16" s="336"/>
      <c r="AO16" s="336"/>
      <c r="AQ16" s="336"/>
      <c r="AR16" s="336"/>
      <c r="BM16" s="2058"/>
    </row>
    <row r="17" spans="1:66">
      <c r="B17" s="1993"/>
      <c r="C17" s="1994"/>
      <c r="D17" s="1994"/>
      <c r="E17" s="1994"/>
      <c r="F17" s="1994"/>
      <c r="G17" s="1994"/>
      <c r="H17" s="1994"/>
      <c r="I17" s="1994"/>
      <c r="J17" s="1994"/>
      <c r="K17" s="1994"/>
      <c r="L17" s="1995"/>
      <c r="M17" s="1995"/>
      <c r="N17" s="1995"/>
      <c r="O17" s="1995"/>
      <c r="P17" s="1995"/>
      <c r="Q17" s="336"/>
      <c r="R17" s="336"/>
      <c r="S17" s="336"/>
      <c r="T17" s="336"/>
      <c r="U17" s="336"/>
      <c r="V17" s="336"/>
      <c r="W17" s="336"/>
      <c r="X17" s="336"/>
      <c r="Y17" s="336"/>
      <c r="Z17" s="336"/>
      <c r="AA17" s="336"/>
      <c r="AB17" s="336"/>
      <c r="AC17" s="336"/>
      <c r="AD17" s="336"/>
      <c r="AE17" s="2013"/>
      <c r="AF17" s="1987"/>
      <c r="AG17" s="336"/>
      <c r="AH17" s="336"/>
      <c r="AM17" s="336"/>
      <c r="AN17" s="336"/>
      <c r="AO17" s="336"/>
      <c r="AP17" s="336"/>
      <c r="AQ17" s="336"/>
      <c r="BM17" s="2058"/>
    </row>
    <row r="18" spans="1:66">
      <c r="B18" s="1993"/>
      <c r="C18" s="1994"/>
      <c r="D18" s="1994"/>
      <c r="E18" s="1994"/>
      <c r="F18" s="1994"/>
      <c r="G18" s="1994"/>
      <c r="H18" s="1994"/>
      <c r="I18" s="1994"/>
      <c r="J18" s="1994"/>
      <c r="K18" s="1994"/>
      <c r="L18" s="1995"/>
      <c r="M18" s="1995"/>
      <c r="N18" s="1995"/>
      <c r="O18" s="1995"/>
      <c r="P18" s="1995"/>
      <c r="Q18" s="336"/>
      <c r="R18" s="336"/>
      <c r="S18" s="336"/>
      <c r="T18" s="336"/>
      <c r="U18" s="336"/>
      <c r="V18" s="336"/>
      <c r="W18" s="336"/>
      <c r="X18" s="336"/>
      <c r="Y18" s="336"/>
      <c r="Z18" s="336"/>
      <c r="AA18" s="336"/>
      <c r="AB18" s="336"/>
      <c r="AC18" s="336"/>
      <c r="AD18" s="336"/>
      <c r="AE18" s="2013"/>
      <c r="AF18" s="1987"/>
      <c r="AG18" s="336"/>
      <c r="AH18" s="336"/>
      <c r="AM18" s="336"/>
      <c r="AN18" s="336"/>
      <c r="AO18" s="336"/>
      <c r="AP18" s="336"/>
      <c r="AQ18" s="336"/>
      <c r="BM18" s="2058"/>
    </row>
    <row r="19" spans="1:66" ht="15.75" thickBot="1">
      <c r="B19" s="2049"/>
      <c r="C19" s="714"/>
      <c r="D19" s="714"/>
      <c r="E19" s="714"/>
      <c r="F19" s="714"/>
      <c r="G19" s="714"/>
      <c r="H19" s="714"/>
      <c r="I19" s="714"/>
      <c r="J19" s="714"/>
      <c r="K19" s="714"/>
      <c r="L19" s="714"/>
      <c r="M19" s="714"/>
      <c r="N19" s="714"/>
      <c r="O19" s="714"/>
      <c r="P19" s="714"/>
      <c r="Q19" s="714"/>
      <c r="R19" s="714"/>
      <c r="S19" s="714"/>
      <c r="T19" s="714"/>
      <c r="U19" s="714"/>
      <c r="V19" s="714"/>
      <c r="W19" s="714"/>
      <c r="X19" s="714"/>
      <c r="Y19" s="714"/>
      <c r="Z19" s="714"/>
      <c r="AA19" s="714"/>
      <c r="AB19" s="714"/>
      <c r="AC19" s="714"/>
      <c r="AD19" s="714"/>
      <c r="AE19" s="715"/>
      <c r="AF19" s="2070"/>
      <c r="AG19" s="2071"/>
      <c r="AH19" s="2061"/>
      <c r="AI19" s="2061"/>
      <c r="AJ19" s="2061"/>
      <c r="AK19" s="2061"/>
      <c r="AL19" s="2061"/>
      <c r="AM19" s="2061"/>
      <c r="AN19" s="2061"/>
      <c r="AO19" s="2061"/>
      <c r="AP19" s="2061"/>
      <c r="AQ19" s="2061"/>
      <c r="AR19" s="2061"/>
      <c r="AS19" s="2061"/>
      <c r="AT19" s="2061"/>
      <c r="AU19" s="2061"/>
      <c r="AV19" s="2061"/>
      <c r="AW19" s="2061"/>
      <c r="AX19" s="2061"/>
      <c r="AY19" s="2061"/>
      <c r="AZ19" s="2061"/>
      <c r="BA19" s="2061"/>
      <c r="BB19" s="2061"/>
      <c r="BC19" s="2061"/>
      <c r="BD19" s="2061"/>
      <c r="BE19" s="2061"/>
      <c r="BF19" s="2061"/>
      <c r="BG19" s="2061"/>
      <c r="BH19" s="2061"/>
      <c r="BI19" s="2061"/>
      <c r="BJ19" s="2061"/>
      <c r="BK19" s="2061"/>
      <c r="BL19" s="2061"/>
      <c r="BM19" s="2062"/>
    </row>
    <row r="20" spans="1:66" ht="24" customHeight="1">
      <c r="B20" s="3059" t="s">
        <v>105</v>
      </c>
      <c r="C20" s="3060"/>
      <c r="D20" s="2044" t="s">
        <v>106</v>
      </c>
      <c r="E20" s="2044"/>
      <c r="F20" s="2044"/>
      <c r="G20" s="2044"/>
      <c r="H20" s="2044"/>
      <c r="I20" s="2044"/>
      <c r="J20" s="2044"/>
      <c r="K20" s="2044"/>
      <c r="L20" s="2044"/>
      <c r="M20" s="760"/>
      <c r="N20" s="760"/>
      <c r="O20" s="760"/>
      <c r="P20" s="2072"/>
      <c r="Q20" s="2072"/>
      <c r="R20" s="2072"/>
      <c r="S20" s="2073" t="s">
        <v>3</v>
      </c>
      <c r="T20" s="3061" t="s">
        <v>4</v>
      </c>
      <c r="U20" s="3062"/>
      <c r="V20" s="3062"/>
      <c r="W20" s="3062"/>
      <c r="X20" s="3062"/>
      <c r="Y20" s="3062"/>
      <c r="Z20" s="3062"/>
      <c r="AA20" s="3062" t="s">
        <v>5</v>
      </c>
      <c r="AB20" s="3063"/>
      <c r="AC20" s="3063"/>
      <c r="AD20" s="3063"/>
      <c r="AE20" s="3063"/>
      <c r="AF20" s="3043"/>
      <c r="AG20" s="3043"/>
      <c r="AH20" s="3043"/>
      <c r="AI20" s="3043"/>
      <c r="AJ20" s="3043"/>
      <c r="AK20" s="3043"/>
      <c r="AL20" s="3043"/>
      <c r="AM20" s="3042" t="s">
        <v>6</v>
      </c>
      <c r="AN20" s="3043"/>
      <c r="AO20" s="3043"/>
      <c r="AP20" s="3043"/>
      <c r="AQ20" s="3043"/>
      <c r="AR20" s="3043"/>
      <c r="AS20" s="3043"/>
      <c r="AT20" s="3043"/>
      <c r="AU20" s="3043"/>
      <c r="AV20" s="3042" t="s">
        <v>7</v>
      </c>
      <c r="AW20" s="3043"/>
      <c r="AX20" s="3043"/>
      <c r="AY20" s="3043"/>
      <c r="AZ20" s="3043"/>
      <c r="BA20" s="3043"/>
      <c r="BB20" s="3043"/>
      <c r="BC20" s="3043"/>
      <c r="BD20" s="3043"/>
      <c r="BE20" s="3043"/>
      <c r="BF20" s="3043"/>
      <c r="BG20" s="3043"/>
      <c r="BH20" s="716"/>
      <c r="BI20" s="716"/>
      <c r="BJ20" s="3044" t="s">
        <v>3839</v>
      </c>
      <c r="BK20" s="3045"/>
      <c r="BL20" s="3045"/>
      <c r="BM20" s="3046"/>
    </row>
    <row r="21" spans="1:66" ht="17.25" customHeight="1" thickBot="1">
      <c r="B21" s="3059"/>
      <c r="C21" s="3060"/>
      <c r="D21" s="2002"/>
      <c r="E21" s="2002"/>
      <c r="F21" s="2002"/>
      <c r="G21" s="2002"/>
      <c r="H21" s="2002"/>
      <c r="I21" s="2002"/>
      <c r="J21" s="2002"/>
      <c r="K21" s="2002"/>
      <c r="L21" s="2002"/>
      <c r="M21" s="2002"/>
      <c r="N21" s="2002"/>
      <c r="O21" s="2002"/>
      <c r="P21" s="2003"/>
      <c r="Q21" s="2003"/>
      <c r="R21" s="2003"/>
      <c r="S21" s="717"/>
      <c r="T21" s="2003"/>
      <c r="U21" s="2003"/>
      <c r="V21" s="2003"/>
      <c r="W21" s="2003"/>
      <c r="X21" s="2003"/>
      <c r="Y21" s="2003"/>
      <c r="Z21" s="2003"/>
      <c r="AA21" s="2003"/>
      <c r="AB21" s="2004"/>
      <c r="AC21" s="2004"/>
      <c r="AD21" s="2004"/>
      <c r="AE21" s="2004"/>
      <c r="AF21" s="2003"/>
      <c r="AG21" s="2003"/>
      <c r="AH21" s="2003"/>
      <c r="AI21" s="2003"/>
      <c r="AJ21" s="2003"/>
      <c r="AK21" s="2003"/>
      <c r="AL21" s="2003"/>
      <c r="AM21" s="2003"/>
      <c r="AN21" s="2003"/>
      <c r="AO21" s="2003"/>
      <c r="AP21" s="2003"/>
      <c r="AQ21" s="2003"/>
      <c r="AR21" s="2005"/>
      <c r="AS21" s="2003"/>
      <c r="AT21" s="2003"/>
      <c r="AU21" s="2003"/>
      <c r="AV21" s="2005"/>
      <c r="AW21" s="2003"/>
      <c r="AX21" s="2003"/>
      <c r="AY21" s="2003"/>
      <c r="AZ21" s="2003"/>
      <c r="BA21" s="2003"/>
      <c r="BB21" s="2003"/>
      <c r="BC21" s="2003"/>
      <c r="BD21" s="2003"/>
      <c r="BE21" s="2003"/>
      <c r="BF21" s="2003"/>
      <c r="BG21" s="2003"/>
      <c r="BH21" s="2005"/>
      <c r="BI21" s="2003"/>
      <c r="BJ21" s="2080"/>
      <c r="BK21" s="718"/>
      <c r="BL21" s="718"/>
      <c r="BM21" s="2083"/>
    </row>
    <row r="22" spans="1:66" ht="17.25" customHeight="1">
      <c r="B22" s="3059"/>
      <c r="C22" s="3060"/>
      <c r="D22" s="719"/>
      <c r="E22" s="2077"/>
      <c r="F22" s="2077"/>
      <c r="G22" s="2077"/>
      <c r="H22" s="2077"/>
      <c r="I22" s="2078"/>
      <c r="J22" s="2078"/>
      <c r="K22" s="2078"/>
      <c r="L22" s="2078"/>
      <c r="M22" s="2078"/>
      <c r="N22" s="2078"/>
      <c r="O22" s="2078"/>
      <c r="P22" s="2078"/>
      <c r="Q22" s="2076"/>
      <c r="R22" s="721" t="s">
        <v>8</v>
      </c>
      <c r="S22" s="720"/>
      <c r="T22" s="3047"/>
      <c r="U22" s="3048"/>
      <c r="V22" s="3048"/>
      <c r="W22" s="3048"/>
      <c r="X22" s="3048"/>
      <c r="Y22" s="3048"/>
      <c r="Z22" s="3048"/>
      <c r="AA22" s="3047"/>
      <c r="AB22" s="3048"/>
      <c r="AC22" s="3048"/>
      <c r="AD22" s="3048"/>
      <c r="AE22" s="3048"/>
      <c r="AF22" s="3048"/>
      <c r="AG22" s="3048"/>
      <c r="AH22" s="3048"/>
      <c r="AI22" s="3048"/>
      <c r="AJ22" s="3048"/>
      <c r="AK22" s="3048"/>
      <c r="AL22" s="3049"/>
      <c r="AM22" s="3047"/>
      <c r="AN22" s="3050"/>
      <c r="AO22" s="3050"/>
      <c r="AP22" s="3050"/>
      <c r="AQ22" s="3050"/>
      <c r="AR22" s="3050"/>
      <c r="AS22" s="3050"/>
      <c r="AT22" s="3050"/>
      <c r="AU22" s="3050"/>
      <c r="AV22" s="3051"/>
      <c r="AW22" s="3052"/>
      <c r="AX22" s="3052"/>
      <c r="AY22" s="3052"/>
      <c r="AZ22" s="3052"/>
      <c r="BA22" s="3052"/>
      <c r="BB22" s="3052"/>
      <c r="BC22" s="3052"/>
      <c r="BD22" s="3052"/>
      <c r="BE22" s="3052"/>
      <c r="BF22" s="3052"/>
      <c r="BG22" s="3052"/>
      <c r="BH22" s="3052"/>
      <c r="BI22" s="722"/>
      <c r="BJ22" s="2081"/>
      <c r="BK22" s="2079"/>
      <c r="BL22" s="2082"/>
      <c r="BM22" s="2084"/>
    </row>
    <row r="23" spans="1:66">
      <c r="B23" s="2006"/>
      <c r="C23" s="2007"/>
      <c r="D23" s="2008"/>
      <c r="E23" s="2008"/>
      <c r="F23" s="2008"/>
      <c r="G23" s="2008"/>
      <c r="H23" s="2008"/>
      <c r="I23" s="2009"/>
      <c r="J23" s="2009"/>
      <c r="K23" s="2009"/>
      <c r="L23" s="2009"/>
      <c r="M23" s="2009"/>
      <c r="N23" s="2009"/>
      <c r="O23" s="2009"/>
      <c r="P23" s="2009"/>
      <c r="Q23" s="2009"/>
      <c r="R23" s="2009"/>
      <c r="S23" s="2008"/>
      <c r="T23" s="2010"/>
      <c r="U23" s="723"/>
      <c r="V23" s="723"/>
      <c r="W23" s="723"/>
      <c r="X23" s="723"/>
      <c r="Y23" s="723"/>
      <c r="Z23" s="723"/>
      <c r="AA23" s="723"/>
      <c r="AB23" s="723"/>
      <c r="AC23" s="723"/>
      <c r="AD23" s="723"/>
      <c r="AE23" s="723"/>
      <c r="AF23" s="767"/>
      <c r="AG23" s="767"/>
      <c r="AH23" s="767"/>
      <c r="AI23" s="767"/>
      <c r="AJ23" s="767"/>
      <c r="AK23" s="2011"/>
      <c r="AL23" s="2011"/>
      <c r="AM23" s="2011"/>
      <c r="AN23" s="2012"/>
      <c r="AO23" s="2012"/>
      <c r="AP23" s="2012"/>
      <c r="AQ23" s="2012"/>
      <c r="AR23" s="2012"/>
      <c r="AS23" s="2012"/>
      <c r="AT23" s="2012"/>
      <c r="AU23" s="2012"/>
      <c r="AV23" s="2011"/>
      <c r="AW23" s="336"/>
      <c r="AX23" s="336"/>
      <c r="AY23" s="336"/>
      <c r="AZ23" s="336"/>
      <c r="BA23" s="336"/>
      <c r="BB23" s="336"/>
      <c r="BC23" s="336"/>
      <c r="BD23" s="336"/>
      <c r="BE23" s="336"/>
      <c r="BF23" s="336"/>
      <c r="BG23" s="336"/>
      <c r="BH23" s="336"/>
      <c r="BI23" s="336"/>
      <c r="BJ23" s="336"/>
      <c r="BK23" s="336"/>
      <c r="BL23" s="336"/>
      <c r="BM23" s="2013"/>
    </row>
    <row r="24" spans="1:66" ht="32.1" customHeight="1">
      <c r="B24" s="724" t="s">
        <v>1664</v>
      </c>
      <c r="C24" s="725"/>
      <c r="D24" s="726"/>
      <c r="E24" s="727"/>
      <c r="F24" s="727"/>
      <c r="G24" s="727"/>
      <c r="H24" s="727"/>
      <c r="I24" s="2085"/>
      <c r="J24" s="728"/>
      <c r="K24" s="728"/>
      <c r="L24" s="728"/>
      <c r="M24" s="3080" t="s">
        <v>112</v>
      </c>
      <c r="N24" s="3081"/>
      <c r="O24" s="3081"/>
      <c r="P24" s="3081"/>
      <c r="Q24" s="3081"/>
      <c r="R24" s="3082"/>
      <c r="S24" s="3082"/>
      <c r="T24" s="3083" t="s">
        <v>113</v>
      </c>
      <c r="U24" s="3083"/>
      <c r="V24" s="3083"/>
      <c r="W24" s="3083"/>
      <c r="X24" s="3083"/>
      <c r="Y24" s="3083"/>
      <c r="Z24" s="3083"/>
      <c r="AA24" s="3084"/>
      <c r="AB24" s="3084"/>
      <c r="AC24" s="3084"/>
      <c r="AD24" s="3084"/>
      <c r="AE24" s="3084"/>
      <c r="AF24" s="3084"/>
      <c r="AG24" s="3083" t="s">
        <v>1584</v>
      </c>
      <c r="AH24" s="3083"/>
      <c r="AI24" s="3083"/>
      <c r="AJ24" s="3083"/>
      <c r="AK24" s="3083"/>
      <c r="AL24" s="3083"/>
      <c r="AM24" s="3083"/>
      <c r="AN24" s="729"/>
      <c r="AO24" s="729"/>
      <c r="AP24" s="729"/>
      <c r="AQ24" s="729"/>
      <c r="AR24" s="2181"/>
      <c r="AS24" s="3085" t="s">
        <v>1674</v>
      </c>
      <c r="AT24" s="3085"/>
      <c r="AU24" s="3085"/>
      <c r="AV24" s="3085"/>
      <c r="AW24" s="3085"/>
      <c r="AX24" s="3086"/>
      <c r="AY24" s="726"/>
      <c r="AZ24" s="3064">
        <f>+'Detalle renglón 210'!O31</f>
        <v>0</v>
      </c>
      <c r="BA24" s="3065"/>
      <c r="BB24" s="3065"/>
      <c r="BC24" s="3065"/>
      <c r="BD24" s="3065"/>
      <c r="BE24" s="3065"/>
      <c r="BF24" s="3065"/>
      <c r="BG24" s="3065"/>
      <c r="BH24" s="3065"/>
      <c r="BI24" s="3065"/>
      <c r="BJ24" s="3065"/>
      <c r="BK24" s="3065"/>
      <c r="BL24" s="3065"/>
      <c r="BM24" s="3066"/>
    </row>
    <row r="25" spans="1:66" ht="29.1" customHeight="1" thickBot="1">
      <c r="B25" s="3067" t="s">
        <v>9</v>
      </c>
      <c r="C25" s="3068"/>
      <c r="D25" s="3068"/>
      <c r="E25" s="3068"/>
      <c r="F25" s="3068"/>
      <c r="G25" s="3068"/>
      <c r="H25" s="3068"/>
      <c r="I25" s="2091" t="s">
        <v>1585</v>
      </c>
      <c r="J25" s="730"/>
      <c r="K25" s="730"/>
      <c r="L25" s="730"/>
      <c r="M25" s="730"/>
      <c r="N25" s="730"/>
      <c r="O25" s="2014">
        <v>29</v>
      </c>
      <c r="P25" s="3069">
        <f>+'Detalle renglón 210'!O43</f>
        <v>0</v>
      </c>
      <c r="Q25" s="3070"/>
      <c r="R25" s="3070"/>
      <c r="S25" s="3070"/>
      <c r="T25" s="3070"/>
      <c r="U25" s="3070"/>
      <c r="V25" s="3070"/>
      <c r="W25" s="3070"/>
      <c r="X25" s="3071" t="s">
        <v>10</v>
      </c>
      <c r="Y25" s="3072"/>
      <c r="Z25" s="3072"/>
      <c r="AA25" s="2092">
        <v>30</v>
      </c>
      <c r="AB25" s="2015"/>
      <c r="AC25" s="2015"/>
      <c r="AD25" s="3073">
        <f>+'Detalle renglón 210'!O243</f>
        <v>0</v>
      </c>
      <c r="AE25" s="3073"/>
      <c r="AF25" s="3073"/>
      <c r="AG25" s="3073"/>
      <c r="AH25" s="3073"/>
      <c r="AI25" s="3073"/>
      <c r="AJ25" s="3073"/>
      <c r="AK25" s="3073"/>
      <c r="AL25" s="3073"/>
      <c r="AM25" s="3073"/>
      <c r="AN25" s="3073"/>
      <c r="AO25" s="3073"/>
      <c r="AP25" s="3073"/>
      <c r="AQ25" s="3073"/>
      <c r="AR25" s="3074" t="s">
        <v>1586</v>
      </c>
      <c r="AS25" s="3075"/>
      <c r="AT25" s="3075"/>
      <c r="AU25" s="3075"/>
      <c r="AV25" s="3076"/>
      <c r="AW25" s="2093">
        <v>31</v>
      </c>
      <c r="AX25" s="3077">
        <f>IF(P25-AD25&gt;0,P25-AD25,0)</f>
        <v>0</v>
      </c>
      <c r="AY25" s="3078"/>
      <c r="AZ25" s="3078"/>
      <c r="BA25" s="3078"/>
      <c r="BB25" s="3078"/>
      <c r="BC25" s="3078"/>
      <c r="BD25" s="3078"/>
      <c r="BE25" s="3078"/>
      <c r="BF25" s="3078"/>
      <c r="BG25" s="3078"/>
      <c r="BH25" s="3078"/>
      <c r="BI25" s="3078"/>
      <c r="BJ25" s="3078"/>
      <c r="BK25" s="3078"/>
      <c r="BL25" s="3078"/>
      <c r="BM25" s="3079"/>
      <c r="BN25" s="899">
        <f>+AX25-'Detalle renglón 210'!O283</f>
        <v>0</v>
      </c>
    </row>
    <row r="26" spans="1:66" ht="60" customHeight="1">
      <c r="B26" s="3276" t="s">
        <v>1509</v>
      </c>
      <c r="C26" s="3277"/>
      <c r="D26" s="3280" t="s">
        <v>1587</v>
      </c>
      <c r="E26" s="3281"/>
      <c r="F26" s="3281"/>
      <c r="G26" s="3281"/>
      <c r="H26" s="3281"/>
      <c r="I26" s="3281"/>
      <c r="J26" s="3281"/>
      <c r="K26" s="3281"/>
      <c r="L26" s="3281"/>
      <c r="M26" s="3282"/>
      <c r="N26" s="3283" t="s">
        <v>188</v>
      </c>
      <c r="O26" s="3284"/>
      <c r="P26" s="3284"/>
      <c r="Q26" s="3284"/>
      <c r="R26" s="3284"/>
      <c r="S26" s="3284"/>
      <c r="T26" s="3284"/>
      <c r="U26" s="3284"/>
      <c r="V26" s="3284"/>
      <c r="W26" s="3285"/>
      <c r="X26" s="3286" t="s">
        <v>3840</v>
      </c>
      <c r="Y26" s="3287"/>
      <c r="Z26" s="3287"/>
      <c r="AA26" s="3287"/>
      <c r="AB26" s="3287"/>
      <c r="AC26" s="3287"/>
      <c r="AD26" s="3287"/>
      <c r="AE26" s="3287"/>
      <c r="AF26" s="3287"/>
      <c r="AG26" s="3287"/>
      <c r="AH26" s="3287"/>
      <c r="AI26" s="3287"/>
      <c r="AJ26" s="3287"/>
      <c r="AK26" s="3288"/>
      <c r="AL26" s="3289" t="s">
        <v>193</v>
      </c>
      <c r="AM26" s="3290"/>
      <c r="AN26" s="3290"/>
      <c r="AO26" s="3290"/>
      <c r="AP26" s="3290"/>
      <c r="AQ26" s="3290"/>
      <c r="AR26" s="3290"/>
      <c r="AS26" s="3290"/>
      <c r="AT26" s="3290"/>
      <c r="AU26" s="3290"/>
      <c r="AV26" s="3290"/>
      <c r="AW26" s="3291"/>
      <c r="AX26" s="3292" t="s">
        <v>200</v>
      </c>
      <c r="AY26" s="3293"/>
      <c r="AZ26" s="3293"/>
      <c r="BA26" s="3293"/>
      <c r="BB26" s="3293"/>
      <c r="BC26" s="3293"/>
      <c r="BD26" s="3293"/>
      <c r="BE26" s="3293"/>
      <c r="BF26" s="3293"/>
      <c r="BG26" s="3293"/>
      <c r="BH26" s="3293"/>
      <c r="BI26" s="3293"/>
      <c r="BJ26" s="3293"/>
      <c r="BK26" s="3293"/>
      <c r="BL26" s="3293"/>
      <c r="BM26" s="3294"/>
      <c r="BN26" s="760"/>
    </row>
    <row r="27" spans="1:66" ht="24" customHeight="1">
      <c r="B27" s="3278"/>
      <c r="C27" s="3279"/>
      <c r="D27" s="3099" t="s">
        <v>1581</v>
      </c>
      <c r="E27" s="3100"/>
      <c r="F27" s="3100"/>
      <c r="G27" s="3100"/>
      <c r="H27" s="3100"/>
      <c r="I27" s="3100"/>
      <c r="J27" s="3100"/>
      <c r="K27" s="3100"/>
      <c r="L27" s="3100"/>
      <c r="M27" s="3101"/>
      <c r="N27" s="2102">
        <v>32</v>
      </c>
      <c r="O27" s="3102">
        <f>+'Detalle renglón 210'!O306</f>
        <v>0</v>
      </c>
      <c r="P27" s="3103"/>
      <c r="Q27" s="3103"/>
      <c r="R27" s="3103"/>
      <c r="S27" s="3103"/>
      <c r="T27" s="3103"/>
      <c r="U27" s="3103"/>
      <c r="V27" s="3103"/>
      <c r="W27" s="3104"/>
      <c r="X27" s="2109">
        <v>43</v>
      </c>
      <c r="Y27" s="3105">
        <f>+'Detalle renglón 210'!O394</f>
        <v>0</v>
      </c>
      <c r="Z27" s="3106"/>
      <c r="AA27" s="3106"/>
      <c r="AB27" s="3106"/>
      <c r="AC27" s="3106"/>
      <c r="AD27" s="3106"/>
      <c r="AE27" s="3106"/>
      <c r="AF27" s="3106"/>
      <c r="AG27" s="3106"/>
      <c r="AH27" s="3106"/>
      <c r="AI27" s="3106"/>
      <c r="AJ27" s="3106"/>
      <c r="AK27" s="3107"/>
      <c r="AL27" s="2115">
        <v>58</v>
      </c>
      <c r="AM27" s="3087">
        <f>+'Detalle renglón 210'!O461</f>
        <v>0</v>
      </c>
      <c r="AN27" s="3088"/>
      <c r="AO27" s="3088"/>
      <c r="AP27" s="3088"/>
      <c r="AQ27" s="3088"/>
      <c r="AR27" s="3088"/>
      <c r="AS27" s="3088"/>
      <c r="AT27" s="3088"/>
      <c r="AU27" s="3088"/>
      <c r="AV27" s="3088"/>
      <c r="AW27" s="3108"/>
      <c r="AX27" s="2115">
        <v>74</v>
      </c>
      <c r="AY27" s="2016"/>
      <c r="AZ27" s="3087">
        <f>+'Detalle renglón 210'!O535</f>
        <v>0</v>
      </c>
      <c r="BA27" s="3088"/>
      <c r="BB27" s="3088"/>
      <c r="BC27" s="3088"/>
      <c r="BD27" s="3088"/>
      <c r="BE27" s="3088"/>
      <c r="BF27" s="3088"/>
      <c r="BG27" s="3088"/>
      <c r="BH27" s="3088"/>
      <c r="BI27" s="3088"/>
      <c r="BJ27" s="3088"/>
      <c r="BK27" s="3088"/>
      <c r="BL27" s="3088"/>
      <c r="BM27" s="3089"/>
    </row>
    <row r="28" spans="1:66" ht="24" customHeight="1">
      <c r="B28" s="3278"/>
      <c r="C28" s="3279"/>
      <c r="D28" s="3090" t="s">
        <v>195</v>
      </c>
      <c r="E28" s="3091"/>
      <c r="F28" s="3091"/>
      <c r="G28" s="3091"/>
      <c r="H28" s="3091"/>
      <c r="I28" s="3091"/>
      <c r="J28" s="3091"/>
      <c r="K28" s="3091"/>
      <c r="L28" s="3091"/>
      <c r="M28" s="3092"/>
      <c r="N28" s="3093"/>
      <c r="O28" s="3094"/>
      <c r="P28" s="3094"/>
      <c r="Q28" s="3094"/>
      <c r="R28" s="3094"/>
      <c r="S28" s="3094"/>
      <c r="T28" s="3094"/>
      <c r="U28" s="3094"/>
      <c r="V28" s="3094"/>
      <c r="W28" s="3094"/>
      <c r="X28" s="3094"/>
      <c r="Y28" s="3094"/>
      <c r="Z28" s="3094"/>
      <c r="AA28" s="3094"/>
      <c r="AB28" s="3094"/>
      <c r="AC28" s="3094"/>
      <c r="AD28" s="3094"/>
      <c r="AE28" s="3094"/>
      <c r="AF28" s="3094"/>
      <c r="AG28" s="3094"/>
      <c r="AH28" s="3094"/>
      <c r="AI28" s="3094"/>
      <c r="AJ28" s="3094"/>
      <c r="AK28" s="3094"/>
      <c r="AL28" s="3094"/>
      <c r="AM28" s="3094"/>
      <c r="AN28" s="3094"/>
      <c r="AO28" s="3094"/>
      <c r="AP28" s="3094"/>
      <c r="AQ28" s="3094"/>
      <c r="AR28" s="3094"/>
      <c r="AS28" s="3094"/>
      <c r="AT28" s="3094"/>
      <c r="AU28" s="3094"/>
      <c r="AV28" s="3094"/>
      <c r="AW28" s="3095"/>
      <c r="AX28" s="2116">
        <v>75</v>
      </c>
      <c r="AY28" s="2017"/>
      <c r="AZ28" s="3096">
        <f>+'Detalle renglón 210'!O559</f>
        <v>0</v>
      </c>
      <c r="BA28" s="3097"/>
      <c r="BB28" s="3097"/>
      <c r="BC28" s="3097"/>
      <c r="BD28" s="3097"/>
      <c r="BE28" s="3097"/>
      <c r="BF28" s="3097"/>
      <c r="BG28" s="3097"/>
      <c r="BH28" s="3097"/>
      <c r="BI28" s="3097"/>
      <c r="BJ28" s="3097"/>
      <c r="BK28" s="3097"/>
      <c r="BL28" s="3097"/>
      <c r="BM28" s="3098"/>
    </row>
    <row r="29" spans="1:66" ht="24" customHeight="1">
      <c r="B29" s="3278"/>
      <c r="C29" s="3279"/>
      <c r="D29" s="3099" t="s">
        <v>187</v>
      </c>
      <c r="E29" s="3100"/>
      <c r="F29" s="3100"/>
      <c r="G29" s="3100"/>
      <c r="H29" s="3100"/>
      <c r="I29" s="3100"/>
      <c r="J29" s="3100"/>
      <c r="K29" s="3100"/>
      <c r="L29" s="3100"/>
      <c r="M29" s="3101"/>
      <c r="N29" s="2102">
        <v>33</v>
      </c>
      <c r="O29" s="3102">
        <f>+'Detalle renglón 210'!O323</f>
        <v>0</v>
      </c>
      <c r="P29" s="3103"/>
      <c r="Q29" s="3103"/>
      <c r="R29" s="3103"/>
      <c r="S29" s="3103"/>
      <c r="T29" s="3103"/>
      <c r="U29" s="3103"/>
      <c r="V29" s="3103"/>
      <c r="W29" s="3104"/>
      <c r="X29" s="2109">
        <v>44</v>
      </c>
      <c r="Y29" s="3105">
        <f>+'Detalle renglón 210'!O401</f>
        <v>0</v>
      </c>
      <c r="Z29" s="3106"/>
      <c r="AA29" s="3106"/>
      <c r="AB29" s="3106"/>
      <c r="AC29" s="3106"/>
      <c r="AD29" s="3106"/>
      <c r="AE29" s="3106"/>
      <c r="AF29" s="3106"/>
      <c r="AG29" s="3106"/>
      <c r="AH29" s="3106"/>
      <c r="AI29" s="3106"/>
      <c r="AJ29" s="3106"/>
      <c r="AK29" s="3107"/>
      <c r="AL29" s="2115">
        <v>59</v>
      </c>
      <c r="AM29" s="3087">
        <f>+'Detalle renglón 210'!O474</f>
        <v>0</v>
      </c>
      <c r="AN29" s="3088"/>
      <c r="AO29" s="3088"/>
      <c r="AP29" s="3088"/>
      <c r="AQ29" s="3088"/>
      <c r="AR29" s="3088"/>
      <c r="AS29" s="3088"/>
      <c r="AT29" s="3088"/>
      <c r="AU29" s="3088"/>
      <c r="AV29" s="3088"/>
      <c r="AW29" s="3108"/>
      <c r="AX29" s="2115">
        <v>76</v>
      </c>
      <c r="AY29" s="2018"/>
      <c r="AZ29" s="3087">
        <f>+'Detalle renglón 210'!O563</f>
        <v>0</v>
      </c>
      <c r="BA29" s="3088"/>
      <c r="BB29" s="3088"/>
      <c r="BC29" s="3088"/>
      <c r="BD29" s="3088"/>
      <c r="BE29" s="3088"/>
      <c r="BF29" s="3088"/>
      <c r="BG29" s="3088"/>
      <c r="BH29" s="3088"/>
      <c r="BI29" s="3088"/>
      <c r="BJ29" s="3088"/>
      <c r="BK29" s="3088"/>
      <c r="BL29" s="3088"/>
      <c r="BM29" s="3089"/>
    </row>
    <row r="30" spans="1:66" ht="24" customHeight="1">
      <c r="B30" s="3278"/>
      <c r="C30" s="3279"/>
      <c r="D30" s="3090" t="s">
        <v>1588</v>
      </c>
      <c r="E30" s="3091"/>
      <c r="F30" s="3091"/>
      <c r="G30" s="3091"/>
      <c r="H30" s="3091"/>
      <c r="I30" s="3091"/>
      <c r="J30" s="3091"/>
      <c r="K30" s="3091"/>
      <c r="L30" s="3091"/>
      <c r="M30" s="3092"/>
      <c r="N30" s="3109"/>
      <c r="O30" s="3110"/>
      <c r="P30" s="3110"/>
      <c r="Q30" s="3110"/>
      <c r="R30" s="3110"/>
      <c r="S30" s="3110"/>
      <c r="T30" s="3110"/>
      <c r="U30" s="3110"/>
      <c r="V30" s="3110"/>
      <c r="W30" s="3111"/>
      <c r="X30" s="2110">
        <v>45</v>
      </c>
      <c r="Y30" s="3112">
        <f>+'Detalle renglón 210'!O409</f>
        <v>0</v>
      </c>
      <c r="Z30" s="3113"/>
      <c r="AA30" s="3113"/>
      <c r="AB30" s="3113"/>
      <c r="AC30" s="3113"/>
      <c r="AD30" s="3113"/>
      <c r="AE30" s="3113"/>
      <c r="AF30" s="3113"/>
      <c r="AG30" s="3113"/>
      <c r="AH30" s="3113"/>
      <c r="AI30" s="3113"/>
      <c r="AJ30" s="3113"/>
      <c r="AK30" s="3114"/>
      <c r="AL30" s="2116">
        <v>60</v>
      </c>
      <c r="AM30" s="3096">
        <f>+'Detalle renglón 210'!O482</f>
        <v>0</v>
      </c>
      <c r="AN30" s="3097"/>
      <c r="AO30" s="3097"/>
      <c r="AP30" s="3097"/>
      <c r="AQ30" s="3097"/>
      <c r="AR30" s="3097"/>
      <c r="AS30" s="3097"/>
      <c r="AT30" s="3097"/>
      <c r="AU30" s="3097"/>
      <c r="AV30" s="3097"/>
      <c r="AW30" s="3115"/>
      <c r="AX30" s="2116">
        <v>77</v>
      </c>
      <c r="AY30" s="2017"/>
      <c r="AZ30" s="3096">
        <f>+'Detalle renglón 210'!O577</f>
        <v>0</v>
      </c>
      <c r="BA30" s="3097"/>
      <c r="BB30" s="3097"/>
      <c r="BC30" s="3097"/>
      <c r="BD30" s="3097"/>
      <c r="BE30" s="3097"/>
      <c r="BF30" s="3097"/>
      <c r="BG30" s="3097"/>
      <c r="BH30" s="3097"/>
      <c r="BI30" s="3097"/>
      <c r="BJ30" s="3097"/>
      <c r="BK30" s="3097"/>
      <c r="BL30" s="3097"/>
      <c r="BM30" s="3098"/>
    </row>
    <row r="31" spans="1:66" s="761" customFormat="1" ht="24" customHeight="1">
      <c r="A31" s="899">
        <f>+O31-'Detalle renglón 210'!O342</f>
        <v>0</v>
      </c>
      <c r="B31" s="3278"/>
      <c r="C31" s="3279"/>
      <c r="D31" s="3116" t="s">
        <v>1589</v>
      </c>
      <c r="E31" s="3117"/>
      <c r="F31" s="3117"/>
      <c r="G31" s="3117"/>
      <c r="H31" s="3117"/>
      <c r="I31" s="3117"/>
      <c r="J31" s="3117"/>
      <c r="K31" s="3117"/>
      <c r="L31" s="3117"/>
      <c r="M31" s="3118"/>
      <c r="N31" s="2103">
        <v>34</v>
      </c>
      <c r="O31" s="3119">
        <f>+O27-O29</f>
        <v>0</v>
      </c>
      <c r="P31" s="3120"/>
      <c r="Q31" s="3120"/>
      <c r="R31" s="3120"/>
      <c r="S31" s="3120"/>
      <c r="T31" s="3120"/>
      <c r="U31" s="3120"/>
      <c r="V31" s="3120"/>
      <c r="W31" s="3121"/>
      <c r="X31" s="2111">
        <v>46</v>
      </c>
      <c r="Y31" s="3122">
        <f>IF(Y27-Y29-Y30&gt;0,Y27-Y29-Y30,0)</f>
        <v>0</v>
      </c>
      <c r="Z31" s="3123"/>
      <c r="AA31" s="3123"/>
      <c r="AB31" s="3123"/>
      <c r="AC31" s="3123"/>
      <c r="AD31" s="3123"/>
      <c r="AE31" s="3123"/>
      <c r="AF31" s="3123"/>
      <c r="AG31" s="3123"/>
      <c r="AH31" s="3123"/>
      <c r="AI31" s="3123"/>
      <c r="AJ31" s="3123"/>
      <c r="AK31" s="3124"/>
      <c r="AL31" s="2117">
        <v>61</v>
      </c>
      <c r="AM31" s="3125">
        <f>IF(AM27-AM29-AM30&gt;0,AM27-AM29-AM30,0)</f>
        <v>0</v>
      </c>
      <c r="AN31" s="3126"/>
      <c r="AO31" s="3126"/>
      <c r="AP31" s="3126"/>
      <c r="AQ31" s="3126"/>
      <c r="AR31" s="3126"/>
      <c r="AS31" s="3126"/>
      <c r="AT31" s="3126"/>
      <c r="AU31" s="3126"/>
      <c r="AV31" s="3126"/>
      <c r="AW31" s="3127"/>
      <c r="AX31" s="2117">
        <v>78</v>
      </c>
      <c r="AY31" s="2019"/>
      <c r="AZ31" s="3125">
        <f>IF(AZ27-AZ28-AZ29-AZ30&gt;0,AZ27-AZ28-AZ29-AZ30,0)</f>
        <v>0</v>
      </c>
      <c r="BA31" s="3126"/>
      <c r="BB31" s="3126"/>
      <c r="BC31" s="3126"/>
      <c r="BD31" s="3126"/>
      <c r="BE31" s="3126"/>
      <c r="BF31" s="3126"/>
      <c r="BG31" s="3126"/>
      <c r="BH31" s="3126"/>
      <c r="BI31" s="3126"/>
      <c r="BJ31" s="3126"/>
      <c r="BK31" s="3126"/>
      <c r="BL31" s="3126"/>
      <c r="BM31" s="3128"/>
      <c r="BN31" s="899">
        <f>+AM31-'Detalle renglón 210'!O486</f>
        <v>0</v>
      </c>
    </row>
    <row r="32" spans="1:66" ht="24" customHeight="1" thickBot="1">
      <c r="A32" s="899">
        <f>+Y31-'Detalle renglón 210'!O414</f>
        <v>0</v>
      </c>
      <c r="B32" s="3278"/>
      <c r="C32" s="3279"/>
      <c r="D32" s="3129" t="s">
        <v>1590</v>
      </c>
      <c r="E32" s="3130"/>
      <c r="F32" s="3130"/>
      <c r="G32" s="3130"/>
      <c r="H32" s="3130"/>
      <c r="I32" s="3130"/>
      <c r="J32" s="3130"/>
      <c r="K32" s="3130"/>
      <c r="L32" s="3130"/>
      <c r="M32" s="3131"/>
      <c r="N32" s="3132"/>
      <c r="O32" s="3133"/>
      <c r="P32" s="3133"/>
      <c r="Q32" s="3133"/>
      <c r="R32" s="3133"/>
      <c r="S32" s="3133"/>
      <c r="T32" s="3133"/>
      <c r="U32" s="3133"/>
      <c r="V32" s="3133"/>
      <c r="W32" s="3133"/>
      <c r="X32" s="3133"/>
      <c r="Y32" s="3133"/>
      <c r="Z32" s="3133"/>
      <c r="AA32" s="3133"/>
      <c r="AB32" s="3133"/>
      <c r="AC32" s="3133"/>
      <c r="AD32" s="3133"/>
      <c r="AE32" s="3133"/>
      <c r="AF32" s="3133"/>
      <c r="AG32" s="3133"/>
      <c r="AH32" s="3133"/>
      <c r="AI32" s="3133"/>
      <c r="AJ32" s="3133"/>
      <c r="AK32" s="3134"/>
      <c r="AL32" s="2149">
        <v>62</v>
      </c>
      <c r="AM32" s="3135">
        <f>+'Detalle renglón 210'!O488</f>
        <v>0</v>
      </c>
      <c r="AN32" s="3136"/>
      <c r="AO32" s="3136"/>
      <c r="AP32" s="3136"/>
      <c r="AQ32" s="3136"/>
      <c r="AR32" s="3136"/>
      <c r="AS32" s="3136"/>
      <c r="AT32" s="3136"/>
      <c r="AU32" s="3136"/>
      <c r="AV32" s="3136"/>
      <c r="AW32" s="3137"/>
      <c r="AX32" s="2149">
        <v>79</v>
      </c>
      <c r="AY32" s="732"/>
      <c r="AZ32" s="3135">
        <f>+'Detalle renglón 210'!O618</f>
        <v>0</v>
      </c>
      <c r="BA32" s="3136"/>
      <c r="BB32" s="3136"/>
      <c r="BC32" s="3136"/>
      <c r="BD32" s="3136"/>
      <c r="BE32" s="3136"/>
      <c r="BF32" s="3136"/>
      <c r="BG32" s="3136"/>
      <c r="BH32" s="3136"/>
      <c r="BI32" s="3136"/>
      <c r="BJ32" s="3136"/>
      <c r="BK32" s="3136"/>
      <c r="BL32" s="3136"/>
      <c r="BM32" s="3138"/>
      <c r="BN32" s="899">
        <f>+AZ31-'Detalle renglón 210'!O616</f>
        <v>0</v>
      </c>
    </row>
    <row r="33" spans="1:70" ht="24" customHeight="1">
      <c r="B33" s="3278"/>
      <c r="C33" s="3279"/>
      <c r="D33" s="3139" t="s">
        <v>1095</v>
      </c>
      <c r="E33" s="3142" t="s">
        <v>1591</v>
      </c>
      <c r="F33" s="3143"/>
      <c r="G33" s="3143"/>
      <c r="H33" s="3143"/>
      <c r="I33" s="3143"/>
      <c r="J33" s="3143"/>
      <c r="K33" s="3143"/>
      <c r="L33" s="3143"/>
      <c r="M33" s="3144"/>
      <c r="N33" s="2104">
        <v>35</v>
      </c>
      <c r="O33" s="3145">
        <f>+'Detalle renglón 210'!O344</f>
        <v>0</v>
      </c>
      <c r="P33" s="3146"/>
      <c r="Q33" s="3146"/>
      <c r="R33" s="3146"/>
      <c r="S33" s="3146"/>
      <c r="T33" s="3146"/>
      <c r="U33" s="3146"/>
      <c r="V33" s="3146"/>
      <c r="W33" s="3147"/>
      <c r="X33" s="2112">
        <v>47</v>
      </c>
      <c r="Y33" s="3148">
        <f>+'Detalle renglón 210'!O416</f>
        <v>0</v>
      </c>
      <c r="Z33" s="3149"/>
      <c r="AA33" s="3149"/>
      <c r="AB33" s="3149"/>
      <c r="AC33" s="3149"/>
      <c r="AD33" s="3149"/>
      <c r="AE33" s="3149"/>
      <c r="AF33" s="3149"/>
      <c r="AG33" s="3149"/>
      <c r="AH33" s="3149"/>
      <c r="AI33" s="3149"/>
      <c r="AJ33" s="3149"/>
      <c r="AK33" s="3150"/>
      <c r="AL33" s="2118">
        <v>63</v>
      </c>
      <c r="AM33" s="3151">
        <f>+'Detalle renglón 210'!O491</f>
        <v>0</v>
      </c>
      <c r="AN33" s="3152"/>
      <c r="AO33" s="3152"/>
      <c r="AP33" s="3152"/>
      <c r="AQ33" s="3152"/>
      <c r="AR33" s="3152"/>
      <c r="AS33" s="3152"/>
      <c r="AT33" s="3152"/>
      <c r="AU33" s="3152"/>
      <c r="AV33" s="3152"/>
      <c r="AW33" s="3153"/>
      <c r="AX33" s="2118">
        <v>80</v>
      </c>
      <c r="AY33" s="2089"/>
      <c r="AZ33" s="3151">
        <f>+'Detalle renglón 210'!O621</f>
        <v>0</v>
      </c>
      <c r="BA33" s="3152"/>
      <c r="BB33" s="3152"/>
      <c r="BC33" s="3152"/>
      <c r="BD33" s="3152"/>
      <c r="BE33" s="3152"/>
      <c r="BF33" s="3152"/>
      <c r="BG33" s="3152"/>
      <c r="BH33" s="3152"/>
      <c r="BI33" s="3152"/>
      <c r="BJ33" s="3152"/>
      <c r="BK33" s="3152"/>
      <c r="BL33" s="3152"/>
      <c r="BM33" s="3154"/>
    </row>
    <row r="34" spans="1:70" ht="24" customHeight="1">
      <c r="B34" s="3278"/>
      <c r="C34" s="3279"/>
      <c r="D34" s="3140"/>
      <c r="E34" s="3155" t="s">
        <v>1592</v>
      </c>
      <c r="F34" s="3091"/>
      <c r="G34" s="3091"/>
      <c r="H34" s="3091"/>
      <c r="I34" s="3091"/>
      <c r="J34" s="3091"/>
      <c r="K34" s="3091"/>
      <c r="L34" s="3091"/>
      <c r="M34" s="3092"/>
      <c r="N34" s="2105">
        <v>36</v>
      </c>
      <c r="O34" s="3156">
        <f>+'Detalle renglón 210'!O350</f>
        <v>0</v>
      </c>
      <c r="P34" s="3157"/>
      <c r="Q34" s="3157"/>
      <c r="R34" s="3157"/>
      <c r="S34" s="3157"/>
      <c r="T34" s="3157"/>
      <c r="U34" s="3157"/>
      <c r="V34" s="3157"/>
      <c r="W34" s="3158"/>
      <c r="X34" s="2110">
        <v>48</v>
      </c>
      <c r="Y34" s="3112">
        <f>+'Detalle renglón 210'!O422</f>
        <v>0</v>
      </c>
      <c r="Z34" s="3113"/>
      <c r="AA34" s="3113"/>
      <c r="AB34" s="3113"/>
      <c r="AC34" s="3113"/>
      <c r="AD34" s="3113"/>
      <c r="AE34" s="3113"/>
      <c r="AF34" s="3113"/>
      <c r="AG34" s="3113"/>
      <c r="AH34" s="3113"/>
      <c r="AI34" s="3113"/>
      <c r="AJ34" s="3113"/>
      <c r="AK34" s="3114"/>
      <c r="AL34" s="2116">
        <v>64</v>
      </c>
      <c r="AM34" s="3096">
        <f>+'Detalle renglón 210'!O497</f>
        <v>0</v>
      </c>
      <c r="AN34" s="3097"/>
      <c r="AO34" s="3097"/>
      <c r="AP34" s="3097"/>
      <c r="AQ34" s="3097"/>
      <c r="AR34" s="3097"/>
      <c r="AS34" s="3097"/>
      <c r="AT34" s="3097"/>
      <c r="AU34" s="3097"/>
      <c r="AV34" s="3097"/>
      <c r="AW34" s="3115"/>
      <c r="AX34" s="2116">
        <v>81</v>
      </c>
      <c r="AY34" s="2017"/>
      <c r="AZ34" s="3096">
        <f>+'Detalle renglón 210'!O627</f>
        <v>0</v>
      </c>
      <c r="BA34" s="3097"/>
      <c r="BB34" s="3097"/>
      <c r="BC34" s="3097"/>
      <c r="BD34" s="3097"/>
      <c r="BE34" s="3097"/>
      <c r="BF34" s="3097"/>
      <c r="BG34" s="3097"/>
      <c r="BH34" s="3097"/>
      <c r="BI34" s="3097"/>
      <c r="BJ34" s="3097"/>
      <c r="BK34" s="3097"/>
      <c r="BL34" s="3097"/>
      <c r="BM34" s="3098"/>
    </row>
    <row r="35" spans="1:70" ht="24" customHeight="1" thickBot="1">
      <c r="B35" s="3278"/>
      <c r="C35" s="3279"/>
      <c r="D35" s="3141"/>
      <c r="E35" s="3159" t="s">
        <v>1593</v>
      </c>
      <c r="F35" s="3160"/>
      <c r="G35" s="3160"/>
      <c r="H35" s="3160"/>
      <c r="I35" s="3160"/>
      <c r="J35" s="3160"/>
      <c r="K35" s="3160"/>
      <c r="L35" s="3160"/>
      <c r="M35" s="3161"/>
      <c r="N35" s="2106">
        <v>37</v>
      </c>
      <c r="O35" s="3162">
        <f>+O33+O34</f>
        <v>0</v>
      </c>
      <c r="P35" s="3163"/>
      <c r="Q35" s="3163"/>
      <c r="R35" s="3163"/>
      <c r="S35" s="3163"/>
      <c r="T35" s="3163"/>
      <c r="U35" s="3163"/>
      <c r="V35" s="3163"/>
      <c r="W35" s="3164"/>
      <c r="X35" s="2113">
        <v>49</v>
      </c>
      <c r="Y35" s="3165">
        <f>+Y33+Y34</f>
        <v>0</v>
      </c>
      <c r="Z35" s="3166"/>
      <c r="AA35" s="3166"/>
      <c r="AB35" s="3166"/>
      <c r="AC35" s="3166"/>
      <c r="AD35" s="3166"/>
      <c r="AE35" s="3166"/>
      <c r="AF35" s="3166"/>
      <c r="AG35" s="3166"/>
      <c r="AH35" s="3166"/>
      <c r="AI35" s="3166"/>
      <c r="AJ35" s="3166"/>
      <c r="AK35" s="3167"/>
      <c r="AL35" s="2119">
        <v>65</v>
      </c>
      <c r="AM35" s="3168">
        <f>+AM33+AM34</f>
        <v>0</v>
      </c>
      <c r="AN35" s="3169"/>
      <c r="AO35" s="3169"/>
      <c r="AP35" s="3169"/>
      <c r="AQ35" s="3169"/>
      <c r="AR35" s="3169"/>
      <c r="AS35" s="3169"/>
      <c r="AT35" s="3169"/>
      <c r="AU35" s="3169"/>
      <c r="AV35" s="3169"/>
      <c r="AW35" s="3170"/>
      <c r="AX35" s="2119">
        <v>82</v>
      </c>
      <c r="AY35" s="733"/>
      <c r="AZ35" s="3168">
        <f>+AZ33+AZ34</f>
        <v>0</v>
      </c>
      <c r="BA35" s="3169"/>
      <c r="BB35" s="3169"/>
      <c r="BC35" s="3169"/>
      <c r="BD35" s="3169"/>
      <c r="BE35" s="3169"/>
      <c r="BF35" s="3169"/>
      <c r="BG35" s="3169"/>
      <c r="BH35" s="3169"/>
      <c r="BI35" s="3169"/>
      <c r="BJ35" s="3169"/>
      <c r="BK35" s="3169"/>
      <c r="BL35" s="3169"/>
      <c r="BM35" s="3171"/>
    </row>
    <row r="36" spans="1:70" ht="24" customHeight="1">
      <c r="B36" s="3278"/>
      <c r="C36" s="3279"/>
      <c r="D36" s="3139" t="s">
        <v>1594</v>
      </c>
      <c r="E36" s="3175" t="s">
        <v>1595</v>
      </c>
      <c r="F36" s="3176"/>
      <c r="G36" s="3176"/>
      <c r="H36" s="3176"/>
      <c r="I36" s="3176"/>
      <c r="J36" s="3176"/>
      <c r="K36" s="3176"/>
      <c r="L36" s="3176"/>
      <c r="M36" s="3177"/>
      <c r="N36" s="2107">
        <v>38</v>
      </c>
      <c r="O36" s="3178">
        <f>+'Detalle renglón 210'!O371</f>
        <v>0</v>
      </c>
      <c r="P36" s="3179"/>
      <c r="Q36" s="3179"/>
      <c r="R36" s="3179"/>
      <c r="S36" s="3179"/>
      <c r="T36" s="3179"/>
      <c r="U36" s="3179"/>
      <c r="V36" s="3179"/>
      <c r="W36" s="3179"/>
      <c r="X36" s="2114">
        <v>50</v>
      </c>
      <c r="Y36" s="3180">
        <f>+'Detalle renglón 210'!O427</f>
        <v>0</v>
      </c>
      <c r="Z36" s="3181"/>
      <c r="AA36" s="3181"/>
      <c r="AB36" s="3181"/>
      <c r="AC36" s="3181"/>
      <c r="AD36" s="3181"/>
      <c r="AE36" s="3181"/>
      <c r="AF36" s="3181"/>
      <c r="AG36" s="3181"/>
      <c r="AH36" s="3181"/>
      <c r="AI36" s="3181"/>
      <c r="AJ36" s="3181"/>
      <c r="AK36" s="3182"/>
      <c r="AL36" s="2120">
        <v>66</v>
      </c>
      <c r="AM36" s="3183">
        <f>+'Detalle renglón 210'!O503</f>
        <v>0</v>
      </c>
      <c r="AN36" s="3184"/>
      <c r="AO36" s="3184"/>
      <c r="AP36" s="3184"/>
      <c r="AQ36" s="3184"/>
      <c r="AR36" s="3184"/>
      <c r="AS36" s="3184"/>
      <c r="AT36" s="3184"/>
      <c r="AU36" s="3184"/>
      <c r="AV36" s="3184"/>
      <c r="AW36" s="3185"/>
      <c r="AX36" s="2120">
        <v>83</v>
      </c>
      <c r="AY36" s="2090"/>
      <c r="AZ36" s="3183">
        <f>+'Detalle renglón 210'!O634</f>
        <v>0</v>
      </c>
      <c r="BA36" s="3184"/>
      <c r="BB36" s="3184"/>
      <c r="BC36" s="3184"/>
      <c r="BD36" s="3184"/>
      <c r="BE36" s="3184"/>
      <c r="BF36" s="3184"/>
      <c r="BG36" s="3184"/>
      <c r="BH36" s="3184"/>
      <c r="BI36" s="3184"/>
      <c r="BJ36" s="3184"/>
      <c r="BK36" s="3184"/>
      <c r="BL36" s="3184"/>
      <c r="BM36" s="3186"/>
    </row>
    <row r="37" spans="1:70" ht="24" customHeight="1">
      <c r="B37" s="3278"/>
      <c r="C37" s="3279"/>
      <c r="D37" s="3140"/>
      <c r="E37" s="3187" t="s">
        <v>1596</v>
      </c>
      <c r="F37" s="3100"/>
      <c r="G37" s="3100"/>
      <c r="H37" s="3100"/>
      <c r="I37" s="3100"/>
      <c r="J37" s="3100"/>
      <c r="K37" s="3100"/>
      <c r="L37" s="3100"/>
      <c r="M37" s="3101"/>
      <c r="N37" s="2102">
        <v>39</v>
      </c>
      <c r="O37" s="3102">
        <f>+'Detalle renglón 210'!O375</f>
        <v>0</v>
      </c>
      <c r="P37" s="3103"/>
      <c r="Q37" s="3103"/>
      <c r="R37" s="3103"/>
      <c r="S37" s="3103"/>
      <c r="T37" s="3103"/>
      <c r="U37" s="3103"/>
      <c r="V37" s="3103"/>
      <c r="W37" s="3103"/>
      <c r="X37" s="2109">
        <v>51</v>
      </c>
      <c r="Y37" s="3105">
        <f>+'Detalle renglón 210'!O431</f>
        <v>0</v>
      </c>
      <c r="Z37" s="3106"/>
      <c r="AA37" s="3106"/>
      <c r="AB37" s="3106"/>
      <c r="AC37" s="3106"/>
      <c r="AD37" s="3106"/>
      <c r="AE37" s="3106"/>
      <c r="AF37" s="3106"/>
      <c r="AG37" s="3106"/>
      <c r="AH37" s="3106"/>
      <c r="AI37" s="3106"/>
      <c r="AJ37" s="3106"/>
      <c r="AK37" s="3107"/>
      <c r="AL37" s="2115">
        <v>67</v>
      </c>
      <c r="AM37" s="3087">
        <f>+'Detalle renglón 210'!O507</f>
        <v>0</v>
      </c>
      <c r="AN37" s="3088"/>
      <c r="AO37" s="3088"/>
      <c r="AP37" s="3088"/>
      <c r="AQ37" s="3088"/>
      <c r="AR37" s="3088"/>
      <c r="AS37" s="3088"/>
      <c r="AT37" s="3088"/>
      <c r="AU37" s="3088"/>
      <c r="AV37" s="3088"/>
      <c r="AW37" s="3108"/>
      <c r="AX37" s="2115">
        <v>84</v>
      </c>
      <c r="AY37" s="2018"/>
      <c r="AZ37" s="3087">
        <f>+'Detalle renglón 210'!O638</f>
        <v>0</v>
      </c>
      <c r="BA37" s="3088"/>
      <c r="BB37" s="3088"/>
      <c r="BC37" s="3088"/>
      <c r="BD37" s="3088"/>
      <c r="BE37" s="3088"/>
      <c r="BF37" s="3088"/>
      <c r="BG37" s="3088"/>
      <c r="BH37" s="3088"/>
      <c r="BI37" s="3088"/>
      <c r="BJ37" s="3088"/>
      <c r="BK37" s="3088"/>
      <c r="BL37" s="3088"/>
      <c r="BM37" s="3089"/>
    </row>
    <row r="38" spans="1:70" s="761" customFormat="1" ht="24" customHeight="1" thickBot="1">
      <c r="B38" s="3278"/>
      <c r="C38" s="3279"/>
      <c r="D38" s="3141"/>
      <c r="E38" s="3172" t="s">
        <v>1597</v>
      </c>
      <c r="F38" s="3173"/>
      <c r="G38" s="3173"/>
      <c r="H38" s="3173"/>
      <c r="I38" s="3173"/>
      <c r="J38" s="3173"/>
      <c r="K38" s="3173"/>
      <c r="L38" s="3173"/>
      <c r="M38" s="3174"/>
      <c r="N38" s="2108">
        <v>40</v>
      </c>
      <c r="O38" s="3162">
        <f>+O36+O37</f>
        <v>0</v>
      </c>
      <c r="P38" s="3163"/>
      <c r="Q38" s="3163"/>
      <c r="R38" s="3163"/>
      <c r="S38" s="3163"/>
      <c r="T38" s="3163"/>
      <c r="U38" s="3163"/>
      <c r="V38" s="3163"/>
      <c r="W38" s="3163"/>
      <c r="X38" s="2113">
        <v>52</v>
      </c>
      <c r="Y38" s="3165">
        <f>+Y36+Y37</f>
        <v>0</v>
      </c>
      <c r="Z38" s="3166"/>
      <c r="AA38" s="3166"/>
      <c r="AB38" s="3166"/>
      <c r="AC38" s="3166"/>
      <c r="AD38" s="3166"/>
      <c r="AE38" s="3166"/>
      <c r="AF38" s="3166"/>
      <c r="AG38" s="3166"/>
      <c r="AH38" s="3166"/>
      <c r="AI38" s="3166"/>
      <c r="AJ38" s="3166"/>
      <c r="AK38" s="3167"/>
      <c r="AL38" s="2119">
        <v>68</v>
      </c>
      <c r="AM38" s="3168">
        <f>+AM36+AM37</f>
        <v>0</v>
      </c>
      <c r="AN38" s="3169"/>
      <c r="AO38" s="3169"/>
      <c r="AP38" s="3169"/>
      <c r="AQ38" s="3169"/>
      <c r="AR38" s="3169"/>
      <c r="AS38" s="3169"/>
      <c r="AT38" s="3169"/>
      <c r="AU38" s="3169"/>
      <c r="AV38" s="3169"/>
      <c r="AW38" s="3170"/>
      <c r="AX38" s="2119">
        <v>85</v>
      </c>
      <c r="AY38" s="733"/>
      <c r="AZ38" s="3168">
        <f>+AZ36+AZ37</f>
        <v>0</v>
      </c>
      <c r="BA38" s="3169"/>
      <c r="BB38" s="3169"/>
      <c r="BC38" s="3169"/>
      <c r="BD38" s="3169"/>
      <c r="BE38" s="3169"/>
      <c r="BF38" s="3169"/>
      <c r="BG38" s="3169"/>
      <c r="BH38" s="3169"/>
      <c r="BI38" s="3169"/>
      <c r="BJ38" s="3169"/>
      <c r="BK38" s="3169"/>
      <c r="BL38" s="3169"/>
      <c r="BM38" s="3171"/>
      <c r="BN38" s="2088"/>
    </row>
    <row r="39" spans="1:70" s="761" customFormat="1" ht="33.950000000000003" customHeight="1">
      <c r="B39" s="3278"/>
      <c r="C39" s="3279"/>
      <c r="D39" s="3195" t="s">
        <v>3841</v>
      </c>
      <c r="E39" s="3196"/>
      <c r="F39" s="3196"/>
      <c r="G39" s="3196"/>
      <c r="H39" s="3196"/>
      <c r="I39" s="3196"/>
      <c r="J39" s="3196"/>
      <c r="K39" s="3196"/>
      <c r="L39" s="3196"/>
      <c r="M39" s="3197"/>
      <c r="N39" s="2122">
        <v>41</v>
      </c>
      <c r="O39" s="3198">
        <f>+'Detalle renglón 210'!O384</f>
        <v>0</v>
      </c>
      <c r="P39" s="3199"/>
      <c r="Q39" s="3199"/>
      <c r="R39" s="3199"/>
      <c r="S39" s="3199"/>
      <c r="T39" s="3199"/>
      <c r="U39" s="3199"/>
      <c r="V39" s="3199"/>
      <c r="W39" s="3200"/>
      <c r="X39" s="2123">
        <v>53</v>
      </c>
      <c r="Y39" s="3201">
        <f>+'Detalle renglón 210'!O440</f>
        <v>0</v>
      </c>
      <c r="Z39" s="3202"/>
      <c r="AA39" s="3202"/>
      <c r="AB39" s="3202"/>
      <c r="AC39" s="3202"/>
      <c r="AD39" s="3202"/>
      <c r="AE39" s="3202"/>
      <c r="AF39" s="3202"/>
      <c r="AG39" s="3202"/>
      <c r="AH39" s="3202"/>
      <c r="AI39" s="3202"/>
      <c r="AJ39" s="3202"/>
      <c r="AK39" s="3203"/>
      <c r="AL39" s="2124">
        <v>69</v>
      </c>
      <c r="AM39" s="3204">
        <f>+'Detalle renglón 210'!O514</f>
        <v>0</v>
      </c>
      <c r="AN39" s="3205"/>
      <c r="AO39" s="3205"/>
      <c r="AP39" s="3205"/>
      <c r="AQ39" s="3205"/>
      <c r="AR39" s="3205"/>
      <c r="AS39" s="3205"/>
      <c r="AT39" s="3205"/>
      <c r="AU39" s="3205"/>
      <c r="AV39" s="3205"/>
      <c r="AW39" s="3206"/>
      <c r="AX39" s="2124">
        <v>86</v>
      </c>
      <c r="AY39" s="2125"/>
      <c r="AZ39" s="3204">
        <f>+'Detalle renglón 210'!O645</f>
        <v>0</v>
      </c>
      <c r="BA39" s="3205"/>
      <c r="BB39" s="3205"/>
      <c r="BC39" s="3205"/>
      <c r="BD39" s="3205"/>
      <c r="BE39" s="3205"/>
      <c r="BF39" s="3205"/>
      <c r="BG39" s="3205"/>
      <c r="BH39" s="3205"/>
      <c r="BI39" s="3205"/>
      <c r="BJ39" s="3205"/>
      <c r="BK39" s="3205"/>
      <c r="BL39" s="3205"/>
      <c r="BM39" s="3207"/>
      <c r="BN39" s="2088"/>
    </row>
    <row r="40" spans="1:70" s="761" customFormat="1" ht="24" customHeight="1">
      <c r="B40" s="3278"/>
      <c r="C40" s="3279"/>
      <c r="D40" s="3208" t="s">
        <v>1110</v>
      </c>
      <c r="E40" s="3209"/>
      <c r="F40" s="3209"/>
      <c r="G40" s="3209"/>
      <c r="H40" s="3209"/>
      <c r="I40" s="3209"/>
      <c r="J40" s="3209"/>
      <c r="K40" s="3209"/>
      <c r="L40" s="3209"/>
      <c r="M40" s="3210"/>
      <c r="N40" s="3211"/>
      <c r="O40" s="3212"/>
      <c r="P40" s="3212"/>
      <c r="Q40" s="3212"/>
      <c r="R40" s="3212"/>
      <c r="S40" s="3212"/>
      <c r="T40" s="3212"/>
      <c r="U40" s="3212"/>
      <c r="V40" s="3212"/>
      <c r="W40" s="3213"/>
      <c r="X40" s="2126">
        <v>54</v>
      </c>
      <c r="Y40" s="3220">
        <f>IF(Y27-Y29-Y30-Y39&gt;0,Y27-Y29-Y30-Y39,0)</f>
        <v>0</v>
      </c>
      <c r="Z40" s="3221"/>
      <c r="AA40" s="3221"/>
      <c r="AB40" s="3221"/>
      <c r="AC40" s="3221"/>
      <c r="AD40" s="3221"/>
      <c r="AE40" s="3221"/>
      <c r="AF40" s="3221"/>
      <c r="AG40" s="3221"/>
      <c r="AH40" s="3221"/>
      <c r="AI40" s="3221"/>
      <c r="AJ40" s="3221"/>
      <c r="AK40" s="3222"/>
      <c r="AL40" s="2121">
        <v>70</v>
      </c>
      <c r="AM40" s="3223">
        <f>IF(AM27+AM32-AM29-AM30-AM39&gt;0,AM27+AM32-AM29-AM30-AM39,0)</f>
        <v>0</v>
      </c>
      <c r="AN40" s="3224"/>
      <c r="AO40" s="3224"/>
      <c r="AP40" s="3224"/>
      <c r="AQ40" s="3224"/>
      <c r="AR40" s="3224"/>
      <c r="AS40" s="3224"/>
      <c r="AT40" s="3224"/>
      <c r="AU40" s="3224"/>
      <c r="AV40" s="3224"/>
      <c r="AW40" s="3225"/>
      <c r="AX40" s="2121">
        <v>87</v>
      </c>
      <c r="AY40" s="2020"/>
      <c r="AZ40" s="3223">
        <f>IF(AZ27+AZ32-AZ28-AZ29-AZ30-AZ39&gt;0,AZ27+AZ32-AZ28-AZ29-AZ30-AZ39,0)</f>
        <v>0</v>
      </c>
      <c r="BA40" s="3224"/>
      <c r="BB40" s="3224"/>
      <c r="BC40" s="3224"/>
      <c r="BD40" s="3224"/>
      <c r="BE40" s="3224"/>
      <c r="BF40" s="3224"/>
      <c r="BG40" s="3224"/>
      <c r="BH40" s="3224"/>
      <c r="BI40" s="3224"/>
      <c r="BJ40" s="3224"/>
      <c r="BK40" s="3224"/>
      <c r="BL40" s="3224"/>
      <c r="BM40" s="3226"/>
      <c r="BN40" s="2088"/>
    </row>
    <row r="41" spans="1:70" s="761" customFormat="1" ht="24" customHeight="1">
      <c r="B41" s="3278"/>
      <c r="C41" s="3279"/>
      <c r="D41" s="3116" t="s">
        <v>1598</v>
      </c>
      <c r="E41" s="3117"/>
      <c r="F41" s="3117"/>
      <c r="G41" s="3117"/>
      <c r="H41" s="3117"/>
      <c r="I41" s="3117"/>
      <c r="J41" s="3117"/>
      <c r="K41" s="3117"/>
      <c r="L41" s="3117"/>
      <c r="M41" s="3118"/>
      <c r="N41" s="3214"/>
      <c r="O41" s="3215"/>
      <c r="P41" s="3215"/>
      <c r="Q41" s="3215"/>
      <c r="R41" s="3215"/>
      <c r="S41" s="3215"/>
      <c r="T41" s="3215"/>
      <c r="U41" s="3215"/>
      <c r="V41" s="3215"/>
      <c r="W41" s="3216"/>
      <c r="X41" s="2127">
        <v>55</v>
      </c>
      <c r="Y41" s="3188">
        <f>IF(Y29+Y30-Y27&gt;0,Y29+Y30-Y27,0)</f>
        <v>0</v>
      </c>
      <c r="Z41" s="3189"/>
      <c r="AA41" s="3189"/>
      <c r="AB41" s="3189"/>
      <c r="AC41" s="3189"/>
      <c r="AD41" s="3189"/>
      <c r="AE41" s="3189"/>
      <c r="AF41" s="3189"/>
      <c r="AG41" s="3189"/>
      <c r="AH41" s="3189"/>
      <c r="AI41" s="3189"/>
      <c r="AJ41" s="3189"/>
      <c r="AK41" s="3190"/>
      <c r="AL41" s="2128">
        <v>71</v>
      </c>
      <c r="AM41" s="3191">
        <f>IF(AM29+AM30-AM27-AM32&gt;0,AM29+AM30-AM27-AM32,0)</f>
        <v>0</v>
      </c>
      <c r="AN41" s="3192"/>
      <c r="AO41" s="3192"/>
      <c r="AP41" s="3192"/>
      <c r="AQ41" s="3192"/>
      <c r="AR41" s="3192"/>
      <c r="AS41" s="3192"/>
      <c r="AT41" s="3192"/>
      <c r="AU41" s="3192"/>
      <c r="AV41" s="3192"/>
      <c r="AW41" s="3193"/>
      <c r="AX41" s="2128">
        <v>88</v>
      </c>
      <c r="AY41" s="2129"/>
      <c r="AZ41" s="3191">
        <f>IF(AZ28+AZ29+AZ30-AZ27-AZ32&gt;0,AZ28+AZ29+AZ30-AZ27-AZ32,0)</f>
        <v>0</v>
      </c>
      <c r="BA41" s="3192"/>
      <c r="BB41" s="3192"/>
      <c r="BC41" s="3192"/>
      <c r="BD41" s="3192"/>
      <c r="BE41" s="3192"/>
      <c r="BF41" s="3192"/>
      <c r="BG41" s="3192"/>
      <c r="BH41" s="3192"/>
      <c r="BI41" s="3192"/>
      <c r="BJ41" s="3192"/>
      <c r="BK41" s="3192"/>
      <c r="BL41" s="3192"/>
      <c r="BM41" s="3194"/>
      <c r="BN41" s="2088"/>
    </row>
    <row r="42" spans="1:70" ht="24" customHeight="1">
      <c r="A42" s="899">
        <f>+O43-'Detalle renglón 210'!O392</f>
        <v>0</v>
      </c>
      <c r="B42" s="3278"/>
      <c r="C42" s="3279"/>
      <c r="D42" s="3090" t="s">
        <v>1599</v>
      </c>
      <c r="E42" s="3091"/>
      <c r="F42" s="3091"/>
      <c r="G42" s="3091"/>
      <c r="H42" s="3091"/>
      <c r="I42" s="3091"/>
      <c r="J42" s="3091"/>
      <c r="K42" s="3091"/>
      <c r="L42" s="3091"/>
      <c r="M42" s="3092"/>
      <c r="N42" s="3217"/>
      <c r="O42" s="3218"/>
      <c r="P42" s="3218"/>
      <c r="Q42" s="3218"/>
      <c r="R42" s="3218"/>
      <c r="S42" s="3218"/>
      <c r="T42" s="3218"/>
      <c r="U42" s="3218"/>
      <c r="V42" s="3218"/>
      <c r="W42" s="3219"/>
      <c r="X42" s="2110">
        <v>56</v>
      </c>
      <c r="Y42" s="3112">
        <f>+'Detalle renglón 210'!O452</f>
        <v>0</v>
      </c>
      <c r="Z42" s="3113"/>
      <c r="AA42" s="3113"/>
      <c r="AB42" s="3113"/>
      <c r="AC42" s="3113"/>
      <c r="AD42" s="3113"/>
      <c r="AE42" s="3113"/>
      <c r="AF42" s="3113"/>
      <c r="AG42" s="3113"/>
      <c r="AH42" s="3113"/>
      <c r="AI42" s="3113"/>
      <c r="AJ42" s="3113"/>
      <c r="AK42" s="3114"/>
      <c r="AL42" s="2116">
        <v>72</v>
      </c>
      <c r="AM42" s="3096">
        <f>+'Detalle renglón 210'!O526</f>
        <v>0</v>
      </c>
      <c r="AN42" s="3097"/>
      <c r="AO42" s="3097"/>
      <c r="AP42" s="3097"/>
      <c r="AQ42" s="3097"/>
      <c r="AR42" s="3097"/>
      <c r="AS42" s="3097"/>
      <c r="AT42" s="3097"/>
      <c r="AU42" s="3097"/>
      <c r="AV42" s="3097"/>
      <c r="AW42" s="3115"/>
      <c r="AX42" s="2116">
        <v>89</v>
      </c>
      <c r="AY42" s="2017"/>
      <c r="AZ42" s="3096">
        <f>+'Detalle renglón 210'!O658</f>
        <v>0</v>
      </c>
      <c r="BA42" s="3097"/>
      <c r="BB42" s="3097"/>
      <c r="BC42" s="3097"/>
      <c r="BD42" s="3097"/>
      <c r="BE42" s="3097"/>
      <c r="BF42" s="3097"/>
      <c r="BG42" s="3097"/>
      <c r="BH42" s="3097"/>
      <c r="BI42" s="3097"/>
      <c r="BJ42" s="3097"/>
      <c r="BK42" s="3097"/>
      <c r="BL42" s="3097"/>
      <c r="BM42" s="3098"/>
      <c r="BN42" s="899">
        <f>+AM43-'Detalle renglón 210'!O533</f>
        <v>0</v>
      </c>
    </row>
    <row r="43" spans="1:70" s="761" customFormat="1" ht="24" customHeight="1" thickBot="1">
      <c r="A43" s="899">
        <f>+Y43-'Detalle renglón 210'!O459</f>
        <v>0</v>
      </c>
      <c r="B43" s="3278"/>
      <c r="C43" s="3279"/>
      <c r="D43" s="3295" t="s">
        <v>1600</v>
      </c>
      <c r="E43" s="3160"/>
      <c r="F43" s="3160"/>
      <c r="G43" s="3160"/>
      <c r="H43" s="3160"/>
      <c r="I43" s="3160"/>
      <c r="J43" s="3160"/>
      <c r="K43" s="3160"/>
      <c r="L43" s="3160"/>
      <c r="M43" s="3161"/>
      <c r="N43" s="2106">
        <v>42</v>
      </c>
      <c r="O43" s="3296">
        <f>+O31-O39</f>
        <v>0</v>
      </c>
      <c r="P43" s="3297"/>
      <c r="Q43" s="3297"/>
      <c r="R43" s="3297"/>
      <c r="S43" s="3297"/>
      <c r="T43" s="3297"/>
      <c r="U43" s="3297"/>
      <c r="V43" s="3297"/>
      <c r="W43" s="3298"/>
      <c r="X43" s="2113">
        <v>57</v>
      </c>
      <c r="Y43" s="3165">
        <f>IF(Y40-Y42&gt;0,Y40-Y42,0)</f>
        <v>0</v>
      </c>
      <c r="Z43" s="3166"/>
      <c r="AA43" s="3166"/>
      <c r="AB43" s="3166"/>
      <c r="AC43" s="3166"/>
      <c r="AD43" s="3166"/>
      <c r="AE43" s="3166"/>
      <c r="AF43" s="3166"/>
      <c r="AG43" s="3166"/>
      <c r="AH43" s="3166"/>
      <c r="AI43" s="3166"/>
      <c r="AJ43" s="3166"/>
      <c r="AK43" s="3167"/>
      <c r="AL43" s="2119">
        <v>73</v>
      </c>
      <c r="AM43" s="3168">
        <f>IF(+AM40-AM42&gt;0,+AM40-AM42,0)</f>
        <v>0</v>
      </c>
      <c r="AN43" s="3169"/>
      <c r="AO43" s="3169"/>
      <c r="AP43" s="3169"/>
      <c r="AQ43" s="3169"/>
      <c r="AR43" s="3169"/>
      <c r="AS43" s="3169"/>
      <c r="AT43" s="3169"/>
      <c r="AU43" s="3169"/>
      <c r="AV43" s="3169"/>
      <c r="AW43" s="3170"/>
      <c r="AX43" s="2119">
        <v>90</v>
      </c>
      <c r="AY43" s="733"/>
      <c r="AZ43" s="3168">
        <f>IF(AZ40-AZ42&gt;0,AZ40-AZ42,0)</f>
        <v>0</v>
      </c>
      <c r="BA43" s="3169"/>
      <c r="BB43" s="3169"/>
      <c r="BC43" s="3169"/>
      <c r="BD43" s="3169"/>
      <c r="BE43" s="3169"/>
      <c r="BF43" s="3169"/>
      <c r="BG43" s="3169"/>
      <c r="BH43" s="3169"/>
      <c r="BI43" s="3169"/>
      <c r="BJ43" s="3169"/>
      <c r="BK43" s="3169"/>
      <c r="BL43" s="3169"/>
      <c r="BM43" s="3171"/>
      <c r="BN43" s="899">
        <f>+AZ43-'Detalle renglón 210'!O666</f>
        <v>0</v>
      </c>
    </row>
    <row r="44" spans="1:70" ht="105.95" customHeight="1">
      <c r="B44" s="3278"/>
      <c r="C44" s="3279"/>
      <c r="D44" s="3227" t="s">
        <v>3843</v>
      </c>
      <c r="E44" s="3228"/>
      <c r="F44" s="3228"/>
      <c r="G44" s="3228"/>
      <c r="H44" s="3228"/>
      <c r="I44" s="3229"/>
      <c r="J44" s="2141">
        <v>91</v>
      </c>
      <c r="K44" s="3230">
        <f>+'Detalle renglón 210'!O668</f>
        <v>0</v>
      </c>
      <c r="L44" s="3231"/>
      <c r="M44" s="3231"/>
      <c r="N44" s="3231"/>
      <c r="O44" s="3231"/>
      <c r="P44" s="3231"/>
      <c r="Q44" s="3232"/>
      <c r="R44" s="3233" t="s">
        <v>3844</v>
      </c>
      <c r="S44" s="3228"/>
      <c r="T44" s="3229"/>
      <c r="U44" s="2142">
        <v>92</v>
      </c>
      <c r="V44" s="3230">
        <f>+'Detalle renglón 210'!O677</f>
        <v>0</v>
      </c>
      <c r="W44" s="3231"/>
      <c r="X44" s="3231"/>
      <c r="Y44" s="3231"/>
      <c r="Z44" s="3231"/>
      <c r="AA44" s="3231"/>
      <c r="AB44" s="3231"/>
      <c r="AC44" s="3231"/>
      <c r="AD44" s="3231"/>
      <c r="AE44" s="3232"/>
      <c r="AF44" s="3233" t="s">
        <v>1601</v>
      </c>
      <c r="AG44" s="3228"/>
      <c r="AH44" s="3228"/>
      <c r="AI44" s="3228"/>
      <c r="AJ44" s="3228"/>
      <c r="AK44" s="3229"/>
      <c r="AL44" s="2142">
        <v>93</v>
      </c>
      <c r="AM44" s="3230">
        <f>+K44-V44</f>
        <v>0</v>
      </c>
      <c r="AN44" s="3231"/>
      <c r="AO44" s="3231"/>
      <c r="AP44" s="3231"/>
      <c r="AQ44" s="3231"/>
      <c r="AR44" s="3231"/>
      <c r="AS44" s="3231"/>
      <c r="AT44" s="3231"/>
      <c r="AU44" s="3231"/>
      <c r="AV44" s="3234" t="s">
        <v>1602</v>
      </c>
      <c r="AW44" s="3235"/>
      <c r="AX44" s="3235"/>
      <c r="AY44" s="3235"/>
      <c r="AZ44" s="3236"/>
      <c r="BA44" s="2099">
        <v>94</v>
      </c>
      <c r="BB44" s="3237">
        <f>+'Detalle renglón 210'!O681</f>
        <v>0</v>
      </c>
      <c r="BC44" s="3238"/>
      <c r="BD44" s="3238"/>
      <c r="BE44" s="3238"/>
      <c r="BF44" s="3238"/>
      <c r="BG44" s="3238"/>
      <c r="BH44" s="3238"/>
      <c r="BI44" s="3238"/>
      <c r="BJ44" s="3238"/>
      <c r="BK44" s="3238"/>
      <c r="BL44" s="3238"/>
      <c r="BM44" s="3239"/>
      <c r="BN44" s="2143">
        <f>+AM44-'Detalle renglón 210'!O679</f>
        <v>0</v>
      </c>
    </row>
    <row r="45" spans="1:70" ht="74.099999999999994" customHeight="1" thickBot="1">
      <c r="B45" s="3278"/>
      <c r="C45" s="3279"/>
      <c r="D45" s="3240" t="s">
        <v>3845</v>
      </c>
      <c r="E45" s="3241"/>
      <c r="F45" s="3241"/>
      <c r="G45" s="3241"/>
      <c r="H45" s="3241"/>
      <c r="I45" s="3242"/>
      <c r="J45" s="2100">
        <v>95</v>
      </c>
      <c r="K45" s="3243">
        <f>+'Detalle renglón 210'!O687</f>
        <v>0</v>
      </c>
      <c r="L45" s="3244"/>
      <c r="M45" s="3244"/>
      <c r="N45" s="3244"/>
      <c r="O45" s="3244"/>
      <c r="P45" s="3244"/>
      <c r="Q45" s="3245"/>
      <c r="R45" s="3246" t="s">
        <v>1115</v>
      </c>
      <c r="S45" s="3241"/>
      <c r="T45" s="3242"/>
      <c r="U45" s="2101">
        <v>96</v>
      </c>
      <c r="V45" s="3243">
        <f>+'Detalle renglón 210'!O693</f>
        <v>0</v>
      </c>
      <c r="W45" s="3244"/>
      <c r="X45" s="3244"/>
      <c r="Y45" s="3244"/>
      <c r="Z45" s="3244"/>
      <c r="AA45" s="3244"/>
      <c r="AB45" s="3244"/>
      <c r="AC45" s="3244"/>
      <c r="AD45" s="3244"/>
      <c r="AE45" s="3245"/>
      <c r="AF45" s="3247" t="s">
        <v>1603</v>
      </c>
      <c r="AG45" s="3248"/>
      <c r="AH45" s="3248"/>
      <c r="AI45" s="3248"/>
      <c r="AJ45" s="3248"/>
      <c r="AK45" s="3249"/>
      <c r="AL45" s="2144">
        <v>97</v>
      </c>
      <c r="AM45" s="3250">
        <f>IF(AM44+V45-BB44-K45&gt;0,AM44+V45-BB44-K45,0)</f>
        <v>0</v>
      </c>
      <c r="AN45" s="3251"/>
      <c r="AO45" s="3251"/>
      <c r="AP45" s="3251"/>
      <c r="AQ45" s="3251"/>
      <c r="AR45" s="3251"/>
      <c r="AS45" s="3251"/>
      <c r="AT45" s="3251"/>
      <c r="AU45" s="3252"/>
      <c r="AV45" s="3253" t="s">
        <v>1604</v>
      </c>
      <c r="AW45" s="3254"/>
      <c r="AX45" s="3254"/>
      <c r="AY45" s="3254"/>
      <c r="AZ45" s="3255"/>
      <c r="BA45" s="740">
        <v>98</v>
      </c>
      <c r="BB45" s="3256">
        <f>+'Detalle renglón 210'!O701</f>
        <v>0</v>
      </c>
      <c r="BC45" s="3257"/>
      <c r="BD45" s="3257"/>
      <c r="BE45" s="3257"/>
      <c r="BF45" s="3257"/>
      <c r="BG45" s="3257"/>
      <c r="BH45" s="3257"/>
      <c r="BI45" s="3257"/>
      <c r="BJ45" s="3257"/>
      <c r="BK45" s="3257"/>
      <c r="BL45" s="3257"/>
      <c r="BM45" s="3258"/>
      <c r="BN45" s="2143">
        <f>+AM45-'Detalle renglón 210'!O700</f>
        <v>0</v>
      </c>
      <c r="BR45" s="899"/>
    </row>
    <row r="46" spans="1:70" ht="33.75" customHeight="1">
      <c r="B46" s="3259" t="s">
        <v>1605</v>
      </c>
      <c r="C46" s="3260"/>
      <c r="D46" s="3265" t="s">
        <v>189</v>
      </c>
      <c r="E46" s="3266"/>
      <c r="F46" s="3266"/>
      <c r="G46" s="3266"/>
      <c r="H46" s="3266"/>
      <c r="I46" s="3266"/>
      <c r="J46" s="3266"/>
      <c r="K46" s="3266"/>
      <c r="L46" s="3266"/>
      <c r="M46" s="3266"/>
      <c r="N46" s="3266"/>
      <c r="O46" s="3266"/>
      <c r="P46" s="3266"/>
      <c r="Q46" s="3267"/>
      <c r="R46" s="2098">
        <v>99</v>
      </c>
      <c r="S46" s="3268">
        <f>+'Detalle renglón 210'!O702</f>
        <v>0</v>
      </c>
      <c r="T46" s="3269"/>
      <c r="U46" s="3269"/>
      <c r="V46" s="3269"/>
      <c r="W46" s="3269"/>
      <c r="X46" s="3269"/>
      <c r="Y46" s="3269"/>
      <c r="Z46" s="3269"/>
      <c r="AA46" s="3269"/>
      <c r="AB46" s="3269"/>
      <c r="AC46" s="3269"/>
      <c r="AD46" s="3269"/>
      <c r="AE46" s="3270"/>
      <c r="AF46" s="3314" t="s">
        <v>1510</v>
      </c>
      <c r="AG46" s="3315" t="s">
        <v>1606</v>
      </c>
      <c r="AH46" s="3299" t="s">
        <v>1685</v>
      </c>
      <c r="AI46" s="3299"/>
      <c r="AJ46" s="3299"/>
      <c r="AK46" s="3299"/>
      <c r="AL46" s="3299"/>
      <c r="AM46" s="3299"/>
      <c r="AN46" s="3299"/>
      <c r="AO46" s="3299"/>
      <c r="AP46" s="3299"/>
      <c r="AQ46" s="3299"/>
      <c r="AR46" s="3299"/>
      <c r="AS46" s="3299"/>
      <c r="AT46" s="3299"/>
      <c r="AU46" s="3299"/>
      <c r="AV46" s="3300"/>
      <c r="AW46" s="2131">
        <v>116</v>
      </c>
      <c r="AX46" s="3301">
        <f>+'Detalle renglón 210'!O837</f>
        <v>0</v>
      </c>
      <c r="AY46" s="3302"/>
      <c r="AZ46" s="3302"/>
      <c r="BA46" s="3302"/>
      <c r="BB46" s="3302"/>
      <c r="BC46" s="3302"/>
      <c r="BD46" s="3302"/>
      <c r="BE46" s="3302"/>
      <c r="BF46" s="3302"/>
      <c r="BG46" s="3302"/>
      <c r="BH46" s="3302"/>
      <c r="BI46" s="3302"/>
      <c r="BJ46" s="3302"/>
      <c r="BK46" s="3302"/>
      <c r="BL46" s="3302"/>
      <c r="BM46" s="3303"/>
    </row>
    <row r="47" spans="1:70" ht="33.75" customHeight="1">
      <c r="B47" s="3261"/>
      <c r="C47" s="3262"/>
      <c r="D47" s="3271" t="s">
        <v>187</v>
      </c>
      <c r="E47" s="3271"/>
      <c r="F47" s="3271"/>
      <c r="G47" s="3271"/>
      <c r="H47" s="3271"/>
      <c r="I47" s="3271"/>
      <c r="J47" s="3271"/>
      <c r="K47" s="3271"/>
      <c r="L47" s="3271"/>
      <c r="M47" s="3271"/>
      <c r="N47" s="3271"/>
      <c r="O47" s="3271"/>
      <c r="P47" s="3271"/>
      <c r="Q47" s="3272"/>
      <c r="R47" s="2094">
        <f t="shared" ref="R47:R62" si="0">+R46+1</f>
        <v>100</v>
      </c>
      <c r="S47" s="3273">
        <f>+'Detalle renglón 210'!O713</f>
        <v>0</v>
      </c>
      <c r="T47" s="3274"/>
      <c r="U47" s="3274"/>
      <c r="V47" s="3274"/>
      <c r="W47" s="3274"/>
      <c r="X47" s="3274"/>
      <c r="Y47" s="3274"/>
      <c r="Z47" s="3274"/>
      <c r="AA47" s="3274"/>
      <c r="AB47" s="3274"/>
      <c r="AC47" s="3274"/>
      <c r="AD47" s="3274"/>
      <c r="AE47" s="3275"/>
      <c r="AF47" s="3314"/>
      <c r="AG47" s="3316"/>
      <c r="AH47" s="3309" t="s">
        <v>1686</v>
      </c>
      <c r="AI47" s="3309"/>
      <c r="AJ47" s="3309"/>
      <c r="AK47" s="3309"/>
      <c r="AL47" s="3309"/>
      <c r="AM47" s="3309"/>
      <c r="AN47" s="3309"/>
      <c r="AO47" s="3309"/>
      <c r="AP47" s="3309"/>
      <c r="AQ47" s="3309"/>
      <c r="AR47" s="3309"/>
      <c r="AS47" s="3309"/>
      <c r="AT47" s="3309"/>
      <c r="AU47" s="3309"/>
      <c r="AV47" s="3310"/>
      <c r="AW47" s="734">
        <f>+AW46+1</f>
        <v>117</v>
      </c>
      <c r="AX47" s="3311">
        <f>+'Detalle renglón 210'!O841</f>
        <v>0</v>
      </c>
      <c r="AY47" s="3312"/>
      <c r="AZ47" s="3312"/>
      <c r="BA47" s="3312"/>
      <c r="BB47" s="3312"/>
      <c r="BC47" s="3312"/>
      <c r="BD47" s="3312"/>
      <c r="BE47" s="3312"/>
      <c r="BF47" s="3312"/>
      <c r="BG47" s="3312"/>
      <c r="BH47" s="3312"/>
      <c r="BI47" s="3312"/>
      <c r="BJ47" s="3312"/>
      <c r="BK47" s="3312"/>
      <c r="BL47" s="3312"/>
      <c r="BM47" s="3313"/>
    </row>
    <row r="48" spans="1:70" ht="33.75" customHeight="1">
      <c r="B48" s="3261"/>
      <c r="C48" s="3262"/>
      <c r="D48" s="3304" t="s">
        <v>1582</v>
      </c>
      <c r="E48" s="3304"/>
      <c r="F48" s="3304"/>
      <c r="G48" s="3304"/>
      <c r="H48" s="3304"/>
      <c r="I48" s="3304"/>
      <c r="J48" s="3304"/>
      <c r="K48" s="3304"/>
      <c r="L48" s="3304"/>
      <c r="M48" s="3304"/>
      <c r="N48" s="3304"/>
      <c r="O48" s="3304"/>
      <c r="P48" s="3304"/>
      <c r="Q48" s="3305"/>
      <c r="R48" s="741">
        <f t="shared" si="0"/>
        <v>101</v>
      </c>
      <c r="S48" s="3306">
        <f>S46-S47</f>
        <v>0</v>
      </c>
      <c r="T48" s="3307"/>
      <c r="U48" s="3307"/>
      <c r="V48" s="3307"/>
      <c r="W48" s="3307"/>
      <c r="X48" s="3307"/>
      <c r="Y48" s="3307"/>
      <c r="Z48" s="3307"/>
      <c r="AA48" s="3307"/>
      <c r="AB48" s="3307"/>
      <c r="AC48" s="3307"/>
      <c r="AD48" s="3307"/>
      <c r="AE48" s="3308"/>
      <c r="AF48" s="3314"/>
      <c r="AG48" s="3316"/>
      <c r="AH48" s="3344" t="s">
        <v>1677</v>
      </c>
      <c r="AI48" s="3344"/>
      <c r="AJ48" s="3344"/>
      <c r="AK48" s="3344"/>
      <c r="AL48" s="3344"/>
      <c r="AM48" s="3344"/>
      <c r="AN48" s="3344"/>
      <c r="AO48" s="3344"/>
      <c r="AP48" s="3344"/>
      <c r="AQ48" s="3344"/>
      <c r="AR48" s="3344"/>
      <c r="AS48" s="3344"/>
      <c r="AT48" s="3344"/>
      <c r="AU48" s="3344"/>
      <c r="AV48" s="3346"/>
      <c r="AW48" s="958">
        <f>+AW47+1</f>
        <v>118</v>
      </c>
      <c r="AX48" s="3347">
        <f>+'Detalle renglón 210'!O843</f>
        <v>0</v>
      </c>
      <c r="AY48" s="3348"/>
      <c r="AZ48" s="3348"/>
      <c r="BA48" s="3348"/>
      <c r="BB48" s="3348"/>
      <c r="BC48" s="3348"/>
      <c r="BD48" s="3348"/>
      <c r="BE48" s="3348"/>
      <c r="BF48" s="3348"/>
      <c r="BG48" s="3348"/>
      <c r="BH48" s="3348"/>
      <c r="BI48" s="3348"/>
      <c r="BJ48" s="3348"/>
      <c r="BK48" s="3348"/>
      <c r="BL48" s="3348"/>
      <c r="BM48" s="3349"/>
    </row>
    <row r="49" spans="1:75" ht="33.75" customHeight="1">
      <c r="B49" s="3261"/>
      <c r="C49" s="3262"/>
      <c r="D49" s="3271" t="s">
        <v>190</v>
      </c>
      <c r="E49" s="3271"/>
      <c r="F49" s="3271"/>
      <c r="G49" s="3271"/>
      <c r="H49" s="3271"/>
      <c r="I49" s="3271"/>
      <c r="J49" s="3271"/>
      <c r="K49" s="3271"/>
      <c r="L49" s="3271"/>
      <c r="M49" s="3271"/>
      <c r="N49" s="3271"/>
      <c r="O49" s="3271"/>
      <c r="P49" s="3271"/>
      <c r="Q49" s="3272"/>
      <c r="R49" s="735">
        <f t="shared" si="0"/>
        <v>102</v>
      </c>
      <c r="S49" s="3273">
        <f>+'Detalle renglón 210'!O719</f>
        <v>0</v>
      </c>
      <c r="T49" s="3274"/>
      <c r="U49" s="3274"/>
      <c r="V49" s="3274"/>
      <c r="W49" s="3274"/>
      <c r="X49" s="3274"/>
      <c r="Y49" s="3274"/>
      <c r="Z49" s="3274"/>
      <c r="AA49" s="3274"/>
      <c r="AB49" s="3274"/>
      <c r="AC49" s="3274"/>
      <c r="AD49" s="3274"/>
      <c r="AE49" s="3275"/>
      <c r="AF49" s="3314"/>
      <c r="AG49" s="3316"/>
      <c r="AH49" s="3309" t="s">
        <v>1607</v>
      </c>
      <c r="AI49" s="3309"/>
      <c r="AJ49" s="3309"/>
      <c r="AK49" s="3309"/>
      <c r="AL49" s="3309"/>
      <c r="AM49" s="3309"/>
      <c r="AN49" s="3309"/>
      <c r="AO49" s="3309"/>
      <c r="AP49" s="3309"/>
      <c r="AQ49" s="3309"/>
      <c r="AR49" s="3309"/>
      <c r="AS49" s="3309"/>
      <c r="AT49" s="3309"/>
      <c r="AU49" s="3309"/>
      <c r="AV49" s="3310"/>
      <c r="AW49" s="736">
        <f>+AW48+1</f>
        <v>119</v>
      </c>
      <c r="AX49" s="3311">
        <f>+'Detalle renglón 210'!O847</f>
        <v>0</v>
      </c>
      <c r="AY49" s="3312"/>
      <c r="AZ49" s="3312"/>
      <c r="BA49" s="3312"/>
      <c r="BB49" s="3312"/>
      <c r="BC49" s="3312"/>
      <c r="BD49" s="3312"/>
      <c r="BE49" s="3312"/>
      <c r="BF49" s="3312"/>
      <c r="BG49" s="3312"/>
      <c r="BH49" s="3312"/>
      <c r="BI49" s="3312"/>
      <c r="BJ49" s="3312"/>
      <c r="BK49" s="3312"/>
      <c r="BL49" s="3312"/>
      <c r="BM49" s="3313"/>
    </row>
    <row r="50" spans="1:75" ht="33.75" customHeight="1" thickBot="1">
      <c r="A50" s="899">
        <f>+S50-'Detalle renglón 210'!O724</f>
        <v>0</v>
      </c>
      <c r="B50" s="3263"/>
      <c r="C50" s="3264"/>
      <c r="D50" s="3385" t="s">
        <v>1608</v>
      </c>
      <c r="E50" s="3386"/>
      <c r="F50" s="3386"/>
      <c r="G50" s="3386"/>
      <c r="H50" s="3386"/>
      <c r="I50" s="3386"/>
      <c r="J50" s="3386"/>
      <c r="K50" s="3386"/>
      <c r="L50" s="3386"/>
      <c r="M50" s="3386"/>
      <c r="N50" s="3386"/>
      <c r="O50" s="3386"/>
      <c r="P50" s="3386"/>
      <c r="Q50" s="3387"/>
      <c r="R50" s="737">
        <f t="shared" si="0"/>
        <v>103</v>
      </c>
      <c r="S50" s="3388">
        <f>+S48-S49</f>
        <v>0</v>
      </c>
      <c r="T50" s="3389"/>
      <c r="U50" s="3389"/>
      <c r="V50" s="3389"/>
      <c r="W50" s="3389"/>
      <c r="X50" s="3389"/>
      <c r="Y50" s="3389"/>
      <c r="Z50" s="3389"/>
      <c r="AA50" s="3389"/>
      <c r="AB50" s="3389"/>
      <c r="AC50" s="3389"/>
      <c r="AD50" s="3389"/>
      <c r="AE50" s="3390"/>
      <c r="AF50" s="3314"/>
      <c r="AG50" s="3316"/>
      <c r="AH50" s="3344" t="s">
        <v>3847</v>
      </c>
      <c r="AI50" s="3344"/>
      <c r="AJ50" s="3344"/>
      <c r="AK50" s="3344"/>
      <c r="AL50" s="3344"/>
      <c r="AM50" s="3344"/>
      <c r="AN50" s="3344"/>
      <c r="AO50" s="3344"/>
      <c r="AP50" s="3344"/>
      <c r="AQ50" s="3344"/>
      <c r="AR50" s="3344"/>
      <c r="AS50" s="3344"/>
      <c r="AT50" s="3344"/>
      <c r="AU50" s="3344"/>
      <c r="AV50" s="3346"/>
      <c r="AW50" s="2132">
        <f>+AW49+1</f>
        <v>120</v>
      </c>
      <c r="AX50" s="3391">
        <f>+'Detalle renglón 210'!O849</f>
        <v>0</v>
      </c>
      <c r="AY50" s="3392"/>
      <c r="AZ50" s="3392"/>
      <c r="BA50" s="3392"/>
      <c r="BB50" s="3392"/>
      <c r="BC50" s="3392"/>
      <c r="BD50" s="3392"/>
      <c r="BE50" s="3392"/>
      <c r="BF50" s="3392"/>
      <c r="BG50" s="3392"/>
      <c r="BH50" s="3392"/>
      <c r="BI50" s="3392"/>
      <c r="BJ50" s="3392"/>
      <c r="BK50" s="3392"/>
      <c r="BL50" s="3392"/>
      <c r="BM50" s="3393"/>
    </row>
    <row r="51" spans="1:75" ht="30.95" customHeight="1">
      <c r="B51" s="3276" t="s">
        <v>1549</v>
      </c>
      <c r="C51" s="3483"/>
      <c r="D51" s="3484" t="s">
        <v>1609</v>
      </c>
      <c r="E51" s="3484"/>
      <c r="F51" s="3484"/>
      <c r="G51" s="3484"/>
      <c r="H51" s="3484"/>
      <c r="I51" s="3484"/>
      <c r="J51" s="3484"/>
      <c r="K51" s="3484"/>
      <c r="L51" s="3484"/>
      <c r="M51" s="3484"/>
      <c r="N51" s="3484"/>
      <c r="O51" s="3484"/>
      <c r="P51" s="3484"/>
      <c r="Q51" s="3485"/>
      <c r="R51" s="735">
        <f t="shared" si="0"/>
        <v>104</v>
      </c>
      <c r="S51" s="3486">
        <f>+'Detalle renglón 210'!O726</f>
        <v>0</v>
      </c>
      <c r="T51" s="3487"/>
      <c r="U51" s="3487"/>
      <c r="V51" s="3487"/>
      <c r="W51" s="3487"/>
      <c r="X51" s="3487"/>
      <c r="Y51" s="3487"/>
      <c r="Z51" s="3487"/>
      <c r="AA51" s="3487"/>
      <c r="AB51" s="3487"/>
      <c r="AC51" s="3487"/>
      <c r="AD51" s="3487"/>
      <c r="AE51" s="3488"/>
      <c r="AF51" s="3314"/>
      <c r="AG51" s="3317"/>
      <c r="AH51" s="3355" t="s">
        <v>1678</v>
      </c>
      <c r="AI51" s="3355"/>
      <c r="AJ51" s="3355"/>
      <c r="AK51" s="3355"/>
      <c r="AL51" s="3355"/>
      <c r="AM51" s="3355"/>
      <c r="AN51" s="3355"/>
      <c r="AO51" s="3355"/>
      <c r="AP51" s="3355"/>
      <c r="AQ51" s="3355"/>
      <c r="AR51" s="3355"/>
      <c r="AS51" s="3355"/>
      <c r="AT51" s="3355"/>
      <c r="AU51" s="3355"/>
      <c r="AV51" s="3356"/>
      <c r="AW51" s="2160">
        <f>+AW50+1</f>
        <v>121</v>
      </c>
      <c r="AX51" s="3357">
        <f>SUM(AX46:BM50)</f>
        <v>0</v>
      </c>
      <c r="AY51" s="3358"/>
      <c r="AZ51" s="3358"/>
      <c r="BA51" s="3358"/>
      <c r="BB51" s="3358"/>
      <c r="BC51" s="3358"/>
      <c r="BD51" s="3358"/>
      <c r="BE51" s="3358"/>
      <c r="BF51" s="3358"/>
      <c r="BG51" s="3358"/>
      <c r="BH51" s="3358"/>
      <c r="BI51" s="3358"/>
      <c r="BJ51" s="3358"/>
      <c r="BK51" s="3358"/>
      <c r="BL51" s="3358"/>
      <c r="BM51" s="3359"/>
      <c r="BN51" s="2143">
        <f>+AX51-'Detalle renglón 210'!O851</f>
        <v>0</v>
      </c>
    </row>
    <row r="52" spans="1:75" ht="45.95" customHeight="1">
      <c r="B52" s="3278"/>
      <c r="C52" s="3400"/>
      <c r="D52" s="3350" t="s">
        <v>187</v>
      </c>
      <c r="E52" s="3350"/>
      <c r="F52" s="3350"/>
      <c r="G52" s="3350"/>
      <c r="H52" s="3350"/>
      <c r="I52" s="3350"/>
      <c r="J52" s="3350"/>
      <c r="K52" s="3350"/>
      <c r="L52" s="3350"/>
      <c r="M52" s="3350"/>
      <c r="N52" s="3350"/>
      <c r="O52" s="3350"/>
      <c r="P52" s="3350"/>
      <c r="Q52" s="3351"/>
      <c r="R52" s="2157">
        <f t="shared" si="0"/>
        <v>105</v>
      </c>
      <c r="S52" s="3352">
        <f>+'Detalle renglón 210'!O733</f>
        <v>0</v>
      </c>
      <c r="T52" s="3353"/>
      <c r="U52" s="3353"/>
      <c r="V52" s="3353"/>
      <c r="W52" s="3353"/>
      <c r="X52" s="3353"/>
      <c r="Y52" s="3353"/>
      <c r="Z52" s="3353"/>
      <c r="AA52" s="3353"/>
      <c r="AB52" s="3353"/>
      <c r="AC52" s="3353"/>
      <c r="AD52" s="3353"/>
      <c r="AE52" s="3354"/>
      <c r="AF52" s="3314"/>
      <c r="AG52" s="3443" t="s">
        <v>762</v>
      </c>
      <c r="AH52" s="3321" t="s">
        <v>204</v>
      </c>
      <c r="AI52" s="3321"/>
      <c r="AJ52" s="3321"/>
      <c r="AK52" s="3321"/>
      <c r="AL52" s="3321"/>
      <c r="AM52" s="2095">
        <v>122</v>
      </c>
      <c r="AN52" s="3322">
        <f>+'Detalle renglón 210'!O853</f>
        <v>0</v>
      </c>
      <c r="AO52" s="3323"/>
      <c r="AP52" s="3323"/>
      <c r="AQ52" s="3323"/>
      <c r="AR52" s="3323"/>
      <c r="AS52" s="3323"/>
      <c r="AT52" s="3323"/>
      <c r="AU52" s="3323"/>
      <c r="AV52" s="3324"/>
      <c r="AW52" s="3325" t="s">
        <v>116</v>
      </c>
      <c r="AX52" s="3326"/>
      <c r="AY52" s="3326"/>
      <c r="AZ52" s="3326"/>
      <c r="BA52" s="2147">
        <v>123</v>
      </c>
      <c r="BB52" s="3327">
        <f>+'Detalle renglón 210'!O857</f>
        <v>0</v>
      </c>
      <c r="BC52" s="3328"/>
      <c r="BD52" s="3328"/>
      <c r="BE52" s="3328"/>
      <c r="BF52" s="3328"/>
      <c r="BG52" s="3328"/>
      <c r="BH52" s="3328"/>
      <c r="BI52" s="3328"/>
      <c r="BJ52" s="3328"/>
      <c r="BK52" s="3328"/>
      <c r="BL52" s="3328"/>
      <c r="BM52" s="3329"/>
      <c r="BO52" s="3024"/>
      <c r="BP52" s="3025"/>
      <c r="BQ52" s="3025"/>
      <c r="BR52" s="3025"/>
      <c r="BS52" s="3025"/>
      <c r="BT52" s="3025"/>
      <c r="BU52" s="3025"/>
      <c r="BV52" s="3025"/>
      <c r="BW52" s="3025"/>
    </row>
    <row r="53" spans="1:75" ht="41.1" customHeight="1">
      <c r="A53" s="899">
        <f>+S53-'Detalle renglón 210'!O738</f>
        <v>0</v>
      </c>
      <c r="B53" s="3278"/>
      <c r="C53" s="3400"/>
      <c r="D53" s="3355" t="s">
        <v>1583</v>
      </c>
      <c r="E53" s="3355"/>
      <c r="F53" s="3355"/>
      <c r="G53" s="3355"/>
      <c r="H53" s="3355"/>
      <c r="I53" s="3355"/>
      <c r="J53" s="3355"/>
      <c r="K53" s="3355"/>
      <c r="L53" s="3355"/>
      <c r="M53" s="3355"/>
      <c r="N53" s="3355"/>
      <c r="O53" s="3355"/>
      <c r="P53" s="3355"/>
      <c r="Q53" s="3360"/>
      <c r="R53" s="890">
        <f t="shared" si="0"/>
        <v>106</v>
      </c>
      <c r="S53" s="3394">
        <f>+S51-S52</f>
        <v>0</v>
      </c>
      <c r="T53" s="3395"/>
      <c r="U53" s="3395"/>
      <c r="V53" s="3395"/>
      <c r="W53" s="3395"/>
      <c r="X53" s="3395"/>
      <c r="Y53" s="3395"/>
      <c r="Z53" s="3395"/>
      <c r="AA53" s="3395"/>
      <c r="AB53" s="3395"/>
      <c r="AC53" s="3395"/>
      <c r="AD53" s="3395"/>
      <c r="AE53" s="3396"/>
      <c r="AF53" s="3314"/>
      <c r="AG53" s="3444"/>
      <c r="AH53" s="3381" t="s">
        <v>1687</v>
      </c>
      <c r="AI53" s="3381"/>
      <c r="AJ53" s="3381"/>
      <c r="AK53" s="3381"/>
      <c r="AL53" s="3381"/>
      <c r="AM53" s="2094">
        <v>124</v>
      </c>
      <c r="AN53" s="3382">
        <f>+'Detalle renglón 210'!O872</f>
        <v>0</v>
      </c>
      <c r="AO53" s="3383"/>
      <c r="AP53" s="3383"/>
      <c r="AQ53" s="3383"/>
      <c r="AR53" s="3383"/>
      <c r="AS53" s="3383"/>
      <c r="AT53" s="3383"/>
      <c r="AU53" s="3383"/>
      <c r="AV53" s="3384"/>
      <c r="AW53" s="3333" t="s">
        <v>3848</v>
      </c>
      <c r="AX53" s="3334"/>
      <c r="AY53" s="3334"/>
      <c r="AZ53" s="3334"/>
      <c r="BA53" s="2148">
        <v>125</v>
      </c>
      <c r="BB53" s="3335">
        <f>SUM(AN52+BB52+AN53)</f>
        <v>0</v>
      </c>
      <c r="BC53" s="3336"/>
      <c r="BD53" s="3336"/>
      <c r="BE53" s="3336"/>
      <c r="BF53" s="3336"/>
      <c r="BG53" s="3336"/>
      <c r="BH53" s="3336"/>
      <c r="BI53" s="3336"/>
      <c r="BJ53" s="3336"/>
      <c r="BK53" s="3336"/>
      <c r="BL53" s="3336"/>
      <c r="BM53" s="3337"/>
      <c r="BN53" s="2143">
        <f>+BB53-'Detalle renglón 210'!O878</f>
        <v>0</v>
      </c>
    </row>
    <row r="54" spans="1:75" ht="24.75" customHeight="1">
      <c r="B54" s="3278"/>
      <c r="C54" s="3400"/>
      <c r="D54" s="3350" t="s">
        <v>201</v>
      </c>
      <c r="E54" s="3350"/>
      <c r="F54" s="3350"/>
      <c r="G54" s="3350"/>
      <c r="H54" s="3350"/>
      <c r="I54" s="3350"/>
      <c r="J54" s="3350"/>
      <c r="K54" s="3350"/>
      <c r="L54" s="3350"/>
      <c r="M54" s="3350"/>
      <c r="N54" s="3350"/>
      <c r="O54" s="3350"/>
      <c r="P54" s="3350"/>
      <c r="Q54" s="3351"/>
      <c r="R54" s="2095">
        <f t="shared" si="0"/>
        <v>107</v>
      </c>
      <c r="S54" s="3378">
        <f>+'Detalle renglón 210'!O740</f>
        <v>0</v>
      </c>
      <c r="T54" s="3379"/>
      <c r="U54" s="3379"/>
      <c r="V54" s="3379"/>
      <c r="W54" s="3379"/>
      <c r="X54" s="3379"/>
      <c r="Y54" s="3379"/>
      <c r="Z54" s="3379"/>
      <c r="AA54" s="3379"/>
      <c r="AB54" s="3379"/>
      <c r="AC54" s="3379"/>
      <c r="AD54" s="3379"/>
      <c r="AE54" s="3380"/>
      <c r="AF54" s="3314"/>
      <c r="AG54" s="3366" t="s">
        <v>1679</v>
      </c>
      <c r="AH54" s="3367"/>
      <c r="AI54" s="3367"/>
      <c r="AJ54" s="3367"/>
      <c r="AK54" s="3367"/>
      <c r="AL54" s="3367"/>
      <c r="AM54" s="3367"/>
      <c r="AN54" s="3367"/>
      <c r="AO54" s="3367"/>
      <c r="AP54" s="3367"/>
      <c r="AQ54" s="3367"/>
      <c r="AR54" s="3367"/>
      <c r="AS54" s="3367"/>
      <c r="AT54" s="3367"/>
      <c r="AU54" s="3367"/>
      <c r="AV54" s="3368"/>
      <c r="AW54" s="2161">
        <f>+BA53+1</f>
        <v>126</v>
      </c>
      <c r="AX54" s="3369">
        <f>IF(AX51-BB53&gt;0,AX51-BB53,0)</f>
        <v>0</v>
      </c>
      <c r="AY54" s="3370"/>
      <c r="AZ54" s="3370"/>
      <c r="BA54" s="3370"/>
      <c r="BB54" s="3370"/>
      <c r="BC54" s="3370"/>
      <c r="BD54" s="3370"/>
      <c r="BE54" s="3370"/>
      <c r="BF54" s="3370"/>
      <c r="BG54" s="3370"/>
      <c r="BH54" s="3370"/>
      <c r="BI54" s="3370"/>
      <c r="BJ54" s="3370"/>
      <c r="BK54" s="3370"/>
      <c r="BL54" s="3370"/>
      <c r="BM54" s="3371"/>
      <c r="BN54" s="2143">
        <f>+AX54-'Detalle renglón 210'!O879</f>
        <v>0</v>
      </c>
    </row>
    <row r="55" spans="1:75" ht="24.75" customHeight="1">
      <c r="B55" s="3278"/>
      <c r="C55" s="3400"/>
      <c r="D55" s="3361" t="s">
        <v>1500</v>
      </c>
      <c r="E55" s="3361"/>
      <c r="F55" s="3361"/>
      <c r="G55" s="3361"/>
      <c r="H55" s="3361"/>
      <c r="I55" s="3361"/>
      <c r="J55" s="3361"/>
      <c r="K55" s="3361"/>
      <c r="L55" s="3361"/>
      <c r="M55" s="3361"/>
      <c r="N55" s="3361"/>
      <c r="O55" s="3361"/>
      <c r="P55" s="3361"/>
      <c r="Q55" s="3362"/>
      <c r="R55" s="2096">
        <f t="shared" si="0"/>
        <v>108</v>
      </c>
      <c r="S55" s="3363">
        <f>+'Detalle renglón 210'!O749</f>
        <v>0</v>
      </c>
      <c r="T55" s="3364"/>
      <c r="U55" s="3364"/>
      <c r="V55" s="3364"/>
      <c r="W55" s="3364"/>
      <c r="X55" s="3364"/>
      <c r="Y55" s="3364"/>
      <c r="Z55" s="3364"/>
      <c r="AA55" s="3364"/>
      <c r="AB55" s="3364"/>
      <c r="AC55" s="3364"/>
      <c r="AD55" s="3364"/>
      <c r="AE55" s="3365"/>
      <c r="AF55" s="3314"/>
      <c r="AG55" s="3372" t="s">
        <v>11</v>
      </c>
      <c r="AH55" s="3373"/>
      <c r="AI55" s="3373"/>
      <c r="AJ55" s="3373"/>
      <c r="AK55" s="3373"/>
      <c r="AL55" s="3373"/>
      <c r="AM55" s="3373"/>
      <c r="AN55" s="3373"/>
      <c r="AO55" s="3373"/>
      <c r="AP55" s="3373"/>
      <c r="AQ55" s="3373"/>
      <c r="AR55" s="3373"/>
      <c r="AS55" s="3373"/>
      <c r="AT55" s="3373"/>
      <c r="AU55" s="3373"/>
      <c r="AV55" s="3374"/>
      <c r="AW55" s="2162">
        <f t="shared" ref="AW55:AW61" si="1">+AW54+1</f>
        <v>127</v>
      </c>
      <c r="AX55" s="3375">
        <f>+'Detalle renglón 210'!O880</f>
        <v>0</v>
      </c>
      <c r="AY55" s="3376"/>
      <c r="AZ55" s="3376"/>
      <c r="BA55" s="3376"/>
      <c r="BB55" s="3376"/>
      <c r="BC55" s="3376"/>
      <c r="BD55" s="3376"/>
      <c r="BE55" s="3376"/>
      <c r="BF55" s="3376"/>
      <c r="BG55" s="3376"/>
      <c r="BH55" s="3376"/>
      <c r="BI55" s="3376"/>
      <c r="BJ55" s="3376"/>
      <c r="BK55" s="3376"/>
      <c r="BL55" s="3376"/>
      <c r="BM55" s="3377"/>
    </row>
    <row r="56" spans="1:75" ht="30" customHeight="1">
      <c r="B56" s="3278"/>
      <c r="C56" s="3400"/>
      <c r="D56" s="3350" t="s">
        <v>1675</v>
      </c>
      <c r="E56" s="3350"/>
      <c r="F56" s="3350"/>
      <c r="G56" s="3350"/>
      <c r="H56" s="3350"/>
      <c r="I56" s="3350"/>
      <c r="J56" s="3350"/>
      <c r="K56" s="3350"/>
      <c r="L56" s="3350"/>
      <c r="M56" s="3350"/>
      <c r="N56" s="3350"/>
      <c r="O56" s="3350"/>
      <c r="P56" s="3350"/>
      <c r="Q56" s="3351"/>
      <c r="R56" s="739">
        <f t="shared" si="0"/>
        <v>109</v>
      </c>
      <c r="S56" s="3378">
        <f>+'Detalle renglón 210'!O796</f>
        <v>0</v>
      </c>
      <c r="T56" s="3379"/>
      <c r="U56" s="3379"/>
      <c r="V56" s="3379"/>
      <c r="W56" s="3379"/>
      <c r="X56" s="3379"/>
      <c r="Y56" s="3379"/>
      <c r="Z56" s="3379"/>
      <c r="AA56" s="3379"/>
      <c r="AB56" s="3379"/>
      <c r="AC56" s="3379"/>
      <c r="AD56" s="3379"/>
      <c r="AE56" s="3380"/>
      <c r="AF56" s="3314"/>
      <c r="AG56" s="3343" t="s">
        <v>205</v>
      </c>
      <c r="AH56" s="3344"/>
      <c r="AI56" s="3344"/>
      <c r="AJ56" s="3344"/>
      <c r="AK56" s="3344"/>
      <c r="AL56" s="3344"/>
      <c r="AM56" s="3344"/>
      <c r="AN56" s="3344"/>
      <c r="AO56" s="3344"/>
      <c r="AP56" s="3344"/>
      <c r="AQ56" s="3344"/>
      <c r="AR56" s="3344"/>
      <c r="AS56" s="3344"/>
      <c r="AT56" s="3344"/>
      <c r="AU56" s="3344"/>
      <c r="AV56" s="3345"/>
      <c r="AW56" s="1005">
        <f t="shared" si="1"/>
        <v>128</v>
      </c>
      <c r="AX56" s="3347">
        <f>+'Detalle renglón 210'!O884</f>
        <v>0</v>
      </c>
      <c r="AY56" s="3348"/>
      <c r="AZ56" s="3348"/>
      <c r="BA56" s="3348"/>
      <c r="BB56" s="3348"/>
      <c r="BC56" s="3348"/>
      <c r="BD56" s="3348"/>
      <c r="BE56" s="3348"/>
      <c r="BF56" s="3348"/>
      <c r="BG56" s="3348"/>
      <c r="BH56" s="3348"/>
      <c r="BI56" s="3348"/>
      <c r="BJ56" s="3348"/>
      <c r="BK56" s="3348"/>
      <c r="BL56" s="3348"/>
      <c r="BM56" s="3349"/>
    </row>
    <row r="57" spans="1:75" ht="27" customHeight="1" thickBot="1">
      <c r="B57" s="3401"/>
      <c r="C57" s="3403"/>
      <c r="D57" s="3338" t="s">
        <v>1610</v>
      </c>
      <c r="E57" s="3338"/>
      <c r="F57" s="3338"/>
      <c r="G57" s="3338"/>
      <c r="H57" s="3338"/>
      <c r="I57" s="3338"/>
      <c r="J57" s="3338"/>
      <c r="K57" s="3338"/>
      <c r="L57" s="3338"/>
      <c r="M57" s="3338"/>
      <c r="N57" s="3338"/>
      <c r="O57" s="3338"/>
      <c r="P57" s="3338"/>
      <c r="Q57" s="3339"/>
      <c r="R57" s="740">
        <f t="shared" si="0"/>
        <v>110</v>
      </c>
      <c r="S57" s="3340">
        <f>+'Detalle renglón 210'!O802</f>
        <v>0</v>
      </c>
      <c r="T57" s="3341"/>
      <c r="U57" s="3341"/>
      <c r="V57" s="3341"/>
      <c r="W57" s="3341"/>
      <c r="X57" s="3341"/>
      <c r="Y57" s="3341"/>
      <c r="Z57" s="3341"/>
      <c r="AA57" s="3341"/>
      <c r="AB57" s="3341"/>
      <c r="AC57" s="3341"/>
      <c r="AD57" s="3341"/>
      <c r="AE57" s="3342"/>
      <c r="AF57" s="3314"/>
      <c r="AG57" s="3458" t="s">
        <v>1680</v>
      </c>
      <c r="AH57" s="3459"/>
      <c r="AI57" s="3459"/>
      <c r="AJ57" s="3459"/>
      <c r="AK57" s="3459"/>
      <c r="AL57" s="3459"/>
      <c r="AM57" s="3459"/>
      <c r="AN57" s="3459"/>
      <c r="AO57" s="3459"/>
      <c r="AP57" s="3459"/>
      <c r="AQ57" s="3459"/>
      <c r="AR57" s="3459"/>
      <c r="AS57" s="3459"/>
      <c r="AT57" s="3459"/>
      <c r="AU57" s="3459"/>
      <c r="AV57" s="3460"/>
      <c r="AW57" s="2163">
        <f t="shared" si="1"/>
        <v>129</v>
      </c>
      <c r="AX57" s="3375">
        <f>+AX54+AX55-AX56</f>
        <v>0</v>
      </c>
      <c r="AY57" s="3376"/>
      <c r="AZ57" s="3376"/>
      <c r="BA57" s="3376"/>
      <c r="BB57" s="3376"/>
      <c r="BC57" s="3376"/>
      <c r="BD57" s="3376"/>
      <c r="BE57" s="3376"/>
      <c r="BF57" s="3376"/>
      <c r="BG57" s="3376"/>
      <c r="BH57" s="3376"/>
      <c r="BI57" s="3376"/>
      <c r="BJ57" s="3376"/>
      <c r="BK57" s="3376"/>
      <c r="BL57" s="3376"/>
      <c r="BM57" s="3377"/>
      <c r="BN57" s="2143">
        <f>+AX57-'Detalle renglón 210'!O885</f>
        <v>0</v>
      </c>
    </row>
    <row r="58" spans="1:75" ht="35.1" customHeight="1" thickBot="1">
      <c r="B58" s="3435" t="s">
        <v>1676</v>
      </c>
      <c r="C58" s="3436"/>
      <c r="D58" s="3436"/>
      <c r="E58" s="3436"/>
      <c r="F58" s="3436"/>
      <c r="G58" s="3436"/>
      <c r="H58" s="3436"/>
      <c r="I58" s="3436"/>
      <c r="J58" s="3436"/>
      <c r="K58" s="3436"/>
      <c r="L58" s="3436"/>
      <c r="M58" s="3436"/>
      <c r="N58" s="3436"/>
      <c r="O58" s="3436"/>
      <c r="P58" s="3436"/>
      <c r="Q58" s="3437"/>
      <c r="R58" s="2155">
        <f>+R57+1</f>
        <v>111</v>
      </c>
      <c r="S58" s="3318">
        <f>+'Detalle renglón 210'!O805</f>
        <v>0</v>
      </c>
      <c r="T58" s="3319"/>
      <c r="U58" s="3319"/>
      <c r="V58" s="3319"/>
      <c r="W58" s="3319"/>
      <c r="X58" s="3319"/>
      <c r="Y58" s="3319"/>
      <c r="Z58" s="3319"/>
      <c r="AA58" s="3319"/>
      <c r="AB58" s="3319"/>
      <c r="AC58" s="3319"/>
      <c r="AD58" s="3319"/>
      <c r="AE58" s="3320"/>
      <c r="AF58" s="3314"/>
      <c r="AG58" s="3475" t="s">
        <v>206</v>
      </c>
      <c r="AH58" s="3476"/>
      <c r="AI58" s="3476"/>
      <c r="AJ58" s="3476"/>
      <c r="AK58" s="3476"/>
      <c r="AL58" s="3476"/>
      <c r="AM58" s="3476"/>
      <c r="AN58" s="3476"/>
      <c r="AO58" s="3476"/>
      <c r="AP58" s="3476"/>
      <c r="AQ58" s="3476"/>
      <c r="AR58" s="3476"/>
      <c r="AS58" s="3476"/>
      <c r="AT58" s="3476"/>
      <c r="AU58" s="3476"/>
      <c r="AV58" s="3477"/>
      <c r="AW58" s="986">
        <f t="shared" si="1"/>
        <v>130</v>
      </c>
      <c r="AX58" s="3478">
        <f>+'Detalle renglón 210'!O886</f>
        <v>0</v>
      </c>
      <c r="AY58" s="3479"/>
      <c r="AZ58" s="3479"/>
      <c r="BA58" s="3479"/>
      <c r="BB58" s="3479"/>
      <c r="BC58" s="3479"/>
      <c r="BD58" s="3479"/>
      <c r="BE58" s="3479"/>
      <c r="BF58" s="3479"/>
      <c r="BG58" s="3479"/>
      <c r="BH58" s="3479"/>
      <c r="BI58" s="3479"/>
      <c r="BJ58" s="3479"/>
      <c r="BK58" s="3479"/>
      <c r="BL58" s="3479"/>
      <c r="BM58" s="3480"/>
    </row>
    <row r="59" spans="1:75" ht="27" customHeight="1">
      <c r="B59" s="3278" t="s">
        <v>1611</v>
      </c>
      <c r="C59" s="3400"/>
      <c r="D59" s="3453" t="s">
        <v>202</v>
      </c>
      <c r="E59" s="3453"/>
      <c r="F59" s="3453"/>
      <c r="G59" s="3453"/>
      <c r="H59" s="3453"/>
      <c r="I59" s="3453"/>
      <c r="J59" s="3453"/>
      <c r="K59" s="3453"/>
      <c r="L59" s="3453"/>
      <c r="M59" s="3453"/>
      <c r="N59" s="3453"/>
      <c r="O59" s="3453"/>
      <c r="P59" s="3453"/>
      <c r="Q59" s="3454"/>
      <c r="R59" s="735">
        <f>+R58+1</f>
        <v>112</v>
      </c>
      <c r="S59" s="3455">
        <f>+'Detalle renglón 210'!O808</f>
        <v>0</v>
      </c>
      <c r="T59" s="3456"/>
      <c r="U59" s="3456"/>
      <c r="V59" s="3456"/>
      <c r="W59" s="3456"/>
      <c r="X59" s="3456"/>
      <c r="Y59" s="3456"/>
      <c r="Z59" s="3456"/>
      <c r="AA59" s="3456"/>
      <c r="AB59" s="3456"/>
      <c r="AC59" s="3456"/>
      <c r="AD59" s="3456"/>
      <c r="AE59" s="3457"/>
      <c r="AF59" s="3314"/>
      <c r="AG59" s="3481" t="s">
        <v>207</v>
      </c>
      <c r="AH59" s="3361"/>
      <c r="AI59" s="3361"/>
      <c r="AJ59" s="3361"/>
      <c r="AK59" s="3361"/>
      <c r="AL59" s="3361"/>
      <c r="AM59" s="3361"/>
      <c r="AN59" s="3361"/>
      <c r="AO59" s="3361"/>
      <c r="AP59" s="3361"/>
      <c r="AQ59" s="3361"/>
      <c r="AR59" s="3361"/>
      <c r="AS59" s="3361"/>
      <c r="AT59" s="3361"/>
      <c r="AU59" s="3361"/>
      <c r="AV59" s="3482"/>
      <c r="AW59" s="1007">
        <f t="shared" si="1"/>
        <v>131</v>
      </c>
      <c r="AX59" s="3330">
        <f>+'Detalle renglón 210'!O887</f>
        <v>0</v>
      </c>
      <c r="AY59" s="3331"/>
      <c r="AZ59" s="3331"/>
      <c r="BA59" s="3331"/>
      <c r="BB59" s="3331"/>
      <c r="BC59" s="3331"/>
      <c r="BD59" s="3331"/>
      <c r="BE59" s="3331"/>
      <c r="BF59" s="3331"/>
      <c r="BG59" s="3331"/>
      <c r="BH59" s="3331"/>
      <c r="BI59" s="3331"/>
      <c r="BJ59" s="3331"/>
      <c r="BK59" s="3331"/>
      <c r="BL59" s="3331"/>
      <c r="BM59" s="3332"/>
    </row>
    <row r="60" spans="1:75" ht="27" customHeight="1">
      <c r="B60" s="3278"/>
      <c r="C60" s="3400"/>
      <c r="D60" s="3461" t="s">
        <v>164</v>
      </c>
      <c r="E60" s="3461"/>
      <c r="F60" s="3461"/>
      <c r="G60" s="3461"/>
      <c r="H60" s="3461"/>
      <c r="I60" s="3461"/>
      <c r="J60" s="3461"/>
      <c r="K60" s="3461"/>
      <c r="L60" s="3461"/>
      <c r="M60" s="3461"/>
      <c r="N60" s="3461"/>
      <c r="O60" s="3461"/>
      <c r="P60" s="3461"/>
      <c r="Q60" s="3462"/>
      <c r="R60" s="2097">
        <f t="shared" si="0"/>
        <v>113</v>
      </c>
      <c r="S60" s="3463">
        <f>+'Detalle renglón 210'!O819</f>
        <v>0</v>
      </c>
      <c r="T60" s="3464"/>
      <c r="U60" s="3464"/>
      <c r="V60" s="3464"/>
      <c r="W60" s="3464"/>
      <c r="X60" s="3464"/>
      <c r="Y60" s="3464"/>
      <c r="Z60" s="3464"/>
      <c r="AA60" s="3464"/>
      <c r="AB60" s="3464"/>
      <c r="AC60" s="3464"/>
      <c r="AD60" s="3464"/>
      <c r="AE60" s="3465"/>
      <c r="AF60" s="3314"/>
      <c r="AG60" s="3466" t="s">
        <v>1658</v>
      </c>
      <c r="AH60" s="3461"/>
      <c r="AI60" s="3461"/>
      <c r="AJ60" s="3461"/>
      <c r="AK60" s="3461"/>
      <c r="AL60" s="3461"/>
      <c r="AM60" s="3461"/>
      <c r="AN60" s="3461"/>
      <c r="AO60" s="3461"/>
      <c r="AP60" s="3461"/>
      <c r="AQ60" s="3461"/>
      <c r="AR60" s="3461"/>
      <c r="AS60" s="3461"/>
      <c r="AT60" s="3461"/>
      <c r="AU60" s="3461"/>
      <c r="AV60" s="3467"/>
      <c r="AW60" s="1006">
        <f t="shared" si="1"/>
        <v>132</v>
      </c>
      <c r="AX60" s="3468">
        <f>+'Detalle renglón 210'!O888</f>
        <v>0</v>
      </c>
      <c r="AY60" s="3469"/>
      <c r="AZ60" s="3469"/>
      <c r="BA60" s="3469"/>
      <c r="BB60" s="3469"/>
      <c r="BC60" s="3469"/>
      <c r="BD60" s="3469"/>
      <c r="BE60" s="3469"/>
      <c r="BF60" s="3469"/>
      <c r="BG60" s="3469"/>
      <c r="BH60" s="3469"/>
      <c r="BI60" s="3469"/>
      <c r="BJ60" s="3469"/>
      <c r="BK60" s="3469"/>
      <c r="BL60" s="3469"/>
      <c r="BM60" s="3470"/>
    </row>
    <row r="61" spans="1:75" ht="27" customHeight="1">
      <c r="B61" s="3278"/>
      <c r="C61" s="3400"/>
      <c r="D61" s="3421" t="s">
        <v>25</v>
      </c>
      <c r="E61" s="3361"/>
      <c r="F61" s="3361"/>
      <c r="G61" s="3361"/>
      <c r="H61" s="3361"/>
      <c r="I61" s="3361"/>
      <c r="J61" s="3361"/>
      <c r="K61" s="3361"/>
      <c r="L61" s="3361"/>
      <c r="M61" s="3361"/>
      <c r="N61" s="3361"/>
      <c r="O61" s="3361"/>
      <c r="P61" s="3361"/>
      <c r="Q61" s="3362"/>
      <c r="R61" s="738">
        <f t="shared" si="0"/>
        <v>114</v>
      </c>
      <c r="S61" s="3363">
        <f>+'Detalle renglón 210'!O822</f>
        <v>0</v>
      </c>
      <c r="T61" s="3364"/>
      <c r="U61" s="3364"/>
      <c r="V61" s="3364"/>
      <c r="W61" s="3364"/>
      <c r="X61" s="3364"/>
      <c r="Y61" s="3364"/>
      <c r="Z61" s="3364"/>
      <c r="AA61" s="3364"/>
      <c r="AB61" s="3364"/>
      <c r="AC61" s="3364"/>
      <c r="AD61" s="3364"/>
      <c r="AE61" s="3365"/>
      <c r="AF61" s="3314"/>
      <c r="AG61" s="3471" t="s">
        <v>208</v>
      </c>
      <c r="AH61" s="3472"/>
      <c r="AI61" s="3472"/>
      <c r="AJ61" s="3472"/>
      <c r="AK61" s="3472"/>
      <c r="AL61" s="3472"/>
      <c r="AM61" s="3472"/>
      <c r="AN61" s="3472"/>
      <c r="AO61" s="3472"/>
      <c r="AP61" s="3472"/>
      <c r="AQ61" s="3472"/>
      <c r="AR61" s="3472"/>
      <c r="AS61" s="3472"/>
      <c r="AT61" s="3472"/>
      <c r="AU61" s="3472"/>
      <c r="AV61" s="3473"/>
      <c r="AW61" s="2133">
        <f t="shared" si="1"/>
        <v>133</v>
      </c>
      <c r="AX61" s="3474">
        <f>+'Detalle renglón 210'!O908</f>
        <v>0</v>
      </c>
      <c r="AY61" s="3331"/>
      <c r="AZ61" s="3331"/>
      <c r="BA61" s="3331"/>
      <c r="BB61" s="3331"/>
      <c r="BC61" s="3331"/>
      <c r="BD61" s="3331"/>
      <c r="BE61" s="3331"/>
      <c r="BF61" s="3331"/>
      <c r="BG61" s="3331"/>
      <c r="BH61" s="3331"/>
      <c r="BI61" s="3331"/>
      <c r="BJ61" s="3331"/>
      <c r="BK61" s="3331"/>
      <c r="BL61" s="3331"/>
      <c r="BM61" s="3332"/>
    </row>
    <row r="62" spans="1:75" ht="28.5" customHeight="1" thickBot="1">
      <c r="A62" s="2158">
        <f>+(S59-S60-S61)-S62</f>
        <v>0</v>
      </c>
      <c r="B62" s="3278"/>
      <c r="C62" s="3400"/>
      <c r="D62" s="3438" t="s">
        <v>3846</v>
      </c>
      <c r="E62" s="3438"/>
      <c r="F62" s="3438"/>
      <c r="G62" s="3438"/>
      <c r="H62" s="3438"/>
      <c r="I62" s="3438"/>
      <c r="J62" s="3438"/>
      <c r="K62" s="3438"/>
      <c r="L62" s="3438"/>
      <c r="M62" s="3438"/>
      <c r="N62" s="3438"/>
      <c r="O62" s="3438"/>
      <c r="P62" s="3438"/>
      <c r="Q62" s="3439"/>
      <c r="R62" s="2156">
        <f t="shared" si="0"/>
        <v>115</v>
      </c>
      <c r="S62" s="3440">
        <f>+'Detalle renglón 210'!O835</f>
        <v>0</v>
      </c>
      <c r="T62" s="3441"/>
      <c r="U62" s="3441"/>
      <c r="V62" s="3441"/>
      <c r="W62" s="3441"/>
      <c r="X62" s="3441"/>
      <c r="Y62" s="3441"/>
      <c r="Z62" s="3441"/>
      <c r="AA62" s="3441"/>
      <c r="AB62" s="3441"/>
      <c r="AC62" s="3441"/>
      <c r="AD62" s="3441"/>
      <c r="AE62" s="3442"/>
      <c r="AF62" s="2021"/>
      <c r="AG62" s="2145"/>
      <c r="AH62" s="2146"/>
      <c r="AI62" s="2146"/>
      <c r="AJ62" s="2146"/>
      <c r="AK62" s="2146"/>
      <c r="AL62" s="2146"/>
      <c r="AM62" s="2146"/>
      <c r="AN62" s="2146"/>
      <c r="AO62" s="2146"/>
      <c r="AP62" s="2146"/>
      <c r="AQ62" s="2146"/>
      <c r="AR62" s="2146"/>
      <c r="AS62" s="2146"/>
      <c r="AT62" s="2146"/>
      <c r="AU62" s="2146"/>
      <c r="AV62" s="2146"/>
      <c r="AW62" s="1995"/>
      <c r="AX62" s="1995"/>
      <c r="AY62" s="1995"/>
      <c r="AZ62" s="2134"/>
      <c r="BA62" s="1995"/>
      <c r="BB62" s="1995"/>
      <c r="BC62" s="1995"/>
      <c r="BD62" s="1995"/>
      <c r="BE62" s="1995"/>
      <c r="BF62" s="1995"/>
      <c r="BG62" s="1995"/>
      <c r="BH62" s="1995"/>
      <c r="BI62" s="1995"/>
      <c r="BJ62" s="1995"/>
      <c r="BK62" s="1995"/>
      <c r="BL62" s="1995"/>
      <c r="BM62" s="2001"/>
    </row>
    <row r="63" spans="1:75" ht="78.75" customHeight="1">
      <c r="A63" s="2158">
        <f>+I63-'Detalle renglón 210'!O909</f>
        <v>0</v>
      </c>
      <c r="B63" s="3410" t="s">
        <v>3849</v>
      </c>
      <c r="C63" s="3411"/>
      <c r="D63" s="3411"/>
      <c r="E63" s="3411"/>
      <c r="F63" s="3411"/>
      <c r="G63" s="3411"/>
      <c r="H63" s="2164">
        <v>134</v>
      </c>
      <c r="I63" s="3412">
        <f>IF(AX57+AX61-AX58-AX59-AX60&gt;0,AX57+AX61-AX58-AX59-AX60,0)</f>
        <v>0</v>
      </c>
      <c r="J63" s="3413"/>
      <c r="K63" s="3413"/>
      <c r="L63" s="3413"/>
      <c r="M63" s="3413"/>
      <c r="N63" s="3413"/>
      <c r="O63" s="3413"/>
      <c r="P63" s="3413"/>
      <c r="Q63" s="3414" t="s">
        <v>12</v>
      </c>
      <c r="R63" s="3415"/>
      <c r="S63" s="3416"/>
      <c r="T63" s="2165">
        <v>135</v>
      </c>
      <c r="U63" s="3445">
        <f>+'Detalle renglón 210'!O910</f>
        <v>0</v>
      </c>
      <c r="V63" s="3446"/>
      <c r="W63" s="3446"/>
      <c r="X63" s="3446"/>
      <c r="Y63" s="3446"/>
      <c r="Z63" s="3446"/>
      <c r="AA63" s="3446"/>
      <c r="AB63" s="3446"/>
      <c r="AC63" s="3446"/>
      <c r="AD63" s="3446"/>
      <c r="AE63" s="3447"/>
      <c r="AF63" s="3417" t="s">
        <v>3850</v>
      </c>
      <c r="AG63" s="3418"/>
      <c r="AH63" s="3418"/>
      <c r="AI63" s="3418"/>
      <c r="AJ63" s="3418"/>
      <c r="AK63" s="3418"/>
      <c r="AL63" s="3419"/>
      <c r="AM63" s="2166">
        <v>136</v>
      </c>
      <c r="AN63" s="3420">
        <f>IF(AX57+AX61+U63-AX58-AX59-AX60&gt;0,AX57+AX61+U63-AX58-AX59-AX60,0)</f>
        <v>0</v>
      </c>
      <c r="AO63" s="3420"/>
      <c r="AP63" s="3420"/>
      <c r="AQ63" s="3420"/>
      <c r="AR63" s="3420"/>
      <c r="AS63" s="3420"/>
      <c r="AT63" s="3420"/>
      <c r="AU63" s="3420"/>
      <c r="AV63" s="3420"/>
      <c r="AW63" s="3450" t="s">
        <v>1681</v>
      </c>
      <c r="AX63" s="3451"/>
      <c r="AY63" s="3452"/>
      <c r="AZ63" s="2167">
        <v>137</v>
      </c>
      <c r="BA63" s="3397">
        <f>IF(AX58+AX59+AX60-AX57-AX61-U63&gt;0,AX58+AX59+AX60-AX57-AX61-U63,0)</f>
        <v>0</v>
      </c>
      <c r="BB63" s="3398"/>
      <c r="BC63" s="3398"/>
      <c r="BD63" s="3398"/>
      <c r="BE63" s="3398"/>
      <c r="BF63" s="3398"/>
      <c r="BG63" s="3398"/>
      <c r="BH63" s="3398"/>
      <c r="BI63" s="3398"/>
      <c r="BJ63" s="3398"/>
      <c r="BK63" s="3398"/>
      <c r="BL63" s="3398"/>
      <c r="BM63" s="3399"/>
      <c r="BN63" s="2143">
        <f>+AN63-'Detalle renglón 210'!O912</f>
        <v>0</v>
      </c>
      <c r="BO63" s="2143">
        <f>+BA63-'Detalle renglón 210'!O913</f>
        <v>0</v>
      </c>
    </row>
    <row r="64" spans="1:75" ht="49.5" customHeight="1">
      <c r="B64" s="3421" t="s">
        <v>1682</v>
      </c>
      <c r="C64" s="3361"/>
      <c r="D64" s="3361"/>
      <c r="E64" s="3361"/>
      <c r="F64" s="3361"/>
      <c r="G64" s="3361"/>
      <c r="H64" s="3361"/>
      <c r="I64" s="3361"/>
      <c r="J64" s="2179">
        <v>138</v>
      </c>
      <c r="K64" s="3422">
        <f>+'Detalle renglón 210'!O915</f>
        <v>0</v>
      </c>
      <c r="L64" s="3423"/>
      <c r="M64" s="3423"/>
      <c r="N64" s="3424"/>
      <c r="O64" s="3361" t="s">
        <v>1683</v>
      </c>
      <c r="P64" s="3361"/>
      <c r="Q64" s="3361"/>
      <c r="R64" s="3361"/>
      <c r="S64" s="2179">
        <v>139</v>
      </c>
      <c r="T64" s="3425">
        <f>+'Detalle renglón 210'!O936</f>
        <v>0</v>
      </c>
      <c r="U64" s="3426"/>
      <c r="V64" s="3426"/>
      <c r="W64" s="3426"/>
      <c r="X64" s="3426"/>
      <c r="Y64" s="3426"/>
      <c r="Z64" s="3426"/>
      <c r="AA64" s="3426"/>
      <c r="AB64" s="957"/>
      <c r="AC64" s="957"/>
      <c r="AD64" s="3427" t="s">
        <v>3851</v>
      </c>
      <c r="AE64" s="3361"/>
      <c r="AF64" s="3361"/>
      <c r="AG64" s="3361"/>
      <c r="AH64" s="3361"/>
      <c r="AI64" s="3361"/>
      <c r="AJ64" s="3361"/>
      <c r="AK64" s="3361"/>
      <c r="AL64" s="3362"/>
      <c r="AM64" s="2178">
        <v>140</v>
      </c>
      <c r="AN64" s="3428" t="str">
        <f>+'Detalle renglón 210'!O939</f>
        <v>No aplica</v>
      </c>
      <c r="AO64" s="3429"/>
      <c r="AP64" s="3429"/>
      <c r="AQ64" s="3429"/>
      <c r="AR64" s="3429"/>
      <c r="AS64" s="3429"/>
      <c r="AT64" s="3429"/>
      <c r="AU64" s="3429"/>
      <c r="AV64" s="3429"/>
      <c r="AW64" s="3430" t="s">
        <v>1684</v>
      </c>
      <c r="AX64" s="3431"/>
      <c r="AY64" s="2168"/>
      <c r="AZ64" s="2180">
        <v>141</v>
      </c>
      <c r="BA64" s="3432">
        <f>+'Detalle renglón 210'!O941</f>
        <v>0</v>
      </c>
      <c r="BB64" s="3433"/>
      <c r="BC64" s="3433"/>
      <c r="BD64" s="3433"/>
      <c r="BE64" s="3433"/>
      <c r="BF64" s="3433"/>
      <c r="BG64" s="3433"/>
      <c r="BH64" s="3433"/>
      <c r="BI64" s="3433"/>
      <c r="BJ64" s="3433"/>
      <c r="BK64" s="3433"/>
      <c r="BL64" s="3433"/>
      <c r="BM64" s="3434"/>
    </row>
    <row r="65" spans="2:66" ht="24" customHeight="1">
      <c r="B65" s="3278"/>
      <c r="C65" s="3279"/>
      <c r="D65" s="3279"/>
      <c r="E65" s="3279"/>
      <c r="F65" s="3279"/>
      <c r="G65" s="3279"/>
      <c r="H65" s="3279"/>
      <c r="I65" s="3279"/>
      <c r="J65" s="3279"/>
      <c r="K65" s="3279"/>
      <c r="L65" s="3279"/>
      <c r="M65" s="3279"/>
      <c r="N65" s="3279"/>
      <c r="O65" s="3279"/>
      <c r="P65" s="3279"/>
      <c r="Q65" s="3279"/>
      <c r="R65" s="3279"/>
      <c r="S65" s="3279"/>
      <c r="T65" s="3279"/>
      <c r="U65" s="3279"/>
      <c r="V65" s="3279"/>
      <c r="W65" s="3279"/>
      <c r="X65" s="3279"/>
      <c r="Y65" s="3279"/>
      <c r="Z65" s="3279"/>
      <c r="AA65" s="3279"/>
      <c r="AB65" s="3279"/>
      <c r="AC65" s="3279"/>
      <c r="AD65" s="3279"/>
      <c r="AE65" s="3279"/>
      <c r="AF65" s="3279"/>
      <c r="AG65" s="3279"/>
      <c r="AH65" s="3279"/>
      <c r="AI65" s="3279"/>
      <c r="AJ65" s="3279"/>
      <c r="AK65" s="3279"/>
      <c r="AL65" s="3279"/>
      <c r="AM65" s="3279"/>
      <c r="AN65" s="3279"/>
      <c r="AO65" s="3279"/>
      <c r="AP65" s="3279"/>
      <c r="AQ65" s="3279"/>
      <c r="AR65" s="3279"/>
      <c r="AS65" s="3279"/>
      <c r="AT65" s="3279"/>
      <c r="AU65" s="3279"/>
      <c r="AV65" s="3279"/>
      <c r="AW65" s="3279"/>
      <c r="AX65" s="3279"/>
      <c r="AY65" s="3279"/>
      <c r="AZ65" s="3279"/>
      <c r="BA65" s="3279"/>
      <c r="BB65" s="3279"/>
      <c r="BC65" s="3279"/>
      <c r="BD65" s="3279"/>
      <c r="BE65" s="3279"/>
      <c r="BF65" s="3279"/>
      <c r="BG65" s="3279"/>
      <c r="BH65" s="3279"/>
      <c r="BI65" s="3279"/>
      <c r="BJ65" s="3279"/>
      <c r="BK65" s="3279"/>
      <c r="BL65" s="3279"/>
      <c r="BM65" s="3400"/>
      <c r="BN65" s="760"/>
    </row>
    <row r="66" spans="2:66" ht="14.25">
      <c r="B66" s="3278"/>
      <c r="C66" s="3279"/>
      <c r="D66" s="3279"/>
      <c r="E66" s="3279"/>
      <c r="F66" s="3279"/>
      <c r="G66" s="3279"/>
      <c r="H66" s="3279"/>
      <c r="I66" s="3279"/>
      <c r="J66" s="3279"/>
      <c r="K66" s="3279"/>
      <c r="L66" s="3279"/>
      <c r="M66" s="3279"/>
      <c r="N66" s="3279"/>
      <c r="O66" s="3279"/>
      <c r="P66" s="3279"/>
      <c r="Q66" s="3279"/>
      <c r="R66" s="3279"/>
      <c r="S66" s="3279"/>
      <c r="T66" s="3279"/>
      <c r="U66" s="3279"/>
      <c r="V66" s="3279"/>
      <c r="W66" s="3279"/>
      <c r="X66" s="3279"/>
      <c r="Y66" s="3279"/>
      <c r="Z66" s="3279"/>
      <c r="AA66" s="3279"/>
      <c r="AB66" s="3279"/>
      <c r="AC66" s="3279"/>
      <c r="AD66" s="3279"/>
      <c r="AE66" s="3279"/>
      <c r="AF66" s="3279"/>
      <c r="AG66" s="3279"/>
      <c r="AH66" s="3279"/>
      <c r="AI66" s="3279"/>
      <c r="AJ66" s="3279"/>
      <c r="AK66" s="3279"/>
      <c r="AL66" s="3279"/>
      <c r="AM66" s="3279"/>
      <c r="AN66" s="3279"/>
      <c r="AO66" s="3279"/>
      <c r="AP66" s="3279"/>
      <c r="AQ66" s="3279"/>
      <c r="AR66" s="3279"/>
      <c r="AS66" s="3279"/>
      <c r="AT66" s="3279"/>
      <c r="AU66" s="3279"/>
      <c r="AV66" s="3279"/>
      <c r="AW66" s="3279"/>
      <c r="AX66" s="3279"/>
      <c r="AY66" s="3279"/>
      <c r="AZ66" s="3279"/>
      <c r="BA66" s="3279"/>
      <c r="BB66" s="3279"/>
      <c r="BC66" s="3279"/>
      <c r="BD66" s="3279"/>
      <c r="BE66" s="3279"/>
      <c r="BF66" s="3279"/>
      <c r="BG66" s="3279"/>
      <c r="BH66" s="3279"/>
      <c r="BI66" s="3279"/>
      <c r="BJ66" s="3279"/>
      <c r="BK66" s="3279"/>
      <c r="BL66" s="3279"/>
      <c r="BM66" s="3400"/>
      <c r="BN66" s="760"/>
    </row>
    <row r="67" spans="2:66" ht="14.25">
      <c r="B67" s="3278"/>
      <c r="C67" s="3279"/>
      <c r="D67" s="3279"/>
      <c r="E67" s="3279"/>
      <c r="F67" s="3279"/>
      <c r="G67" s="3279"/>
      <c r="H67" s="3279"/>
      <c r="I67" s="3279"/>
      <c r="J67" s="3279"/>
      <c r="K67" s="3279"/>
      <c r="L67" s="3279"/>
      <c r="M67" s="3279"/>
      <c r="N67" s="3279"/>
      <c r="O67" s="3279"/>
      <c r="P67" s="3279"/>
      <c r="Q67" s="3279"/>
      <c r="R67" s="3279"/>
      <c r="S67" s="3279"/>
      <c r="T67" s="3279"/>
      <c r="U67" s="3279"/>
      <c r="V67" s="3279"/>
      <c r="W67" s="3279"/>
      <c r="X67" s="3279"/>
      <c r="Y67" s="3279"/>
      <c r="Z67" s="3279"/>
      <c r="AA67" s="3279"/>
      <c r="AB67" s="3279"/>
      <c r="AC67" s="3279"/>
      <c r="AD67" s="3279"/>
      <c r="AE67" s="3279"/>
      <c r="AF67" s="3279"/>
      <c r="AG67" s="3279"/>
      <c r="AH67" s="3279"/>
      <c r="AI67" s="3279"/>
      <c r="AJ67" s="3279"/>
      <c r="AK67" s="3279"/>
      <c r="AL67" s="3279"/>
      <c r="AM67" s="3279"/>
      <c r="AN67" s="3279"/>
      <c r="AO67" s="3279"/>
      <c r="AP67" s="3279"/>
      <c r="AQ67" s="3279"/>
      <c r="AR67" s="3279"/>
      <c r="AS67" s="3279"/>
      <c r="AT67" s="3279"/>
      <c r="AU67" s="3279"/>
      <c r="AV67" s="3279"/>
      <c r="AW67" s="3279"/>
      <c r="AX67" s="3279"/>
      <c r="AY67" s="3279"/>
      <c r="AZ67" s="3279"/>
      <c r="BA67" s="3279"/>
      <c r="BB67" s="3279"/>
      <c r="BC67" s="3279"/>
      <c r="BD67" s="3279"/>
      <c r="BE67" s="3279"/>
      <c r="BF67" s="3279"/>
      <c r="BG67" s="3279"/>
      <c r="BH67" s="3279"/>
      <c r="BI67" s="3279"/>
      <c r="BJ67" s="3279"/>
      <c r="BK67" s="3279"/>
      <c r="BL67" s="3279"/>
      <c r="BM67" s="3400"/>
      <c r="BN67" s="760"/>
    </row>
    <row r="68" spans="2:66" thickBot="1">
      <c r="B68" s="3401"/>
      <c r="C68" s="3402"/>
      <c r="D68" s="3402"/>
      <c r="E68" s="3402"/>
      <c r="F68" s="3402"/>
      <c r="G68" s="3402"/>
      <c r="H68" s="3402"/>
      <c r="I68" s="3402"/>
      <c r="J68" s="3402"/>
      <c r="K68" s="3402"/>
      <c r="L68" s="3402"/>
      <c r="M68" s="3402"/>
      <c r="N68" s="3402"/>
      <c r="O68" s="3402"/>
      <c r="P68" s="3402"/>
      <c r="Q68" s="3402"/>
      <c r="R68" s="3402"/>
      <c r="S68" s="3402"/>
      <c r="T68" s="3402"/>
      <c r="U68" s="3402"/>
      <c r="V68" s="3402"/>
      <c r="W68" s="3402"/>
      <c r="X68" s="3402"/>
      <c r="Y68" s="3402"/>
      <c r="Z68" s="3402"/>
      <c r="AA68" s="3402"/>
      <c r="AB68" s="3402"/>
      <c r="AC68" s="3402"/>
      <c r="AD68" s="3402"/>
      <c r="AE68" s="3402"/>
      <c r="AF68" s="3402"/>
      <c r="AG68" s="3402"/>
      <c r="AH68" s="3402"/>
      <c r="AI68" s="3402"/>
      <c r="AJ68" s="3402"/>
      <c r="AK68" s="3402"/>
      <c r="AL68" s="3402"/>
      <c r="AM68" s="3402"/>
      <c r="AN68" s="3402"/>
      <c r="AO68" s="3402"/>
      <c r="AP68" s="3402"/>
      <c r="AQ68" s="3402"/>
      <c r="AR68" s="3402"/>
      <c r="AS68" s="3402"/>
      <c r="AT68" s="3402"/>
      <c r="AU68" s="3402"/>
      <c r="AV68" s="3402"/>
      <c r="AW68" s="3402"/>
      <c r="AX68" s="3402"/>
      <c r="AY68" s="3402"/>
      <c r="AZ68" s="3402"/>
      <c r="BA68" s="3402"/>
      <c r="BB68" s="3402"/>
      <c r="BC68" s="3402"/>
      <c r="BD68" s="3402"/>
      <c r="BE68" s="3402"/>
      <c r="BF68" s="3402"/>
      <c r="BG68" s="3402"/>
      <c r="BH68" s="3402"/>
      <c r="BI68" s="3402"/>
      <c r="BJ68" s="3402"/>
      <c r="BK68" s="3402"/>
      <c r="BL68" s="3402"/>
      <c r="BM68" s="3403"/>
      <c r="BN68" s="760"/>
    </row>
    <row r="69" spans="2:66">
      <c r="B69" s="2022" t="s">
        <v>696</v>
      </c>
      <c r="C69" s="2023"/>
      <c r="D69" s="2023"/>
      <c r="E69" s="2023"/>
      <c r="F69" s="2023"/>
      <c r="G69" s="2023"/>
      <c r="H69" s="2023"/>
      <c r="I69" s="2023"/>
      <c r="J69" s="2023"/>
      <c r="K69" s="2024"/>
      <c r="L69" s="2024"/>
      <c r="M69" s="2025"/>
      <c r="N69" s="2176"/>
      <c r="O69" s="2177"/>
      <c r="P69" s="2025"/>
      <c r="Q69" s="2025"/>
      <c r="R69" s="2025"/>
      <c r="S69" s="2026"/>
      <c r="T69" s="2002"/>
      <c r="U69" s="2002"/>
      <c r="V69" s="3404" t="s">
        <v>13</v>
      </c>
      <c r="W69" s="3404"/>
      <c r="X69" s="3404"/>
      <c r="Y69" s="3404"/>
      <c r="Z69" s="3404"/>
      <c r="AA69" s="3404"/>
      <c r="AB69" s="3404"/>
      <c r="AC69" s="3404"/>
      <c r="AD69" s="3404"/>
      <c r="AE69" s="3404"/>
      <c r="AF69" s="3404"/>
      <c r="AG69" s="3404"/>
      <c r="AH69" s="3404"/>
      <c r="AI69" s="3404"/>
      <c r="AJ69" s="1991"/>
      <c r="AK69" s="2135"/>
      <c r="AL69" s="2135"/>
      <c r="AM69" s="2135"/>
      <c r="AN69" s="2135"/>
      <c r="AO69" s="2135"/>
      <c r="AP69" s="2135"/>
      <c r="AQ69" s="2135"/>
      <c r="AR69" s="2135"/>
      <c r="AS69" s="1992"/>
      <c r="AT69" s="1992"/>
      <c r="AU69" s="1992"/>
      <c r="AV69" s="1992"/>
      <c r="AW69" s="1992"/>
      <c r="AX69" s="1992"/>
      <c r="AY69" s="1992"/>
      <c r="AZ69" s="1992"/>
      <c r="BA69" s="2136"/>
      <c r="BB69" s="2136"/>
      <c r="BC69" s="2135"/>
      <c r="BD69" s="2135"/>
      <c r="BE69" s="2135"/>
      <c r="BF69" s="2135"/>
      <c r="BG69" s="2135"/>
      <c r="BH69" s="1992"/>
      <c r="BI69" s="1992"/>
      <c r="BJ69" s="1992"/>
      <c r="BK69" s="1992"/>
      <c r="BL69" s="1992"/>
      <c r="BM69" s="2057"/>
    </row>
    <row r="70" spans="2:66">
      <c r="B70" s="3405" t="s">
        <v>16</v>
      </c>
      <c r="C70" s="3406"/>
      <c r="D70" s="3406"/>
      <c r="E70" s="3406"/>
      <c r="F70" s="3406"/>
      <c r="G70" s="3406"/>
      <c r="H70" s="3406"/>
      <c r="I70" s="3406"/>
      <c r="J70" s="3406"/>
      <c r="K70" s="3406"/>
      <c r="L70" s="3406"/>
      <c r="M70" s="3406"/>
      <c r="N70" s="3406"/>
      <c r="O70" s="3406"/>
      <c r="P70" s="3406"/>
      <c r="Q70" s="3406"/>
      <c r="R70" s="2025"/>
      <c r="S70" s="2030"/>
      <c r="T70" s="2002"/>
      <c r="U70" s="2002"/>
      <c r="V70" s="2002"/>
      <c r="W70" s="2002"/>
      <c r="X70" s="2002"/>
      <c r="Y70" s="2002" t="s">
        <v>14</v>
      </c>
      <c r="Z70" s="2002"/>
      <c r="AA70" s="1995"/>
      <c r="AB70" s="1995"/>
      <c r="AC70" s="1995"/>
      <c r="AD70" s="1995"/>
      <c r="AE70" s="1995"/>
      <c r="AF70" s="1995"/>
      <c r="AG70" s="1995"/>
      <c r="AH70" s="1995"/>
      <c r="AI70" s="1995"/>
      <c r="AJ70" s="2137" t="s">
        <v>15</v>
      </c>
      <c r="AK70" s="2027"/>
      <c r="AL70" s="2027"/>
      <c r="AM70" s="2027"/>
      <c r="AN70" s="2027"/>
      <c r="AO70" s="2027"/>
      <c r="AP70" s="2027"/>
      <c r="AQ70" s="2027"/>
      <c r="AR70" s="2027"/>
      <c r="AS70" s="2024"/>
      <c r="AT70" s="2024"/>
      <c r="AU70" s="2024"/>
      <c r="AV70" s="2024"/>
      <c r="AW70" s="2024"/>
      <c r="AX70" s="2024"/>
      <c r="AY70" s="2024"/>
      <c r="AZ70" s="2024"/>
      <c r="BA70" s="2024"/>
      <c r="BB70" s="2027"/>
      <c r="BC70" s="2027"/>
      <c r="BD70" s="2027"/>
      <c r="BE70" s="2027"/>
      <c r="BF70" s="2027"/>
      <c r="BG70" s="2027"/>
      <c r="BH70" s="2024"/>
      <c r="BI70" s="2024"/>
      <c r="BJ70" s="2024"/>
      <c r="BK70" s="2024"/>
      <c r="BL70" s="2024"/>
      <c r="BM70" s="2026"/>
    </row>
    <row r="71" spans="2:66" ht="23.25" customHeight="1">
      <c r="B71" s="2031"/>
      <c r="C71" s="2029"/>
      <c r="D71" s="2029"/>
      <c r="E71" s="2029"/>
      <c r="F71" s="2029"/>
      <c r="G71" s="2029"/>
      <c r="H71" s="2029"/>
      <c r="I71" s="2029"/>
      <c r="J71" s="2029"/>
      <c r="K71" s="2029"/>
      <c r="L71" s="2029"/>
      <c r="M71" s="2032"/>
      <c r="N71" s="2032"/>
      <c r="O71" s="2032"/>
      <c r="P71" s="2032"/>
      <c r="Q71" s="2032"/>
      <c r="R71" s="2032"/>
      <c r="S71" s="2033"/>
      <c r="T71" s="2002"/>
      <c r="U71" s="2002"/>
      <c r="V71" s="2002"/>
      <c r="W71" s="2002"/>
      <c r="X71" s="2002"/>
      <c r="Y71" s="2002"/>
      <c r="Z71" s="2002"/>
      <c r="AA71" s="1995"/>
      <c r="AB71" s="1995"/>
      <c r="AC71" s="1995"/>
      <c r="AD71" s="1995"/>
      <c r="AE71" s="1995"/>
      <c r="AF71" s="1995"/>
      <c r="AG71" s="1995"/>
      <c r="AH71" s="1995"/>
      <c r="AI71" s="1995"/>
      <c r="AJ71" s="2138"/>
      <c r="AK71" s="2028"/>
      <c r="AL71" s="2028"/>
      <c r="AM71" s="2028"/>
      <c r="AN71" s="2028"/>
      <c r="AO71" s="2028"/>
      <c r="AP71" s="2028"/>
      <c r="AQ71" s="2028"/>
      <c r="AR71" s="2028"/>
      <c r="AS71" s="2028"/>
      <c r="AT71" s="2034" t="s">
        <v>17</v>
      </c>
      <c r="AU71" s="2035"/>
      <c r="AV71" s="2024"/>
      <c r="AW71" s="2024"/>
      <c r="AX71" s="2024"/>
      <c r="AY71" s="2024"/>
      <c r="AZ71" s="3407"/>
      <c r="BA71" s="3408"/>
      <c r="BB71" s="3408"/>
      <c r="BC71" s="3408"/>
      <c r="BD71" s="3408"/>
      <c r="BE71" s="3408"/>
      <c r="BF71" s="3408"/>
      <c r="BG71" s="3408"/>
      <c r="BH71" s="3408"/>
      <c r="BI71" s="3408"/>
      <c r="BJ71" s="3409"/>
      <c r="BK71" s="742"/>
      <c r="BL71" s="743"/>
      <c r="BM71" s="2026"/>
    </row>
    <row r="72" spans="2:66" ht="15.75" thickBot="1">
      <c r="B72" s="2036"/>
      <c r="C72" s="744"/>
      <c r="D72" s="745"/>
      <c r="E72" s="745"/>
      <c r="F72" s="745"/>
      <c r="G72" s="745"/>
      <c r="H72" s="745"/>
      <c r="I72" s="745"/>
      <c r="J72" s="745"/>
      <c r="K72" s="745"/>
      <c r="L72" s="745"/>
      <c r="M72" s="745"/>
      <c r="N72" s="745"/>
      <c r="O72" s="745"/>
      <c r="P72" s="745"/>
      <c r="Q72" s="745"/>
      <c r="R72" s="745"/>
      <c r="S72" s="746"/>
      <c r="T72" s="2002"/>
      <c r="U72" s="2002"/>
      <c r="V72" s="2002"/>
      <c r="W72" s="2002"/>
      <c r="X72" s="2002"/>
      <c r="Y72" s="2002"/>
      <c r="Z72" s="2002"/>
      <c r="AA72" s="1995"/>
      <c r="AB72" s="1995"/>
      <c r="AC72" s="1995"/>
      <c r="AD72" s="1995"/>
      <c r="AE72" s="1995"/>
      <c r="AF72" s="1995"/>
      <c r="AG72" s="1995"/>
      <c r="AH72" s="1995"/>
      <c r="AI72" s="1995"/>
      <c r="AJ72" s="2139"/>
      <c r="AK72" s="2024"/>
      <c r="AL72" s="2024"/>
      <c r="AM72" s="2024"/>
      <c r="AN72" s="2024"/>
      <c r="AO72" s="2024"/>
      <c r="AP72" s="2024"/>
      <c r="AQ72" s="2024"/>
      <c r="AR72" s="2024"/>
      <c r="AS72" s="2024"/>
      <c r="AT72" s="2035"/>
      <c r="AU72" s="2035"/>
      <c r="AV72" s="2035"/>
      <c r="AW72" s="2035"/>
      <c r="AX72" s="2035"/>
      <c r="AY72" s="2035"/>
      <c r="AZ72" s="2035"/>
      <c r="BA72" s="2035"/>
      <c r="BB72" s="2035"/>
      <c r="BC72" s="2035"/>
      <c r="BD72" s="2035"/>
      <c r="BE72" s="2035"/>
      <c r="BF72" s="2035"/>
      <c r="BG72" s="2035"/>
      <c r="BH72" s="2035"/>
      <c r="BI72" s="2035"/>
      <c r="BJ72" s="2035"/>
      <c r="BK72" s="2035"/>
      <c r="BL72" s="2024"/>
      <c r="BM72" s="2026"/>
    </row>
    <row r="73" spans="2:66" ht="15.75" thickBot="1">
      <c r="B73" s="2031" t="s">
        <v>196</v>
      </c>
      <c r="C73" s="2037"/>
      <c r="D73" s="2025"/>
      <c r="E73" s="2025"/>
      <c r="F73" s="2025"/>
      <c r="G73" s="2025"/>
      <c r="H73" s="2025"/>
      <c r="I73" s="2025"/>
      <c r="J73" s="2025"/>
      <c r="K73" s="2025"/>
      <c r="L73" s="2025"/>
      <c r="M73" s="2025"/>
      <c r="N73" s="2025"/>
      <c r="O73" s="2025"/>
      <c r="P73" s="2025"/>
      <c r="Q73" s="2025"/>
      <c r="R73" s="2025"/>
      <c r="S73" s="2030"/>
      <c r="T73" s="2002"/>
      <c r="U73" s="2002"/>
      <c r="V73" s="2002"/>
      <c r="W73" s="2002"/>
      <c r="X73" s="2002"/>
      <c r="Y73" s="2002"/>
      <c r="Z73" s="2002"/>
      <c r="AA73" s="1995"/>
      <c r="AB73" s="1995"/>
      <c r="AC73" s="1995"/>
      <c r="AD73" s="1995"/>
      <c r="AE73" s="1995"/>
      <c r="AF73" s="1995"/>
      <c r="AG73" s="1995"/>
      <c r="AH73" s="1995"/>
      <c r="AI73" s="1995"/>
      <c r="AJ73" s="2140"/>
      <c r="AK73" s="747"/>
      <c r="AL73" s="747"/>
      <c r="AM73" s="747"/>
      <c r="AN73" s="747"/>
      <c r="AO73" s="747"/>
      <c r="AP73" s="747"/>
      <c r="AQ73" s="747"/>
      <c r="AR73" s="747"/>
      <c r="AS73" s="747"/>
      <c r="AT73" s="747"/>
      <c r="AU73" s="747"/>
      <c r="AV73" s="747"/>
      <c r="AW73" s="747"/>
      <c r="AX73" s="747"/>
      <c r="AY73" s="747"/>
      <c r="AZ73" s="747"/>
      <c r="BA73" s="747"/>
      <c r="BB73" s="748"/>
      <c r="BC73" s="748"/>
      <c r="BD73" s="748"/>
      <c r="BE73" s="748"/>
      <c r="BF73" s="748"/>
      <c r="BG73" s="748"/>
      <c r="BH73" s="747"/>
      <c r="BI73" s="747"/>
      <c r="BJ73" s="747"/>
      <c r="BK73" s="747"/>
      <c r="BL73" s="747"/>
      <c r="BM73" s="749"/>
    </row>
    <row r="74" spans="2:66">
      <c r="B74" s="2031" t="s">
        <v>197</v>
      </c>
      <c r="C74" s="2037"/>
      <c r="D74" s="2025"/>
      <c r="E74" s="2025"/>
      <c r="F74" s="2025"/>
      <c r="G74" s="2025"/>
      <c r="H74" s="2025"/>
      <c r="I74" s="2025"/>
      <c r="J74" s="2025"/>
      <c r="K74" s="2025"/>
      <c r="L74" s="2025"/>
      <c r="M74" s="2025"/>
      <c r="N74" s="2025" t="s">
        <v>198</v>
      </c>
      <c r="O74" s="2025"/>
      <c r="P74" s="2038"/>
      <c r="Q74" s="2038"/>
      <c r="R74" s="731"/>
      <c r="S74" s="2039"/>
      <c r="T74" s="2040"/>
      <c r="U74" s="2040"/>
      <c r="V74" s="2040"/>
      <c r="W74" s="2040"/>
      <c r="X74" s="2040"/>
      <c r="Y74" s="2040"/>
      <c r="Z74" s="2040"/>
      <c r="AA74" s="1995"/>
      <c r="AB74" s="1995"/>
      <c r="AC74" s="1995"/>
      <c r="AD74" s="1995"/>
      <c r="AE74" s="1995"/>
      <c r="AF74" s="1995"/>
      <c r="AG74" s="1995"/>
      <c r="AH74" s="1995"/>
      <c r="AI74" s="1995"/>
      <c r="AJ74" s="750" t="s">
        <v>3852</v>
      </c>
      <c r="AK74" s="752"/>
      <c r="AL74" s="751"/>
      <c r="AM74" s="751"/>
      <c r="AN74" s="751"/>
      <c r="AO74" s="751"/>
      <c r="AP74" s="751"/>
      <c r="AQ74" s="751"/>
      <c r="AR74" s="751"/>
      <c r="AS74" s="751"/>
      <c r="AT74" s="751"/>
      <c r="AU74" s="751"/>
      <c r="AV74" s="751"/>
      <c r="AW74" s="751"/>
      <c r="AX74" s="751"/>
      <c r="AY74" s="751"/>
      <c r="AZ74" s="751"/>
      <c r="BA74" s="751"/>
      <c r="BB74" s="751"/>
      <c r="BC74" s="751"/>
      <c r="BD74" s="751"/>
      <c r="BE74" s="751"/>
      <c r="BF74" s="751"/>
      <c r="BG74" s="751"/>
      <c r="BH74" s="751"/>
      <c r="BI74" s="751"/>
      <c r="BJ74" s="751"/>
      <c r="BK74" s="751"/>
      <c r="BL74" s="751"/>
      <c r="BM74" s="2041"/>
    </row>
    <row r="75" spans="2:66">
      <c r="B75" s="2031"/>
      <c r="C75" s="2025"/>
      <c r="D75" s="2042"/>
      <c r="E75" s="2042"/>
      <c r="F75" s="2042"/>
      <c r="G75" s="2042"/>
      <c r="H75" s="2042"/>
      <c r="I75" s="2042"/>
      <c r="J75" s="2025"/>
      <c r="K75" s="2025"/>
      <c r="L75" s="2043"/>
      <c r="M75" s="2043"/>
      <c r="N75" s="2043"/>
      <c r="O75" s="2043"/>
      <c r="P75" s="2025"/>
      <c r="Q75" s="2025"/>
      <c r="R75" s="2025"/>
      <c r="S75" s="2030"/>
      <c r="T75" s="2002"/>
      <c r="U75" s="2002"/>
      <c r="V75" s="2002"/>
      <c r="W75" s="2002"/>
      <c r="X75" s="2002"/>
      <c r="Y75" s="2002"/>
      <c r="Z75" s="2002"/>
      <c r="AA75" s="2044"/>
      <c r="AB75" s="1995"/>
      <c r="AC75" s="1995"/>
      <c r="AD75" s="1995"/>
      <c r="AE75" s="1995"/>
      <c r="AF75" s="1995"/>
      <c r="AG75" s="1995"/>
      <c r="AH75" s="1995"/>
      <c r="AI75" s="1995"/>
      <c r="AJ75" s="750"/>
      <c r="AK75" s="752"/>
      <c r="AL75" s="752"/>
      <c r="AM75" s="752"/>
      <c r="AN75" s="752"/>
      <c r="AO75" s="752"/>
      <c r="AP75" s="752"/>
      <c r="AQ75" s="752"/>
      <c r="AR75" s="752"/>
      <c r="AS75" s="752"/>
      <c r="AT75" s="752"/>
      <c r="AU75" s="752"/>
      <c r="AV75" s="752"/>
      <c r="AW75" s="752"/>
      <c r="AX75" s="752"/>
      <c r="AY75" s="752"/>
      <c r="AZ75" s="752"/>
      <c r="BA75" s="752"/>
      <c r="BB75" s="752"/>
      <c r="BC75" s="752"/>
      <c r="BD75" s="752"/>
      <c r="BE75" s="752"/>
      <c r="BF75" s="752"/>
      <c r="BG75" s="752"/>
      <c r="BH75" s="752"/>
      <c r="BI75" s="752"/>
      <c r="BJ75" s="752"/>
      <c r="BK75" s="752"/>
      <c r="BL75" s="752"/>
      <c r="BM75" s="2045"/>
    </row>
    <row r="76" spans="2:66">
      <c r="B76" s="2031"/>
      <c r="C76" s="2025"/>
      <c r="D76" s="2042"/>
      <c r="E76" s="2042"/>
      <c r="F76" s="2042"/>
      <c r="G76" s="2042"/>
      <c r="H76" s="2042"/>
      <c r="I76" s="2042"/>
      <c r="J76" s="2025"/>
      <c r="K76" s="2025"/>
      <c r="L76" s="2043"/>
      <c r="M76" s="2043"/>
      <c r="N76" s="2025"/>
      <c r="O76" s="2043"/>
      <c r="P76" s="2025"/>
      <c r="Q76" s="2025"/>
      <c r="R76" s="2025"/>
      <c r="S76" s="2030"/>
      <c r="T76" s="2002"/>
      <c r="U76" s="2002"/>
      <c r="V76" s="2002"/>
      <c r="W76" s="2002"/>
      <c r="X76" s="2002"/>
      <c r="Y76" s="2002"/>
      <c r="Z76" s="2002"/>
      <c r="AA76" s="1995"/>
      <c r="AB76" s="1995"/>
      <c r="AC76" s="1995"/>
      <c r="AD76" s="1995"/>
      <c r="AE76" s="1995"/>
      <c r="AF76" s="1995"/>
      <c r="AG76" s="1995"/>
      <c r="AH76" s="1995"/>
      <c r="AI76" s="1995"/>
      <c r="AJ76" s="753"/>
      <c r="AK76" s="751"/>
      <c r="AL76" s="751"/>
      <c r="AM76" s="751"/>
      <c r="AN76" s="751"/>
      <c r="AO76" s="751"/>
      <c r="AP76" s="751"/>
      <c r="AQ76" s="751"/>
      <c r="AR76" s="751"/>
      <c r="AS76" s="751"/>
      <c r="AT76" s="751"/>
      <c r="AU76" s="751"/>
      <c r="AV76" s="751"/>
      <c r="AW76" s="751"/>
      <c r="AX76" s="751"/>
      <c r="AY76" s="751"/>
      <c r="AZ76" s="751"/>
      <c r="BA76" s="751"/>
      <c r="BB76" s="751"/>
      <c r="BC76" s="751"/>
      <c r="BD76" s="751"/>
      <c r="BE76" s="751"/>
      <c r="BF76" s="751"/>
      <c r="BG76" s="751"/>
      <c r="BH76" s="751"/>
      <c r="BI76" s="751"/>
      <c r="BJ76" s="751"/>
      <c r="BK76" s="751"/>
      <c r="BL76" s="751"/>
      <c r="BM76" s="2041"/>
    </row>
    <row r="77" spans="2:66">
      <c r="B77" s="2031"/>
      <c r="C77" s="2037"/>
      <c r="D77" s="2046"/>
      <c r="E77" s="2046"/>
      <c r="F77" s="2046"/>
      <c r="G77" s="2046"/>
      <c r="H77" s="2046"/>
      <c r="I77" s="2046"/>
      <c r="J77" s="2025"/>
      <c r="K77" s="2025"/>
      <c r="L77" s="2025"/>
      <c r="M77" s="2025"/>
      <c r="N77" s="2025"/>
      <c r="O77" s="2025"/>
      <c r="P77" s="2025"/>
      <c r="Q77" s="2025"/>
      <c r="R77" s="2025"/>
      <c r="S77" s="2030"/>
      <c r="T77" s="2002"/>
      <c r="U77" s="2002"/>
      <c r="V77" s="2002"/>
      <c r="W77" s="2002"/>
      <c r="X77" s="2002"/>
      <c r="Y77" s="2002"/>
      <c r="Z77" s="2002"/>
      <c r="AA77" s="1995"/>
      <c r="AB77" s="1995"/>
      <c r="AC77" s="1995"/>
      <c r="AD77" s="1995"/>
      <c r="AE77" s="1995"/>
      <c r="AF77" s="1995"/>
      <c r="AG77" s="1995"/>
      <c r="AH77" s="1995"/>
      <c r="AI77" s="1995"/>
      <c r="AJ77" s="753"/>
      <c r="AK77" s="751"/>
      <c r="AL77" s="751"/>
      <c r="AM77" s="751"/>
      <c r="AN77" s="751"/>
      <c r="AO77" s="751"/>
      <c r="AP77" s="751"/>
      <c r="AQ77" s="751"/>
      <c r="AR77" s="751"/>
      <c r="AS77" s="751"/>
      <c r="AT77" s="751"/>
      <c r="AU77" s="751"/>
      <c r="AV77" s="751"/>
      <c r="AW77" s="751"/>
      <c r="AX77" s="751"/>
      <c r="AY77" s="751"/>
      <c r="AZ77" s="751"/>
      <c r="BA77" s="751"/>
      <c r="BB77" s="751"/>
      <c r="BC77" s="751"/>
      <c r="BD77" s="751"/>
      <c r="BE77" s="751"/>
      <c r="BF77" s="751"/>
      <c r="BG77" s="751"/>
      <c r="BH77" s="751"/>
      <c r="BI77" s="751"/>
      <c r="BJ77" s="751"/>
      <c r="BK77" s="751"/>
      <c r="BL77" s="751"/>
      <c r="BM77" s="2041"/>
    </row>
    <row r="78" spans="2:66" ht="15.75" thickBot="1">
      <c r="B78" s="2047" t="s">
        <v>199</v>
      </c>
      <c r="C78" s="754"/>
      <c r="D78" s="755"/>
      <c r="E78" s="755"/>
      <c r="F78" s="755"/>
      <c r="G78" s="755"/>
      <c r="H78" s="755"/>
      <c r="I78" s="755"/>
      <c r="J78" s="756"/>
      <c r="K78" s="2047"/>
      <c r="L78" s="745"/>
      <c r="M78" s="745"/>
      <c r="N78" s="745"/>
      <c r="O78" s="745"/>
      <c r="P78" s="745"/>
      <c r="Q78" s="745"/>
      <c r="R78" s="745"/>
      <c r="S78" s="746"/>
      <c r="T78" s="757"/>
      <c r="U78" s="757"/>
      <c r="V78" s="3448"/>
      <c r="W78" s="3449"/>
      <c r="X78" s="3449"/>
      <c r="Y78" s="3449"/>
      <c r="Z78" s="3449"/>
      <c r="AA78" s="3449"/>
      <c r="AB78" s="3449"/>
      <c r="AC78" s="3449"/>
      <c r="AD78" s="3449"/>
      <c r="AE78" s="3449"/>
      <c r="AF78" s="3449"/>
      <c r="AG78" s="3449"/>
      <c r="AH78" s="3449"/>
      <c r="AI78" s="3449"/>
      <c r="AJ78" s="758"/>
      <c r="AK78" s="759"/>
      <c r="AL78" s="759"/>
      <c r="AM78" s="759"/>
      <c r="AN78" s="759"/>
      <c r="AO78" s="759"/>
      <c r="AP78" s="759"/>
      <c r="AQ78" s="759"/>
      <c r="AR78" s="759"/>
      <c r="AS78" s="759"/>
      <c r="AT78" s="759"/>
      <c r="AU78" s="759"/>
      <c r="AV78" s="759"/>
      <c r="AW78" s="759"/>
      <c r="AX78" s="759"/>
      <c r="AY78" s="759"/>
      <c r="AZ78" s="759"/>
      <c r="BA78" s="759"/>
      <c r="BB78" s="759"/>
      <c r="BC78" s="759"/>
      <c r="BD78" s="759"/>
      <c r="BE78" s="759"/>
      <c r="BF78" s="759"/>
      <c r="BG78" s="759"/>
      <c r="BH78" s="759"/>
      <c r="BI78" s="759"/>
      <c r="BJ78" s="759"/>
      <c r="BK78" s="759"/>
      <c r="BL78" s="759"/>
      <c r="BM78" s="2048"/>
    </row>
    <row r="79" spans="2:66" ht="14.25">
      <c r="B79" s="760"/>
      <c r="C79" s="760"/>
      <c r="D79" s="760"/>
      <c r="E79" s="760"/>
      <c r="F79" s="760"/>
      <c r="G79" s="760"/>
      <c r="H79" s="760"/>
      <c r="I79" s="760"/>
      <c r="J79" s="760"/>
      <c r="K79" s="760"/>
      <c r="L79" s="760"/>
      <c r="M79" s="760"/>
      <c r="N79" s="760"/>
      <c r="O79" s="760"/>
      <c r="P79" s="760"/>
      <c r="Q79" s="760"/>
      <c r="R79" s="760"/>
      <c r="S79" s="760"/>
      <c r="T79" s="760"/>
      <c r="U79" s="760"/>
      <c r="V79" s="760"/>
      <c r="W79" s="760"/>
      <c r="X79" s="760"/>
      <c r="Y79" s="760"/>
      <c r="Z79" s="760"/>
      <c r="AA79" s="760"/>
      <c r="AB79" s="760"/>
      <c r="AC79" s="760"/>
      <c r="AD79" s="760"/>
      <c r="AE79" s="760"/>
      <c r="AF79" s="760"/>
      <c r="AG79" s="760"/>
      <c r="AH79" s="760"/>
      <c r="AI79" s="760"/>
      <c r="AJ79" s="760"/>
      <c r="AK79" s="760"/>
      <c r="AL79" s="760"/>
      <c r="AM79" s="760"/>
      <c r="AN79" s="760"/>
      <c r="AO79" s="760"/>
      <c r="AP79" s="760"/>
      <c r="AQ79" s="760"/>
      <c r="AR79" s="760"/>
      <c r="AS79" s="760"/>
      <c r="AT79" s="760"/>
      <c r="AU79" s="760"/>
      <c r="AV79" s="760"/>
      <c r="AW79" s="760"/>
      <c r="AX79" s="760"/>
      <c r="AY79" s="760"/>
      <c r="AZ79" s="760"/>
      <c r="BA79" s="760"/>
      <c r="BB79" s="760"/>
      <c r="BC79" s="760"/>
      <c r="BD79" s="760"/>
      <c r="BE79" s="760"/>
      <c r="BF79" s="760"/>
      <c r="BG79" s="760"/>
      <c r="BH79" s="760"/>
      <c r="BI79" s="760"/>
      <c r="BJ79" s="760"/>
      <c r="BK79" s="760"/>
      <c r="BL79" s="760"/>
      <c r="BM79" s="760"/>
    </row>
    <row r="80" spans="2:66" ht="14.25">
      <c r="B80" s="760"/>
      <c r="C80" s="760"/>
      <c r="D80" s="760"/>
      <c r="E80" s="760"/>
      <c r="F80" s="760"/>
      <c r="G80" s="760"/>
      <c r="H80" s="760"/>
      <c r="I80" s="760"/>
      <c r="J80" s="760"/>
      <c r="K80" s="760"/>
      <c r="L80" s="760"/>
      <c r="M80" s="760"/>
      <c r="N80" s="760"/>
      <c r="O80" s="760"/>
      <c r="P80" s="760"/>
      <c r="Q80" s="760"/>
      <c r="R80" s="760"/>
      <c r="S80" s="760"/>
      <c r="T80" s="760"/>
      <c r="U80" s="760"/>
      <c r="V80" s="760"/>
      <c r="W80" s="760"/>
      <c r="X80" s="760"/>
      <c r="Y80" s="760"/>
      <c r="Z80" s="760"/>
      <c r="AA80" s="760"/>
      <c r="AB80" s="760"/>
      <c r="AC80" s="760"/>
      <c r="AD80" s="760"/>
      <c r="AE80" s="760"/>
      <c r="AF80" s="760"/>
      <c r="AG80" s="760"/>
      <c r="AH80" s="760"/>
      <c r="AI80" s="760"/>
      <c r="AJ80" s="760"/>
      <c r="AK80" s="760"/>
      <c r="AL80" s="760"/>
      <c r="AM80" s="760"/>
      <c r="AN80" s="760"/>
      <c r="AO80" s="760"/>
      <c r="AP80" s="760"/>
      <c r="AQ80" s="760"/>
      <c r="AR80" s="760"/>
      <c r="AS80" s="760"/>
      <c r="AT80" s="760"/>
      <c r="AU80" s="760"/>
      <c r="AV80" s="760"/>
      <c r="AW80" s="760"/>
      <c r="AX80" s="760"/>
      <c r="AY80" s="760"/>
      <c r="AZ80" s="760"/>
      <c r="BA80" s="760"/>
      <c r="BB80" s="760"/>
      <c r="BC80" s="760"/>
      <c r="BD80" s="760"/>
      <c r="BE80" s="760"/>
      <c r="BF80" s="760"/>
      <c r="BG80" s="760"/>
      <c r="BH80" s="760"/>
      <c r="BI80" s="760"/>
      <c r="BJ80" s="760"/>
      <c r="BK80" s="760"/>
      <c r="BL80" s="760"/>
      <c r="BM80" s="760"/>
    </row>
    <row r="81" spans="2:66" ht="14.25">
      <c r="B81" s="760"/>
      <c r="C81" s="760"/>
      <c r="D81" s="760"/>
      <c r="E81" s="760"/>
      <c r="F81" s="760"/>
      <c r="G81" s="760"/>
      <c r="H81" s="760"/>
      <c r="I81" s="760"/>
      <c r="J81" s="760"/>
      <c r="K81" s="760"/>
      <c r="L81" s="760"/>
      <c r="M81" s="760"/>
      <c r="N81" s="760"/>
      <c r="O81" s="760"/>
      <c r="P81" s="760"/>
      <c r="Q81" s="760"/>
      <c r="R81" s="760"/>
      <c r="S81" s="760"/>
      <c r="T81" s="760"/>
      <c r="U81" s="760"/>
      <c r="V81" s="760"/>
      <c r="W81" s="760"/>
      <c r="X81" s="760"/>
      <c r="Y81" s="760"/>
      <c r="Z81" s="760"/>
      <c r="AA81" s="760"/>
      <c r="AB81" s="760"/>
      <c r="AC81" s="760"/>
      <c r="AD81" s="760"/>
      <c r="AE81" s="760"/>
      <c r="AF81" s="760"/>
      <c r="AG81" s="760"/>
      <c r="AH81" s="760"/>
      <c r="AI81" s="760"/>
      <c r="AJ81" s="760"/>
      <c r="AK81" s="760"/>
      <c r="AL81" s="760"/>
      <c r="AM81" s="760"/>
      <c r="AN81" s="760"/>
      <c r="AO81" s="760"/>
      <c r="AP81" s="760"/>
      <c r="AQ81" s="760"/>
      <c r="AR81" s="760"/>
      <c r="AS81" s="760"/>
      <c r="AT81" s="760"/>
      <c r="AU81" s="760"/>
      <c r="AV81" s="760"/>
      <c r="AW81" s="760"/>
      <c r="AX81" s="760"/>
      <c r="AY81" s="760"/>
      <c r="AZ81" s="760"/>
      <c r="BA81" s="760"/>
      <c r="BB81" s="760"/>
      <c r="BC81" s="760"/>
      <c r="BD81" s="760"/>
      <c r="BE81" s="760"/>
      <c r="BF81" s="760"/>
      <c r="BG81" s="760"/>
      <c r="BH81" s="760"/>
      <c r="BI81" s="760"/>
      <c r="BJ81" s="760"/>
      <c r="BK81" s="760"/>
      <c r="BL81" s="760"/>
      <c r="BM81" s="760"/>
    </row>
    <row r="82" spans="2:66" ht="14.25">
      <c r="B82" s="760"/>
      <c r="C82" s="760"/>
      <c r="D82" s="760"/>
      <c r="E82" s="760"/>
      <c r="F82" s="760"/>
      <c r="G82" s="760"/>
      <c r="H82" s="760"/>
      <c r="I82" s="760"/>
      <c r="J82" s="760"/>
      <c r="K82" s="760"/>
      <c r="L82" s="760"/>
      <c r="M82" s="760"/>
      <c r="N82" s="760"/>
      <c r="O82" s="760"/>
      <c r="P82" s="760"/>
      <c r="Q82" s="760"/>
      <c r="R82" s="760"/>
      <c r="S82" s="760"/>
      <c r="T82" s="760"/>
      <c r="U82" s="760"/>
      <c r="V82" s="760"/>
      <c r="W82" s="760"/>
      <c r="X82" s="760"/>
      <c r="Y82" s="760"/>
      <c r="Z82" s="760"/>
      <c r="AA82" s="760"/>
      <c r="AB82" s="760"/>
      <c r="AC82" s="760"/>
      <c r="AD82" s="760"/>
      <c r="AE82" s="760"/>
      <c r="AF82" s="760"/>
      <c r="AG82" s="760"/>
      <c r="AH82" s="760"/>
      <c r="AI82" s="760"/>
      <c r="AJ82" s="760"/>
      <c r="AK82" s="760"/>
      <c r="AL82" s="760"/>
      <c r="AM82" s="760"/>
      <c r="AN82" s="760"/>
      <c r="AO82" s="760"/>
      <c r="AP82" s="760"/>
      <c r="AQ82" s="760"/>
      <c r="AR82" s="760"/>
      <c r="AS82" s="760"/>
      <c r="AT82" s="760"/>
      <c r="AU82" s="760"/>
      <c r="AV82" s="760"/>
      <c r="AW82" s="760"/>
      <c r="AX82" s="760"/>
      <c r="AY82" s="760"/>
      <c r="AZ82" s="760"/>
      <c r="BA82" s="760"/>
      <c r="BB82" s="760"/>
      <c r="BC82" s="760"/>
      <c r="BD82" s="760"/>
      <c r="BE82" s="760"/>
      <c r="BF82" s="760"/>
      <c r="BG82" s="760"/>
      <c r="BH82" s="760"/>
      <c r="BI82" s="760"/>
      <c r="BJ82" s="760"/>
      <c r="BK82" s="760"/>
      <c r="BL82" s="760"/>
      <c r="BM82" s="760"/>
      <c r="BN82" s="760"/>
    </row>
    <row r="83" spans="2:66" ht="14.25">
      <c r="B83" s="760"/>
      <c r="C83" s="760"/>
      <c r="D83" s="760"/>
      <c r="E83" s="760"/>
      <c r="F83" s="760"/>
      <c r="G83" s="760"/>
      <c r="H83" s="760"/>
      <c r="I83" s="760"/>
      <c r="J83" s="760"/>
      <c r="K83" s="760"/>
      <c r="L83" s="760"/>
      <c r="M83" s="760"/>
      <c r="N83" s="760"/>
      <c r="O83" s="760"/>
      <c r="P83" s="760"/>
      <c r="Q83" s="760"/>
      <c r="R83" s="760"/>
      <c r="S83" s="760"/>
      <c r="T83" s="760"/>
      <c r="U83" s="760"/>
      <c r="V83" s="760"/>
      <c r="W83" s="760"/>
      <c r="X83" s="760"/>
      <c r="Y83" s="760"/>
      <c r="Z83" s="760"/>
      <c r="AA83" s="760"/>
      <c r="AB83" s="760"/>
      <c r="AC83" s="760"/>
      <c r="AD83" s="760"/>
      <c r="AE83" s="760"/>
      <c r="AF83" s="760"/>
      <c r="AG83" s="760"/>
      <c r="AH83" s="760"/>
      <c r="AI83" s="760"/>
      <c r="AJ83" s="760"/>
      <c r="AK83" s="760"/>
      <c r="AL83" s="760"/>
      <c r="AM83" s="760"/>
      <c r="AN83" s="760"/>
      <c r="AO83" s="760"/>
      <c r="AP83" s="760"/>
      <c r="AQ83" s="760"/>
      <c r="AR83" s="760"/>
      <c r="AS83" s="760"/>
      <c r="AT83" s="760"/>
      <c r="AU83" s="760"/>
      <c r="AV83" s="760"/>
      <c r="AW83" s="760"/>
      <c r="AX83" s="760"/>
      <c r="AY83" s="760"/>
      <c r="AZ83" s="760"/>
      <c r="BA83" s="760"/>
      <c r="BB83" s="760"/>
      <c r="BC83" s="760"/>
      <c r="BD83" s="760"/>
      <c r="BE83" s="760"/>
      <c r="BF83" s="760"/>
      <c r="BG83" s="760"/>
      <c r="BH83" s="760"/>
      <c r="BI83" s="760"/>
      <c r="BJ83" s="760"/>
      <c r="BK83" s="760"/>
      <c r="BL83" s="760"/>
      <c r="BM83" s="760"/>
      <c r="BN83" s="760"/>
    </row>
    <row r="84" spans="2:66">
      <c r="BN84" s="760"/>
    </row>
    <row r="85" spans="2:66">
      <c r="BN85" s="760"/>
    </row>
    <row r="86" spans="2:66">
      <c r="BN86" s="760"/>
    </row>
    <row r="87" spans="2:66">
      <c r="BN87" s="760"/>
    </row>
    <row r="88" spans="2:66">
      <c r="BN88" s="760"/>
    </row>
    <row r="89" spans="2:66">
      <c r="BN89" s="760"/>
    </row>
    <row r="90" spans="2:66">
      <c r="BN90" s="760"/>
    </row>
    <row r="91" spans="2:66">
      <c r="BN91" s="760"/>
    </row>
    <row r="92" spans="2:66">
      <c r="BN92" s="760"/>
    </row>
    <row r="93" spans="2:66">
      <c r="BN93" s="760"/>
    </row>
    <row r="94" spans="2:66">
      <c r="BN94" s="760"/>
    </row>
    <row r="95" spans="2:66">
      <c r="BN95" s="760"/>
    </row>
    <row r="96" spans="2:66">
      <c r="BN96" s="760"/>
    </row>
    <row r="97" spans="2:66">
      <c r="BN97" s="760"/>
    </row>
    <row r="98" spans="2:66" ht="14.25">
      <c r="B98" s="760"/>
      <c r="C98" s="760"/>
      <c r="D98" s="760"/>
      <c r="E98" s="760"/>
      <c r="F98" s="760"/>
      <c r="G98" s="760"/>
      <c r="H98" s="760"/>
      <c r="I98" s="760"/>
      <c r="J98" s="760"/>
      <c r="K98" s="760"/>
      <c r="L98" s="760"/>
      <c r="M98" s="760"/>
      <c r="N98" s="760"/>
      <c r="O98" s="760"/>
      <c r="P98" s="760"/>
      <c r="Q98" s="760"/>
      <c r="R98" s="760"/>
      <c r="S98" s="760"/>
      <c r="T98" s="760"/>
      <c r="U98" s="760"/>
      <c r="V98" s="760"/>
      <c r="W98" s="760"/>
      <c r="X98" s="760"/>
      <c r="Y98" s="760"/>
      <c r="Z98" s="760"/>
      <c r="AA98" s="760"/>
      <c r="AB98" s="760"/>
      <c r="AC98" s="760"/>
      <c r="AD98" s="760"/>
      <c r="AE98" s="760"/>
      <c r="AF98" s="760"/>
      <c r="AG98" s="760"/>
      <c r="AH98" s="760"/>
      <c r="AI98" s="760"/>
      <c r="AJ98" s="760"/>
      <c r="AK98" s="760"/>
      <c r="AL98" s="760"/>
      <c r="AM98" s="760"/>
      <c r="AN98" s="760"/>
      <c r="AO98" s="760"/>
      <c r="AP98" s="760"/>
      <c r="AQ98" s="760"/>
      <c r="AR98" s="760"/>
      <c r="AS98" s="760"/>
      <c r="AT98" s="760"/>
      <c r="AU98" s="760"/>
      <c r="AV98" s="760"/>
      <c r="AW98" s="760"/>
      <c r="AX98" s="760"/>
      <c r="AY98" s="760"/>
      <c r="AZ98" s="760"/>
      <c r="BA98" s="760"/>
      <c r="BB98" s="760"/>
      <c r="BC98" s="760"/>
      <c r="BD98" s="760"/>
      <c r="BE98" s="760"/>
      <c r="BF98" s="760"/>
      <c r="BG98" s="760"/>
      <c r="BH98" s="760"/>
      <c r="BI98" s="760"/>
      <c r="BJ98" s="760"/>
      <c r="BK98" s="760"/>
      <c r="BL98" s="760"/>
      <c r="BM98" s="760"/>
      <c r="BN98" s="760"/>
    </row>
    <row r="99" spans="2:66" ht="14.25">
      <c r="B99" s="760"/>
      <c r="C99" s="760"/>
      <c r="D99" s="760"/>
      <c r="E99" s="760"/>
      <c r="F99" s="760"/>
      <c r="G99" s="760"/>
      <c r="H99" s="760"/>
      <c r="I99" s="760"/>
      <c r="J99" s="760"/>
      <c r="K99" s="760"/>
      <c r="L99" s="760"/>
      <c r="M99" s="760"/>
      <c r="N99" s="760"/>
      <c r="O99" s="760"/>
      <c r="P99" s="760"/>
      <c r="Q99" s="760"/>
      <c r="R99" s="760"/>
      <c r="S99" s="760"/>
      <c r="T99" s="760"/>
      <c r="U99" s="760"/>
      <c r="V99" s="760"/>
      <c r="W99" s="760"/>
      <c r="X99" s="760"/>
      <c r="Y99" s="760"/>
      <c r="Z99" s="760"/>
      <c r="AA99" s="760"/>
      <c r="AB99" s="760"/>
      <c r="AC99" s="760"/>
      <c r="AD99" s="760"/>
      <c r="AE99" s="760"/>
      <c r="AF99" s="760"/>
      <c r="AG99" s="760"/>
      <c r="AH99" s="760"/>
      <c r="AI99" s="760"/>
      <c r="AJ99" s="760"/>
      <c r="AK99" s="760"/>
      <c r="AL99" s="760"/>
      <c r="AM99" s="760"/>
      <c r="AN99" s="760"/>
      <c r="AO99" s="760"/>
      <c r="AP99" s="760"/>
      <c r="AQ99" s="760"/>
      <c r="AR99" s="760"/>
      <c r="AS99" s="760"/>
      <c r="AT99" s="760"/>
      <c r="AU99" s="760"/>
      <c r="AV99" s="760"/>
      <c r="AW99" s="760"/>
      <c r="AX99" s="760"/>
      <c r="AY99" s="760"/>
      <c r="AZ99" s="760"/>
      <c r="BA99" s="760"/>
      <c r="BB99" s="760"/>
      <c r="BC99" s="760"/>
      <c r="BD99" s="760"/>
      <c r="BE99" s="760"/>
      <c r="BF99" s="760"/>
      <c r="BG99" s="760"/>
      <c r="BH99" s="760"/>
      <c r="BI99" s="760"/>
      <c r="BJ99" s="760"/>
      <c r="BK99" s="760"/>
      <c r="BL99" s="760"/>
      <c r="BM99" s="760"/>
      <c r="BN99" s="760"/>
    </row>
    <row r="100" spans="2:66" ht="14.25">
      <c r="B100" s="760"/>
      <c r="C100" s="760"/>
      <c r="D100" s="760"/>
      <c r="E100" s="760"/>
      <c r="F100" s="760"/>
      <c r="G100" s="760"/>
      <c r="H100" s="760"/>
      <c r="I100" s="760"/>
      <c r="J100" s="760"/>
      <c r="K100" s="760"/>
      <c r="L100" s="760"/>
      <c r="M100" s="760"/>
      <c r="N100" s="760"/>
      <c r="O100" s="760"/>
      <c r="P100" s="760"/>
      <c r="Q100" s="760"/>
      <c r="R100" s="760"/>
      <c r="S100" s="760"/>
      <c r="T100" s="760"/>
      <c r="U100" s="760"/>
      <c r="V100" s="760"/>
      <c r="W100" s="760"/>
      <c r="X100" s="760"/>
      <c r="Y100" s="760"/>
      <c r="Z100" s="760"/>
      <c r="AA100" s="760"/>
      <c r="AB100" s="760"/>
      <c r="AC100" s="760"/>
      <c r="AD100" s="760"/>
      <c r="AE100" s="760"/>
      <c r="AF100" s="760"/>
      <c r="AG100" s="760"/>
      <c r="AH100" s="760"/>
      <c r="AI100" s="760"/>
      <c r="AJ100" s="760"/>
      <c r="AK100" s="760"/>
      <c r="AL100" s="760"/>
      <c r="AM100" s="760"/>
      <c r="AN100" s="760"/>
      <c r="AO100" s="760"/>
      <c r="AP100" s="760"/>
      <c r="AQ100" s="760"/>
      <c r="AR100" s="760"/>
      <c r="AS100" s="760"/>
      <c r="AT100" s="760"/>
      <c r="AU100" s="760"/>
      <c r="AV100" s="760"/>
      <c r="AW100" s="760"/>
      <c r="AX100" s="760"/>
      <c r="AY100" s="760"/>
      <c r="AZ100" s="760"/>
      <c r="BA100" s="760"/>
      <c r="BB100" s="760"/>
      <c r="BC100" s="760"/>
      <c r="BD100" s="760"/>
      <c r="BE100" s="760"/>
      <c r="BF100" s="760"/>
      <c r="BG100" s="760"/>
      <c r="BH100" s="760"/>
      <c r="BI100" s="760"/>
      <c r="BJ100" s="760"/>
      <c r="BK100" s="760"/>
      <c r="BL100" s="760"/>
      <c r="BM100" s="760"/>
      <c r="BN100" s="760"/>
    </row>
    <row r="101" spans="2:66" ht="14.25">
      <c r="B101" s="760"/>
      <c r="C101" s="760"/>
      <c r="D101" s="760"/>
      <c r="E101" s="760"/>
      <c r="F101" s="760"/>
      <c r="G101" s="760"/>
      <c r="H101" s="760"/>
      <c r="I101" s="760"/>
      <c r="J101" s="760"/>
      <c r="K101" s="760"/>
      <c r="L101" s="760"/>
      <c r="M101" s="760"/>
      <c r="N101" s="760"/>
      <c r="O101" s="760"/>
      <c r="P101" s="760"/>
      <c r="Q101" s="760"/>
      <c r="R101" s="760"/>
      <c r="S101" s="760"/>
      <c r="T101" s="760"/>
      <c r="U101" s="760"/>
      <c r="V101" s="760"/>
      <c r="W101" s="760"/>
      <c r="X101" s="760"/>
      <c r="Y101" s="760"/>
      <c r="Z101" s="760"/>
      <c r="AA101" s="760"/>
      <c r="AB101" s="760"/>
      <c r="AC101" s="760"/>
      <c r="AD101" s="760"/>
      <c r="AE101" s="760"/>
      <c r="AF101" s="760"/>
      <c r="AG101" s="760"/>
      <c r="AH101" s="760"/>
      <c r="AI101" s="760"/>
      <c r="AJ101" s="760"/>
      <c r="AK101" s="760"/>
      <c r="AL101" s="760"/>
      <c r="AM101" s="760"/>
      <c r="AN101" s="760"/>
      <c r="AO101" s="760"/>
      <c r="AP101" s="760"/>
      <c r="AQ101" s="760"/>
      <c r="AR101" s="760"/>
      <c r="AS101" s="760"/>
      <c r="AT101" s="760"/>
      <c r="AU101" s="760"/>
      <c r="AV101" s="760"/>
      <c r="AW101" s="760"/>
      <c r="AX101" s="760"/>
      <c r="AY101" s="760"/>
      <c r="AZ101" s="760"/>
      <c r="BA101" s="760"/>
      <c r="BB101" s="760"/>
      <c r="BC101" s="760"/>
      <c r="BD101" s="760"/>
      <c r="BE101" s="760"/>
      <c r="BF101" s="760"/>
      <c r="BG101" s="760"/>
      <c r="BH101" s="760"/>
      <c r="BI101" s="760"/>
      <c r="BJ101" s="760"/>
      <c r="BK101" s="760"/>
      <c r="BL101" s="760"/>
      <c r="BM101" s="760"/>
      <c r="BN101" s="760"/>
    </row>
    <row r="102" spans="2:66" ht="14.25">
      <c r="B102" s="760"/>
      <c r="C102" s="760"/>
      <c r="D102" s="760"/>
      <c r="E102" s="760"/>
      <c r="F102" s="760"/>
      <c r="G102" s="760"/>
      <c r="H102" s="760"/>
      <c r="I102" s="760"/>
      <c r="J102" s="760"/>
      <c r="K102" s="760"/>
      <c r="L102" s="760"/>
      <c r="M102" s="760"/>
      <c r="N102" s="760"/>
      <c r="O102" s="760"/>
      <c r="P102" s="760"/>
      <c r="Q102" s="760"/>
      <c r="R102" s="760"/>
      <c r="S102" s="760"/>
      <c r="T102" s="760"/>
      <c r="U102" s="760"/>
      <c r="V102" s="760"/>
      <c r="W102" s="760"/>
      <c r="X102" s="760"/>
      <c r="Y102" s="760"/>
      <c r="Z102" s="760"/>
      <c r="AA102" s="760"/>
      <c r="AB102" s="760"/>
      <c r="AC102" s="760"/>
      <c r="AD102" s="760"/>
      <c r="AE102" s="760"/>
      <c r="AF102" s="760"/>
      <c r="AG102" s="760"/>
      <c r="AH102" s="760"/>
      <c r="AI102" s="760"/>
      <c r="AJ102" s="760"/>
      <c r="AK102" s="760"/>
      <c r="AL102" s="760"/>
      <c r="AM102" s="760"/>
      <c r="AN102" s="760"/>
      <c r="AO102" s="760"/>
      <c r="AP102" s="760"/>
      <c r="AQ102" s="760"/>
      <c r="AR102" s="760"/>
      <c r="AS102" s="760"/>
      <c r="AT102" s="760"/>
      <c r="AU102" s="760"/>
      <c r="AV102" s="760"/>
      <c r="AW102" s="760"/>
      <c r="AX102" s="760"/>
      <c r="AY102" s="760"/>
      <c r="AZ102" s="760"/>
      <c r="BA102" s="760"/>
      <c r="BB102" s="760"/>
      <c r="BC102" s="760"/>
      <c r="BD102" s="760"/>
      <c r="BE102" s="760"/>
      <c r="BF102" s="760"/>
      <c r="BG102" s="760"/>
      <c r="BH102" s="760"/>
      <c r="BI102" s="760"/>
      <c r="BJ102" s="760"/>
      <c r="BK102" s="760"/>
      <c r="BL102" s="760"/>
      <c r="BM102" s="760"/>
      <c r="BN102" s="760"/>
    </row>
    <row r="103" spans="2:66" ht="14.25">
      <c r="B103" s="760"/>
      <c r="C103" s="760"/>
      <c r="D103" s="760"/>
      <c r="E103" s="760"/>
      <c r="F103" s="760"/>
      <c r="G103" s="760"/>
      <c r="H103" s="760"/>
      <c r="I103" s="760"/>
      <c r="J103" s="760"/>
      <c r="K103" s="760"/>
      <c r="L103" s="760"/>
      <c r="M103" s="760"/>
      <c r="N103" s="760"/>
      <c r="O103" s="760"/>
      <c r="P103" s="760"/>
      <c r="Q103" s="760"/>
      <c r="R103" s="760"/>
      <c r="S103" s="760"/>
      <c r="T103" s="760"/>
      <c r="U103" s="760"/>
      <c r="V103" s="760"/>
      <c r="W103" s="760"/>
      <c r="X103" s="760"/>
      <c r="Y103" s="760"/>
      <c r="Z103" s="760"/>
      <c r="AA103" s="760"/>
      <c r="AB103" s="760"/>
      <c r="AC103" s="760"/>
      <c r="AD103" s="760"/>
      <c r="AE103" s="760"/>
      <c r="AF103" s="760"/>
      <c r="AG103" s="760"/>
      <c r="AH103" s="760"/>
      <c r="AI103" s="760"/>
      <c r="AJ103" s="760"/>
      <c r="AK103" s="760"/>
      <c r="AL103" s="760"/>
      <c r="AM103" s="760"/>
      <c r="AN103" s="760"/>
      <c r="AO103" s="760"/>
      <c r="AP103" s="760"/>
      <c r="AQ103" s="760"/>
      <c r="AR103" s="760"/>
      <c r="AS103" s="760"/>
      <c r="AT103" s="760"/>
      <c r="AU103" s="760"/>
      <c r="AV103" s="760"/>
      <c r="AW103" s="760"/>
      <c r="AX103" s="760"/>
      <c r="AY103" s="760"/>
      <c r="AZ103" s="760"/>
      <c r="BA103" s="760"/>
      <c r="BB103" s="760"/>
      <c r="BC103" s="760"/>
      <c r="BD103" s="760"/>
      <c r="BE103" s="760"/>
      <c r="BF103" s="760"/>
      <c r="BG103" s="760"/>
      <c r="BH103" s="760"/>
      <c r="BI103" s="760"/>
      <c r="BJ103" s="760"/>
      <c r="BK103" s="760"/>
      <c r="BL103" s="760"/>
      <c r="BM103" s="760"/>
      <c r="BN103" s="760"/>
    </row>
    <row r="104" spans="2:66" ht="14.25">
      <c r="B104" s="760"/>
      <c r="C104" s="760"/>
      <c r="D104" s="760"/>
      <c r="E104" s="760"/>
      <c r="F104" s="760"/>
      <c r="G104" s="760"/>
      <c r="H104" s="760"/>
      <c r="I104" s="760"/>
      <c r="J104" s="760"/>
      <c r="K104" s="760"/>
      <c r="L104" s="760"/>
      <c r="M104" s="760"/>
      <c r="N104" s="760"/>
      <c r="O104" s="760"/>
      <c r="P104" s="760"/>
      <c r="Q104" s="760"/>
      <c r="R104" s="760"/>
      <c r="S104" s="760"/>
      <c r="T104" s="760"/>
      <c r="U104" s="760"/>
      <c r="V104" s="760"/>
      <c r="W104" s="760"/>
      <c r="X104" s="760"/>
      <c r="Y104" s="760"/>
      <c r="Z104" s="760"/>
      <c r="AA104" s="760"/>
      <c r="AB104" s="760"/>
      <c r="AC104" s="760"/>
      <c r="AD104" s="760"/>
      <c r="AE104" s="760"/>
      <c r="AF104" s="760"/>
      <c r="AG104" s="760"/>
      <c r="AH104" s="760"/>
      <c r="AI104" s="760"/>
      <c r="AJ104" s="760"/>
      <c r="AK104" s="760"/>
      <c r="AL104" s="760"/>
      <c r="AM104" s="760"/>
      <c r="AN104" s="760"/>
      <c r="AO104" s="760"/>
      <c r="AP104" s="760"/>
      <c r="AQ104" s="760"/>
      <c r="AR104" s="760"/>
      <c r="AS104" s="760"/>
      <c r="AT104" s="760"/>
      <c r="AU104" s="760"/>
      <c r="AV104" s="760"/>
      <c r="AW104" s="760"/>
      <c r="AX104" s="760"/>
      <c r="AY104" s="760"/>
      <c r="AZ104" s="760"/>
      <c r="BA104" s="760"/>
      <c r="BB104" s="760"/>
      <c r="BC104" s="760"/>
      <c r="BD104" s="760"/>
      <c r="BE104" s="760"/>
      <c r="BF104" s="760"/>
      <c r="BG104" s="760"/>
      <c r="BH104" s="760"/>
      <c r="BI104" s="760"/>
      <c r="BJ104" s="760"/>
      <c r="BK104" s="760"/>
      <c r="BL104" s="760"/>
      <c r="BM104" s="760"/>
      <c r="BN104" s="760"/>
    </row>
    <row r="105" spans="2:66" ht="14.25">
      <c r="B105" s="760"/>
      <c r="C105" s="760"/>
      <c r="D105" s="760"/>
      <c r="E105" s="760"/>
      <c r="F105" s="760"/>
      <c r="G105" s="760"/>
      <c r="H105" s="760"/>
      <c r="I105" s="760"/>
      <c r="J105" s="760"/>
      <c r="K105" s="760"/>
      <c r="L105" s="760"/>
      <c r="M105" s="760"/>
      <c r="N105" s="760"/>
      <c r="O105" s="760"/>
      <c r="P105" s="760"/>
      <c r="Q105" s="760"/>
      <c r="R105" s="760"/>
      <c r="S105" s="760"/>
      <c r="T105" s="760"/>
      <c r="U105" s="760"/>
      <c r="V105" s="760"/>
      <c r="W105" s="760"/>
      <c r="X105" s="760"/>
      <c r="Y105" s="760"/>
      <c r="Z105" s="760"/>
      <c r="AA105" s="760"/>
      <c r="AB105" s="760"/>
      <c r="AC105" s="760"/>
      <c r="AD105" s="760"/>
      <c r="AE105" s="760"/>
      <c r="AF105" s="760"/>
      <c r="AG105" s="760"/>
      <c r="AH105" s="760"/>
      <c r="AI105" s="760"/>
      <c r="AJ105" s="760"/>
      <c r="AK105" s="760"/>
      <c r="AL105" s="760"/>
      <c r="AM105" s="760"/>
      <c r="AN105" s="760"/>
      <c r="AO105" s="760"/>
      <c r="AP105" s="760"/>
      <c r="AQ105" s="760"/>
      <c r="AR105" s="760"/>
      <c r="AS105" s="760"/>
      <c r="AT105" s="760"/>
      <c r="AU105" s="760"/>
      <c r="AV105" s="760"/>
      <c r="AW105" s="760"/>
      <c r="AX105" s="760"/>
      <c r="AY105" s="760"/>
      <c r="AZ105" s="760"/>
      <c r="BA105" s="760"/>
      <c r="BB105" s="760"/>
      <c r="BC105" s="760"/>
      <c r="BD105" s="760"/>
      <c r="BE105" s="760"/>
      <c r="BF105" s="760"/>
      <c r="BG105" s="760"/>
      <c r="BH105" s="760"/>
      <c r="BI105" s="760"/>
      <c r="BJ105" s="760"/>
      <c r="BK105" s="760"/>
      <c r="BL105" s="760"/>
      <c r="BM105" s="760"/>
      <c r="BN105" s="760"/>
    </row>
    <row r="106" spans="2:66" ht="14.25">
      <c r="B106" s="760"/>
      <c r="C106" s="760"/>
      <c r="D106" s="760"/>
      <c r="E106" s="760"/>
      <c r="F106" s="760"/>
      <c r="G106" s="760"/>
      <c r="H106" s="760"/>
      <c r="I106" s="760"/>
      <c r="J106" s="760"/>
      <c r="K106" s="760"/>
      <c r="L106" s="760"/>
      <c r="M106" s="760"/>
      <c r="N106" s="760"/>
      <c r="O106" s="760"/>
      <c r="P106" s="760"/>
      <c r="Q106" s="760"/>
      <c r="R106" s="760"/>
      <c r="S106" s="760"/>
      <c r="T106" s="760"/>
      <c r="U106" s="760"/>
      <c r="V106" s="760"/>
      <c r="W106" s="760"/>
      <c r="X106" s="760"/>
      <c r="Y106" s="760"/>
      <c r="Z106" s="760"/>
      <c r="AA106" s="760"/>
      <c r="AB106" s="760"/>
      <c r="AC106" s="760"/>
      <c r="AD106" s="760"/>
      <c r="AE106" s="760"/>
      <c r="AF106" s="760"/>
      <c r="AG106" s="760"/>
      <c r="AH106" s="760"/>
      <c r="AI106" s="760"/>
      <c r="AJ106" s="760"/>
      <c r="AK106" s="760"/>
      <c r="AL106" s="760"/>
      <c r="AM106" s="760"/>
      <c r="AN106" s="760"/>
      <c r="AO106" s="760"/>
      <c r="AP106" s="760"/>
      <c r="AQ106" s="760"/>
      <c r="AR106" s="760"/>
      <c r="AS106" s="760"/>
      <c r="AT106" s="760"/>
      <c r="AU106" s="760"/>
      <c r="AV106" s="760"/>
      <c r="AW106" s="760"/>
      <c r="AX106" s="760"/>
      <c r="AY106" s="760"/>
      <c r="AZ106" s="760"/>
      <c r="BA106" s="760"/>
      <c r="BB106" s="760"/>
      <c r="BC106" s="760"/>
      <c r="BD106" s="760"/>
      <c r="BE106" s="760"/>
      <c r="BF106" s="760"/>
      <c r="BG106" s="760"/>
      <c r="BH106" s="760"/>
      <c r="BI106" s="760"/>
      <c r="BJ106" s="760"/>
      <c r="BK106" s="760"/>
      <c r="BL106" s="760"/>
      <c r="BM106" s="760"/>
      <c r="BN106" s="760"/>
    </row>
    <row r="107" spans="2:66" ht="14.25">
      <c r="B107" s="760"/>
      <c r="C107" s="760"/>
      <c r="D107" s="760"/>
      <c r="E107" s="760"/>
      <c r="F107" s="760"/>
      <c r="G107" s="760"/>
      <c r="H107" s="760"/>
      <c r="I107" s="760"/>
      <c r="J107" s="760"/>
      <c r="K107" s="760"/>
      <c r="L107" s="760"/>
      <c r="M107" s="760"/>
      <c r="N107" s="760"/>
      <c r="O107" s="760"/>
      <c r="P107" s="760"/>
      <c r="Q107" s="760"/>
      <c r="R107" s="760"/>
      <c r="S107" s="760"/>
      <c r="T107" s="760"/>
      <c r="U107" s="760"/>
      <c r="V107" s="760"/>
      <c r="W107" s="760"/>
      <c r="X107" s="760"/>
      <c r="Y107" s="760"/>
      <c r="Z107" s="760"/>
      <c r="AA107" s="760"/>
      <c r="AB107" s="760"/>
      <c r="AC107" s="760"/>
      <c r="AD107" s="760"/>
      <c r="AE107" s="760"/>
      <c r="AF107" s="760"/>
      <c r="AG107" s="760"/>
      <c r="AH107" s="760"/>
      <c r="AI107" s="760"/>
      <c r="AJ107" s="760"/>
      <c r="AK107" s="760"/>
      <c r="AL107" s="760"/>
      <c r="AM107" s="760"/>
      <c r="AN107" s="760"/>
      <c r="AO107" s="760"/>
      <c r="AP107" s="760"/>
      <c r="AQ107" s="760"/>
      <c r="AR107" s="760"/>
      <c r="AS107" s="760"/>
      <c r="AT107" s="760"/>
      <c r="AU107" s="760"/>
      <c r="AV107" s="760"/>
      <c r="AW107" s="760"/>
      <c r="AX107" s="760"/>
      <c r="AY107" s="760"/>
      <c r="AZ107" s="760"/>
      <c r="BA107" s="760"/>
      <c r="BB107" s="760"/>
      <c r="BC107" s="760"/>
      <c r="BD107" s="760"/>
      <c r="BE107" s="760"/>
      <c r="BF107" s="760"/>
      <c r="BG107" s="760"/>
      <c r="BH107" s="760"/>
      <c r="BI107" s="760"/>
      <c r="BJ107" s="760"/>
      <c r="BK107" s="760"/>
      <c r="BL107" s="760"/>
      <c r="BM107" s="760"/>
      <c r="BN107" s="760"/>
    </row>
    <row r="108" spans="2:66" ht="14.25">
      <c r="B108" s="760"/>
      <c r="C108" s="760"/>
      <c r="D108" s="760"/>
      <c r="E108" s="760"/>
      <c r="F108" s="760"/>
      <c r="G108" s="760"/>
      <c r="H108" s="760"/>
      <c r="I108" s="760"/>
      <c r="J108" s="760"/>
      <c r="K108" s="760"/>
      <c r="L108" s="760"/>
      <c r="M108" s="760"/>
      <c r="N108" s="760"/>
      <c r="O108" s="760"/>
      <c r="P108" s="760"/>
      <c r="Q108" s="760"/>
      <c r="R108" s="760"/>
      <c r="S108" s="760"/>
      <c r="T108" s="760"/>
      <c r="U108" s="760"/>
      <c r="V108" s="760"/>
      <c r="W108" s="760"/>
      <c r="X108" s="760"/>
      <c r="Y108" s="760"/>
      <c r="Z108" s="760"/>
      <c r="AA108" s="760"/>
      <c r="AB108" s="760"/>
      <c r="AC108" s="760"/>
      <c r="AD108" s="760"/>
      <c r="AE108" s="760"/>
      <c r="AF108" s="760"/>
      <c r="AG108" s="760"/>
      <c r="AH108" s="760"/>
      <c r="AI108" s="760"/>
      <c r="AJ108" s="760"/>
      <c r="AK108" s="760"/>
      <c r="AL108" s="760"/>
      <c r="AM108" s="760"/>
      <c r="AN108" s="760"/>
      <c r="AO108" s="760"/>
      <c r="AP108" s="760"/>
      <c r="AQ108" s="760"/>
      <c r="AR108" s="760"/>
      <c r="AS108" s="760"/>
      <c r="AT108" s="760"/>
      <c r="AU108" s="760"/>
      <c r="AV108" s="760"/>
      <c r="AW108" s="760"/>
      <c r="AX108" s="760"/>
      <c r="AY108" s="760"/>
      <c r="AZ108" s="760"/>
      <c r="BA108" s="760"/>
      <c r="BB108" s="760"/>
      <c r="BC108" s="760"/>
      <c r="BD108" s="760"/>
      <c r="BE108" s="760"/>
      <c r="BF108" s="760"/>
      <c r="BG108" s="760"/>
      <c r="BH108" s="760"/>
      <c r="BI108" s="760"/>
      <c r="BJ108" s="760"/>
      <c r="BK108" s="760"/>
      <c r="BL108" s="760"/>
      <c r="BM108" s="760"/>
      <c r="BN108" s="760"/>
    </row>
  </sheetData>
  <mergeCells count="236">
    <mergeCell ref="B59:C62"/>
    <mergeCell ref="U63:AE63"/>
    <mergeCell ref="V78:AI78"/>
    <mergeCell ref="AW63:AY63"/>
    <mergeCell ref="D59:Q59"/>
    <mergeCell ref="S59:AE59"/>
    <mergeCell ref="AG57:AV57"/>
    <mergeCell ref="AX57:BM57"/>
    <mergeCell ref="D60:Q60"/>
    <mergeCell ref="S60:AE60"/>
    <mergeCell ref="AG60:AV60"/>
    <mergeCell ref="AX60:BM60"/>
    <mergeCell ref="D61:Q61"/>
    <mergeCell ref="S61:AE61"/>
    <mergeCell ref="AG61:AV61"/>
    <mergeCell ref="AX61:BM61"/>
    <mergeCell ref="AG58:AV58"/>
    <mergeCell ref="AX58:BM58"/>
    <mergeCell ref="AG59:AV59"/>
    <mergeCell ref="B51:C57"/>
    <mergeCell ref="D51:Q51"/>
    <mergeCell ref="S51:AE51"/>
    <mergeCell ref="D56:Q56"/>
    <mergeCell ref="S56:AE56"/>
    <mergeCell ref="AX56:BM56"/>
    <mergeCell ref="S53:AE53"/>
    <mergeCell ref="BA63:BM63"/>
    <mergeCell ref="B65:BM68"/>
    <mergeCell ref="V69:AI69"/>
    <mergeCell ref="B70:Q70"/>
    <mergeCell ref="AZ71:BJ71"/>
    <mergeCell ref="B63:G63"/>
    <mergeCell ref="I63:P63"/>
    <mergeCell ref="Q63:S63"/>
    <mergeCell ref="AF63:AL63"/>
    <mergeCell ref="AN63:AV63"/>
    <mergeCell ref="B64:I64"/>
    <mergeCell ref="K64:N64"/>
    <mergeCell ref="O64:R64"/>
    <mergeCell ref="T64:AA64"/>
    <mergeCell ref="AD64:AL64"/>
    <mergeCell ref="AN64:AV64"/>
    <mergeCell ref="AW64:AX64"/>
    <mergeCell ref="BA64:BM64"/>
    <mergeCell ref="B58:Q58"/>
    <mergeCell ref="D62:Q62"/>
    <mergeCell ref="S62:AE62"/>
    <mergeCell ref="AG52:AG53"/>
    <mergeCell ref="AX51:BM51"/>
    <mergeCell ref="D53:Q53"/>
    <mergeCell ref="D55:Q55"/>
    <mergeCell ref="S55:AE55"/>
    <mergeCell ref="AG54:AV54"/>
    <mergeCell ref="AX54:BM54"/>
    <mergeCell ref="AG55:AV55"/>
    <mergeCell ref="AX55:BM55"/>
    <mergeCell ref="S49:AE49"/>
    <mergeCell ref="AH49:AV49"/>
    <mergeCell ref="D54:Q54"/>
    <mergeCell ref="S54:AE54"/>
    <mergeCell ref="AH53:AL53"/>
    <mergeCell ref="AN53:AV53"/>
    <mergeCell ref="AX49:BM49"/>
    <mergeCell ref="D50:Q50"/>
    <mergeCell ref="S50:AE50"/>
    <mergeCell ref="AH50:AV50"/>
    <mergeCell ref="AX50:BM50"/>
    <mergeCell ref="AH46:AV46"/>
    <mergeCell ref="AX46:BM46"/>
    <mergeCell ref="D48:Q48"/>
    <mergeCell ref="S48:AE48"/>
    <mergeCell ref="AH47:AV47"/>
    <mergeCell ref="AX47:BM47"/>
    <mergeCell ref="AF46:AF61"/>
    <mergeCell ref="AG46:AG51"/>
    <mergeCell ref="S58:AE58"/>
    <mergeCell ref="AH52:AL52"/>
    <mergeCell ref="AN52:AV52"/>
    <mergeCell ref="AW52:AZ52"/>
    <mergeCell ref="BB52:BM52"/>
    <mergeCell ref="AX59:BM59"/>
    <mergeCell ref="AW53:AZ53"/>
    <mergeCell ref="BB53:BM53"/>
    <mergeCell ref="D57:Q57"/>
    <mergeCell ref="S57:AE57"/>
    <mergeCell ref="AG56:AV56"/>
    <mergeCell ref="AH48:AV48"/>
    <mergeCell ref="AX48:BM48"/>
    <mergeCell ref="D52:Q52"/>
    <mergeCell ref="S52:AE52"/>
    <mergeCell ref="AH51:AV51"/>
    <mergeCell ref="D45:I45"/>
    <mergeCell ref="K45:Q45"/>
    <mergeCell ref="R45:T45"/>
    <mergeCell ref="V45:AE45"/>
    <mergeCell ref="AF45:AK45"/>
    <mergeCell ref="AM45:AU45"/>
    <mergeCell ref="AV45:AZ45"/>
    <mergeCell ref="BB45:BM45"/>
    <mergeCell ref="B46:C50"/>
    <mergeCell ref="D46:Q46"/>
    <mergeCell ref="S46:AE46"/>
    <mergeCell ref="D47:Q47"/>
    <mergeCell ref="S47:AE47"/>
    <mergeCell ref="B26:C45"/>
    <mergeCell ref="D26:M26"/>
    <mergeCell ref="N26:W26"/>
    <mergeCell ref="X26:AK26"/>
    <mergeCell ref="AL26:AW26"/>
    <mergeCell ref="AX26:BM26"/>
    <mergeCell ref="D49:Q49"/>
    <mergeCell ref="D43:M43"/>
    <mergeCell ref="O43:W43"/>
    <mergeCell ref="Y43:AK43"/>
    <mergeCell ref="AM43:AW43"/>
    <mergeCell ref="AZ43:BM43"/>
    <mergeCell ref="D44:I44"/>
    <mergeCell ref="K44:Q44"/>
    <mergeCell ref="R44:T44"/>
    <mergeCell ref="V44:AE44"/>
    <mergeCell ref="AF44:AK44"/>
    <mergeCell ref="AM44:AU44"/>
    <mergeCell ref="AV44:AZ44"/>
    <mergeCell ref="BB44:BM44"/>
    <mergeCell ref="D41:M41"/>
    <mergeCell ref="Y41:AK41"/>
    <mergeCell ref="AM41:AW41"/>
    <mergeCell ref="AZ41:BM41"/>
    <mergeCell ref="D42:M42"/>
    <mergeCell ref="Y42:AK42"/>
    <mergeCell ref="AM42:AW42"/>
    <mergeCell ref="AZ42:BM42"/>
    <mergeCell ref="D39:M39"/>
    <mergeCell ref="O39:W39"/>
    <mergeCell ref="Y39:AK39"/>
    <mergeCell ref="AM39:AW39"/>
    <mergeCell ref="AZ39:BM39"/>
    <mergeCell ref="D40:M40"/>
    <mergeCell ref="N40:W42"/>
    <mergeCell ref="Y40:AK40"/>
    <mergeCell ref="AM40:AW40"/>
    <mergeCell ref="AZ40:BM40"/>
    <mergeCell ref="AZ37:BM37"/>
    <mergeCell ref="E38:M38"/>
    <mergeCell ref="O38:W38"/>
    <mergeCell ref="Y38:AK38"/>
    <mergeCell ref="AM38:AW38"/>
    <mergeCell ref="AZ38:BM38"/>
    <mergeCell ref="D36:D38"/>
    <mergeCell ref="E36:M36"/>
    <mergeCell ref="O36:W36"/>
    <mergeCell ref="Y36:AK36"/>
    <mergeCell ref="AM36:AW36"/>
    <mergeCell ref="AZ36:BM36"/>
    <mergeCell ref="E37:M37"/>
    <mergeCell ref="O37:W37"/>
    <mergeCell ref="Y37:AK37"/>
    <mergeCell ref="AM37:AW37"/>
    <mergeCell ref="D32:M32"/>
    <mergeCell ref="N32:AK32"/>
    <mergeCell ref="AM32:AW32"/>
    <mergeCell ref="AZ32:BM32"/>
    <mergeCell ref="D33:D35"/>
    <mergeCell ref="E33:M33"/>
    <mergeCell ref="O33:W33"/>
    <mergeCell ref="Y33:AK33"/>
    <mergeCell ref="AM33:AW33"/>
    <mergeCell ref="AZ33:BM33"/>
    <mergeCell ref="E34:M34"/>
    <mergeCell ref="O34:W34"/>
    <mergeCell ref="Y34:AK34"/>
    <mergeCell ref="AM34:AW34"/>
    <mergeCell ref="AZ34:BM34"/>
    <mergeCell ref="E35:M35"/>
    <mergeCell ref="O35:W35"/>
    <mergeCell ref="Y35:AK35"/>
    <mergeCell ref="AM35:AW35"/>
    <mergeCell ref="AZ35:BM35"/>
    <mergeCell ref="D30:M30"/>
    <mergeCell ref="N30:W30"/>
    <mergeCell ref="Y30:AK30"/>
    <mergeCell ref="AM30:AW30"/>
    <mergeCell ref="AZ30:BM30"/>
    <mergeCell ref="D31:M31"/>
    <mergeCell ref="O31:W31"/>
    <mergeCell ref="Y31:AK31"/>
    <mergeCell ref="AM31:AW31"/>
    <mergeCell ref="AZ31:BM31"/>
    <mergeCell ref="AZ27:BM27"/>
    <mergeCell ref="D28:M28"/>
    <mergeCell ref="N28:AW28"/>
    <mergeCell ref="AZ28:BM28"/>
    <mergeCell ref="D29:M29"/>
    <mergeCell ref="O29:W29"/>
    <mergeCell ref="Y29:AK29"/>
    <mergeCell ref="AM29:AW29"/>
    <mergeCell ref="AZ29:BM29"/>
    <mergeCell ref="D27:M27"/>
    <mergeCell ref="O27:W27"/>
    <mergeCell ref="Y27:AK27"/>
    <mergeCell ref="AM27:AW27"/>
    <mergeCell ref="P25:W25"/>
    <mergeCell ref="X25:Z25"/>
    <mergeCell ref="AD25:AQ25"/>
    <mergeCell ref="AR25:AV25"/>
    <mergeCell ref="AX25:BM25"/>
    <mergeCell ref="M24:Q24"/>
    <mergeCell ref="R24:S24"/>
    <mergeCell ref="T24:Z24"/>
    <mergeCell ref="AA24:AF24"/>
    <mergeCell ref="AG24:AM24"/>
    <mergeCell ref="AS24:AX24"/>
    <mergeCell ref="BO52:BW52"/>
    <mergeCell ref="BA9:BM12"/>
    <mergeCell ref="Q10:AV10"/>
    <mergeCell ref="Q11:AV11"/>
    <mergeCell ref="AW11:AZ11"/>
    <mergeCell ref="C12:N12"/>
    <mergeCell ref="Q12:AV12"/>
    <mergeCell ref="AM20:AU20"/>
    <mergeCell ref="AV20:BG20"/>
    <mergeCell ref="BJ20:BM20"/>
    <mergeCell ref="T22:Z22"/>
    <mergeCell ref="AA22:AL22"/>
    <mergeCell ref="AM22:AU22"/>
    <mergeCell ref="AV22:BH22"/>
    <mergeCell ref="E14:F14"/>
    <mergeCell ref="G14:H14"/>
    <mergeCell ref="I14:J14"/>
    <mergeCell ref="K14:L14"/>
    <mergeCell ref="B15:AE15"/>
    <mergeCell ref="B20:C22"/>
    <mergeCell ref="T20:Z20"/>
    <mergeCell ref="AA20:AL20"/>
    <mergeCell ref="AZ24:BM24"/>
    <mergeCell ref="B25:H25"/>
  </mergeCells>
  <pageMargins left="0.7" right="0.7" top="0.75" bottom="0.75" header="0.3" footer="0.3"/>
  <ignoredErrors>
    <ignoredError sqref="D5:D7" unlockedFormula="1"/>
  </ignoredErrors>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C1:R2234"/>
  <sheetViews>
    <sheetView showGridLines="0" zoomScaleNormal="100" zoomScalePageLayoutView="125" workbookViewId="0">
      <selection activeCell="E7" sqref="E7:O7"/>
    </sheetView>
  </sheetViews>
  <sheetFormatPr baseColWidth="10" defaultColWidth="11.42578125" defaultRowHeight="12.75" zeroHeight="1"/>
  <cols>
    <col min="1" max="2" width="1.5703125" style="2" customWidth="1"/>
    <col min="3" max="3" width="12.140625" style="2" customWidth="1"/>
    <col min="4" max="4" width="12.5703125" style="110" customWidth="1"/>
    <col min="5" max="5" width="9" style="2768" customWidth="1"/>
    <col min="6" max="6" width="9" style="2" customWidth="1"/>
    <col min="7" max="7" width="75.140625" style="2" customWidth="1"/>
    <col min="8" max="8" width="17.5703125" style="3" customWidth="1"/>
    <col min="9" max="9" width="14.28515625" style="3" bestFit="1" customWidth="1"/>
    <col min="10" max="11" width="15.7109375" style="4" customWidth="1"/>
    <col min="12" max="12" width="6.5703125" style="4" customWidth="1"/>
    <col min="13" max="13" width="16.28515625" style="4" customWidth="1"/>
    <col min="14" max="14" width="15.7109375" style="4" customWidth="1"/>
    <col min="15" max="15" width="20.85546875" style="4" customWidth="1"/>
    <col min="16" max="16" width="4.140625" style="1824" customWidth="1"/>
    <col min="17" max="17" width="5.140625" style="24" customWidth="1"/>
    <col min="18" max="18" width="18.140625" style="2" customWidth="1"/>
    <col min="19" max="19" width="12.28515625" style="2" bestFit="1" customWidth="1"/>
    <col min="20" max="20" width="11.42578125" style="2" customWidth="1"/>
    <col min="21" max="21" width="16.42578125" style="2" customWidth="1"/>
    <col min="22" max="30" width="11.42578125" style="2" customWidth="1"/>
    <col min="31" max="16384" width="11.42578125" style="2"/>
  </cols>
  <sheetData>
    <row r="1" spans="5:16">
      <c r="P1" s="24"/>
    </row>
    <row r="2" spans="5:16">
      <c r="P2" s="24"/>
    </row>
    <row r="3" spans="5:16">
      <c r="E3" s="2860" t="str">
        <f>+Presentación!B9</f>
        <v>(Fecha de elaboración: mayo 12 de 2024)</v>
      </c>
      <c r="P3" s="24"/>
    </row>
    <row r="4" spans="5:16">
      <c r="E4" s="2860" t="str">
        <f>+Presentación!B10</f>
        <v>(Fecha de publicación: junio 4 de 2024)</v>
      </c>
      <c r="P4" s="24"/>
    </row>
    <row r="5" spans="5:16">
      <c r="E5" s="2860" t="str">
        <f>+Presentación!B11</f>
        <v>(Elaborado totalmente por: Diego Hernán Guevara Madrid)</v>
      </c>
      <c r="F5" s="58"/>
      <c r="P5" s="24"/>
    </row>
    <row r="6" spans="5:16">
      <c r="P6" s="24"/>
    </row>
    <row r="7" spans="5:16" ht="57.95" customHeight="1">
      <c r="E7" s="3757" t="s">
        <v>3829</v>
      </c>
      <c r="F7" s="3757"/>
      <c r="G7" s="3757"/>
      <c r="H7" s="3757"/>
      <c r="I7" s="3757"/>
      <c r="J7" s="3757"/>
      <c r="K7" s="3757"/>
      <c r="L7" s="3757"/>
      <c r="M7" s="3757"/>
      <c r="N7" s="3757"/>
      <c r="O7" s="3757"/>
      <c r="P7" s="24"/>
    </row>
    <row r="8" spans="5:16" ht="15.75">
      <c r="E8" s="2857" t="s">
        <v>166</v>
      </c>
      <c r="F8" s="1"/>
      <c r="P8" s="24"/>
    </row>
    <row r="9" spans="5:16" ht="15.75">
      <c r="E9" s="2857" t="s">
        <v>123</v>
      </c>
      <c r="F9" s="1"/>
      <c r="P9" s="24"/>
    </row>
    <row r="10" spans="5:16" ht="15.75">
      <c r="E10" s="2858" t="s">
        <v>3830</v>
      </c>
      <c r="F10" s="5"/>
      <c r="P10" s="24"/>
    </row>
    <row r="11" spans="5:16" ht="15.75">
      <c r="E11" s="2858" t="s">
        <v>3831</v>
      </c>
      <c r="F11" s="5"/>
      <c r="P11" s="24"/>
    </row>
    <row r="12" spans="5:16" ht="15.75">
      <c r="E12" s="2858"/>
      <c r="F12" s="5"/>
      <c r="P12" s="24"/>
    </row>
    <row r="13" spans="5:16" ht="15.75">
      <c r="E13" s="2858" t="s">
        <v>93</v>
      </c>
      <c r="F13" s="5"/>
      <c r="P13" s="24"/>
    </row>
    <row r="14" spans="5:16" ht="15.75">
      <c r="E14" s="2859" t="s">
        <v>3834</v>
      </c>
      <c r="F14" s="6"/>
      <c r="P14" s="24"/>
    </row>
    <row r="15" spans="5:16" ht="15.75">
      <c r="E15" s="2858"/>
      <c r="F15" s="5"/>
      <c r="P15" s="24"/>
    </row>
    <row r="16" spans="5:16" ht="15.75">
      <c r="E16" s="2858" t="s">
        <v>94</v>
      </c>
      <c r="F16" s="5"/>
      <c r="G16" s="7"/>
      <c r="H16" s="7"/>
      <c r="I16" s="7"/>
      <c r="J16" s="7"/>
      <c r="K16" s="7"/>
      <c r="L16" s="7"/>
      <c r="M16" s="7"/>
      <c r="N16" s="7"/>
      <c r="O16" s="5"/>
      <c r="P16" s="24"/>
    </row>
    <row r="17" spans="3:17" ht="69.95" customHeight="1">
      <c r="E17" s="3591" t="s">
        <v>3877</v>
      </c>
      <c r="F17" s="3591"/>
      <c r="G17" s="3591"/>
      <c r="H17" s="3591"/>
      <c r="I17" s="3591"/>
      <c r="J17" s="3591"/>
      <c r="K17" s="3591"/>
      <c r="L17" s="3591"/>
      <c r="M17" s="3591"/>
      <c r="N17" s="3591"/>
      <c r="O17" s="3591"/>
      <c r="P17" s="24"/>
    </row>
    <row r="18" spans="3:17" ht="96" customHeight="1">
      <c r="E18" s="3591" t="s">
        <v>4130</v>
      </c>
      <c r="F18" s="3591"/>
      <c r="G18" s="3591"/>
      <c r="H18" s="3591"/>
      <c r="I18" s="3591"/>
      <c r="J18" s="3591"/>
      <c r="K18" s="3591"/>
      <c r="L18" s="3591"/>
      <c r="M18" s="3591"/>
      <c r="N18" s="3591"/>
      <c r="O18" s="3591"/>
      <c r="P18" s="24"/>
    </row>
    <row r="19" spans="3:17" ht="39.75" customHeight="1">
      <c r="E19" s="3591" t="s">
        <v>3878</v>
      </c>
      <c r="F19" s="3591"/>
      <c r="G19" s="3591"/>
      <c r="H19" s="3591"/>
      <c r="I19" s="3591"/>
      <c r="J19" s="3591"/>
      <c r="K19" s="3591"/>
      <c r="L19" s="3591"/>
      <c r="M19" s="3591"/>
      <c r="N19" s="3591"/>
      <c r="O19" s="3591"/>
      <c r="P19" s="24"/>
    </row>
    <row r="20" spans="3:17" ht="134.25" customHeight="1">
      <c r="E20" s="3591" t="s">
        <v>4131</v>
      </c>
      <c r="F20" s="3591"/>
      <c r="G20" s="3591"/>
      <c r="H20" s="3591"/>
      <c r="I20" s="3591"/>
      <c r="J20" s="3591"/>
      <c r="K20" s="3591"/>
      <c r="L20" s="3591"/>
      <c r="M20" s="3591"/>
      <c r="N20" s="3591"/>
      <c r="O20" s="3591"/>
      <c r="P20" s="24"/>
    </row>
    <row r="21" spans="3:17" ht="90.75" customHeight="1">
      <c r="E21" s="3591" t="s">
        <v>4132</v>
      </c>
      <c r="F21" s="3591"/>
      <c r="G21" s="3591"/>
      <c r="H21" s="3591"/>
      <c r="I21" s="3591"/>
      <c r="J21" s="3591"/>
      <c r="K21" s="3591"/>
      <c r="L21" s="3591"/>
      <c r="M21" s="3591"/>
      <c r="N21" s="3591"/>
      <c r="O21" s="3591"/>
      <c r="P21" s="24"/>
    </row>
    <row r="22" spans="3:17" ht="32.1" customHeight="1">
      <c r="E22" s="3763" t="s">
        <v>4133</v>
      </c>
      <c r="F22" s="3764"/>
      <c r="G22" s="3764"/>
      <c r="H22" s="3764"/>
      <c r="I22" s="3764"/>
      <c r="J22" s="3764"/>
      <c r="K22" s="3764"/>
      <c r="L22" s="3764"/>
      <c r="M22" s="3764"/>
      <c r="N22" s="3764"/>
      <c r="O22" s="3764"/>
      <c r="P22" s="24"/>
    </row>
    <row r="23" spans="3:17" ht="53.1" customHeight="1">
      <c r="E23" s="3764"/>
      <c r="F23" s="3764"/>
      <c r="G23" s="3764"/>
      <c r="H23" s="3764"/>
      <c r="I23" s="3764"/>
      <c r="J23" s="3764"/>
      <c r="K23" s="3764"/>
      <c r="L23" s="3764"/>
      <c r="M23" s="3764"/>
      <c r="N23" s="3764"/>
      <c r="O23" s="3764"/>
      <c r="P23" s="24"/>
    </row>
    <row r="24" spans="3:17" ht="54" customHeight="1">
      <c r="E24" s="3763" t="s">
        <v>3879</v>
      </c>
      <c r="F24" s="3763"/>
      <c r="G24" s="3763"/>
      <c r="H24" s="3763"/>
      <c r="I24" s="3763"/>
      <c r="J24" s="3763"/>
      <c r="K24" s="3763"/>
      <c r="L24" s="3763"/>
      <c r="M24" s="3763"/>
      <c r="N24" s="3763"/>
      <c r="O24" s="3763"/>
      <c r="P24" s="24"/>
    </row>
    <row r="25" spans="3:17" ht="30.75" customHeight="1">
      <c r="E25" s="3591" t="s">
        <v>3880</v>
      </c>
      <c r="F25" s="3600"/>
      <c r="G25" s="3600"/>
      <c r="H25" s="3600"/>
      <c r="I25" s="3600"/>
      <c r="J25" s="3600"/>
      <c r="K25" s="3600"/>
      <c r="L25" s="3600"/>
      <c r="M25" s="3600"/>
      <c r="N25" s="3600"/>
      <c r="O25" s="3600"/>
      <c r="P25" s="24"/>
    </row>
    <row r="26" spans="3:17" ht="13.5" thickBot="1">
      <c r="P26" s="24"/>
    </row>
    <row r="27" spans="3:17" ht="26.25" customHeight="1" thickBot="1">
      <c r="C27" s="3680" t="s">
        <v>209</v>
      </c>
      <c r="D27" s="3681"/>
      <c r="E27" s="3592" t="s">
        <v>121</v>
      </c>
      <c r="F27" s="3592" t="s">
        <v>259</v>
      </c>
      <c r="G27" s="3758" t="s">
        <v>95</v>
      </c>
      <c r="H27" s="3760" t="s">
        <v>1689</v>
      </c>
      <c r="I27" s="3761"/>
      <c r="J27" s="3762"/>
      <c r="K27" s="3594" t="s">
        <v>258</v>
      </c>
      <c r="L27" s="3595"/>
      <c r="M27" s="3596"/>
      <c r="N27" s="3761" t="s">
        <v>3881</v>
      </c>
      <c r="O27" s="3762"/>
    </row>
    <row r="28" spans="3:17" ht="13.5" customHeight="1" thickBot="1">
      <c r="C28" s="3682"/>
      <c r="D28" s="3683"/>
      <c r="E28" s="3593"/>
      <c r="F28" s="3593"/>
      <c r="G28" s="3759"/>
      <c r="H28" s="2210" t="s">
        <v>18</v>
      </c>
      <c r="I28" s="2211" t="s">
        <v>19</v>
      </c>
      <c r="J28" s="2209" t="s">
        <v>0</v>
      </c>
      <c r="K28" s="3597"/>
      <c r="L28" s="3598"/>
      <c r="M28" s="3599"/>
      <c r="N28" s="2086" t="s">
        <v>59</v>
      </c>
      <c r="O28" s="2087" t="s">
        <v>0</v>
      </c>
    </row>
    <row r="29" spans="3:17" ht="29.25" customHeight="1">
      <c r="C29" s="3686" t="s">
        <v>1690</v>
      </c>
      <c r="D29" s="3687"/>
      <c r="E29" s="1521"/>
      <c r="F29" s="3688" t="s">
        <v>1691</v>
      </c>
      <c r="G29" s="3689"/>
      <c r="H29" s="2938"/>
      <c r="I29" s="2939"/>
      <c r="J29" s="2940"/>
      <c r="K29" s="2941"/>
      <c r="L29" s="2939"/>
      <c r="M29" s="2940"/>
      <c r="N29" s="2941"/>
      <c r="O29" s="2940"/>
    </row>
    <row r="30" spans="3:17" ht="118.5" customHeight="1">
      <c r="C30" s="1522"/>
      <c r="D30" s="1523"/>
      <c r="E30" s="1521"/>
      <c r="F30" s="3690" t="s">
        <v>4134</v>
      </c>
      <c r="G30" s="3691"/>
      <c r="H30" s="2934"/>
      <c r="I30" s="2935"/>
      <c r="J30" s="2936"/>
      <c r="K30" s="2937"/>
      <c r="L30" s="2935"/>
      <c r="M30" s="2936"/>
      <c r="N30" s="2937"/>
      <c r="O30" s="2936"/>
    </row>
    <row r="31" spans="3:17" ht="43.5" customHeight="1">
      <c r="C31" s="1522"/>
      <c r="D31" s="1523"/>
      <c r="E31" s="1521"/>
      <c r="F31" s="3491" t="s">
        <v>3882</v>
      </c>
      <c r="G31" s="3492"/>
      <c r="H31" s="960"/>
      <c r="I31" s="961"/>
      <c r="J31" s="969">
        <f>SUM(H33:H41)</f>
        <v>0</v>
      </c>
      <c r="K31" s="1524"/>
      <c r="L31" s="961"/>
      <c r="M31" s="962"/>
      <c r="N31" s="1524"/>
      <c r="O31" s="969">
        <f>IF(SUM(N33:N41)&lt;(240*42412),ROUND(SUM(N33:N41),-3),ROUND((240*42412),-3))</f>
        <v>0</v>
      </c>
      <c r="P31" s="2212"/>
      <c r="Q31" s="2220"/>
    </row>
    <row r="32" spans="3:17" ht="13.5" customHeight="1">
      <c r="C32" s="1522"/>
      <c r="D32" s="1523"/>
      <c r="E32" s="1521"/>
      <c r="G32" s="1980" t="s">
        <v>1692</v>
      </c>
      <c r="H32" s="960"/>
      <c r="I32" s="961"/>
      <c r="J32" s="962"/>
      <c r="K32" s="1524"/>
      <c r="L32" s="961"/>
      <c r="M32" s="962"/>
      <c r="N32" s="1524"/>
      <c r="O32" s="962"/>
    </row>
    <row r="33" spans="3:17" ht="13.5" customHeight="1">
      <c r="C33" s="1522"/>
      <c r="D33" s="1523"/>
      <c r="E33" s="1521"/>
      <c r="F33" s="1978"/>
      <c r="G33" s="1981" t="s">
        <v>4135</v>
      </c>
      <c r="H33" s="1984"/>
      <c r="I33" s="961"/>
      <c r="J33" s="962"/>
      <c r="K33" s="1524"/>
      <c r="L33" s="970" t="s">
        <v>1696</v>
      </c>
      <c r="M33" s="968">
        <f>+H33*99%</f>
        <v>0</v>
      </c>
      <c r="N33" s="1525">
        <f>+H33-M33</f>
        <v>0</v>
      </c>
      <c r="O33" s="962"/>
    </row>
    <row r="34" spans="3:17" ht="13.5" customHeight="1">
      <c r="C34" s="1522"/>
      <c r="D34" s="1523"/>
      <c r="E34" s="1521"/>
      <c r="F34" s="1977"/>
      <c r="G34" s="1980" t="s">
        <v>1693</v>
      </c>
      <c r="H34" s="1985"/>
      <c r="I34" s="961"/>
      <c r="J34" s="962"/>
      <c r="K34" s="1524"/>
      <c r="L34" s="961"/>
      <c r="M34" s="962"/>
      <c r="N34" s="1524"/>
      <c r="O34" s="962"/>
    </row>
    <row r="35" spans="3:17" ht="13.5" customHeight="1">
      <c r="C35" s="1522"/>
      <c r="D35" s="1523"/>
      <c r="E35" s="1521"/>
      <c r="F35" s="1978"/>
      <c r="G35" s="1982" t="s">
        <v>4135</v>
      </c>
      <c r="H35" s="1984"/>
      <c r="I35" s="961"/>
      <c r="J35" s="962"/>
      <c r="K35" s="1524"/>
      <c r="L35" s="970" t="s">
        <v>1696</v>
      </c>
      <c r="M35" s="968">
        <f>+H35*99%</f>
        <v>0</v>
      </c>
      <c r="N35" s="1525">
        <f>+H35-M35</f>
        <v>0</v>
      </c>
      <c r="O35" s="962"/>
    </row>
    <row r="36" spans="3:17" ht="13.5" customHeight="1">
      <c r="C36" s="1522"/>
      <c r="D36" s="1523"/>
      <c r="E36" s="1521"/>
      <c r="F36" s="1977"/>
      <c r="G36" s="1983" t="s">
        <v>1694</v>
      </c>
      <c r="H36" s="1985"/>
      <c r="I36" s="961"/>
      <c r="J36" s="962"/>
      <c r="K36" s="1524"/>
      <c r="L36" s="961"/>
      <c r="M36" s="962"/>
      <c r="N36" s="1524"/>
      <c r="O36" s="962"/>
    </row>
    <row r="37" spans="3:17" ht="13.5" customHeight="1">
      <c r="C37" s="1522"/>
      <c r="D37" s="1523"/>
      <c r="E37" s="1521"/>
      <c r="F37" s="1978"/>
      <c r="G37" s="1982" t="s">
        <v>4135</v>
      </c>
      <c r="H37" s="1984"/>
      <c r="I37" s="961"/>
      <c r="J37" s="962"/>
      <c r="K37" s="1524"/>
      <c r="L37" s="970" t="s">
        <v>1696</v>
      </c>
      <c r="M37" s="968">
        <f>+H37*99%</f>
        <v>0</v>
      </c>
      <c r="N37" s="1525">
        <f>+H37-M37</f>
        <v>0</v>
      </c>
      <c r="O37" s="962"/>
    </row>
    <row r="38" spans="3:17" ht="13.5" customHeight="1">
      <c r="C38" s="1522"/>
      <c r="D38" s="1523"/>
      <c r="E38" s="1521"/>
      <c r="F38" s="1978"/>
      <c r="G38" s="1983" t="s">
        <v>1695</v>
      </c>
      <c r="H38" s="1985"/>
      <c r="I38" s="961"/>
      <c r="J38" s="962"/>
      <c r="K38" s="1524"/>
      <c r="L38" s="961"/>
      <c r="M38" s="962"/>
      <c r="N38" s="1524"/>
      <c r="O38" s="962"/>
    </row>
    <row r="39" spans="3:17" ht="13.5" customHeight="1">
      <c r="C39" s="1522"/>
      <c r="D39" s="1523"/>
      <c r="E39" s="1521"/>
      <c r="F39" s="1977"/>
      <c r="G39" s="1982" t="s">
        <v>4135</v>
      </c>
      <c r="H39" s="1984"/>
      <c r="I39" s="961"/>
      <c r="J39" s="962"/>
      <c r="K39" s="1524"/>
      <c r="L39" s="970" t="s">
        <v>1696</v>
      </c>
      <c r="M39" s="968">
        <f>+H39*99%</f>
        <v>0</v>
      </c>
      <c r="N39" s="1525">
        <f>+H39-M39</f>
        <v>0</v>
      </c>
      <c r="O39" s="962"/>
    </row>
    <row r="40" spans="3:17" ht="13.5" customHeight="1">
      <c r="C40" s="1522"/>
      <c r="D40" s="1523"/>
      <c r="E40" s="1521"/>
      <c r="F40" s="1978"/>
      <c r="G40" s="1983" t="s">
        <v>1762</v>
      </c>
      <c r="H40" s="1985"/>
      <c r="I40" s="961"/>
      <c r="J40" s="962"/>
      <c r="K40" s="1524"/>
      <c r="L40" s="961"/>
      <c r="M40" s="962"/>
      <c r="N40" s="1524"/>
      <c r="O40" s="962"/>
    </row>
    <row r="41" spans="3:17" ht="13.5" customHeight="1">
      <c r="C41" s="1522"/>
      <c r="D41" s="1523"/>
      <c r="E41" s="1521"/>
      <c r="F41" s="1978"/>
      <c r="G41" s="1982" t="s">
        <v>4135</v>
      </c>
      <c r="H41" s="1984">
        <f>-'Concilación utilidades'!F130-SUM('Detalle renglón 210'!H33:H39)</f>
        <v>0</v>
      </c>
      <c r="I41" s="961"/>
      <c r="J41" s="962"/>
      <c r="K41" s="1524"/>
      <c r="L41" s="970" t="s">
        <v>1696</v>
      </c>
      <c r="M41" s="968">
        <f>+H41*99%</f>
        <v>0</v>
      </c>
      <c r="N41" s="1525">
        <f>+H41-M41</f>
        <v>0</v>
      </c>
      <c r="O41" s="962"/>
    </row>
    <row r="42" spans="3:17" ht="13.5" customHeight="1" thickBot="1">
      <c r="C42" s="1526"/>
      <c r="D42" s="971"/>
      <c r="E42" s="1521"/>
      <c r="F42" s="1979"/>
      <c r="G42" s="963"/>
      <c r="H42" s="964"/>
      <c r="I42" s="965"/>
      <c r="J42" s="966"/>
      <c r="K42" s="967"/>
      <c r="L42" s="965"/>
      <c r="M42" s="966"/>
      <c r="N42" s="967"/>
      <c r="O42" s="966"/>
    </row>
    <row r="43" spans="3:17">
      <c r="C43" s="3692" t="s">
        <v>9</v>
      </c>
      <c r="D43" s="3693"/>
      <c r="E43" s="1027"/>
      <c r="F43" s="1527"/>
      <c r="G43" s="1850" t="s">
        <v>669</v>
      </c>
      <c r="H43" s="811"/>
      <c r="I43" s="426"/>
      <c r="J43" s="434">
        <f>ROUND(+I44+I57+I109+I123+I135+I151+I186+I218,-3)</f>
        <v>0</v>
      </c>
      <c r="K43" s="1528"/>
      <c r="L43" s="1529"/>
      <c r="M43" s="358"/>
      <c r="N43" s="959"/>
      <c r="O43" s="434">
        <f>ROUND(+N44+N57+N109+N123+N135+N151+N186+N218,-3)</f>
        <v>0</v>
      </c>
      <c r="P43" s="1825"/>
      <c r="Q43" s="1837"/>
    </row>
    <row r="44" spans="3:17">
      <c r="C44" s="3692"/>
      <c r="D44" s="3693"/>
      <c r="E44" s="1741"/>
      <c r="F44" s="2318"/>
      <c r="G44" s="1967" t="s">
        <v>267</v>
      </c>
      <c r="H44" s="353"/>
      <c r="I44" s="1529">
        <f>ROUND(SUM(H45:H55),-3)</f>
        <v>0</v>
      </c>
      <c r="J44" s="357"/>
      <c r="K44" s="1528"/>
      <c r="L44" s="1529"/>
      <c r="M44" s="358"/>
      <c r="N44" s="352">
        <f>ROUND(SUM(N45:N55),-3)</f>
        <v>0</v>
      </c>
      <c r="O44" s="368"/>
      <c r="P44" s="1826"/>
      <c r="Q44" s="1838"/>
    </row>
    <row r="45" spans="3:17">
      <c r="C45" s="3692"/>
      <c r="D45" s="3693"/>
      <c r="E45" s="2735" t="s">
        <v>125</v>
      </c>
      <c r="F45" s="1916"/>
      <c r="G45" s="354" t="s">
        <v>260</v>
      </c>
      <c r="H45" s="356"/>
      <c r="I45" s="1532"/>
      <c r="J45" s="357"/>
      <c r="K45" s="1528"/>
      <c r="L45" s="1529"/>
      <c r="M45" s="358"/>
      <c r="N45" s="359">
        <f t="shared" ref="N45:N55" si="0">+H45+K45-M45</f>
        <v>0</v>
      </c>
      <c r="O45" s="1533"/>
      <c r="P45" s="1827"/>
      <c r="Q45" s="600"/>
    </row>
    <row r="46" spans="3:17">
      <c r="C46" s="3692"/>
      <c r="D46" s="3693"/>
      <c r="E46" s="1741"/>
      <c r="F46" s="354"/>
      <c r="G46" s="355" t="s">
        <v>261</v>
      </c>
      <c r="H46" s="360"/>
      <c r="I46" s="1532"/>
      <c r="J46" s="357"/>
      <c r="K46" s="1528"/>
      <c r="L46" s="1534"/>
      <c r="M46" s="358"/>
      <c r="N46" s="359">
        <f t="shared" si="0"/>
        <v>0</v>
      </c>
      <c r="O46" s="1535" t="s">
        <v>126</v>
      </c>
      <c r="P46" s="1828"/>
      <c r="Q46" s="601"/>
    </row>
    <row r="47" spans="3:17">
      <c r="C47" s="3692"/>
      <c r="D47" s="3693"/>
      <c r="E47" s="1741"/>
      <c r="F47" s="354"/>
      <c r="G47" s="355" t="s">
        <v>262</v>
      </c>
      <c r="H47" s="360"/>
      <c r="I47" s="1532"/>
      <c r="J47" s="357"/>
      <c r="K47" s="1528"/>
      <c r="L47" s="1529"/>
      <c r="M47" s="358"/>
      <c r="N47" s="359">
        <f t="shared" si="0"/>
        <v>0</v>
      </c>
      <c r="O47" s="1533"/>
      <c r="P47" s="1827"/>
      <c r="Q47" s="600"/>
    </row>
    <row r="48" spans="3:17">
      <c r="C48" s="3692"/>
      <c r="D48" s="3693"/>
      <c r="E48" s="1741"/>
      <c r="F48" s="354"/>
      <c r="G48" s="355" t="s">
        <v>263</v>
      </c>
      <c r="H48" s="360"/>
      <c r="I48" s="1532"/>
      <c r="J48" s="357"/>
      <c r="K48" s="1528"/>
      <c r="L48" s="1529"/>
      <c r="M48" s="358"/>
      <c r="N48" s="359">
        <f t="shared" si="0"/>
        <v>0</v>
      </c>
      <c r="O48" s="1533"/>
      <c r="P48" s="1827"/>
      <c r="Q48" s="600"/>
    </row>
    <row r="49" spans="3:17">
      <c r="C49" s="3692"/>
      <c r="D49" s="3693"/>
      <c r="E49" s="1741"/>
      <c r="F49" s="354"/>
      <c r="G49" s="355" t="s">
        <v>264</v>
      </c>
      <c r="H49" s="360"/>
      <c r="I49" s="1532"/>
      <c r="J49" s="357"/>
      <c r="K49" s="1528"/>
      <c r="L49" s="1529"/>
      <c r="M49" s="358"/>
      <c r="N49" s="359">
        <f t="shared" si="0"/>
        <v>0</v>
      </c>
      <c r="O49" s="1533"/>
      <c r="P49" s="1827"/>
      <c r="Q49" s="600"/>
    </row>
    <row r="50" spans="3:17">
      <c r="C50" s="3692"/>
      <c r="D50" s="3693"/>
      <c r="E50" s="1741"/>
      <c r="F50" s="354"/>
      <c r="G50" s="355" t="s">
        <v>265</v>
      </c>
      <c r="H50" s="360"/>
      <c r="I50" s="1532"/>
      <c r="J50" s="357"/>
      <c r="K50" s="1528"/>
      <c r="L50" s="1529"/>
      <c r="M50" s="358"/>
      <c r="N50" s="359">
        <f t="shared" si="0"/>
        <v>0</v>
      </c>
      <c r="O50" s="1533"/>
      <c r="P50" s="1827"/>
      <c r="Q50" s="600"/>
    </row>
    <row r="51" spans="3:17">
      <c r="C51" s="3692"/>
      <c r="D51" s="3693"/>
      <c r="E51" s="1741"/>
      <c r="F51" s="354"/>
      <c r="G51" s="1536" t="s">
        <v>1410</v>
      </c>
      <c r="H51" s="360"/>
      <c r="I51" s="1532"/>
      <c r="J51" s="357"/>
      <c r="K51" s="1528"/>
      <c r="L51" s="1529"/>
      <c r="M51" s="358"/>
      <c r="N51" s="359">
        <f t="shared" si="0"/>
        <v>0</v>
      </c>
      <c r="O51" s="1533"/>
      <c r="P51" s="1827"/>
      <c r="Q51" s="600"/>
    </row>
    <row r="52" spans="3:17">
      <c r="C52" s="3692"/>
      <c r="D52" s="3693"/>
      <c r="E52" s="1741"/>
      <c r="F52" s="354"/>
      <c r="G52" s="361" t="s">
        <v>1411</v>
      </c>
      <c r="H52" s="360"/>
      <c r="I52" s="1532"/>
      <c r="J52" s="357"/>
      <c r="K52" s="1528"/>
      <c r="L52" s="1529"/>
      <c r="M52" s="358"/>
      <c r="N52" s="359">
        <f t="shared" si="0"/>
        <v>0</v>
      </c>
      <c r="O52" s="1533"/>
      <c r="P52" s="1827"/>
      <c r="Q52" s="600"/>
    </row>
    <row r="53" spans="3:17">
      <c r="C53" s="3692"/>
      <c r="D53" s="3693"/>
      <c r="E53" s="1741"/>
      <c r="F53" s="1916"/>
      <c r="G53" s="1975" t="s">
        <v>1412</v>
      </c>
      <c r="H53" s="360"/>
      <c r="I53" s="1532"/>
      <c r="J53" s="357"/>
      <c r="K53" s="1528"/>
      <c r="L53" s="1529"/>
      <c r="M53" s="1960"/>
      <c r="N53" s="359">
        <f t="shared" si="0"/>
        <v>0</v>
      </c>
      <c r="O53" s="1533"/>
      <c r="P53" s="1827"/>
      <c r="Q53" s="600"/>
    </row>
    <row r="54" spans="3:17">
      <c r="C54" s="3692"/>
      <c r="D54" s="3693"/>
      <c r="E54" s="1741"/>
      <c r="F54" s="1916"/>
      <c r="G54" s="354"/>
      <c r="H54" s="360"/>
      <c r="I54" s="1532"/>
      <c r="J54" s="357"/>
      <c r="K54" s="1528"/>
      <c r="L54" s="1529"/>
      <c r="M54" s="1960"/>
      <c r="N54" s="359"/>
      <c r="O54" s="1533"/>
      <c r="P54" s="1827"/>
      <c r="Q54" s="600"/>
    </row>
    <row r="55" spans="3:17">
      <c r="C55" s="3692"/>
      <c r="D55" s="3693"/>
      <c r="E55" s="1741"/>
      <c r="F55" s="1916"/>
      <c r="G55" s="354" t="s">
        <v>266</v>
      </c>
      <c r="H55" s="360"/>
      <c r="I55" s="1532"/>
      <c r="J55" s="357"/>
      <c r="K55" s="1528"/>
      <c r="L55" s="1537" t="s">
        <v>298</v>
      </c>
      <c r="M55" s="1960"/>
      <c r="N55" s="359">
        <f t="shared" si="0"/>
        <v>0</v>
      </c>
      <c r="O55" s="1533"/>
      <c r="P55" s="1827"/>
      <c r="Q55" s="600"/>
    </row>
    <row r="56" spans="3:17">
      <c r="C56" s="3692"/>
      <c r="D56" s="3693"/>
      <c r="E56" s="1741"/>
      <c r="F56" s="1538"/>
      <c r="G56" s="1961"/>
      <c r="H56" s="363"/>
      <c r="I56" s="1540"/>
      <c r="J56" s="357"/>
      <c r="K56" s="1541"/>
      <c r="L56" s="792"/>
      <c r="M56" s="364"/>
      <c r="N56" s="474"/>
      <c r="O56" s="357"/>
      <c r="P56" s="1829"/>
      <c r="Q56" s="1839"/>
    </row>
    <row r="57" spans="3:17">
      <c r="C57" s="3692"/>
      <c r="D57" s="3693"/>
      <c r="E57" s="1741"/>
      <c r="F57" s="2318"/>
      <c r="G57" s="1856" t="s">
        <v>1501</v>
      </c>
      <c r="H57" s="353"/>
      <c r="I57" s="1529">
        <f>SUM(H60:H107)</f>
        <v>0</v>
      </c>
      <c r="J57" s="357"/>
      <c r="K57" s="1541"/>
      <c r="L57" s="792"/>
      <c r="M57" s="364"/>
      <c r="N57" s="1973">
        <f>SUM(N60:N107)</f>
        <v>0</v>
      </c>
      <c r="O57" s="2285"/>
      <c r="P57" s="1826"/>
      <c r="Q57" s="1838"/>
    </row>
    <row r="58" spans="3:17">
      <c r="C58" s="3692"/>
      <c r="D58" s="3693"/>
      <c r="E58" s="1741"/>
      <c r="F58" s="1916"/>
      <c r="G58" s="1976" t="s">
        <v>268</v>
      </c>
      <c r="H58" s="367"/>
      <c r="I58" s="364"/>
      <c r="J58" s="368"/>
      <c r="K58" s="1541"/>
      <c r="L58" s="792"/>
      <c r="M58" s="364"/>
      <c r="N58" s="474"/>
      <c r="O58" s="1542"/>
      <c r="P58" s="1830"/>
      <c r="Q58" s="1840"/>
    </row>
    <row r="59" spans="3:17">
      <c r="C59" s="3692"/>
      <c r="D59" s="3693"/>
      <c r="E59" s="1741"/>
      <c r="F59" s="1916"/>
      <c r="G59" s="1971" t="s">
        <v>269</v>
      </c>
      <c r="H59" s="353"/>
      <c r="I59" s="364"/>
      <c r="J59" s="368"/>
      <c r="K59" s="1541"/>
      <c r="L59" s="792"/>
      <c r="M59" s="364"/>
      <c r="N59" s="474"/>
      <c r="O59" s="1542"/>
      <c r="P59" s="1830"/>
      <c r="Q59" s="1840"/>
    </row>
    <row r="60" spans="3:17">
      <c r="C60" s="3692"/>
      <c r="D60" s="3693"/>
      <c r="E60" s="1741"/>
      <c r="F60" s="1916"/>
      <c r="G60" s="354" t="s">
        <v>270</v>
      </c>
      <c r="H60" s="353">
        <f>+'Inversiones en asociadas'!I25+'Inversiones en asociadas'!I30</f>
        <v>0</v>
      </c>
      <c r="I60" s="371" t="s">
        <v>129</v>
      </c>
      <c r="J60" s="368"/>
      <c r="K60" s="1528">
        <f>+N60-H60</f>
        <v>0</v>
      </c>
      <c r="L60" s="1537"/>
      <c r="M60" s="1960"/>
      <c r="N60" s="359">
        <f>+'Inversiones en asociadas'!J61</f>
        <v>0</v>
      </c>
      <c r="O60" s="1543" t="s">
        <v>129</v>
      </c>
      <c r="P60" s="1831"/>
      <c r="Q60" s="602"/>
    </row>
    <row r="61" spans="3:17">
      <c r="C61" s="3692"/>
      <c r="D61" s="3693"/>
      <c r="E61" s="1741"/>
      <c r="F61" s="1916"/>
      <c r="G61" s="1965" t="s">
        <v>271</v>
      </c>
      <c r="H61" s="353">
        <f>'Inversiones en asociadas'!I26+'Inversiones en asociadas'!I31</f>
        <v>0</v>
      </c>
      <c r="I61" s="371" t="s">
        <v>350</v>
      </c>
      <c r="J61" s="368"/>
      <c r="K61" s="1528">
        <f>-H61</f>
        <v>0</v>
      </c>
      <c r="L61" s="1537" t="s">
        <v>60</v>
      </c>
      <c r="M61" s="1960"/>
      <c r="N61" s="359"/>
      <c r="O61" s="1544"/>
      <c r="P61" s="1831"/>
      <c r="Q61" s="602"/>
    </row>
    <row r="62" spans="3:17">
      <c r="C62" s="3692"/>
      <c r="D62" s="3693"/>
      <c r="E62" s="1741"/>
      <c r="F62" s="1527"/>
      <c r="G62" s="1962"/>
      <c r="H62" s="353"/>
      <c r="I62" s="364"/>
      <c r="J62" s="368"/>
      <c r="K62" s="1528"/>
      <c r="L62" s="1537"/>
      <c r="M62" s="1960"/>
      <c r="N62" s="359"/>
      <c r="O62" s="1544"/>
      <c r="P62" s="1831"/>
      <c r="Q62" s="602"/>
    </row>
    <row r="63" spans="3:17">
      <c r="C63" s="3692"/>
      <c r="D63" s="3693"/>
      <c r="E63" s="1741"/>
      <c r="F63" s="1916"/>
      <c r="G63" s="1971" t="s">
        <v>272</v>
      </c>
      <c r="H63" s="353"/>
      <c r="I63" s="364"/>
      <c r="J63" s="368"/>
      <c r="K63" s="1528"/>
      <c r="L63" s="1537"/>
      <c r="M63" s="1960"/>
      <c r="N63" s="359"/>
      <c r="O63" s="1544"/>
      <c r="P63" s="1831"/>
      <c r="Q63" s="602"/>
    </row>
    <row r="64" spans="3:17">
      <c r="C64" s="3692"/>
      <c r="D64" s="3693"/>
      <c r="E64" s="1741"/>
      <c r="F64" s="1916"/>
      <c r="G64" s="354" t="s">
        <v>273</v>
      </c>
      <c r="H64" s="359"/>
      <c r="I64" s="364"/>
      <c r="J64" s="368"/>
      <c r="K64" s="1528"/>
      <c r="L64" s="1537"/>
      <c r="M64" s="358"/>
      <c r="N64" s="359">
        <f>+H64+K64-M64</f>
        <v>0</v>
      </c>
      <c r="O64" s="1544"/>
      <c r="P64" s="1831"/>
      <c r="Q64" s="602"/>
    </row>
    <row r="65" spans="3:17">
      <c r="C65" s="3692"/>
      <c r="D65" s="3693"/>
      <c r="E65" s="1741"/>
      <c r="F65" s="1916"/>
      <c r="G65" s="354" t="s">
        <v>274</v>
      </c>
      <c r="H65" s="359"/>
      <c r="I65" s="364"/>
      <c r="J65" s="368"/>
      <c r="K65" s="1528"/>
      <c r="L65" s="1537" t="s">
        <v>300</v>
      </c>
      <c r="M65" s="358">
        <f>+H65</f>
        <v>0</v>
      </c>
      <c r="N65" s="359">
        <f>+H65+K65-M65</f>
        <v>0</v>
      </c>
      <c r="O65" s="1544"/>
      <c r="P65" s="1831"/>
      <c r="Q65" s="602"/>
    </row>
    <row r="66" spans="3:17">
      <c r="C66" s="3692"/>
      <c r="D66" s="3693"/>
      <c r="E66" s="1741"/>
      <c r="F66" s="354"/>
      <c r="G66" s="355"/>
      <c r="H66" s="359"/>
      <c r="I66" s="364"/>
      <c r="J66" s="368"/>
      <c r="K66" s="1528"/>
      <c r="L66" s="1537"/>
      <c r="M66" s="358"/>
      <c r="N66" s="359"/>
      <c r="O66" s="1544"/>
      <c r="P66" s="1831"/>
      <c r="Q66" s="602"/>
    </row>
    <row r="67" spans="3:17">
      <c r="C67" s="3692"/>
      <c r="D67" s="3693"/>
      <c r="E67" s="1741"/>
      <c r="F67" s="354"/>
      <c r="G67" s="370" t="s">
        <v>275</v>
      </c>
      <c r="H67" s="359"/>
      <c r="I67" s="364"/>
      <c r="J67" s="368"/>
      <c r="K67" s="1528"/>
      <c r="L67" s="1537"/>
      <c r="M67" s="358"/>
      <c r="N67" s="359"/>
      <c r="O67" s="1544"/>
      <c r="P67" s="1831"/>
      <c r="Q67" s="602"/>
    </row>
    <row r="68" spans="3:17">
      <c r="C68" s="3692"/>
      <c r="D68" s="3693"/>
      <c r="E68" s="1741"/>
      <c r="F68" s="354"/>
      <c r="G68" s="355" t="s">
        <v>273</v>
      </c>
      <c r="H68" s="359"/>
      <c r="I68" s="364"/>
      <c r="J68" s="368"/>
      <c r="K68" s="1528"/>
      <c r="L68" s="1537"/>
      <c r="M68" s="358"/>
      <c r="N68" s="359">
        <f>+H68+K68-M68</f>
        <v>0</v>
      </c>
      <c r="O68" s="1544"/>
      <c r="P68" s="1831"/>
      <c r="Q68" s="602"/>
    </row>
    <row r="69" spans="3:17">
      <c r="C69" s="3692"/>
      <c r="D69" s="3693"/>
      <c r="E69" s="1741"/>
      <c r="F69" s="354"/>
      <c r="G69" s="355" t="s">
        <v>274</v>
      </c>
      <c r="H69" s="359"/>
      <c r="I69" s="364"/>
      <c r="J69" s="368"/>
      <c r="K69" s="1528"/>
      <c r="L69" s="1537" t="s">
        <v>300</v>
      </c>
      <c r="M69" s="358">
        <f>+H69</f>
        <v>0</v>
      </c>
      <c r="N69" s="359">
        <f>+H69+K69-M69</f>
        <v>0</v>
      </c>
      <c r="O69" s="1544"/>
      <c r="P69" s="1831"/>
      <c r="Q69" s="602"/>
    </row>
    <row r="70" spans="3:17">
      <c r="C70" s="3692"/>
      <c r="D70" s="3693"/>
      <c r="E70" s="1741"/>
      <c r="F70" s="354"/>
      <c r="G70" s="355"/>
      <c r="H70" s="359"/>
      <c r="I70" s="364"/>
      <c r="J70" s="368"/>
      <c r="K70" s="1528"/>
      <c r="L70" s="1537"/>
      <c r="M70" s="358"/>
      <c r="N70" s="359"/>
      <c r="O70" s="1544"/>
      <c r="P70" s="1831"/>
      <c r="Q70" s="602"/>
    </row>
    <row r="71" spans="3:17">
      <c r="C71" s="3692"/>
      <c r="D71" s="3693"/>
      <c r="E71" s="1741"/>
      <c r="F71" s="354"/>
      <c r="G71" s="370" t="s">
        <v>276</v>
      </c>
      <c r="H71" s="359"/>
      <c r="I71" s="364"/>
      <c r="J71" s="368"/>
      <c r="K71" s="1528"/>
      <c r="L71" s="1537"/>
      <c r="M71" s="358"/>
      <c r="N71" s="359"/>
      <c r="O71" s="1544"/>
      <c r="P71" s="1831"/>
      <c r="Q71" s="602"/>
    </row>
    <row r="72" spans="3:17">
      <c r="C72" s="3692"/>
      <c r="D72" s="3693"/>
      <c r="E72" s="1741"/>
      <c r="F72" s="354"/>
      <c r="G72" s="355" t="s">
        <v>277</v>
      </c>
      <c r="H72" s="359"/>
      <c r="I72" s="364"/>
      <c r="J72" s="368"/>
      <c r="K72" s="1528"/>
      <c r="L72" s="1537"/>
      <c r="M72" s="358"/>
      <c r="N72" s="359">
        <f>+H72+K72-M72</f>
        <v>0</v>
      </c>
      <c r="O72" s="1544"/>
      <c r="P72" s="1831"/>
      <c r="Q72" s="602"/>
    </row>
    <row r="73" spans="3:17">
      <c r="C73" s="3692"/>
      <c r="D73" s="3693"/>
      <c r="E73" s="1741"/>
      <c r="F73" s="354"/>
      <c r="G73" s="366" t="s">
        <v>1550</v>
      </c>
      <c r="H73" s="359"/>
      <c r="I73" s="364"/>
      <c r="J73" s="368"/>
      <c r="K73" s="1528"/>
      <c r="L73" s="1537" t="s">
        <v>301</v>
      </c>
      <c r="M73" s="358"/>
      <c r="N73" s="359">
        <f>+H73+K73-M73</f>
        <v>0</v>
      </c>
      <c r="O73" s="1544"/>
      <c r="P73" s="1831"/>
      <c r="Q73" s="602"/>
    </row>
    <row r="74" spans="3:17">
      <c r="C74" s="3692"/>
      <c r="D74" s="3693"/>
      <c r="E74" s="1741"/>
      <c r="F74" s="354"/>
      <c r="G74" s="372" t="s">
        <v>271</v>
      </c>
      <c r="H74" s="374"/>
      <c r="I74" s="364"/>
      <c r="J74" s="368"/>
      <c r="K74" s="1528"/>
      <c r="L74" s="1537" t="s">
        <v>60</v>
      </c>
      <c r="M74" s="358">
        <f>+H74</f>
        <v>0</v>
      </c>
      <c r="N74" s="359"/>
      <c r="O74" s="1544"/>
      <c r="P74" s="1831"/>
      <c r="Q74" s="602"/>
    </row>
    <row r="75" spans="3:17">
      <c r="C75" s="3692"/>
      <c r="D75" s="3693"/>
      <c r="E75" s="1741"/>
      <c r="F75" s="354"/>
      <c r="G75" s="355"/>
      <c r="H75" s="359"/>
      <c r="I75" s="364"/>
      <c r="J75" s="368"/>
      <c r="K75" s="1528"/>
      <c r="L75" s="1537"/>
      <c r="M75" s="358"/>
      <c r="N75" s="359"/>
      <c r="O75" s="1533"/>
      <c r="P75" s="1827"/>
      <c r="Q75" s="600"/>
    </row>
    <row r="76" spans="3:17">
      <c r="C76" s="3692"/>
      <c r="D76" s="3693"/>
      <c r="E76" s="1741"/>
      <c r="F76" s="354"/>
      <c r="G76" s="355" t="s">
        <v>278</v>
      </c>
      <c r="H76" s="359"/>
      <c r="I76" s="364"/>
      <c r="J76" s="368"/>
      <c r="K76" s="1528"/>
      <c r="L76" s="2286"/>
      <c r="M76" s="358"/>
      <c r="N76" s="359"/>
      <c r="O76" s="1533"/>
      <c r="P76" s="1827"/>
      <c r="Q76" s="600"/>
    </row>
    <row r="77" spans="3:17">
      <c r="C77" s="3692"/>
      <c r="D77" s="3693"/>
      <c r="E77" s="1741"/>
      <c r="F77" s="354"/>
      <c r="G77" s="370" t="s">
        <v>269</v>
      </c>
      <c r="H77" s="359"/>
      <c r="I77" s="364"/>
      <c r="J77" s="368"/>
      <c r="K77" s="1528"/>
      <c r="L77" s="1545"/>
      <c r="M77" s="358"/>
      <c r="N77" s="359"/>
      <c r="O77" s="1533"/>
      <c r="P77" s="1827"/>
      <c r="Q77" s="600"/>
    </row>
    <row r="78" spans="3:17">
      <c r="C78" s="3692"/>
      <c r="D78" s="3693"/>
      <c r="E78" s="1741"/>
      <c r="F78" s="354"/>
      <c r="G78" s="355" t="s">
        <v>279</v>
      </c>
      <c r="H78" s="359"/>
      <c r="I78" s="364"/>
      <c r="J78" s="368"/>
      <c r="K78" s="1528"/>
      <c r="L78" s="1537" t="s">
        <v>298</v>
      </c>
      <c r="M78" s="358"/>
      <c r="N78" s="359">
        <f>+H78+K78-M78</f>
        <v>0</v>
      </c>
      <c r="O78" s="1533"/>
      <c r="P78" s="1827"/>
      <c r="Q78" s="600"/>
    </row>
    <row r="79" spans="3:17">
      <c r="C79" s="3692"/>
      <c r="D79" s="3693"/>
      <c r="E79" s="1741"/>
      <c r="F79" s="354"/>
      <c r="G79" s="372" t="s">
        <v>280</v>
      </c>
      <c r="H79" s="374"/>
      <c r="I79" s="364"/>
      <c r="J79" s="368"/>
      <c r="K79" s="1528"/>
      <c r="L79" s="1537" t="s">
        <v>60</v>
      </c>
      <c r="M79" s="358">
        <f>+H79</f>
        <v>0</v>
      </c>
      <c r="N79" s="359">
        <f>+H79+K79-M79</f>
        <v>0</v>
      </c>
      <c r="O79" s="1533"/>
      <c r="P79" s="1827"/>
      <c r="Q79" s="600"/>
    </row>
    <row r="80" spans="3:17">
      <c r="C80" s="3692"/>
      <c r="D80" s="3693"/>
      <c r="E80" s="1741"/>
      <c r="F80" s="354"/>
      <c r="G80" s="355"/>
      <c r="H80" s="359"/>
      <c r="I80" s="364"/>
      <c r="J80" s="368"/>
      <c r="K80" s="1528"/>
      <c r="L80" s="1537"/>
      <c r="M80" s="358"/>
      <c r="N80" s="359"/>
      <c r="O80" s="1533"/>
      <c r="P80" s="1827"/>
      <c r="Q80" s="600"/>
    </row>
    <row r="81" spans="3:17">
      <c r="C81" s="3692"/>
      <c r="D81" s="3693"/>
      <c r="E81" s="1741"/>
      <c r="F81" s="354"/>
      <c r="G81" s="370" t="s">
        <v>272</v>
      </c>
      <c r="H81" s="359"/>
      <c r="I81" s="364"/>
      <c r="J81" s="368"/>
      <c r="K81" s="1528"/>
      <c r="L81" s="1537"/>
      <c r="M81" s="358"/>
      <c r="N81" s="359"/>
      <c r="O81" s="1544"/>
      <c r="P81" s="1831"/>
      <c r="Q81" s="602"/>
    </row>
    <row r="82" spans="3:17">
      <c r="C82" s="3692"/>
      <c r="D82" s="3693"/>
      <c r="E82" s="1741"/>
      <c r="F82" s="354"/>
      <c r="G82" s="355" t="s">
        <v>273</v>
      </c>
      <c r="H82" s="359"/>
      <c r="I82" s="364"/>
      <c r="J82" s="368"/>
      <c r="K82" s="1528"/>
      <c r="L82" s="1537"/>
      <c r="M82" s="358"/>
      <c r="N82" s="359">
        <f>+H82+K82-M82</f>
        <v>0</v>
      </c>
      <c r="O82" s="1544"/>
      <c r="P82" s="1831"/>
      <c r="Q82" s="602"/>
    </row>
    <row r="83" spans="3:17">
      <c r="C83" s="3692"/>
      <c r="D83" s="3693"/>
      <c r="E83" s="1741"/>
      <c r="F83" s="354"/>
      <c r="G83" s="355" t="s">
        <v>274</v>
      </c>
      <c r="H83" s="359"/>
      <c r="I83" s="364"/>
      <c r="J83" s="368"/>
      <c r="K83" s="1528"/>
      <c r="L83" s="1537" t="s">
        <v>300</v>
      </c>
      <c r="M83" s="358">
        <f>+H83</f>
        <v>0</v>
      </c>
      <c r="N83" s="359">
        <f>+H83+K83-M83</f>
        <v>0</v>
      </c>
      <c r="O83" s="1544"/>
      <c r="P83" s="1831"/>
      <c r="Q83" s="602"/>
    </row>
    <row r="84" spans="3:17">
      <c r="C84" s="3692"/>
      <c r="D84" s="3693"/>
      <c r="E84" s="1741"/>
      <c r="F84" s="354"/>
      <c r="G84" s="355"/>
      <c r="H84" s="359"/>
      <c r="I84" s="364"/>
      <c r="J84" s="368"/>
      <c r="K84" s="1528"/>
      <c r="L84" s="1537"/>
      <c r="M84" s="358"/>
      <c r="N84" s="359"/>
      <c r="O84" s="1544"/>
      <c r="P84" s="1831"/>
      <c r="Q84" s="602"/>
    </row>
    <row r="85" spans="3:17">
      <c r="C85" s="3692"/>
      <c r="D85" s="3693"/>
      <c r="E85" s="1741"/>
      <c r="F85" s="354"/>
      <c r="G85" s="370" t="s">
        <v>275</v>
      </c>
      <c r="H85" s="359"/>
      <c r="I85" s="364"/>
      <c r="J85" s="368"/>
      <c r="K85" s="1528"/>
      <c r="L85" s="1537"/>
      <c r="M85" s="358"/>
      <c r="N85" s="359"/>
      <c r="O85" s="1544"/>
      <c r="P85" s="1831"/>
      <c r="Q85" s="602"/>
    </row>
    <row r="86" spans="3:17">
      <c r="C86" s="3692"/>
      <c r="D86" s="3693"/>
      <c r="E86" s="1741"/>
      <c r="F86" s="354"/>
      <c r="G86" s="355" t="s">
        <v>273</v>
      </c>
      <c r="H86" s="359"/>
      <c r="I86" s="364"/>
      <c r="J86" s="368"/>
      <c r="K86" s="1528"/>
      <c r="L86" s="1537"/>
      <c r="M86" s="358"/>
      <c r="N86" s="359">
        <f>+H86+K86-M86</f>
        <v>0</v>
      </c>
      <c r="O86" s="1544"/>
      <c r="P86" s="1831"/>
      <c r="Q86" s="602"/>
    </row>
    <row r="87" spans="3:17">
      <c r="C87" s="3692"/>
      <c r="D87" s="3693"/>
      <c r="E87" s="1741"/>
      <c r="F87" s="354"/>
      <c r="G87" s="355" t="s">
        <v>274</v>
      </c>
      <c r="H87" s="359"/>
      <c r="I87" s="364"/>
      <c r="J87" s="368"/>
      <c r="K87" s="1528"/>
      <c r="L87" s="1537" t="s">
        <v>300</v>
      </c>
      <c r="M87" s="358">
        <f>+H87</f>
        <v>0</v>
      </c>
      <c r="N87" s="359">
        <f>+H87+K87-M87</f>
        <v>0</v>
      </c>
      <c r="O87" s="1544"/>
      <c r="P87" s="1831"/>
      <c r="Q87" s="602"/>
    </row>
    <row r="88" spans="3:17">
      <c r="C88" s="3692"/>
      <c r="D88" s="3693"/>
      <c r="E88" s="1741"/>
      <c r="F88" s="354"/>
      <c r="G88" s="355"/>
      <c r="H88" s="359"/>
      <c r="I88" s="364"/>
      <c r="J88" s="368"/>
      <c r="K88" s="1528"/>
      <c r="L88" s="1537"/>
      <c r="M88" s="358"/>
      <c r="N88" s="359"/>
      <c r="O88" s="1533"/>
      <c r="P88" s="1827"/>
      <c r="Q88" s="600"/>
    </row>
    <row r="89" spans="3:17">
      <c r="C89" s="3692"/>
      <c r="D89" s="3693"/>
      <c r="E89" s="1741"/>
      <c r="F89" s="354"/>
      <c r="G89" s="355" t="s">
        <v>281</v>
      </c>
      <c r="H89" s="359"/>
      <c r="I89" s="364"/>
      <c r="J89" s="368"/>
      <c r="K89" s="1528"/>
      <c r="L89" s="1537"/>
      <c r="M89" s="358"/>
      <c r="N89" s="359"/>
      <c r="O89" s="1533"/>
      <c r="P89" s="1827"/>
      <c r="Q89" s="600"/>
    </row>
    <row r="90" spans="3:17">
      <c r="C90" s="3692"/>
      <c r="D90" s="3693"/>
      <c r="E90" s="1741"/>
      <c r="F90" s="354"/>
      <c r="G90" s="370" t="s">
        <v>269</v>
      </c>
      <c r="H90" s="359"/>
      <c r="I90" s="364"/>
      <c r="J90" s="368"/>
      <c r="K90" s="1528"/>
      <c r="L90" s="1545"/>
      <c r="M90" s="358"/>
      <c r="N90" s="359"/>
      <c r="O90" s="1533"/>
      <c r="P90" s="1827"/>
      <c r="Q90" s="600"/>
    </row>
    <row r="91" spans="3:17">
      <c r="C91" s="3692"/>
      <c r="D91" s="3693"/>
      <c r="E91" s="1741"/>
      <c r="F91" s="354"/>
      <c r="G91" s="355" t="s">
        <v>279</v>
      </c>
      <c r="H91" s="359"/>
      <c r="I91" s="364"/>
      <c r="J91" s="368"/>
      <c r="K91" s="1528"/>
      <c r="L91" s="1537" t="s">
        <v>298</v>
      </c>
      <c r="M91" s="358"/>
      <c r="N91" s="359">
        <f>+H91+K91-M91</f>
        <v>0</v>
      </c>
      <c r="O91" s="1533"/>
      <c r="P91" s="1827"/>
      <c r="Q91" s="600"/>
    </row>
    <row r="92" spans="3:17">
      <c r="C92" s="3692"/>
      <c r="D92" s="3693"/>
      <c r="E92" s="1741"/>
      <c r="F92" s="354"/>
      <c r="G92" s="372" t="s">
        <v>280</v>
      </c>
      <c r="H92" s="374"/>
      <c r="I92" s="364"/>
      <c r="J92" s="368"/>
      <c r="K92" s="1528"/>
      <c r="L92" s="1537" t="s">
        <v>60</v>
      </c>
      <c r="M92" s="358">
        <f>+H92</f>
        <v>0</v>
      </c>
      <c r="N92" s="359">
        <f>+H92+K92-M92</f>
        <v>0</v>
      </c>
      <c r="O92" s="1533"/>
      <c r="P92" s="1827"/>
      <c r="Q92" s="600"/>
    </row>
    <row r="93" spans="3:17">
      <c r="C93" s="3692"/>
      <c r="D93" s="3693"/>
      <c r="E93" s="1741"/>
      <c r="F93" s="354"/>
      <c r="G93" s="355"/>
      <c r="H93" s="359"/>
      <c r="I93" s="364"/>
      <c r="J93" s="368"/>
      <c r="K93" s="1528"/>
      <c r="L93" s="1537"/>
      <c r="M93" s="358"/>
      <c r="N93" s="359"/>
      <c r="O93" s="1533"/>
      <c r="P93" s="1827"/>
      <c r="Q93" s="600"/>
    </row>
    <row r="94" spans="3:17">
      <c r="C94" s="3692"/>
      <c r="D94" s="3693"/>
      <c r="E94" s="1741"/>
      <c r="F94" s="354"/>
      <c r="G94" s="355" t="s">
        <v>282</v>
      </c>
      <c r="H94" s="359"/>
      <c r="I94" s="364"/>
      <c r="J94" s="368"/>
      <c r="K94" s="1528"/>
      <c r="L94" s="1537"/>
      <c r="M94" s="358"/>
      <c r="N94" s="359"/>
      <c r="O94" s="1533"/>
      <c r="P94" s="1827"/>
      <c r="Q94" s="600"/>
    </row>
    <row r="95" spans="3:17">
      <c r="C95" s="3692"/>
      <c r="D95" s="3693"/>
      <c r="E95" s="1741"/>
      <c r="F95" s="354"/>
      <c r="G95" s="370" t="s">
        <v>269</v>
      </c>
      <c r="H95" s="359"/>
      <c r="I95" s="364"/>
      <c r="J95" s="368"/>
      <c r="K95" s="1528"/>
      <c r="L95" s="1545"/>
      <c r="M95" s="358"/>
      <c r="N95" s="359"/>
      <c r="O95" s="1533"/>
      <c r="P95" s="1827"/>
      <c r="Q95" s="600"/>
    </row>
    <row r="96" spans="3:17">
      <c r="C96" s="3692"/>
      <c r="D96" s="3693"/>
      <c r="E96" s="1741"/>
      <c r="F96" s="354"/>
      <c r="G96" s="355" t="s">
        <v>279</v>
      </c>
      <c r="H96" s="359"/>
      <c r="I96" s="364"/>
      <c r="J96" s="368"/>
      <c r="K96" s="1528"/>
      <c r="L96" s="1537" t="s">
        <v>298</v>
      </c>
      <c r="M96" s="358"/>
      <c r="N96" s="359">
        <f>+H96+K96-M96</f>
        <v>0</v>
      </c>
      <c r="O96" s="1533"/>
      <c r="P96" s="1827"/>
      <c r="Q96" s="600"/>
    </row>
    <row r="97" spans="3:17">
      <c r="C97" s="3692"/>
      <c r="D97" s="3693"/>
      <c r="E97" s="1741"/>
      <c r="F97" s="1916"/>
      <c r="G97" s="1965" t="s">
        <v>280</v>
      </c>
      <c r="H97" s="374"/>
      <c r="I97" s="364"/>
      <c r="J97" s="368"/>
      <c r="K97" s="1528"/>
      <c r="L97" s="1537" t="s">
        <v>60</v>
      </c>
      <c r="M97" s="358">
        <f>+H97</f>
        <v>0</v>
      </c>
      <c r="N97" s="359">
        <f>+H97+K97-M97</f>
        <v>0</v>
      </c>
      <c r="O97" s="1533"/>
      <c r="P97" s="1827"/>
      <c r="Q97" s="600"/>
    </row>
    <row r="98" spans="3:17">
      <c r="C98" s="3692"/>
      <c r="D98" s="3693"/>
      <c r="E98" s="1741"/>
      <c r="F98" s="1916"/>
      <c r="G98" s="354"/>
      <c r="H98" s="359"/>
      <c r="I98" s="364"/>
      <c r="J98" s="368"/>
      <c r="K98" s="1528"/>
      <c r="L98" s="1537"/>
      <c r="M98" s="358"/>
      <c r="N98" s="359"/>
      <c r="O98" s="1533"/>
      <c r="P98" s="1827"/>
      <c r="Q98" s="600"/>
    </row>
    <row r="99" spans="3:17">
      <c r="C99" s="3692"/>
      <c r="D99" s="3693"/>
      <c r="E99" s="2735" t="s">
        <v>125</v>
      </c>
      <c r="F99" s="1916"/>
      <c r="G99" s="354" t="s">
        <v>283</v>
      </c>
      <c r="H99" s="359"/>
      <c r="I99" s="364"/>
      <c r="J99" s="368"/>
      <c r="K99" s="1528"/>
      <c r="L99" s="1537"/>
      <c r="M99" s="358"/>
      <c r="N99" s="359"/>
      <c r="O99" s="1533"/>
      <c r="P99" s="1827"/>
      <c r="Q99" s="600"/>
    </row>
    <row r="100" spans="3:17">
      <c r="C100" s="3692"/>
      <c r="D100" s="3693"/>
      <c r="E100" s="1741"/>
      <c r="F100" s="1916"/>
      <c r="G100" s="1971" t="s">
        <v>269</v>
      </c>
      <c r="H100" s="359"/>
      <c r="I100" s="364"/>
      <c r="J100" s="368"/>
      <c r="K100" s="1528"/>
      <c r="L100" s="1545"/>
      <c r="M100" s="1960"/>
      <c r="N100" s="359"/>
      <c r="O100" s="1533"/>
      <c r="P100" s="1827"/>
      <c r="Q100" s="600"/>
    </row>
    <row r="101" spans="3:17">
      <c r="C101" s="3692"/>
      <c r="D101" s="3693"/>
      <c r="E101" s="1741"/>
      <c r="F101" s="1916"/>
      <c r="G101" s="354" t="s">
        <v>279</v>
      </c>
      <c r="H101" s="359"/>
      <c r="I101" s="364"/>
      <c r="J101" s="368"/>
      <c r="K101" s="1528"/>
      <c r="L101" s="1537" t="s">
        <v>298</v>
      </c>
      <c r="M101" s="1960"/>
      <c r="N101" s="359">
        <f>+H101+K101-M101</f>
        <v>0</v>
      </c>
      <c r="O101" s="1533"/>
      <c r="P101" s="1827"/>
      <c r="Q101" s="600"/>
    </row>
    <row r="102" spans="3:17">
      <c r="C102" s="3692"/>
      <c r="D102" s="3693"/>
      <c r="E102" s="1741"/>
      <c r="F102" s="1916"/>
      <c r="G102" s="1965" t="s">
        <v>280</v>
      </c>
      <c r="H102" s="374"/>
      <c r="I102" s="364"/>
      <c r="J102" s="368"/>
      <c r="K102" s="1528"/>
      <c r="L102" s="1537" t="s">
        <v>60</v>
      </c>
      <c r="M102" s="1960">
        <f>+H102</f>
        <v>0</v>
      </c>
      <c r="N102" s="359">
        <f>+H102+K102-M102</f>
        <v>0</v>
      </c>
      <c r="O102" s="1533"/>
      <c r="P102" s="1827"/>
      <c r="Q102" s="600"/>
    </row>
    <row r="103" spans="3:17">
      <c r="C103" s="3692"/>
      <c r="D103" s="3693"/>
      <c r="E103" s="1741"/>
      <c r="F103" s="1916"/>
      <c r="G103" s="354"/>
      <c r="H103" s="359"/>
      <c r="I103" s="364"/>
      <c r="J103" s="368"/>
      <c r="K103" s="1528"/>
      <c r="L103" s="1537"/>
      <c r="M103" s="1960"/>
      <c r="N103" s="359"/>
      <c r="O103" s="1533"/>
      <c r="P103" s="1827"/>
      <c r="Q103" s="600"/>
    </row>
    <row r="104" spans="3:17">
      <c r="C104" s="3692"/>
      <c r="D104" s="3693"/>
      <c r="E104" s="1741"/>
      <c r="F104" s="1916"/>
      <c r="G104" s="1972" t="s">
        <v>284</v>
      </c>
      <c r="H104" s="1546"/>
      <c r="I104" s="364"/>
      <c r="J104" s="368"/>
      <c r="K104" s="1545"/>
      <c r="L104" s="2286"/>
      <c r="M104" s="1545"/>
      <c r="N104" s="359"/>
      <c r="O104" s="1547"/>
      <c r="P104" s="1832"/>
      <c r="Q104" s="1841"/>
    </row>
    <row r="105" spans="3:17">
      <c r="C105" s="3692"/>
      <c r="D105" s="3693"/>
      <c r="E105" s="1741"/>
      <c r="F105" s="1916"/>
      <c r="G105" s="1971" t="s">
        <v>269</v>
      </c>
      <c r="H105" s="359"/>
      <c r="I105" s="364"/>
      <c r="J105" s="368"/>
      <c r="K105" s="1528"/>
      <c r="L105" s="1545"/>
      <c r="M105" s="1960"/>
      <c r="N105" s="359"/>
      <c r="O105" s="1533"/>
      <c r="P105" s="1827"/>
      <c r="Q105" s="600"/>
    </row>
    <row r="106" spans="3:17">
      <c r="C106" s="3692"/>
      <c r="D106" s="3693"/>
      <c r="E106" s="1741"/>
      <c r="F106" s="1916"/>
      <c r="G106" s="354" t="s">
        <v>279</v>
      </c>
      <c r="H106" s="359"/>
      <c r="I106" s="364"/>
      <c r="J106" s="368"/>
      <c r="K106" s="1528"/>
      <c r="L106" s="1537" t="s">
        <v>298</v>
      </c>
      <c r="M106" s="1960"/>
      <c r="N106" s="359">
        <f>+H106+K106-M106</f>
        <v>0</v>
      </c>
      <c r="O106" s="1533"/>
      <c r="P106" s="1827"/>
      <c r="Q106" s="600"/>
    </row>
    <row r="107" spans="3:17">
      <c r="C107" s="3692"/>
      <c r="D107" s="3693"/>
      <c r="E107" s="1741"/>
      <c r="F107" s="1916"/>
      <c r="G107" s="1965" t="s">
        <v>280</v>
      </c>
      <c r="H107" s="374"/>
      <c r="I107" s="364"/>
      <c r="J107" s="368"/>
      <c r="K107" s="1528"/>
      <c r="L107" s="1537" t="s">
        <v>60</v>
      </c>
      <c r="M107" s="1960">
        <f>+H107</f>
        <v>0</v>
      </c>
      <c r="N107" s="359">
        <f>+H107+K107-M107</f>
        <v>0</v>
      </c>
      <c r="O107" s="1533"/>
      <c r="P107" s="1827"/>
      <c r="Q107" s="600"/>
    </row>
    <row r="108" spans="3:17">
      <c r="C108" s="3692"/>
      <c r="D108" s="3693"/>
      <c r="E108" s="1741"/>
      <c r="F108" s="354"/>
      <c r="G108" s="1965"/>
      <c r="H108" s="374"/>
      <c r="I108" s="1549"/>
      <c r="J108" s="357"/>
      <c r="K108" s="1541"/>
      <c r="L108" s="792"/>
      <c r="M108" s="364"/>
      <c r="N108" s="474"/>
      <c r="O108" s="1550"/>
      <c r="P108" s="1833"/>
      <c r="Q108" s="1842"/>
    </row>
    <row r="109" spans="3:17">
      <c r="C109" s="3692"/>
      <c r="D109" s="3693"/>
      <c r="E109" s="1741"/>
      <c r="F109" s="1538"/>
      <c r="G109" s="1856" t="s">
        <v>285</v>
      </c>
      <c r="H109" s="353"/>
      <c r="I109" s="1529">
        <f>SUM(H110:H121)</f>
        <v>0</v>
      </c>
      <c r="J109" s="357"/>
      <c r="K109" s="1541"/>
      <c r="L109" s="792"/>
      <c r="M109" s="364"/>
      <c r="N109" s="1973">
        <f>SUM(N110:N121)</f>
        <v>0</v>
      </c>
      <c r="O109" s="368"/>
      <c r="P109" s="1826"/>
      <c r="Q109" s="1838"/>
    </row>
    <row r="110" spans="3:17">
      <c r="C110" s="3692"/>
      <c r="D110" s="3693"/>
      <c r="E110" s="1741"/>
      <c r="F110" s="1916"/>
      <c r="G110" s="354" t="s">
        <v>286</v>
      </c>
      <c r="H110" s="2287"/>
      <c r="I110" s="364"/>
      <c r="J110" s="357"/>
      <c r="K110" s="1528"/>
      <c r="L110" s="1537"/>
      <c r="M110" s="1960"/>
      <c r="N110" s="359">
        <f>+H110+K110-M110</f>
        <v>0</v>
      </c>
      <c r="O110" s="1542"/>
      <c r="P110" s="1830"/>
      <c r="Q110" s="1840"/>
    </row>
    <row r="111" spans="3:17">
      <c r="C111" s="3692"/>
      <c r="D111" s="3693"/>
      <c r="E111" s="1741"/>
      <c r="F111" s="1916"/>
      <c r="G111" s="354" t="s">
        <v>287</v>
      </c>
      <c r="H111" s="1528"/>
      <c r="I111" s="364"/>
      <c r="J111" s="357"/>
      <c r="K111" s="1528"/>
      <c r="L111" s="1551"/>
      <c r="M111" s="1960"/>
      <c r="N111" s="359">
        <f>+H111+K111-M111</f>
        <v>0</v>
      </c>
      <c r="O111" s="1542"/>
      <c r="P111" s="1830"/>
      <c r="Q111" s="1840"/>
    </row>
    <row r="112" spans="3:17">
      <c r="C112" s="3692"/>
      <c r="D112" s="3693"/>
      <c r="E112" s="1741"/>
      <c r="F112" s="1916"/>
      <c r="G112" s="354" t="s">
        <v>288</v>
      </c>
      <c r="H112" s="1528"/>
      <c r="I112" s="364"/>
      <c r="J112" s="357"/>
      <c r="K112" s="1528"/>
      <c r="L112" s="1551"/>
      <c r="M112" s="1960"/>
      <c r="N112" s="359">
        <f t="shared" ref="N112:N117" si="1">+H112+K112-M112</f>
        <v>0</v>
      </c>
      <c r="O112" s="1542"/>
      <c r="P112" s="1830"/>
      <c r="Q112" s="1840"/>
    </row>
    <row r="113" spans="3:17">
      <c r="C113" s="3692"/>
      <c r="D113" s="3693"/>
      <c r="E113" s="1741"/>
      <c r="F113" s="354"/>
      <c r="G113" s="354" t="s">
        <v>289</v>
      </c>
      <c r="H113" s="1528"/>
      <c r="I113" s="364"/>
      <c r="J113" s="357"/>
      <c r="K113" s="1528"/>
      <c r="L113" s="1551"/>
      <c r="M113" s="1960"/>
      <c r="N113" s="359">
        <f t="shared" si="1"/>
        <v>0</v>
      </c>
      <c r="O113" s="1542"/>
      <c r="P113" s="1830"/>
      <c r="Q113" s="1840"/>
    </row>
    <row r="114" spans="3:17">
      <c r="C114" s="3692"/>
      <c r="D114" s="3693"/>
      <c r="E114" s="1741"/>
      <c r="F114" s="354"/>
      <c r="G114" s="354" t="s">
        <v>290</v>
      </c>
      <c r="H114" s="1528"/>
      <c r="I114" s="364"/>
      <c r="J114" s="357"/>
      <c r="K114" s="1528"/>
      <c r="L114" s="1551"/>
      <c r="M114" s="1960"/>
      <c r="N114" s="359">
        <f t="shared" si="1"/>
        <v>0</v>
      </c>
      <c r="O114" s="1542"/>
      <c r="P114" s="1830"/>
      <c r="Q114" s="1840"/>
    </row>
    <row r="115" spans="3:17">
      <c r="C115" s="3692"/>
      <c r="D115" s="3693"/>
      <c r="E115" s="1741"/>
      <c r="F115" s="354"/>
      <c r="G115" s="354" t="s">
        <v>291</v>
      </c>
      <c r="H115" s="1528"/>
      <c r="I115" s="364"/>
      <c r="J115" s="357"/>
      <c r="K115" s="1528"/>
      <c r="L115" s="1537"/>
      <c r="M115" s="1960"/>
      <c r="N115" s="359">
        <f t="shared" si="1"/>
        <v>0</v>
      </c>
      <c r="O115" s="1542"/>
      <c r="P115" s="1830"/>
      <c r="Q115" s="1840"/>
    </row>
    <row r="116" spans="3:17">
      <c r="C116" s="3692"/>
      <c r="D116" s="3693"/>
      <c r="E116" s="1741"/>
      <c r="F116" s="354"/>
      <c r="G116" s="354" t="s">
        <v>292</v>
      </c>
      <c r="H116" s="1528"/>
      <c r="I116" s="364"/>
      <c r="J116" s="357"/>
      <c r="K116" s="1528"/>
      <c r="L116" s="1551"/>
      <c r="M116" s="1960"/>
      <c r="N116" s="359">
        <f t="shared" si="1"/>
        <v>0</v>
      </c>
      <c r="O116" s="1542"/>
      <c r="P116" s="1830"/>
      <c r="Q116" s="1840"/>
    </row>
    <row r="117" spans="3:17">
      <c r="C117" s="3692"/>
      <c r="D117" s="3693"/>
      <c r="E117" s="1741"/>
      <c r="F117" s="354"/>
      <c r="G117" s="354" t="s">
        <v>293</v>
      </c>
      <c r="H117" s="1528"/>
      <c r="I117" s="364"/>
      <c r="J117" s="357"/>
      <c r="K117" s="1552"/>
      <c r="L117" s="1974"/>
      <c r="M117" s="1552"/>
      <c r="N117" s="359">
        <f t="shared" si="1"/>
        <v>0</v>
      </c>
      <c r="O117" s="1542"/>
      <c r="P117" s="1830"/>
      <c r="Q117" s="1840"/>
    </row>
    <row r="118" spans="3:17">
      <c r="C118" s="3692"/>
      <c r="D118" s="3693"/>
      <c r="E118" s="1741"/>
      <c r="F118" s="354"/>
      <c r="G118" s="354" t="s">
        <v>294</v>
      </c>
      <c r="H118" s="1528"/>
      <c r="I118" s="364"/>
      <c r="J118" s="357"/>
      <c r="K118" s="1528"/>
      <c r="L118" s="1551"/>
      <c r="M118" s="1960"/>
      <c r="N118" s="359">
        <f>+H118+K118-M118</f>
        <v>0</v>
      </c>
      <c r="O118" s="1542"/>
      <c r="P118" s="1830"/>
      <c r="Q118" s="1840"/>
    </row>
    <row r="119" spans="3:17">
      <c r="C119" s="3692"/>
      <c r="D119" s="3693"/>
      <c r="E119" s="1741"/>
      <c r="F119" s="354"/>
      <c r="G119" s="354" t="s">
        <v>295</v>
      </c>
      <c r="H119" s="1528"/>
      <c r="I119" s="364"/>
      <c r="J119" s="357"/>
      <c r="K119" s="1528"/>
      <c r="L119" s="1551"/>
      <c r="M119" s="1960"/>
      <c r="N119" s="359">
        <f>+H119+K119-M119</f>
        <v>0</v>
      </c>
      <c r="O119" s="1542"/>
      <c r="P119" s="1830"/>
      <c r="Q119" s="1840"/>
    </row>
    <row r="120" spans="3:17" ht="54.75" customHeight="1">
      <c r="C120" s="3692"/>
      <c r="D120" s="3693"/>
      <c r="E120" s="1741"/>
      <c r="F120" s="354"/>
      <c r="G120" s="376" t="s">
        <v>296</v>
      </c>
      <c r="H120" s="1528"/>
      <c r="I120" s="364"/>
      <c r="J120" s="357"/>
      <c r="K120" s="1528"/>
      <c r="L120" s="1551"/>
      <c r="M120" s="358"/>
      <c r="N120" s="359">
        <f>+H120+K120-M120</f>
        <v>0</v>
      </c>
      <c r="O120" s="1542"/>
      <c r="P120" s="1830"/>
      <c r="Q120" s="1840"/>
    </row>
    <row r="121" spans="3:17" ht="25.5">
      <c r="C121" s="3692"/>
      <c r="D121" s="3693"/>
      <c r="E121" s="1741"/>
      <c r="F121" s="1916"/>
      <c r="G121" s="376" t="s">
        <v>297</v>
      </c>
      <c r="H121" s="1528"/>
      <c r="I121" s="364"/>
      <c r="J121" s="357"/>
      <c r="K121" s="1528">
        <f>-H121</f>
        <v>0</v>
      </c>
      <c r="L121" s="1537" t="s">
        <v>60</v>
      </c>
      <c r="M121" s="358"/>
      <c r="N121" s="359">
        <f>+H121+K121-M121</f>
        <v>0</v>
      </c>
      <c r="O121" s="1542"/>
      <c r="P121" s="1830"/>
      <c r="Q121" s="1840"/>
    </row>
    <row r="122" spans="3:17">
      <c r="C122" s="3692"/>
      <c r="D122" s="3693"/>
      <c r="E122" s="1741"/>
      <c r="F122" s="1548"/>
      <c r="G122" s="376"/>
      <c r="H122" s="353"/>
      <c r="I122" s="378"/>
      <c r="J122" s="357"/>
      <c r="K122" s="1528"/>
      <c r="L122" s="1551"/>
      <c r="M122" s="358"/>
      <c r="N122" s="359"/>
      <c r="O122" s="1542"/>
      <c r="P122" s="1830"/>
      <c r="Q122" s="1840"/>
    </row>
    <row r="123" spans="3:17">
      <c r="C123" s="3692"/>
      <c r="D123" s="3693"/>
      <c r="E123" s="1741"/>
      <c r="F123" s="2319"/>
      <c r="G123" s="1967" t="s">
        <v>20</v>
      </c>
      <c r="H123" s="353"/>
      <c r="I123" s="1529">
        <f>SUM(H124:H133)</f>
        <v>0</v>
      </c>
      <c r="J123" s="357"/>
      <c r="K123" s="1528"/>
      <c r="L123" s="1551"/>
      <c r="M123" s="358"/>
      <c r="N123" s="369">
        <f>SUM(N124:N133)</f>
        <v>0</v>
      </c>
      <c r="O123" s="368"/>
      <c r="P123" s="1830"/>
      <c r="Q123" s="1840"/>
    </row>
    <row r="124" spans="3:17">
      <c r="C124" s="3692"/>
      <c r="D124" s="3693"/>
      <c r="E124" s="1741"/>
      <c r="F124" s="354"/>
      <c r="G124" s="355" t="s">
        <v>302</v>
      </c>
      <c r="H124" s="359">
        <f>+'Concilación utilidades'!D59</f>
        <v>0</v>
      </c>
      <c r="I124" s="364"/>
      <c r="J124" s="379"/>
      <c r="K124" s="1528"/>
      <c r="L124" s="1551"/>
      <c r="M124" s="358"/>
      <c r="N124" s="359">
        <f>+H124+K124-M124</f>
        <v>0</v>
      </c>
      <c r="O124" s="1542"/>
      <c r="P124" s="1830"/>
      <c r="Q124" s="1840"/>
    </row>
    <row r="125" spans="3:17">
      <c r="C125" s="3692"/>
      <c r="D125" s="3693"/>
      <c r="E125" s="1741"/>
      <c r="F125" s="354"/>
      <c r="G125" s="355" t="s">
        <v>303</v>
      </c>
      <c r="H125" s="359"/>
      <c r="I125" s="364"/>
      <c r="J125" s="379"/>
      <c r="K125" s="1528"/>
      <c r="L125" s="1551"/>
      <c r="M125" s="358"/>
      <c r="N125" s="359">
        <f t="shared" ref="N125:N132" si="2">+H125+K125-M125</f>
        <v>0</v>
      </c>
      <c r="O125" s="1542"/>
      <c r="P125" s="1830"/>
      <c r="Q125" s="1840"/>
    </row>
    <row r="126" spans="3:17">
      <c r="C126" s="3692"/>
      <c r="D126" s="3693"/>
      <c r="E126" s="1741"/>
      <c r="F126" s="354"/>
      <c r="G126" s="355" t="s">
        <v>304</v>
      </c>
      <c r="H126" s="359"/>
      <c r="I126" s="364"/>
      <c r="J126" s="379"/>
      <c r="K126" s="1528"/>
      <c r="L126" s="1551"/>
      <c r="M126" s="358"/>
      <c r="N126" s="359">
        <f t="shared" si="2"/>
        <v>0</v>
      </c>
      <c r="O126" s="1542"/>
      <c r="P126" s="1830"/>
      <c r="Q126" s="1840"/>
    </row>
    <row r="127" spans="3:17">
      <c r="C127" s="3692"/>
      <c r="D127" s="3693"/>
      <c r="E127" s="1741"/>
      <c r="F127" s="354"/>
      <c r="G127" s="355" t="s">
        <v>305</v>
      </c>
      <c r="H127" s="359"/>
      <c r="I127" s="364"/>
      <c r="J127" s="379"/>
      <c r="K127" s="1528"/>
      <c r="L127" s="1551"/>
      <c r="M127" s="358"/>
      <c r="N127" s="359">
        <f t="shared" si="2"/>
        <v>0</v>
      </c>
      <c r="O127" s="1542"/>
      <c r="P127" s="1830"/>
      <c r="Q127" s="1840"/>
    </row>
    <row r="128" spans="3:17">
      <c r="C128" s="3692"/>
      <c r="D128" s="3693"/>
      <c r="E128" s="1741"/>
      <c r="F128" s="354"/>
      <c r="G128" s="355" t="s">
        <v>306</v>
      </c>
      <c r="H128" s="359">
        <f>-'Concilación utilidades'!E89</f>
        <v>0</v>
      </c>
      <c r="I128" s="364"/>
      <c r="J128" s="379"/>
      <c r="K128" s="1528"/>
      <c r="L128" s="1551"/>
      <c r="M128" s="358"/>
      <c r="N128" s="359">
        <f t="shared" si="2"/>
        <v>0</v>
      </c>
      <c r="O128" s="1542"/>
      <c r="P128" s="1830"/>
      <c r="Q128" s="1840"/>
    </row>
    <row r="129" spans="3:17">
      <c r="C129" s="3692"/>
      <c r="D129" s="3693"/>
      <c r="E129" s="1741"/>
      <c r="F129" s="354"/>
      <c r="G129" s="355" t="s">
        <v>307</v>
      </c>
      <c r="H129" s="359"/>
      <c r="I129" s="364"/>
      <c r="J129" s="379"/>
      <c r="K129" s="1528"/>
      <c r="L129" s="1551"/>
      <c r="M129" s="358"/>
      <c r="N129" s="359">
        <f t="shared" si="2"/>
        <v>0</v>
      </c>
      <c r="O129" s="1542"/>
      <c r="P129" s="1830"/>
      <c r="Q129" s="1840"/>
    </row>
    <row r="130" spans="3:17">
      <c r="C130" s="3692"/>
      <c r="D130" s="3693"/>
      <c r="E130" s="1741"/>
      <c r="F130" s="354"/>
      <c r="G130" s="355" t="s">
        <v>308</v>
      </c>
      <c r="H130" s="359"/>
      <c r="I130" s="364"/>
      <c r="J130" s="379"/>
      <c r="K130" s="1528"/>
      <c r="L130" s="1537"/>
      <c r="M130" s="358"/>
      <c r="N130" s="359">
        <f t="shared" si="2"/>
        <v>0</v>
      </c>
      <c r="O130" s="1542"/>
      <c r="P130" s="1830"/>
      <c r="Q130" s="1840"/>
    </row>
    <row r="131" spans="3:17">
      <c r="C131" s="3692"/>
      <c r="D131" s="3693"/>
      <c r="E131" s="1741"/>
      <c r="F131" s="354"/>
      <c r="G131" s="355" t="s">
        <v>309</v>
      </c>
      <c r="H131" s="359"/>
      <c r="I131" s="364"/>
      <c r="J131" s="379"/>
      <c r="K131" s="1528"/>
      <c r="L131" s="1537"/>
      <c r="M131" s="358"/>
      <c r="N131" s="359">
        <f t="shared" si="2"/>
        <v>0</v>
      </c>
      <c r="O131" s="1542"/>
      <c r="P131" s="1830"/>
      <c r="Q131" s="1840"/>
    </row>
    <row r="132" spans="3:17">
      <c r="C132" s="3692"/>
      <c r="D132" s="3693"/>
      <c r="E132" s="1741"/>
      <c r="F132" s="354"/>
      <c r="G132" s="355" t="s">
        <v>310</v>
      </c>
      <c r="H132" s="359"/>
      <c r="I132" s="364"/>
      <c r="J132" s="379"/>
      <c r="K132" s="1528"/>
      <c r="L132" s="1553"/>
      <c r="M132" s="358"/>
      <c r="N132" s="359">
        <f t="shared" si="2"/>
        <v>0</v>
      </c>
      <c r="O132" s="1542"/>
      <c r="P132" s="1830"/>
      <c r="Q132" s="1840"/>
    </row>
    <row r="133" spans="3:17">
      <c r="C133" s="3692"/>
      <c r="D133" s="3693"/>
      <c r="E133" s="1741"/>
      <c r="F133" s="380"/>
      <c r="G133" s="375" t="s">
        <v>311</v>
      </c>
      <c r="H133" s="381"/>
      <c r="I133" s="364"/>
      <c r="J133" s="379"/>
      <c r="K133" s="382">
        <f>-H133</f>
        <v>0</v>
      </c>
      <c r="L133" s="1537" t="s">
        <v>60</v>
      </c>
      <c r="M133" s="383"/>
      <c r="N133" s="384">
        <f>+H133+K133-M133</f>
        <v>0</v>
      </c>
      <c r="O133" s="1542"/>
      <c r="P133" s="1830"/>
      <c r="Q133" s="1840"/>
    </row>
    <row r="134" spans="3:17">
      <c r="C134" s="3692"/>
      <c r="D134" s="3693"/>
      <c r="E134" s="1741"/>
      <c r="F134" s="1538"/>
      <c r="G134" s="1966"/>
      <c r="H134" s="367"/>
      <c r="I134" s="1549"/>
      <c r="J134" s="357"/>
      <c r="K134" s="1528"/>
      <c r="L134" s="1537"/>
      <c r="M134" s="1960"/>
      <c r="N134" s="359"/>
      <c r="O134" s="1542"/>
      <c r="P134" s="1830"/>
      <c r="Q134" s="1840"/>
    </row>
    <row r="135" spans="3:17" ht="12.75" customHeight="1">
      <c r="C135" s="3692"/>
      <c r="D135" s="3693"/>
      <c r="E135" s="1741"/>
      <c r="F135" s="2318"/>
      <c r="G135" s="1967" t="s">
        <v>312</v>
      </c>
      <c r="H135" s="353"/>
      <c r="I135" s="1529">
        <f>SUM(H136:H149)</f>
        <v>0</v>
      </c>
      <c r="J135" s="386"/>
      <c r="K135" s="387"/>
      <c r="L135" s="388"/>
      <c r="M135" s="1969"/>
      <c r="N135" s="1970">
        <f>SUM(N136:N149)</f>
        <v>0</v>
      </c>
      <c r="O135" s="368"/>
      <c r="P135" s="1826"/>
      <c r="Q135" s="1838"/>
    </row>
    <row r="136" spans="3:17" ht="25.5" customHeight="1">
      <c r="C136" s="3692"/>
      <c r="D136" s="3693"/>
      <c r="E136" s="1741"/>
      <c r="F136" s="1916"/>
      <c r="G136" s="1968" t="s">
        <v>4136</v>
      </c>
      <c r="H136" s="359"/>
      <c r="I136" s="364"/>
      <c r="J136" s="379"/>
      <c r="K136" s="1528"/>
      <c r="L136" s="1551"/>
      <c r="M136" s="1960"/>
      <c r="N136" s="359">
        <f>+H136+K136-M136</f>
        <v>0</v>
      </c>
      <c r="O136" s="1542"/>
      <c r="P136" s="1830"/>
      <c r="Q136" s="1840"/>
    </row>
    <row r="137" spans="3:17">
      <c r="C137" s="3692"/>
      <c r="D137" s="3693"/>
      <c r="E137" s="1741"/>
      <c r="F137" s="354"/>
      <c r="G137" s="355" t="s">
        <v>313</v>
      </c>
      <c r="H137" s="359"/>
      <c r="I137" s="364"/>
      <c r="J137" s="379"/>
      <c r="K137" s="1528"/>
      <c r="L137" s="1551"/>
      <c r="M137" s="358"/>
      <c r="N137" s="359">
        <f>+H137+K137-M137</f>
        <v>0</v>
      </c>
      <c r="O137" s="1542"/>
      <c r="P137" s="1830"/>
      <c r="Q137" s="1840"/>
    </row>
    <row r="138" spans="3:17">
      <c r="C138" s="3692"/>
      <c r="D138" s="3693"/>
      <c r="E138" s="1741"/>
      <c r="F138" s="354"/>
      <c r="G138" s="355" t="s">
        <v>3908</v>
      </c>
      <c r="H138" s="359">
        <f>+'2517 Activos fijos'!D40+'2517 Activos fijos'!G40-'2517 Activos fijos'!I40</f>
        <v>0</v>
      </c>
      <c r="I138" s="364"/>
      <c r="J138" s="379"/>
      <c r="K138" s="1528">
        <f>IF(N138&gt;H138,N138-H138,0)</f>
        <v>0</v>
      </c>
      <c r="L138" s="1551"/>
      <c r="M138" s="389">
        <f>IF(H138&gt;N138,H138-N138,0)</f>
        <v>0</v>
      </c>
      <c r="N138" s="359">
        <f>+'2517 Activos fijos'!AC40</f>
        <v>0</v>
      </c>
      <c r="O138" s="1542"/>
      <c r="P138" s="1830"/>
      <c r="Q138" s="1840"/>
    </row>
    <row r="139" spans="3:17">
      <c r="C139" s="3692"/>
      <c r="D139" s="3693"/>
      <c r="E139" s="1741"/>
      <c r="F139" s="354"/>
      <c r="G139" s="355" t="s">
        <v>314</v>
      </c>
      <c r="H139" s="359"/>
      <c r="I139" s="364"/>
      <c r="J139" s="379"/>
      <c r="K139" s="1528"/>
      <c r="L139" s="1551"/>
      <c r="M139" s="358"/>
      <c r="N139" s="359">
        <f>+H139+K139-M139</f>
        <v>0</v>
      </c>
      <c r="O139" s="1542"/>
      <c r="P139" s="1830"/>
      <c r="Q139" s="1840"/>
    </row>
    <row r="140" spans="3:17">
      <c r="C140" s="3692"/>
      <c r="D140" s="3693"/>
      <c r="E140" s="1741"/>
      <c r="F140" s="354"/>
      <c r="G140" s="372" t="s">
        <v>315</v>
      </c>
      <c r="H140" s="359"/>
      <c r="I140" s="364"/>
      <c r="J140" s="379"/>
      <c r="K140" s="1528"/>
      <c r="L140" s="1551"/>
      <c r="M140" s="358"/>
      <c r="N140" s="359">
        <f t="shared" ref="N140:N149" si="3">+H140+M140-K140</f>
        <v>0</v>
      </c>
      <c r="O140" s="1542"/>
      <c r="P140" s="1830"/>
      <c r="Q140" s="1840"/>
    </row>
    <row r="141" spans="3:17">
      <c r="C141" s="3692"/>
      <c r="D141" s="3693"/>
      <c r="E141" s="1741"/>
      <c r="F141" s="354"/>
      <c r="G141" s="2288" t="s">
        <v>316</v>
      </c>
      <c r="H141" s="359"/>
      <c r="I141" s="364"/>
      <c r="J141" s="379"/>
      <c r="K141" s="1528"/>
      <c r="L141" s="1551"/>
      <c r="M141" s="358"/>
      <c r="N141" s="359">
        <f t="shared" si="3"/>
        <v>0</v>
      </c>
      <c r="O141" s="1542"/>
      <c r="P141" s="1830"/>
      <c r="Q141" s="1840"/>
    </row>
    <row r="142" spans="3:17">
      <c r="C142" s="3692"/>
      <c r="D142" s="3693"/>
      <c r="E142" s="1741"/>
      <c r="F142" s="397"/>
      <c r="G142" s="2289"/>
      <c r="H142" s="2298"/>
      <c r="I142" s="1969"/>
      <c r="J142" s="2299"/>
      <c r="K142" s="2300"/>
      <c r="L142" s="2301"/>
      <c r="M142" s="2302"/>
      <c r="N142" s="2298"/>
      <c r="O142" s="2303"/>
      <c r="P142" s="1830"/>
      <c r="Q142" s="1840"/>
    </row>
    <row r="143" spans="3:17">
      <c r="C143" s="3692"/>
      <c r="D143" s="3693"/>
      <c r="E143" s="1741"/>
      <c r="F143" s="2290"/>
      <c r="G143" s="2291" t="s">
        <v>3907</v>
      </c>
      <c r="H143" s="2292"/>
      <c r="I143" s="2293"/>
      <c r="J143" s="2294"/>
      <c r="K143" s="382"/>
      <c r="L143" s="2295"/>
      <c r="M143" s="2296"/>
      <c r="N143" s="2292">
        <f t="shared" si="3"/>
        <v>0</v>
      </c>
      <c r="O143" s="2297"/>
      <c r="P143" s="1830"/>
      <c r="Q143" s="1840"/>
    </row>
    <row r="144" spans="3:17">
      <c r="C144" s="3692"/>
      <c r="D144" s="3693"/>
      <c r="E144" s="1741"/>
      <c r="F144" s="1554"/>
      <c r="G144" s="2314" t="s">
        <v>3909</v>
      </c>
      <c r="H144" s="359"/>
      <c r="I144" s="364"/>
      <c r="J144" s="379"/>
      <c r="K144" s="1528"/>
      <c r="L144" s="1551"/>
      <c r="M144" s="358"/>
      <c r="N144" s="359">
        <f t="shared" si="3"/>
        <v>0</v>
      </c>
      <c r="O144" s="1542"/>
      <c r="P144" s="1830"/>
      <c r="Q144" s="1840"/>
    </row>
    <row r="145" spans="3:17">
      <c r="C145" s="3692"/>
      <c r="D145" s="3693"/>
      <c r="E145" s="1741"/>
      <c r="F145" s="1554"/>
      <c r="G145" s="2314" t="s">
        <v>317</v>
      </c>
      <c r="H145" s="359"/>
      <c r="I145" s="364"/>
      <c r="J145" s="379"/>
      <c r="K145" s="1528"/>
      <c r="L145" s="1551"/>
      <c r="M145" s="358"/>
      <c r="N145" s="359">
        <f t="shared" si="3"/>
        <v>0</v>
      </c>
      <c r="O145" s="1542"/>
      <c r="P145" s="1830"/>
      <c r="Q145" s="1840"/>
    </row>
    <row r="146" spans="3:17">
      <c r="C146" s="3692"/>
      <c r="D146" s="3693"/>
      <c r="E146" s="1741"/>
      <c r="F146" s="1554"/>
      <c r="G146" s="2314" t="s">
        <v>318</v>
      </c>
      <c r="H146" s="359"/>
      <c r="I146" s="364"/>
      <c r="J146" s="379"/>
      <c r="K146" s="1528"/>
      <c r="L146" s="1551"/>
      <c r="M146" s="358"/>
      <c r="N146" s="359">
        <f t="shared" si="3"/>
        <v>0</v>
      </c>
      <c r="O146" s="1542"/>
      <c r="P146" s="1830"/>
      <c r="Q146" s="1840"/>
    </row>
    <row r="147" spans="3:17">
      <c r="C147" s="3692"/>
      <c r="D147" s="3693"/>
      <c r="E147" s="1741"/>
      <c r="F147" s="2290"/>
      <c r="G147" s="2315" t="s">
        <v>319</v>
      </c>
      <c r="H147" s="359"/>
      <c r="I147" s="364"/>
      <c r="J147" s="379"/>
      <c r="K147" s="1528"/>
      <c r="L147" s="1551"/>
      <c r="M147" s="358"/>
      <c r="N147" s="359">
        <f t="shared" si="3"/>
        <v>0</v>
      </c>
      <c r="O147" s="1542"/>
      <c r="P147" s="1830"/>
      <c r="Q147" s="1840"/>
    </row>
    <row r="148" spans="3:17">
      <c r="C148" s="3692"/>
      <c r="D148" s="3693"/>
      <c r="E148" s="1741"/>
      <c r="F148" s="2307"/>
      <c r="G148" s="2312" t="s">
        <v>3905</v>
      </c>
      <c r="H148" s="374"/>
      <c r="I148" s="2308"/>
      <c r="J148" s="2309"/>
      <c r="K148" s="1528">
        <f>-H148</f>
        <v>0</v>
      </c>
      <c r="L148" s="2310" t="s">
        <v>320</v>
      </c>
      <c r="M148" s="2311"/>
      <c r="N148" s="374">
        <f t="shared" si="3"/>
        <v>0</v>
      </c>
      <c r="O148" s="1542"/>
      <c r="P148" s="1830"/>
      <c r="Q148" s="1840"/>
    </row>
    <row r="149" spans="3:17">
      <c r="C149" s="3692"/>
      <c r="D149" s="3693"/>
      <c r="E149" s="1741"/>
      <c r="F149" s="1548"/>
      <c r="G149" s="2313" t="s">
        <v>3906</v>
      </c>
      <c r="H149" s="2304"/>
      <c r="I149" s="2293"/>
      <c r="J149" s="2294"/>
      <c r="K149" s="382">
        <f>-H149</f>
        <v>0</v>
      </c>
      <c r="L149" s="2305" t="s">
        <v>60</v>
      </c>
      <c r="M149" s="2306"/>
      <c r="N149" s="2304">
        <f t="shared" si="3"/>
        <v>0</v>
      </c>
      <c r="O149" s="357"/>
      <c r="P149" s="1829"/>
      <c r="Q149" s="1839"/>
    </row>
    <row r="150" spans="3:17">
      <c r="C150" s="3692"/>
      <c r="D150" s="3693"/>
      <c r="E150" s="1741"/>
      <c r="F150" s="1963"/>
      <c r="G150" s="1964"/>
      <c r="H150" s="390"/>
      <c r="I150" s="1557"/>
      <c r="J150" s="357"/>
      <c r="K150" s="1541"/>
      <c r="L150" s="792"/>
      <c r="M150" s="364"/>
      <c r="N150" s="474"/>
      <c r="O150" s="357"/>
      <c r="P150" s="1829"/>
      <c r="Q150" s="1839"/>
    </row>
    <row r="151" spans="3:17">
      <c r="C151" s="3692"/>
      <c r="D151" s="3693"/>
      <c r="E151" s="1741"/>
      <c r="F151" s="1527"/>
      <c r="G151" s="1962" t="s">
        <v>321</v>
      </c>
      <c r="H151" s="353"/>
      <c r="I151" s="1529">
        <f>SUM(H153:H184)</f>
        <v>0</v>
      </c>
      <c r="J151" s="357"/>
      <c r="K151" s="1541"/>
      <c r="L151" s="792"/>
      <c r="M151" s="364"/>
      <c r="N151" s="1902">
        <f>SUM(N153:N184)</f>
        <v>0</v>
      </c>
      <c r="O151" s="368"/>
      <c r="P151" s="1826"/>
      <c r="Q151" s="1838"/>
    </row>
    <row r="152" spans="3:17">
      <c r="C152" s="3692"/>
      <c r="D152" s="3693"/>
      <c r="E152" s="1741"/>
      <c r="F152" s="1916"/>
      <c r="G152" s="354" t="s">
        <v>792</v>
      </c>
      <c r="H152" s="390"/>
      <c r="I152" s="1528"/>
      <c r="J152" s="379"/>
      <c r="K152" s="1528"/>
      <c r="L152" s="1537"/>
      <c r="M152" s="1960"/>
      <c r="N152" s="359"/>
      <c r="O152" s="357"/>
      <c r="P152" s="1829"/>
      <c r="Q152" s="1839"/>
    </row>
    <row r="153" spans="3:17">
      <c r="C153" s="3692"/>
      <c r="D153" s="3693"/>
      <c r="E153" s="1741"/>
      <c r="F153" s="1916"/>
      <c r="G153" s="354" t="s">
        <v>322</v>
      </c>
      <c r="H153" s="359"/>
      <c r="I153" s="364"/>
      <c r="J153" s="379"/>
      <c r="K153" s="1528"/>
      <c r="L153" s="1537"/>
      <c r="M153" s="1960"/>
      <c r="N153" s="359">
        <f>+H153+K153-M153</f>
        <v>0</v>
      </c>
      <c r="O153" s="357"/>
      <c r="P153" s="1829"/>
      <c r="Q153" s="1839"/>
    </row>
    <row r="154" spans="3:17">
      <c r="C154" s="3692"/>
      <c r="D154" s="3693"/>
      <c r="E154" s="1741"/>
      <c r="F154" s="1916"/>
      <c r="G154" s="1965" t="s">
        <v>323</v>
      </c>
      <c r="H154" s="359"/>
      <c r="I154" s="364"/>
      <c r="J154" s="379"/>
      <c r="K154" s="1528"/>
      <c r="L154" s="1537"/>
      <c r="M154" s="1960"/>
      <c r="N154" s="359">
        <f>+H154+K154-M154</f>
        <v>0</v>
      </c>
      <c r="O154" s="357"/>
      <c r="P154" s="1829"/>
      <c r="Q154" s="1839"/>
    </row>
    <row r="155" spans="3:17">
      <c r="C155" s="3692"/>
      <c r="D155" s="3693"/>
      <c r="E155" s="1741"/>
      <c r="F155" s="354"/>
      <c r="G155" s="372" t="s">
        <v>324</v>
      </c>
      <c r="H155" s="359"/>
      <c r="I155" s="364"/>
      <c r="J155" s="379"/>
      <c r="K155" s="1528">
        <f>-H155</f>
        <v>0</v>
      </c>
      <c r="L155" s="1537" t="s">
        <v>60</v>
      </c>
      <c r="M155" s="358"/>
      <c r="N155" s="374">
        <f>+H155+K155-M155</f>
        <v>0</v>
      </c>
      <c r="O155" s="357"/>
      <c r="P155" s="1829"/>
      <c r="Q155" s="1839"/>
    </row>
    <row r="156" spans="3:17">
      <c r="C156" s="3692"/>
      <c r="D156" s="3693"/>
      <c r="E156" s="1741"/>
      <c r="F156" s="354"/>
      <c r="G156" s="355"/>
      <c r="H156" s="359"/>
      <c r="I156" s="364"/>
      <c r="J156" s="379"/>
      <c r="K156" s="1528"/>
      <c r="L156" s="1537"/>
      <c r="M156" s="358"/>
      <c r="N156" s="359"/>
      <c r="O156" s="357"/>
      <c r="P156" s="1829"/>
      <c r="Q156" s="1839"/>
    </row>
    <row r="157" spans="3:17">
      <c r="C157" s="3692"/>
      <c r="D157" s="3693"/>
      <c r="E157" s="1741"/>
      <c r="F157" s="354"/>
      <c r="G157" s="355" t="s">
        <v>3913</v>
      </c>
      <c r="H157" s="359"/>
      <c r="I157" s="364"/>
      <c r="J157" s="379"/>
      <c r="K157" s="1528"/>
      <c r="L157" s="1537"/>
      <c r="M157" s="358"/>
      <c r="N157" s="359"/>
      <c r="O157" s="357"/>
      <c r="P157" s="1829"/>
      <c r="Q157" s="1839"/>
    </row>
    <row r="158" spans="3:17">
      <c r="C158" s="3692"/>
      <c r="D158" s="3693"/>
      <c r="E158" s="1741"/>
      <c r="F158" s="354"/>
      <c r="G158" s="355" t="s">
        <v>325</v>
      </c>
      <c r="H158" s="359"/>
      <c r="I158" s="364"/>
      <c r="J158" s="379"/>
      <c r="K158" s="1528"/>
      <c r="L158" s="1537"/>
      <c r="M158" s="358"/>
      <c r="N158" s="359">
        <f>+H158+K158-M158</f>
        <v>0</v>
      </c>
      <c r="O158" s="357"/>
      <c r="P158" s="1829"/>
      <c r="Q158" s="1839"/>
    </row>
    <row r="159" spans="3:17">
      <c r="C159" s="3692"/>
      <c r="D159" s="3693"/>
      <c r="E159" s="1741"/>
      <c r="F159" s="354"/>
      <c r="G159" s="355" t="s">
        <v>326</v>
      </c>
      <c r="H159" s="359"/>
      <c r="I159" s="364"/>
      <c r="J159" s="379"/>
      <c r="K159" s="1528"/>
      <c r="L159" s="1537" t="s">
        <v>300</v>
      </c>
      <c r="M159" s="358">
        <f>+H159</f>
        <v>0</v>
      </c>
      <c r="N159" s="359">
        <f>+H159+K159-M159</f>
        <v>0</v>
      </c>
      <c r="O159" s="357"/>
      <c r="P159" s="1829"/>
      <c r="Q159" s="1839"/>
    </row>
    <row r="160" spans="3:17">
      <c r="C160" s="3692"/>
      <c r="D160" s="3693"/>
      <c r="E160" s="1741"/>
      <c r="F160" s="354"/>
      <c r="G160" s="355"/>
      <c r="H160" s="359"/>
      <c r="I160" s="364"/>
      <c r="J160" s="379"/>
      <c r="K160" s="1528"/>
      <c r="L160" s="1537"/>
      <c r="M160" s="358"/>
      <c r="N160" s="359"/>
      <c r="O160" s="357"/>
      <c r="P160" s="1829"/>
      <c r="Q160" s="1839"/>
    </row>
    <row r="161" spans="3:17">
      <c r="C161" s="3692"/>
      <c r="D161" s="3693"/>
      <c r="E161" s="1741"/>
      <c r="F161" s="354"/>
      <c r="G161" s="355" t="s">
        <v>327</v>
      </c>
      <c r="H161" s="359"/>
      <c r="I161" s="364"/>
      <c r="J161" s="379"/>
      <c r="K161" s="1528"/>
      <c r="L161" s="1537"/>
      <c r="M161" s="358"/>
      <c r="N161" s="359"/>
      <c r="O161" s="357"/>
      <c r="P161" s="1829"/>
      <c r="Q161" s="1839"/>
    </row>
    <row r="162" spans="3:17">
      <c r="C162" s="3692"/>
      <c r="D162" s="3693"/>
      <c r="E162" s="1741"/>
      <c r="F162" s="354"/>
      <c r="G162" s="355" t="s">
        <v>325</v>
      </c>
      <c r="H162" s="359"/>
      <c r="I162" s="364"/>
      <c r="J162" s="379"/>
      <c r="K162" s="1528"/>
      <c r="L162" s="1537"/>
      <c r="M162" s="358"/>
      <c r="N162" s="359">
        <f>+H162+K162-M162</f>
        <v>0</v>
      </c>
      <c r="O162" s="357"/>
      <c r="P162" s="1829"/>
      <c r="Q162" s="1839"/>
    </row>
    <row r="163" spans="3:17">
      <c r="C163" s="3692"/>
      <c r="D163" s="3693"/>
      <c r="E163" s="1741"/>
      <c r="F163" s="354"/>
      <c r="G163" s="372" t="s">
        <v>328</v>
      </c>
      <c r="H163" s="374"/>
      <c r="I163" s="364"/>
      <c r="J163" s="379"/>
      <c r="K163" s="1528">
        <f>-H163</f>
        <v>0</v>
      </c>
      <c r="L163" s="1537" t="s">
        <v>60</v>
      </c>
      <c r="M163" s="358"/>
      <c r="N163" s="374">
        <f>+H163+K163-M163</f>
        <v>0</v>
      </c>
      <c r="O163" s="357"/>
      <c r="P163" s="1829"/>
      <c r="Q163" s="1839"/>
    </row>
    <row r="164" spans="3:17">
      <c r="C164" s="3692"/>
      <c r="D164" s="3693"/>
      <c r="E164" s="1741"/>
      <c r="F164" s="354"/>
      <c r="G164" s="355"/>
      <c r="H164" s="359"/>
      <c r="I164" s="364"/>
      <c r="J164" s="379"/>
      <c r="K164" s="1528"/>
      <c r="L164" s="1537"/>
      <c r="M164" s="358"/>
      <c r="N164" s="359"/>
      <c r="O164" s="357"/>
      <c r="P164" s="1829"/>
      <c r="Q164" s="1839"/>
    </row>
    <row r="165" spans="3:17">
      <c r="C165" s="3692"/>
      <c r="D165" s="3693"/>
      <c r="E165" s="1741"/>
      <c r="F165" s="354"/>
      <c r="G165" s="355" t="s">
        <v>329</v>
      </c>
      <c r="H165" s="359"/>
      <c r="I165" s="364"/>
      <c r="J165" s="379"/>
      <c r="K165" s="1528"/>
      <c r="L165" s="1537"/>
      <c r="M165" s="358"/>
      <c r="N165" s="359"/>
      <c r="O165" s="357"/>
      <c r="P165" s="1829"/>
      <c r="Q165" s="1839"/>
    </row>
    <row r="166" spans="3:17">
      <c r="C166" s="3692"/>
      <c r="D166" s="3693"/>
      <c r="E166" s="1741"/>
      <c r="F166" s="354"/>
      <c r="G166" s="355" t="s">
        <v>325</v>
      </c>
      <c r="H166" s="359"/>
      <c r="I166" s="364"/>
      <c r="J166" s="379"/>
      <c r="K166" s="1528"/>
      <c r="L166" s="1537"/>
      <c r="M166" s="358"/>
      <c r="N166" s="359">
        <f>+H166+K166-M166</f>
        <v>0</v>
      </c>
      <c r="O166" s="357"/>
      <c r="P166" s="1829"/>
      <c r="Q166" s="1839"/>
    </row>
    <row r="167" spans="3:17">
      <c r="C167" s="3692"/>
      <c r="D167" s="3693"/>
      <c r="E167" s="1741"/>
      <c r="F167" s="354"/>
      <c r="G167" s="355" t="s">
        <v>326</v>
      </c>
      <c r="H167" s="359"/>
      <c r="I167" s="364"/>
      <c r="J167" s="379"/>
      <c r="K167" s="1528"/>
      <c r="L167" s="1537" t="s">
        <v>300</v>
      </c>
      <c r="M167" s="358"/>
      <c r="N167" s="359">
        <f>+H167+K167-M167</f>
        <v>0</v>
      </c>
      <c r="O167" s="357"/>
      <c r="P167" s="1829"/>
      <c r="Q167" s="1839"/>
    </row>
    <row r="168" spans="3:17">
      <c r="C168" s="3692"/>
      <c r="D168" s="3693"/>
      <c r="E168" s="1741"/>
      <c r="F168" s="354"/>
      <c r="G168" s="355"/>
      <c r="H168" s="359"/>
      <c r="I168" s="364"/>
      <c r="J168" s="379"/>
      <c r="K168" s="1528"/>
      <c r="L168" s="1537"/>
      <c r="M168" s="358"/>
      <c r="N168" s="359"/>
      <c r="O168" s="357"/>
      <c r="P168" s="1829"/>
      <c r="Q168" s="1839"/>
    </row>
    <row r="169" spans="3:17">
      <c r="C169" s="3692"/>
      <c r="D169" s="3693"/>
      <c r="E169" s="1741"/>
      <c r="F169" s="354"/>
      <c r="G169" s="355" t="s">
        <v>330</v>
      </c>
      <c r="H169" s="359"/>
      <c r="I169" s="364"/>
      <c r="J169" s="379"/>
      <c r="K169" s="1528"/>
      <c r="L169" s="1537"/>
      <c r="M169" s="358"/>
      <c r="N169" s="359"/>
      <c r="O169" s="357"/>
      <c r="P169" s="1829"/>
      <c r="Q169" s="1839"/>
    </row>
    <row r="170" spans="3:17">
      <c r="C170" s="3692"/>
      <c r="D170" s="3693"/>
      <c r="E170" s="1741"/>
      <c r="F170" s="354"/>
      <c r="G170" s="355" t="s">
        <v>322</v>
      </c>
      <c r="H170" s="359"/>
      <c r="I170" s="364"/>
      <c r="J170" s="379"/>
      <c r="K170" s="1528"/>
      <c r="L170" s="1537"/>
      <c r="M170" s="358"/>
      <c r="N170" s="359">
        <f>+H170+K170-M170</f>
        <v>0</v>
      </c>
      <c r="O170" s="357"/>
      <c r="P170" s="1829"/>
      <c r="Q170" s="1839"/>
    </row>
    <row r="171" spans="3:17">
      <c r="C171" s="3692"/>
      <c r="D171" s="3693"/>
      <c r="E171" s="1741"/>
      <c r="F171" s="354"/>
      <c r="G171" s="372" t="s">
        <v>323</v>
      </c>
      <c r="H171" s="374"/>
      <c r="I171" s="364"/>
      <c r="J171" s="379"/>
      <c r="K171" s="1528"/>
      <c r="L171" s="1537"/>
      <c r="M171" s="358"/>
      <c r="N171" s="374">
        <f>+H171+K171-M171</f>
        <v>0</v>
      </c>
      <c r="O171" s="357"/>
      <c r="P171" s="1829"/>
      <c r="Q171" s="1839"/>
    </row>
    <row r="172" spans="3:17">
      <c r="C172" s="3692"/>
      <c r="D172" s="3693"/>
      <c r="E172" s="1741"/>
      <c r="F172" s="354"/>
      <c r="G172" s="372" t="s">
        <v>324</v>
      </c>
      <c r="H172" s="374"/>
      <c r="I172" s="364"/>
      <c r="J172" s="379"/>
      <c r="K172" s="1528">
        <f>-H172</f>
        <v>0</v>
      </c>
      <c r="L172" s="1537" t="s">
        <v>60</v>
      </c>
      <c r="M172" s="358"/>
      <c r="N172" s="374">
        <f>+H172+K172-M172</f>
        <v>0</v>
      </c>
      <c r="O172" s="357"/>
      <c r="P172" s="1829"/>
      <c r="Q172" s="1839"/>
    </row>
    <row r="173" spans="3:17">
      <c r="C173" s="3692"/>
      <c r="D173" s="3693"/>
      <c r="E173" s="1741"/>
      <c r="F173" s="354"/>
      <c r="G173" s="355"/>
      <c r="H173" s="359"/>
      <c r="I173" s="364"/>
      <c r="J173" s="379"/>
      <c r="K173" s="1528"/>
      <c r="L173" s="1537"/>
      <c r="M173" s="358"/>
      <c r="N173" s="359"/>
      <c r="O173" s="357"/>
      <c r="P173" s="1829"/>
      <c r="Q173" s="1839"/>
    </row>
    <row r="174" spans="3:17">
      <c r="C174" s="3692"/>
      <c r="D174" s="3693"/>
      <c r="E174" s="1741"/>
      <c r="F174" s="354"/>
      <c r="G174" s="355" t="s">
        <v>331</v>
      </c>
      <c r="H174" s="359"/>
      <c r="I174" s="364"/>
      <c r="J174" s="379"/>
      <c r="K174" s="1528"/>
      <c r="L174" s="1537"/>
      <c r="M174" s="358"/>
      <c r="N174" s="359"/>
      <c r="O174" s="357"/>
      <c r="P174" s="1829"/>
      <c r="Q174" s="1839"/>
    </row>
    <row r="175" spans="3:17">
      <c r="C175" s="3692"/>
      <c r="D175" s="3693"/>
      <c r="E175" s="1741"/>
      <c r="F175" s="354"/>
      <c r="G175" s="355" t="s">
        <v>325</v>
      </c>
      <c r="H175" s="359"/>
      <c r="I175" s="364"/>
      <c r="J175" s="379"/>
      <c r="K175" s="1528"/>
      <c r="L175" s="1537"/>
      <c r="M175" s="358"/>
      <c r="N175" s="359">
        <f>+H175+K175-M175</f>
        <v>0</v>
      </c>
      <c r="O175" s="357"/>
      <c r="P175" s="1829"/>
      <c r="Q175" s="1839"/>
    </row>
    <row r="176" spans="3:17">
      <c r="C176" s="3692"/>
      <c r="D176" s="3693"/>
      <c r="E176" s="1741"/>
      <c r="F176" s="354"/>
      <c r="G176" s="355" t="s">
        <v>326</v>
      </c>
      <c r="H176" s="359"/>
      <c r="I176" s="364"/>
      <c r="J176" s="379"/>
      <c r="K176" s="1528"/>
      <c r="L176" s="1537" t="s">
        <v>300</v>
      </c>
      <c r="M176" s="358"/>
      <c r="N176" s="359">
        <f>+H176+K176-M176</f>
        <v>0</v>
      </c>
      <c r="O176" s="357"/>
      <c r="P176" s="1829"/>
      <c r="Q176" s="1839"/>
    </row>
    <row r="177" spans="3:17">
      <c r="C177" s="3692"/>
      <c r="D177" s="3693"/>
      <c r="E177" s="1741"/>
      <c r="F177" s="354"/>
      <c r="G177" s="355"/>
      <c r="H177" s="359"/>
      <c r="I177" s="364"/>
      <c r="J177" s="379"/>
      <c r="K177" s="1528"/>
      <c r="L177" s="1537"/>
      <c r="M177" s="358"/>
      <c r="N177" s="359"/>
      <c r="O177" s="357"/>
      <c r="P177" s="1829"/>
      <c r="Q177" s="1839"/>
    </row>
    <row r="178" spans="3:17">
      <c r="C178" s="3692"/>
      <c r="D178" s="3693"/>
      <c r="E178" s="1741"/>
      <c r="F178" s="354"/>
      <c r="G178" s="355" t="s">
        <v>3910</v>
      </c>
      <c r="H178" s="359"/>
      <c r="I178" s="364"/>
      <c r="J178" s="379"/>
      <c r="K178" s="1528"/>
      <c r="L178" s="1537"/>
      <c r="M178" s="358"/>
      <c r="N178" s="359"/>
      <c r="O178" s="357"/>
      <c r="P178" s="1829"/>
      <c r="Q178" s="1839"/>
    </row>
    <row r="179" spans="3:17">
      <c r="C179" s="3692"/>
      <c r="D179" s="3693"/>
      <c r="E179" s="1741"/>
      <c r="F179" s="354"/>
      <c r="G179" s="355" t="s">
        <v>325</v>
      </c>
      <c r="H179" s="359"/>
      <c r="I179" s="364"/>
      <c r="J179" s="379"/>
      <c r="K179" s="1528"/>
      <c r="L179" s="1537"/>
      <c r="M179" s="358"/>
      <c r="N179" s="359">
        <f>+H179+K179-M179</f>
        <v>0</v>
      </c>
      <c r="O179" s="357"/>
      <c r="P179" s="1829"/>
      <c r="Q179" s="1839"/>
    </row>
    <row r="180" spans="3:17">
      <c r="C180" s="3692"/>
      <c r="D180" s="3693"/>
      <c r="E180" s="1741"/>
      <c r="F180" s="354"/>
      <c r="G180" s="377" t="s">
        <v>3911</v>
      </c>
      <c r="H180" s="374"/>
      <c r="I180" s="364"/>
      <c r="J180" s="379"/>
      <c r="K180" s="1528">
        <f>-H180</f>
        <v>0</v>
      </c>
      <c r="L180" s="1537" t="s">
        <v>60</v>
      </c>
      <c r="M180" s="358"/>
      <c r="N180" s="374">
        <f>+H180+K180-M180</f>
        <v>0</v>
      </c>
      <c r="O180" s="357"/>
      <c r="P180" s="1829"/>
      <c r="Q180" s="1839"/>
    </row>
    <row r="181" spans="3:17">
      <c r="C181" s="3692"/>
      <c r="D181" s="3693"/>
      <c r="E181" s="1741"/>
      <c r="F181" s="354"/>
      <c r="G181" s="355"/>
      <c r="H181" s="359"/>
      <c r="I181" s="364"/>
      <c r="J181" s="379"/>
      <c r="K181" s="1528"/>
      <c r="L181" s="1537"/>
      <c r="M181" s="358"/>
      <c r="N181" s="359"/>
      <c r="O181" s="357"/>
      <c r="P181" s="1829"/>
      <c r="Q181" s="1839"/>
    </row>
    <row r="182" spans="3:17">
      <c r="C182" s="3692"/>
      <c r="D182" s="3693"/>
      <c r="E182" s="1741"/>
      <c r="F182" s="354"/>
      <c r="G182" s="355" t="s">
        <v>3912</v>
      </c>
      <c r="H182" s="359"/>
      <c r="I182" s="364"/>
      <c r="J182" s="379"/>
      <c r="K182" s="1528"/>
      <c r="L182" s="1537"/>
      <c r="M182" s="358"/>
      <c r="N182" s="359"/>
      <c r="O182" s="357"/>
      <c r="P182" s="1829"/>
      <c r="Q182" s="1839"/>
    </row>
    <row r="183" spans="3:17">
      <c r="C183" s="3692"/>
      <c r="D183" s="3693"/>
      <c r="E183" s="1741"/>
      <c r="F183" s="1916"/>
      <c r="G183" s="354" t="s">
        <v>325</v>
      </c>
      <c r="H183" s="359"/>
      <c r="I183" s="364"/>
      <c r="J183" s="379"/>
      <c r="K183" s="1528"/>
      <c r="L183" s="1537"/>
      <c r="M183" s="1960"/>
      <c r="N183" s="359">
        <f>+H183+K183-M183</f>
        <v>0</v>
      </c>
      <c r="O183" s="357"/>
      <c r="P183" s="1829"/>
      <c r="Q183" s="1839"/>
    </row>
    <row r="184" spans="3:17">
      <c r="C184" s="3692"/>
      <c r="D184" s="3693"/>
      <c r="E184" s="1741"/>
      <c r="F184" s="1916"/>
      <c r="G184" s="354" t="s">
        <v>326</v>
      </c>
      <c r="H184" s="359"/>
      <c r="I184" s="364"/>
      <c r="J184" s="379"/>
      <c r="K184" s="1528"/>
      <c r="L184" s="1537" t="s">
        <v>300</v>
      </c>
      <c r="M184" s="1960"/>
      <c r="N184" s="359">
        <f>+H184+K184-M184</f>
        <v>0</v>
      </c>
      <c r="O184" s="357"/>
      <c r="P184" s="1829"/>
      <c r="Q184" s="1839"/>
    </row>
    <row r="185" spans="3:17">
      <c r="C185" s="3692"/>
      <c r="D185" s="3693"/>
      <c r="E185" s="1741"/>
      <c r="F185" s="1527"/>
      <c r="G185" s="1961"/>
      <c r="H185" s="353"/>
      <c r="I185" s="1528"/>
      <c r="J185" s="357"/>
      <c r="K185" s="1541"/>
      <c r="L185" s="792"/>
      <c r="M185" s="364"/>
      <c r="N185" s="474"/>
      <c r="O185" s="357"/>
      <c r="P185" s="1829"/>
      <c r="Q185" s="1839"/>
    </row>
    <row r="186" spans="3:17">
      <c r="C186" s="3692"/>
      <c r="D186" s="3693"/>
      <c r="E186" s="1741"/>
      <c r="F186" s="2318"/>
      <c r="G186" s="1962" t="s">
        <v>332</v>
      </c>
      <c r="H186" s="391"/>
      <c r="I186" s="1529">
        <f>SUM(H187:H216)</f>
        <v>0</v>
      </c>
      <c r="J186" s="357"/>
      <c r="K186" s="1541"/>
      <c r="L186" s="792"/>
      <c r="M186" s="364"/>
      <c r="N186" s="2320">
        <f>SUM(N187:N216)</f>
        <v>0</v>
      </c>
      <c r="O186" s="368"/>
      <c r="P186" s="2316"/>
      <c r="Q186" s="603"/>
    </row>
    <row r="187" spans="3:17">
      <c r="C187" s="3692"/>
      <c r="D187" s="3693"/>
      <c r="E187" s="1741"/>
      <c r="F187" s="1916"/>
      <c r="G187" s="354" t="s">
        <v>333</v>
      </c>
      <c r="H187" s="393">
        <f>+'Prop plant y equ'!$M$60+'Prop plant y equ'!$M$61+'Prop plant y equ'!$M$77+'Prop plant y equ'!$M$78</f>
        <v>0</v>
      </c>
      <c r="I187" s="1558" t="s">
        <v>130</v>
      </c>
      <c r="J187" s="368"/>
      <c r="K187" s="394">
        <f t="shared" ref="K187:K197" si="4">IF(N187&gt;H187,N187-H187,0)</f>
        <v>0</v>
      </c>
      <c r="L187" s="395" t="s">
        <v>299</v>
      </c>
      <c r="M187" s="394">
        <f>IF(H187&gt;N187,H187-N187,0)</f>
        <v>0</v>
      </c>
      <c r="N187" s="359">
        <f>+'Prop plant y equ'!J122+'Prop plant y equ'!J123+'Prop plant y equ'!J124+'Prop plant y equ'!L160+'Prop plant y equ'!L161</f>
        <v>0</v>
      </c>
      <c r="O187" s="1559" t="s">
        <v>130</v>
      </c>
      <c r="P187" s="1493"/>
      <c r="Q187" s="1839"/>
    </row>
    <row r="188" spans="3:17">
      <c r="C188" s="3692"/>
      <c r="D188" s="3693"/>
      <c r="E188" s="1741"/>
      <c r="F188" s="354"/>
      <c r="G188" s="355" t="s">
        <v>334</v>
      </c>
      <c r="H188" s="393"/>
      <c r="I188" s="1529"/>
      <c r="J188" s="368"/>
      <c r="K188" s="394">
        <f>IF(N188&gt;H188,N188-H188,0)</f>
        <v>0</v>
      </c>
      <c r="L188" s="395" t="s">
        <v>299</v>
      </c>
      <c r="M188" s="389">
        <f t="shared" ref="M188:M196" si="5">IF(H188&gt;N188,H188-N188,0)</f>
        <v>0</v>
      </c>
      <c r="N188" s="359"/>
      <c r="O188" s="357"/>
      <c r="P188" s="1493"/>
      <c r="Q188" s="1839"/>
    </row>
    <row r="189" spans="3:17">
      <c r="C189" s="3692"/>
      <c r="D189" s="3693"/>
      <c r="E189" s="1741"/>
      <c r="F189" s="354"/>
      <c r="G189" s="355" t="s">
        <v>335</v>
      </c>
      <c r="H189" s="393">
        <f>SUM('Prop plant y equ'!M64:M66)+SUM('Prop plant y equ'!M81:M83)</f>
        <v>0</v>
      </c>
      <c r="I189" s="1529"/>
      <c r="J189" s="368"/>
      <c r="K189" s="394">
        <f t="shared" si="4"/>
        <v>0</v>
      </c>
      <c r="L189" s="395" t="s">
        <v>299</v>
      </c>
      <c r="M189" s="389">
        <f t="shared" si="5"/>
        <v>0</v>
      </c>
      <c r="N189" s="359">
        <f>+'Prop plant y equ'!J125+'Prop plant y equ'!J126+'Prop plant y equ'!J127+'Prop plant y equ'!L162+'Prop plant y equ'!L163</f>
        <v>0</v>
      </c>
      <c r="O189" s="357"/>
      <c r="P189" s="1493"/>
      <c r="Q189" s="1839"/>
    </row>
    <row r="190" spans="3:17">
      <c r="C190" s="3692"/>
      <c r="D190" s="3693"/>
      <c r="E190" s="1741"/>
      <c r="F190" s="354"/>
      <c r="G190" s="355" t="s">
        <v>336</v>
      </c>
      <c r="H190" s="393">
        <f>SUM('Prop plant y equ'!M21:M23)+SUM('Prop plant y equ'!M30:M32)</f>
        <v>0</v>
      </c>
      <c r="I190" s="1529"/>
      <c r="J190" s="368"/>
      <c r="K190" s="394">
        <f t="shared" si="4"/>
        <v>0</v>
      </c>
      <c r="L190" s="395" t="s">
        <v>299</v>
      </c>
      <c r="M190" s="389">
        <f t="shared" si="5"/>
        <v>0</v>
      </c>
      <c r="N190" s="359">
        <f>+'Prop plant y equ'!J105+'Prop plant y equ'!J106+'Prop plant y equ'!J107+'Prop plant y equ'!L145+'Prop plant y equ'!L146</f>
        <v>0</v>
      </c>
      <c r="O190" s="357"/>
      <c r="P190" s="1493"/>
      <c r="Q190" s="1839"/>
    </row>
    <row r="191" spans="3:17">
      <c r="C191" s="3692"/>
      <c r="D191" s="3693"/>
      <c r="E191" s="1741"/>
      <c r="F191" s="354"/>
      <c r="G191" s="355" t="s">
        <v>337</v>
      </c>
      <c r="H191" s="393"/>
      <c r="I191" s="1529"/>
      <c r="J191" s="368"/>
      <c r="K191" s="394">
        <f t="shared" si="4"/>
        <v>0</v>
      </c>
      <c r="L191" s="395" t="s">
        <v>299</v>
      </c>
      <c r="M191" s="389">
        <f t="shared" si="5"/>
        <v>0</v>
      </c>
      <c r="N191" s="359"/>
      <c r="O191" s="357"/>
      <c r="P191" s="1493"/>
      <c r="Q191" s="1839"/>
    </row>
    <row r="192" spans="3:17">
      <c r="C192" s="3692"/>
      <c r="D192" s="3693"/>
      <c r="E192" s="1741"/>
      <c r="F192" s="354"/>
      <c r="G192" s="355" t="s">
        <v>1570</v>
      </c>
      <c r="H192" s="393"/>
      <c r="I192" s="1529"/>
      <c r="J192" s="368"/>
      <c r="K192" s="394">
        <f t="shared" si="4"/>
        <v>0</v>
      </c>
      <c r="L192" s="395" t="s">
        <v>299</v>
      </c>
      <c r="M192" s="389">
        <f t="shared" si="5"/>
        <v>0</v>
      </c>
      <c r="N192" s="359"/>
      <c r="O192" s="357"/>
      <c r="P192" s="1493"/>
      <c r="Q192" s="1839"/>
    </row>
    <row r="193" spans="3:17">
      <c r="C193" s="3692"/>
      <c r="D193" s="3693"/>
      <c r="E193" s="1741"/>
      <c r="F193" s="354"/>
      <c r="G193" s="355" t="s">
        <v>338</v>
      </c>
      <c r="H193" s="393"/>
      <c r="I193" s="1529"/>
      <c r="J193" s="368"/>
      <c r="K193" s="394">
        <f t="shared" si="4"/>
        <v>0</v>
      </c>
      <c r="L193" s="395" t="s">
        <v>299</v>
      </c>
      <c r="M193" s="389">
        <f t="shared" si="5"/>
        <v>0</v>
      </c>
      <c r="N193" s="359"/>
      <c r="O193" s="357"/>
      <c r="P193" s="1493"/>
      <c r="Q193" s="1839"/>
    </row>
    <row r="194" spans="3:17">
      <c r="C194" s="3692"/>
      <c r="D194" s="3693"/>
      <c r="E194" s="1741"/>
      <c r="F194" s="354"/>
      <c r="G194" s="355" t="s">
        <v>339</v>
      </c>
      <c r="H194" s="393"/>
      <c r="I194" s="1529"/>
      <c r="J194" s="368"/>
      <c r="K194" s="394">
        <f t="shared" si="4"/>
        <v>0</v>
      </c>
      <c r="L194" s="395" t="s">
        <v>299</v>
      </c>
      <c r="M194" s="389">
        <f t="shared" si="5"/>
        <v>0</v>
      </c>
      <c r="N194" s="359"/>
      <c r="O194" s="357"/>
      <c r="P194" s="1829"/>
      <c r="Q194" s="1839"/>
    </row>
    <row r="195" spans="3:17">
      <c r="C195" s="3692"/>
      <c r="D195" s="3693"/>
      <c r="E195" s="1741"/>
      <c r="F195" s="354"/>
      <c r="G195" s="355" t="s">
        <v>340</v>
      </c>
      <c r="H195" s="393">
        <f>SUM('Prop plant y equ'!M39:M41)+SUM('Prop plant y equ'!M48:M50)</f>
        <v>0</v>
      </c>
      <c r="I195" s="1529"/>
      <c r="J195" s="368"/>
      <c r="K195" s="394">
        <f t="shared" si="4"/>
        <v>0</v>
      </c>
      <c r="L195" s="395" t="s">
        <v>299</v>
      </c>
      <c r="M195" s="389">
        <f t="shared" si="5"/>
        <v>0</v>
      </c>
      <c r="N195" s="359">
        <f>+'Prop plant y equ'!J114+'Prop plant y equ'!J115+'Prop plant y equ'!L152+'Prop plant y equ'!L153</f>
        <v>0</v>
      </c>
      <c r="O195" s="357"/>
      <c r="P195" s="1829"/>
      <c r="Q195" s="1839"/>
    </row>
    <row r="196" spans="3:17">
      <c r="C196" s="3692"/>
      <c r="D196" s="3693"/>
      <c r="E196" s="1741"/>
      <c r="F196" s="354"/>
      <c r="G196" s="355" t="s">
        <v>3914</v>
      </c>
      <c r="H196" s="393"/>
      <c r="I196" s="1529"/>
      <c r="J196" s="368"/>
      <c r="K196" s="394">
        <f t="shared" si="4"/>
        <v>0</v>
      </c>
      <c r="L196" s="395" t="s">
        <v>299</v>
      </c>
      <c r="M196" s="389">
        <f t="shared" si="5"/>
        <v>0</v>
      </c>
      <c r="N196" s="359"/>
      <c r="O196" s="357"/>
      <c r="P196" s="1829"/>
      <c r="Q196" s="1839"/>
    </row>
    <row r="197" spans="3:17">
      <c r="C197" s="3692"/>
      <c r="D197" s="3693"/>
      <c r="E197" s="1741"/>
      <c r="F197" s="354"/>
      <c r="G197" s="377" t="s">
        <v>341</v>
      </c>
      <c r="H197" s="396">
        <f>+'Prop plant y equ'!M24+'Prop plant y equ'!M25+'Prop plant y equ'!M33+'Prop plant y equ'!M34+'Prop plant y equ'!M42+'Prop plant y equ'!M43+'Prop plant y equ'!M51+'Prop plant y equ'!M52+'Prop plant y equ'!M67+'Prop plant y equ'!M68++'Prop plant y equ'!M84++'Prop plant y equ'!M85</f>
        <v>0</v>
      </c>
      <c r="I197" s="1558" t="s">
        <v>350</v>
      </c>
      <c r="J197" s="368"/>
      <c r="K197" s="394">
        <f t="shared" si="4"/>
        <v>0</v>
      </c>
      <c r="L197" s="1537" t="s">
        <v>299</v>
      </c>
      <c r="M197" s="1528">
        <f>+H197-N197</f>
        <v>0</v>
      </c>
      <c r="N197" s="359">
        <f>+'Prop plant y equ'!L167</f>
        <v>0</v>
      </c>
      <c r="O197" s="357"/>
      <c r="P197" s="1829"/>
      <c r="Q197" s="1839"/>
    </row>
    <row r="198" spans="3:17">
      <c r="C198" s="3692"/>
      <c r="D198" s="3693"/>
      <c r="E198" s="1741"/>
      <c r="F198" s="397"/>
      <c r="G198" s="398" t="s">
        <v>342</v>
      </c>
      <c r="H198" s="396">
        <f>+'Prop plant y equ'!M26+'Prop plant y equ'!M35+'Prop plant y equ'!M44+'Prop plant y equ'!M53+'Prop plant y equ'!M69+'Prop plant y equ'!M86</f>
        <v>0</v>
      </c>
      <c r="I198" s="1560"/>
      <c r="J198" s="368"/>
      <c r="K198" s="1528">
        <f>-H198</f>
        <v>0</v>
      </c>
      <c r="L198" s="1537" t="s">
        <v>60</v>
      </c>
      <c r="M198" s="389"/>
      <c r="N198" s="374">
        <f>+H198+K198-M198</f>
        <v>0</v>
      </c>
      <c r="O198" s="357"/>
      <c r="P198" s="1829"/>
      <c r="Q198" s="1839"/>
    </row>
    <row r="199" spans="3:17">
      <c r="C199" s="3692"/>
      <c r="D199" s="3693"/>
      <c r="E199" s="1741"/>
      <c r="F199" s="397"/>
      <c r="G199" s="398"/>
      <c r="H199" s="396"/>
      <c r="I199" s="1560"/>
      <c r="J199" s="368"/>
      <c r="K199" s="392"/>
      <c r="L199" s="1537"/>
      <c r="M199" s="383"/>
      <c r="N199" s="359"/>
      <c r="O199" s="357"/>
      <c r="P199" s="1829"/>
      <c r="Q199" s="1839"/>
    </row>
    <row r="200" spans="3:17">
      <c r="C200" s="3692"/>
      <c r="D200" s="3693"/>
      <c r="E200" s="1741"/>
      <c r="F200" s="397"/>
      <c r="G200" s="355" t="s">
        <v>343</v>
      </c>
      <c r="H200" s="393"/>
      <c r="I200" s="1529"/>
      <c r="J200" s="368"/>
      <c r="K200" s="392"/>
      <c r="L200" s="1551"/>
      <c r="M200" s="383"/>
      <c r="N200" s="359"/>
      <c r="O200" s="357"/>
      <c r="P200" s="1829"/>
      <c r="Q200" s="1839"/>
    </row>
    <row r="201" spans="3:17">
      <c r="C201" s="3692"/>
      <c r="D201" s="3693"/>
      <c r="E201" s="1741"/>
      <c r="F201" s="397"/>
      <c r="G201" s="355" t="s">
        <v>325</v>
      </c>
      <c r="H201" s="393">
        <f>+'2517 Activos fijos'!D34+'2517 Activos fijos'!G34-'2517 Activos fijos'!I34</f>
        <v>0</v>
      </c>
      <c r="I201" s="1529"/>
      <c r="J201" s="368"/>
      <c r="K201" s="392"/>
      <c r="L201" s="1551"/>
      <c r="M201" s="383">
        <f>+H201</f>
        <v>0</v>
      </c>
      <c r="N201" s="359">
        <f>+H201+K201-M201</f>
        <v>0</v>
      </c>
      <c r="O201" s="357"/>
      <c r="P201" s="1829"/>
      <c r="Q201" s="1839"/>
    </row>
    <row r="202" spans="3:17">
      <c r="C202" s="3692"/>
      <c r="D202" s="3693"/>
      <c r="E202" s="1741"/>
      <c r="F202" s="397"/>
      <c r="G202" s="355" t="s">
        <v>326</v>
      </c>
      <c r="H202" s="393">
        <f>+'2517 Activos fijos'!F34+'2517 Activos fijos'!H34-'2517 Activos fijos'!J34</f>
        <v>0</v>
      </c>
      <c r="I202" s="1529"/>
      <c r="J202" s="368"/>
      <c r="K202" s="392"/>
      <c r="L202" s="1556" t="s">
        <v>300</v>
      </c>
      <c r="M202" s="383">
        <f>+H202</f>
        <v>0</v>
      </c>
      <c r="N202" s="359">
        <f>+H202+K202-M202</f>
        <v>0</v>
      </c>
      <c r="O202" s="357"/>
      <c r="P202" s="1829"/>
      <c r="Q202" s="1839"/>
    </row>
    <row r="203" spans="3:17">
      <c r="C203" s="3692"/>
      <c r="D203" s="3693"/>
      <c r="E203" s="1741"/>
      <c r="F203" s="397"/>
      <c r="G203" s="355" t="s">
        <v>344</v>
      </c>
      <c r="H203" s="393"/>
      <c r="I203" s="1529"/>
      <c r="J203" s="368"/>
      <c r="K203" s="392"/>
      <c r="L203" s="1551"/>
      <c r="M203" s="383"/>
      <c r="N203" s="359"/>
      <c r="O203" s="357"/>
      <c r="P203" s="1829"/>
      <c r="Q203" s="1839"/>
    </row>
    <row r="204" spans="3:17">
      <c r="C204" s="3692"/>
      <c r="D204" s="3693"/>
      <c r="E204" s="1741"/>
      <c r="F204" s="397"/>
      <c r="G204" s="399" t="s">
        <v>325</v>
      </c>
      <c r="H204" s="393">
        <f>+'2517 Activos fijos'!D35+'2517 Activos fijos'!G35-'2517 Activos fijos'!I35</f>
        <v>0</v>
      </c>
      <c r="I204" s="1529"/>
      <c r="J204" s="368"/>
      <c r="K204" s="392"/>
      <c r="L204" s="1551"/>
      <c r="M204" s="383">
        <f>+H204</f>
        <v>0</v>
      </c>
      <c r="N204" s="359">
        <f>+H204+K204-M204</f>
        <v>0</v>
      </c>
      <c r="O204" s="357"/>
      <c r="P204" s="1829"/>
      <c r="Q204" s="1839"/>
    </row>
    <row r="205" spans="3:17">
      <c r="C205" s="3692"/>
      <c r="D205" s="3693"/>
      <c r="E205" s="1741"/>
      <c r="F205" s="397"/>
      <c r="G205" s="399" t="s">
        <v>326</v>
      </c>
      <c r="H205" s="393">
        <f>+'2517 Activos fijos'!F35+'2517 Activos fijos'!H35-'2517 Activos fijos'!J35</f>
        <v>0</v>
      </c>
      <c r="I205" s="1529"/>
      <c r="J205" s="368"/>
      <c r="K205" s="392"/>
      <c r="L205" s="1556" t="s">
        <v>300</v>
      </c>
      <c r="M205" s="383">
        <f>+H205</f>
        <v>0</v>
      </c>
      <c r="N205" s="359">
        <f>+H205+K205-M205</f>
        <v>0</v>
      </c>
      <c r="O205" s="357"/>
      <c r="P205" s="1829"/>
      <c r="Q205" s="1839"/>
    </row>
    <row r="206" spans="3:17">
      <c r="C206" s="3692"/>
      <c r="D206" s="3693"/>
      <c r="E206" s="1741"/>
      <c r="F206" s="397"/>
      <c r="G206" s="399"/>
      <c r="H206" s="393"/>
      <c r="I206" s="1529"/>
      <c r="J206" s="368"/>
      <c r="K206" s="392"/>
      <c r="L206" s="1551"/>
      <c r="M206" s="383"/>
      <c r="N206" s="359"/>
      <c r="O206" s="357"/>
      <c r="P206" s="1829"/>
      <c r="Q206" s="1839"/>
    </row>
    <row r="207" spans="3:17">
      <c r="C207" s="3692"/>
      <c r="D207" s="3693"/>
      <c r="E207" s="1741"/>
      <c r="F207" s="397"/>
      <c r="G207" s="400" t="s">
        <v>345</v>
      </c>
      <c r="H207" s="393"/>
      <c r="I207" s="1529"/>
      <c r="J207" s="368"/>
      <c r="K207" s="392"/>
      <c r="L207" s="1551"/>
      <c r="M207" s="383"/>
      <c r="N207" s="359"/>
      <c r="O207" s="357"/>
      <c r="P207" s="1829"/>
      <c r="Q207" s="1839"/>
    </row>
    <row r="208" spans="3:17">
      <c r="C208" s="3692"/>
      <c r="D208" s="3693"/>
      <c r="E208" s="1741"/>
      <c r="F208" s="397"/>
      <c r="G208" s="400" t="s">
        <v>346</v>
      </c>
      <c r="H208" s="401">
        <f>-('2517 Activos fijos'!K34+'2517 Activos fijos'!K35)</f>
        <v>0</v>
      </c>
      <c r="I208" s="1529"/>
      <c r="J208" s="368"/>
      <c r="K208" s="392">
        <f>-H208</f>
        <v>0</v>
      </c>
      <c r="L208" s="1551"/>
      <c r="M208" s="383"/>
      <c r="N208" s="374">
        <f>+H208+K208-M208</f>
        <v>0</v>
      </c>
      <c r="O208" s="357"/>
      <c r="P208" s="1829"/>
      <c r="Q208" s="1839"/>
    </row>
    <row r="209" spans="3:17">
      <c r="C209" s="3692"/>
      <c r="D209" s="3693"/>
      <c r="E209" s="1741"/>
      <c r="F209" s="397"/>
      <c r="G209" s="398" t="s">
        <v>1551</v>
      </c>
      <c r="H209" s="401">
        <f>-('2517 Activos fijos'!M34+'2517 Activos fijos'!M35)</f>
        <v>0</v>
      </c>
      <c r="I209" s="1529"/>
      <c r="J209" s="368"/>
      <c r="K209" s="392">
        <f>-H209</f>
        <v>0</v>
      </c>
      <c r="L209" s="1556" t="s">
        <v>300</v>
      </c>
      <c r="M209" s="383"/>
      <c r="N209" s="374">
        <f>+H209+K209-M209</f>
        <v>0</v>
      </c>
      <c r="O209" s="357"/>
      <c r="P209" s="1829"/>
      <c r="Q209" s="1839"/>
    </row>
    <row r="210" spans="3:17">
      <c r="C210" s="3692"/>
      <c r="D210" s="3693"/>
      <c r="E210" s="1741"/>
      <c r="F210" s="397"/>
      <c r="G210" s="399"/>
      <c r="H210" s="393"/>
      <c r="I210" s="1529"/>
      <c r="J210" s="368"/>
      <c r="K210" s="392"/>
      <c r="L210" s="1551"/>
      <c r="M210" s="383"/>
      <c r="N210" s="359"/>
      <c r="O210" s="357"/>
      <c r="P210" s="1829"/>
      <c r="Q210" s="1839"/>
    </row>
    <row r="211" spans="3:17">
      <c r="C211" s="3692"/>
      <c r="D211" s="3693"/>
      <c r="E211" s="1741"/>
      <c r="F211" s="397"/>
      <c r="G211" s="400" t="s">
        <v>347</v>
      </c>
      <c r="H211" s="401">
        <f>-('2517 Activos fijos'!N34+'2517 Activos fijos'!N35)</f>
        <v>0</v>
      </c>
      <c r="I211" s="1529"/>
      <c r="J211" s="368"/>
      <c r="K211" s="392">
        <f>-H211</f>
        <v>0</v>
      </c>
      <c r="L211" s="1556" t="s">
        <v>60</v>
      </c>
      <c r="M211" s="383"/>
      <c r="N211" s="374">
        <f>+H211+K211-M211</f>
        <v>0</v>
      </c>
      <c r="O211" s="357"/>
      <c r="P211" s="1829"/>
      <c r="Q211" s="1839"/>
    </row>
    <row r="212" spans="3:17">
      <c r="C212" s="3692"/>
      <c r="D212" s="3693"/>
      <c r="E212" s="1741"/>
      <c r="F212" s="397"/>
      <c r="G212" s="400"/>
      <c r="H212" s="393"/>
      <c r="I212" s="1529"/>
      <c r="J212" s="368"/>
      <c r="K212" s="392"/>
      <c r="L212" s="1551"/>
      <c r="M212" s="383"/>
      <c r="N212" s="359"/>
      <c r="O212" s="357"/>
      <c r="P212" s="1829"/>
      <c r="Q212" s="1839"/>
    </row>
    <row r="213" spans="3:17">
      <c r="C213" s="3692"/>
      <c r="D213" s="3693"/>
      <c r="E213" s="1741"/>
      <c r="F213" s="397"/>
      <c r="G213" s="660" t="s">
        <v>935</v>
      </c>
      <c r="H213" s="393"/>
      <c r="I213" s="1529"/>
      <c r="J213" s="368"/>
      <c r="K213" s="392"/>
      <c r="L213" s="1551"/>
      <c r="M213" s="383"/>
      <c r="N213" s="359"/>
      <c r="O213" s="357"/>
      <c r="P213" s="1829"/>
      <c r="Q213" s="1839"/>
    </row>
    <row r="214" spans="3:17">
      <c r="C214" s="3692"/>
      <c r="D214" s="3693"/>
      <c r="E214" s="2740"/>
      <c r="F214" s="402"/>
      <c r="G214" s="399" t="s">
        <v>322</v>
      </c>
      <c r="H214" s="393">
        <f>+'2517 Activos fijos'!D37+'2517 Activos fijos'!G37-'2517 Activos fijos'!I37</f>
        <v>0</v>
      </c>
      <c r="I214" s="1529"/>
      <c r="J214" s="368"/>
      <c r="K214" s="394">
        <f>IF(N214&gt;H214,N214-H214,0)</f>
        <v>0</v>
      </c>
      <c r="L214" s="395"/>
      <c r="M214" s="389">
        <f>IF(H214&gt;N214,H214-N214,0)</f>
        <v>0</v>
      </c>
      <c r="N214" s="359">
        <f>+'2517 Activos fijos'!AA37</f>
        <v>0</v>
      </c>
      <c r="O214" s="357"/>
      <c r="P214" s="1829"/>
      <c r="Q214" s="1839"/>
    </row>
    <row r="215" spans="3:17">
      <c r="C215" s="3692"/>
      <c r="D215" s="3693"/>
      <c r="E215" s="2769"/>
      <c r="F215" s="397"/>
      <c r="G215" s="400" t="s">
        <v>348</v>
      </c>
      <c r="H215" s="401">
        <f>-('2517 Activos fijos'!K37+'2517 Activos fijos'!L37+'2517 Activos fijos'!M37)</f>
        <v>0</v>
      </c>
      <c r="I215" s="1529"/>
      <c r="J215" s="368"/>
      <c r="K215" s="394">
        <f>IF(N215&gt;H215,N215-H215,0)</f>
        <v>0</v>
      </c>
      <c r="L215" s="395"/>
      <c r="M215" s="389">
        <f>IF(H215&gt;N215,H215-N215,0)</f>
        <v>0</v>
      </c>
      <c r="N215" s="359"/>
      <c r="O215" s="357"/>
      <c r="P215" s="1829"/>
      <c r="Q215" s="1839"/>
    </row>
    <row r="216" spans="3:17">
      <c r="C216" s="3692"/>
      <c r="D216" s="3693"/>
      <c r="E216" s="2769"/>
      <c r="F216" s="397"/>
      <c r="G216" s="400" t="s">
        <v>349</v>
      </c>
      <c r="H216" s="401">
        <f>-('2517 Activos fijos'!N37)</f>
        <v>0</v>
      </c>
      <c r="I216" s="1529"/>
      <c r="J216" s="368"/>
      <c r="K216" s="394">
        <f>IF(N216&gt;H216,N216-H216,0)</f>
        <v>0</v>
      </c>
      <c r="L216" s="395" t="s">
        <v>60</v>
      </c>
      <c r="M216" s="389">
        <f>IF(H216&gt;N216,H216-N216,0)</f>
        <v>0</v>
      </c>
      <c r="N216" s="359"/>
      <c r="O216" s="357"/>
      <c r="P216" s="1829"/>
      <c r="Q216" s="1839"/>
    </row>
    <row r="217" spans="3:17">
      <c r="C217" s="3692"/>
      <c r="D217" s="3693"/>
      <c r="E217" s="2769"/>
      <c r="F217" s="2317"/>
      <c r="G217" s="403"/>
      <c r="H217" s="391"/>
      <c r="I217" s="1530"/>
      <c r="J217" s="357"/>
      <c r="K217" s="1541"/>
      <c r="L217" s="792"/>
      <c r="M217" s="364"/>
      <c r="N217" s="474"/>
      <c r="O217" s="357"/>
      <c r="P217" s="1829"/>
      <c r="Q217" s="1839"/>
    </row>
    <row r="218" spans="3:17">
      <c r="C218" s="3692"/>
      <c r="D218" s="3693"/>
      <c r="E218" s="2770"/>
      <c r="F218" s="1579"/>
      <c r="G218" s="373" t="s">
        <v>365</v>
      </c>
      <c r="H218" s="391"/>
      <c r="I218" s="1529">
        <f>SUM(H220:H240)</f>
        <v>0</v>
      </c>
      <c r="J218" s="357"/>
      <c r="K218" s="1541"/>
      <c r="L218" s="792"/>
      <c r="M218" s="364"/>
      <c r="N218" s="2398">
        <f>SUM(N220:N235)+SUM(N239:N240)</f>
        <v>0</v>
      </c>
      <c r="O218" s="1531"/>
      <c r="P218" s="1834">
        <f>SUM(I219:I235)</f>
        <v>0</v>
      </c>
      <c r="Q218" s="1843"/>
    </row>
    <row r="219" spans="3:17">
      <c r="C219" s="3692"/>
      <c r="D219" s="3693"/>
      <c r="E219" s="2769"/>
      <c r="F219" s="354"/>
      <c r="G219" s="366" t="s">
        <v>1552</v>
      </c>
      <c r="H219" s="353"/>
      <c r="I219" s="1529"/>
      <c r="J219" s="368"/>
      <c r="K219" s="1541"/>
      <c r="L219" s="792"/>
      <c r="M219" s="364"/>
      <c r="N219" s="474"/>
      <c r="O219" s="357"/>
      <c r="P219" s="1829"/>
      <c r="Q219" s="1839"/>
    </row>
    <row r="220" spans="3:17">
      <c r="C220" s="3692"/>
      <c r="D220" s="3693"/>
      <c r="E220" s="2740"/>
      <c r="F220" s="354"/>
      <c r="G220" s="355" t="s">
        <v>638</v>
      </c>
      <c r="H220" s="359">
        <f>+O908</f>
        <v>0</v>
      </c>
      <c r="I220" s="1529"/>
      <c r="J220" s="368"/>
      <c r="K220" s="1528"/>
      <c r="L220" s="1534"/>
      <c r="M220" s="1960"/>
      <c r="N220" s="359">
        <f t="shared" ref="N220:N226" si="6">+H220+K220-M220</f>
        <v>0</v>
      </c>
      <c r="O220" s="357"/>
      <c r="P220" s="1829"/>
      <c r="Q220" s="1839"/>
    </row>
    <row r="221" spans="3:17">
      <c r="C221" s="3692"/>
      <c r="D221" s="3693"/>
      <c r="E221" s="2740"/>
      <c r="F221" s="354"/>
      <c r="G221" s="355" t="s">
        <v>351</v>
      </c>
      <c r="H221" s="359"/>
      <c r="I221" s="1529"/>
      <c r="J221" s="368"/>
      <c r="K221" s="1528"/>
      <c r="L221" s="1534"/>
      <c r="M221" s="1960"/>
      <c r="N221" s="359">
        <f t="shared" si="6"/>
        <v>0</v>
      </c>
      <c r="O221" s="357"/>
      <c r="P221" s="1829"/>
      <c r="Q221" s="1839"/>
    </row>
    <row r="222" spans="3:17">
      <c r="C222" s="3692"/>
      <c r="D222" s="3693"/>
      <c r="E222" s="2740"/>
      <c r="F222" s="354"/>
      <c r="G222" s="355" t="s">
        <v>352</v>
      </c>
      <c r="H222" s="359"/>
      <c r="I222" s="1529"/>
      <c r="J222" s="368"/>
      <c r="K222" s="1528"/>
      <c r="L222" s="1534"/>
      <c r="M222" s="358"/>
      <c r="N222" s="359">
        <f t="shared" si="6"/>
        <v>0</v>
      </c>
      <c r="O222" s="357"/>
      <c r="P222" s="1829"/>
      <c r="Q222" s="1839"/>
    </row>
    <row r="223" spans="3:17">
      <c r="C223" s="3692"/>
      <c r="D223" s="3693"/>
      <c r="E223" s="2740"/>
      <c r="F223" s="354"/>
      <c r="G223" s="355" t="s">
        <v>353</v>
      </c>
      <c r="H223" s="359"/>
      <c r="I223" s="1529"/>
      <c r="J223" s="368"/>
      <c r="K223" s="1528"/>
      <c r="L223" s="1529"/>
      <c r="M223" s="358"/>
      <c r="N223" s="359">
        <f t="shared" si="6"/>
        <v>0</v>
      </c>
      <c r="O223" s="357"/>
      <c r="P223" s="1829"/>
      <c r="Q223" s="1839"/>
    </row>
    <row r="224" spans="3:17">
      <c r="C224" s="3692"/>
      <c r="D224" s="3693"/>
      <c r="E224" s="2740"/>
      <c r="F224" s="354"/>
      <c r="G224" s="355" t="s">
        <v>354</v>
      </c>
      <c r="H224" s="359">
        <f>+O913</f>
        <v>0</v>
      </c>
      <c r="I224" s="1529"/>
      <c r="J224" s="368"/>
      <c r="K224" s="1528"/>
      <c r="L224" s="1529"/>
      <c r="M224" s="358"/>
      <c r="N224" s="359">
        <f t="shared" si="6"/>
        <v>0</v>
      </c>
      <c r="O224" s="357"/>
      <c r="P224" s="1829"/>
      <c r="Q224" s="1839"/>
    </row>
    <row r="225" spans="3:17">
      <c r="C225" s="3692"/>
      <c r="D225" s="3693"/>
      <c r="E225" s="2740"/>
      <c r="F225" s="354"/>
      <c r="G225" s="355" t="s">
        <v>355</v>
      </c>
      <c r="H225" s="359"/>
      <c r="I225" s="1529"/>
      <c r="J225" s="368"/>
      <c r="K225" s="1528"/>
      <c r="L225" s="1529"/>
      <c r="M225" s="358"/>
      <c r="N225" s="359">
        <f t="shared" si="6"/>
        <v>0</v>
      </c>
      <c r="O225" s="357"/>
      <c r="P225" s="1829"/>
      <c r="Q225" s="1839"/>
    </row>
    <row r="226" spans="3:17">
      <c r="C226" s="3692"/>
      <c r="D226" s="3693"/>
      <c r="E226" s="2740"/>
      <c r="F226" s="354"/>
      <c r="G226" s="355" t="s">
        <v>356</v>
      </c>
      <c r="H226" s="359"/>
      <c r="I226" s="1529"/>
      <c r="J226" s="368"/>
      <c r="K226" s="1528"/>
      <c r="L226" s="1529"/>
      <c r="M226" s="358"/>
      <c r="N226" s="359">
        <f t="shared" si="6"/>
        <v>0</v>
      </c>
      <c r="O226" s="357"/>
      <c r="P226" s="1829"/>
      <c r="Q226" s="1839"/>
    </row>
    <row r="227" spans="3:17">
      <c r="C227" s="3692"/>
      <c r="D227" s="3693"/>
      <c r="E227" s="2740"/>
      <c r="F227" s="354"/>
      <c r="G227" s="355"/>
      <c r="H227" s="359"/>
      <c r="I227" s="1529"/>
      <c r="J227" s="368"/>
      <c r="K227" s="1528"/>
      <c r="L227" s="1529"/>
      <c r="M227" s="358"/>
      <c r="N227" s="359"/>
      <c r="O227" s="357"/>
      <c r="P227" s="1829"/>
      <c r="Q227" s="1839"/>
    </row>
    <row r="228" spans="3:17">
      <c r="C228" s="3692"/>
      <c r="D228" s="3693"/>
      <c r="E228" s="2740"/>
      <c r="F228" s="354"/>
      <c r="G228" s="355" t="s">
        <v>357</v>
      </c>
      <c r="H228" s="359"/>
      <c r="I228" s="1529"/>
      <c r="J228" s="368"/>
      <c r="K228" s="1528"/>
      <c r="L228" s="1551"/>
      <c r="M228" s="358"/>
      <c r="N228" s="359"/>
      <c r="O228" s="357"/>
      <c r="P228" s="1829"/>
      <c r="Q228" s="1839"/>
    </row>
    <row r="229" spans="3:17">
      <c r="C229" s="3692"/>
      <c r="D229" s="3693"/>
      <c r="E229" s="2740"/>
      <c r="F229" s="354"/>
      <c r="G229" s="2399" t="s">
        <v>358</v>
      </c>
      <c r="H229" s="359"/>
      <c r="I229" s="1529"/>
      <c r="J229" s="368"/>
      <c r="K229" s="1528"/>
      <c r="L229" s="1551"/>
      <c r="M229" s="358"/>
      <c r="N229" s="359">
        <f>+H229+K229-M229</f>
        <v>0</v>
      </c>
      <c r="O229" s="357"/>
      <c r="P229" s="1829"/>
      <c r="Q229" s="1839"/>
    </row>
    <row r="230" spans="3:17">
      <c r="C230" s="3692"/>
      <c r="D230" s="3693"/>
      <c r="E230" s="2740"/>
      <c r="F230" s="354"/>
      <c r="G230" s="2399" t="s">
        <v>359</v>
      </c>
      <c r="H230" s="359"/>
      <c r="I230" s="1529"/>
      <c r="J230" s="368"/>
      <c r="K230" s="1528"/>
      <c r="L230" s="1551"/>
      <c r="M230" s="358"/>
      <c r="N230" s="359">
        <f>+H230+K230-M230</f>
        <v>0</v>
      </c>
      <c r="O230" s="357"/>
      <c r="P230" s="1829"/>
      <c r="Q230" s="1839"/>
    </row>
    <row r="231" spans="3:17">
      <c r="C231" s="3692"/>
      <c r="D231" s="3693"/>
      <c r="E231" s="2740"/>
      <c r="F231" s="354"/>
      <c r="G231" s="2399" t="s">
        <v>360</v>
      </c>
      <c r="H231" s="359"/>
      <c r="I231" s="1529"/>
      <c r="J231" s="368"/>
      <c r="K231" s="1528"/>
      <c r="L231" s="1551"/>
      <c r="M231" s="358"/>
      <c r="N231" s="359">
        <f>+H231+K231-M231</f>
        <v>0</v>
      </c>
      <c r="O231" s="357"/>
      <c r="P231" s="1829"/>
      <c r="Q231" s="1839"/>
    </row>
    <row r="232" spans="3:17">
      <c r="C232" s="3692"/>
      <c r="D232" s="3693"/>
      <c r="E232" s="2740"/>
      <c r="F232" s="354"/>
      <c r="G232" s="2399" t="s">
        <v>361</v>
      </c>
      <c r="H232" s="359"/>
      <c r="I232" s="1529"/>
      <c r="J232" s="368"/>
      <c r="K232" s="1528"/>
      <c r="L232" s="1551"/>
      <c r="M232" s="358"/>
      <c r="N232" s="359">
        <f>+H232+K232-M232</f>
        <v>0</v>
      </c>
      <c r="O232" s="357"/>
      <c r="P232" s="1829"/>
      <c r="Q232" s="1839"/>
    </row>
    <row r="233" spans="3:17" ht="14.25">
      <c r="C233" s="3692"/>
      <c r="D233" s="3693"/>
      <c r="E233" s="2740"/>
      <c r="F233" s="354"/>
      <c r="G233" s="404"/>
      <c r="H233" s="359"/>
      <c r="I233" s="1529"/>
      <c r="J233" s="368"/>
      <c r="K233" s="1528"/>
      <c r="L233" s="1551"/>
      <c r="M233" s="358"/>
      <c r="N233" s="359"/>
      <c r="O233" s="357"/>
      <c r="P233" s="1829"/>
      <c r="Q233" s="1839"/>
    </row>
    <row r="234" spans="3:17">
      <c r="C234" s="3692"/>
      <c r="D234" s="3693"/>
      <c r="E234" s="2740"/>
      <c r="F234" s="354"/>
      <c r="G234" s="355" t="s">
        <v>362</v>
      </c>
      <c r="H234" s="359"/>
      <c r="I234" s="1529"/>
      <c r="J234" s="368"/>
      <c r="K234" s="1528"/>
      <c r="L234" s="1537"/>
      <c r="M234" s="358"/>
      <c r="N234" s="359"/>
      <c r="O234" s="357"/>
      <c r="P234" s="1829"/>
      <c r="Q234" s="1839"/>
    </row>
    <row r="235" spans="3:17">
      <c r="C235" s="3692"/>
      <c r="D235" s="3693"/>
      <c r="E235" s="2740"/>
      <c r="F235" s="354"/>
      <c r="G235" s="355" t="s">
        <v>363</v>
      </c>
      <c r="H235" s="359"/>
      <c r="I235" s="1529"/>
      <c r="J235" s="368"/>
      <c r="K235" s="1528"/>
      <c r="L235" s="1537"/>
      <c r="M235" s="358"/>
      <c r="N235" s="359">
        <f>+H235+K235-M235</f>
        <v>0</v>
      </c>
      <c r="O235" s="357"/>
      <c r="P235" s="1829"/>
      <c r="Q235" s="1839"/>
    </row>
    <row r="236" spans="3:17">
      <c r="C236" s="3692"/>
      <c r="D236" s="3693"/>
      <c r="E236" s="2740"/>
      <c r="F236" s="354"/>
      <c r="G236" s="355" t="s">
        <v>3936</v>
      </c>
      <c r="H236" s="359">
        <f>+'2517 Impuesto diferido'!H31</f>
        <v>0</v>
      </c>
      <c r="I236" s="1529"/>
      <c r="J236" s="368"/>
      <c r="K236" s="1528"/>
      <c r="L236" s="1537" t="s">
        <v>3962</v>
      </c>
      <c r="M236" s="358">
        <f>+H236</f>
        <v>0</v>
      </c>
      <c r="N236" s="359">
        <f>+H236+K236-M236</f>
        <v>0</v>
      </c>
      <c r="O236" s="357"/>
      <c r="P236" s="1829"/>
      <c r="Q236" s="1839"/>
    </row>
    <row r="237" spans="3:17">
      <c r="C237" s="3692"/>
      <c r="D237" s="3693"/>
      <c r="E237" s="2740"/>
      <c r="F237" s="1554"/>
      <c r="G237" s="1555"/>
      <c r="H237" s="359"/>
      <c r="I237" s="1529"/>
      <c r="J237" s="368"/>
      <c r="K237" s="378"/>
      <c r="L237" s="405"/>
      <c r="M237" s="1563"/>
      <c r="N237" s="1564"/>
      <c r="O237" s="357"/>
      <c r="P237" s="1829"/>
      <c r="Q237" s="1839"/>
    </row>
    <row r="238" spans="3:17" ht="38.25">
      <c r="C238" s="3692"/>
      <c r="D238" s="3693"/>
      <c r="E238" s="2740"/>
      <c r="F238" s="354"/>
      <c r="G238" s="355" t="s">
        <v>3937</v>
      </c>
      <c r="H238" s="3765" t="s">
        <v>3938</v>
      </c>
      <c r="I238" s="3766"/>
      <c r="J238" s="3767"/>
      <c r="K238" s="1528"/>
      <c r="L238" s="1537"/>
      <c r="M238" s="358"/>
      <c r="N238" s="359"/>
      <c r="O238" s="357"/>
      <c r="P238" s="1829"/>
      <c r="Q238" s="1839"/>
    </row>
    <row r="239" spans="3:17">
      <c r="C239" s="3692"/>
      <c r="D239" s="3693"/>
      <c r="E239" s="2740"/>
      <c r="F239" s="354"/>
      <c r="G239" s="2399" t="s">
        <v>322</v>
      </c>
      <c r="H239" s="3768"/>
      <c r="I239" s="3769"/>
      <c r="J239" s="3770"/>
      <c r="K239" s="1528">
        <f>+N239</f>
        <v>0</v>
      </c>
      <c r="L239" s="1551"/>
      <c r="M239" s="358"/>
      <c r="N239" s="359"/>
      <c r="O239" s="357"/>
      <c r="P239" s="1829"/>
      <c r="Q239" s="1839"/>
    </row>
    <row r="240" spans="3:17">
      <c r="C240" s="3692"/>
      <c r="D240" s="3693"/>
      <c r="E240" s="2740"/>
      <c r="F240" s="1957"/>
      <c r="G240" s="2400" t="s">
        <v>364</v>
      </c>
      <c r="H240" s="3771"/>
      <c r="I240" s="3772"/>
      <c r="J240" s="3773"/>
      <c r="K240" s="2446"/>
      <c r="L240" s="1551"/>
      <c r="M240" s="1960"/>
      <c r="N240" s="374"/>
      <c r="O240" s="357"/>
      <c r="P240" s="1829"/>
      <c r="Q240" s="1839"/>
    </row>
    <row r="241" spans="3:18">
      <c r="C241" s="3692"/>
      <c r="D241" s="3693"/>
      <c r="E241" s="2740"/>
      <c r="F241" s="1561"/>
      <c r="G241" s="1958"/>
      <c r="H241" s="407"/>
      <c r="I241" s="1530"/>
      <c r="J241" s="408"/>
      <c r="K241" s="409"/>
      <c r="L241" s="410"/>
      <c r="M241" s="1855"/>
      <c r="N241" s="871"/>
      <c r="O241" s="408"/>
      <c r="P241" s="1829"/>
      <c r="Q241" s="1839"/>
    </row>
    <row r="242" spans="3:18" ht="13.5" thickBot="1">
      <c r="C242" s="3692"/>
      <c r="D242" s="3693"/>
      <c r="E242" s="2741"/>
      <c r="F242" s="411"/>
      <c r="G242" s="1959"/>
      <c r="H242" s="412"/>
      <c r="I242" s="413"/>
      <c r="J242" s="414"/>
      <c r="K242" s="415"/>
      <c r="L242" s="416"/>
      <c r="M242" s="1955"/>
      <c r="N242" s="1956"/>
      <c r="O242" s="414"/>
      <c r="P242" s="1829"/>
      <c r="Q242" s="1839"/>
    </row>
    <row r="243" spans="3:18">
      <c r="C243" s="3692"/>
      <c r="D243" s="3693"/>
      <c r="E243" s="2736"/>
      <c r="F243" s="1565"/>
      <c r="G243" s="1944" t="s">
        <v>366</v>
      </c>
      <c r="H243" s="1942"/>
      <c r="I243" s="76"/>
      <c r="J243" s="196">
        <f>ROUND(SUM(I244:I281),-3)</f>
        <v>0</v>
      </c>
      <c r="K243" s="193"/>
      <c r="L243" s="77"/>
      <c r="M243" s="1952"/>
      <c r="N243" s="1954"/>
      <c r="O243" s="196">
        <f>ROUND(SUM(N244:N281),-3)</f>
        <v>0</v>
      </c>
      <c r="P243" s="1829"/>
      <c r="Q243" s="1839"/>
    </row>
    <row r="244" spans="3:18">
      <c r="C244" s="3692"/>
      <c r="D244" s="3693"/>
      <c r="E244" s="2736"/>
      <c r="F244" s="1941"/>
      <c r="G244" s="72" t="s">
        <v>367</v>
      </c>
      <c r="H244" s="1943"/>
      <c r="I244" s="1566"/>
      <c r="J244" s="75"/>
      <c r="K244" s="1567"/>
      <c r="L244" s="1568"/>
      <c r="M244" s="1953"/>
      <c r="N244" s="73">
        <f>+I244+M244-K244</f>
        <v>0</v>
      </c>
      <c r="O244" s="1569"/>
      <c r="P244" s="1829"/>
      <c r="Q244" s="1839"/>
    </row>
    <row r="245" spans="3:18">
      <c r="C245" s="3692"/>
      <c r="D245" s="3693"/>
      <c r="E245" s="2737" t="s">
        <v>128</v>
      </c>
      <c r="F245" s="1941"/>
      <c r="G245" s="72" t="s">
        <v>368</v>
      </c>
      <c r="H245" s="1943"/>
      <c r="I245" s="1566"/>
      <c r="J245" s="75"/>
      <c r="K245" s="1567"/>
      <c r="L245" s="1568"/>
      <c r="M245" s="74"/>
      <c r="N245" s="73">
        <f>+I245+M245-K245</f>
        <v>0</v>
      </c>
      <c r="O245" s="1569"/>
      <c r="P245" s="1829"/>
      <c r="Q245" s="1839"/>
    </row>
    <row r="246" spans="3:18">
      <c r="C246" s="3692"/>
      <c r="D246" s="3693"/>
      <c r="E246" s="2736"/>
      <c r="F246" s="1941"/>
      <c r="G246" s="72" t="s">
        <v>369</v>
      </c>
      <c r="H246" s="1943"/>
      <c r="I246" s="1566"/>
      <c r="J246" s="75"/>
      <c r="K246" s="1567"/>
      <c r="L246" s="1568"/>
      <c r="M246" s="74"/>
      <c r="N246" s="73"/>
      <c r="O246" s="1569"/>
      <c r="P246" s="1829"/>
      <c r="Q246" s="1839"/>
    </row>
    <row r="247" spans="3:18">
      <c r="C247" s="3692"/>
      <c r="D247" s="3693"/>
      <c r="E247" s="2736"/>
      <c r="F247" s="1941"/>
      <c r="G247" s="72" t="s">
        <v>370</v>
      </c>
      <c r="H247" s="1943"/>
      <c r="I247" s="1566"/>
      <c r="J247" s="75"/>
      <c r="K247" s="1567"/>
      <c r="L247" s="1568"/>
      <c r="M247" s="74"/>
      <c r="N247" s="73">
        <f>+I247+M247-K247</f>
        <v>0</v>
      </c>
      <c r="O247" s="1569"/>
      <c r="P247" s="1829"/>
      <c r="Q247" s="1839"/>
    </row>
    <row r="248" spans="3:18">
      <c r="C248" s="3692"/>
      <c r="D248" s="3693"/>
      <c r="E248" s="2736"/>
      <c r="F248" s="1941"/>
      <c r="G248" s="72" t="s">
        <v>371</v>
      </c>
      <c r="H248" s="1943"/>
      <c r="I248" s="1566"/>
      <c r="J248" s="75"/>
      <c r="K248" s="1567"/>
      <c r="L248" s="1568"/>
      <c r="M248" s="74"/>
      <c r="N248" s="73">
        <f>+I248+M248-K248</f>
        <v>0</v>
      </c>
      <c r="O248" s="1569"/>
      <c r="P248" s="1829"/>
      <c r="Q248" s="1839"/>
    </row>
    <row r="249" spans="3:18">
      <c r="C249" s="3692"/>
      <c r="D249" s="3693"/>
      <c r="E249" s="2736"/>
      <c r="F249" s="1941"/>
      <c r="G249" s="72" t="s">
        <v>372</v>
      </c>
      <c r="H249" s="1943"/>
      <c r="I249" s="1566"/>
      <c r="J249" s="75"/>
      <c r="K249" s="1567"/>
      <c r="L249" s="1568"/>
      <c r="M249" s="74"/>
      <c r="N249" s="73">
        <f>+I249+M249-K249</f>
        <v>0</v>
      </c>
      <c r="O249" s="1569"/>
      <c r="P249" s="1829"/>
      <c r="Q249" s="1839"/>
      <c r="R249" s="2219"/>
    </row>
    <row r="250" spans="3:18">
      <c r="C250" s="3692"/>
      <c r="D250" s="3693"/>
      <c r="E250" s="2736"/>
      <c r="F250" s="1941"/>
      <c r="G250" s="72" t="s">
        <v>373</v>
      </c>
      <c r="H250" s="1943"/>
      <c r="I250" s="1566"/>
      <c r="J250" s="75"/>
      <c r="K250" s="1567"/>
      <c r="L250" s="1568"/>
      <c r="M250" s="74"/>
      <c r="N250" s="73">
        <f>+I250+M250-K250</f>
        <v>0</v>
      </c>
      <c r="O250" s="1569"/>
      <c r="P250" s="1829"/>
      <c r="Q250" s="1839"/>
      <c r="R250" s="133">
        <f>SUM(N249:N256)+SUM(N269:N275)+SUM(N277:N281)</f>
        <v>0</v>
      </c>
    </row>
    <row r="251" spans="3:18">
      <c r="C251" s="3692"/>
      <c r="D251" s="3693"/>
      <c r="E251" s="2736"/>
      <c r="F251" s="1941"/>
      <c r="G251" s="72" t="s">
        <v>374</v>
      </c>
      <c r="H251" s="1943"/>
      <c r="I251" s="1566"/>
      <c r="J251" s="75"/>
      <c r="K251" s="1567"/>
      <c r="L251" s="1568"/>
      <c r="M251" s="74"/>
      <c r="N251" s="73">
        <f>+I251+M251-K251</f>
        <v>0</v>
      </c>
      <c r="O251" s="1569"/>
      <c r="P251" s="1829"/>
      <c r="Q251" s="1839"/>
    </row>
    <row r="252" spans="3:18">
      <c r="C252" s="3692"/>
      <c r="D252" s="3693"/>
      <c r="E252" s="2736"/>
      <c r="F252" s="1941"/>
      <c r="G252" s="1945" t="s">
        <v>1553</v>
      </c>
      <c r="H252" s="1943"/>
      <c r="I252" s="1566"/>
      <c r="J252" s="75"/>
      <c r="K252" s="1567"/>
      <c r="L252" s="1568"/>
      <c r="M252" s="74"/>
      <c r="N252" s="73">
        <f t="shared" ref="N252:N267" si="7">+I252+M252-K252</f>
        <v>0</v>
      </c>
      <c r="O252" s="1569"/>
      <c r="P252" s="1829"/>
      <c r="Q252" s="1839"/>
    </row>
    <row r="253" spans="3:18">
      <c r="C253" s="3692"/>
      <c r="D253" s="3693"/>
      <c r="E253" s="2736"/>
      <c r="F253" s="1941"/>
      <c r="G253" s="72" t="s">
        <v>375</v>
      </c>
      <c r="H253" s="1943"/>
      <c r="I253" s="1566"/>
      <c r="J253" s="75"/>
      <c r="K253" s="1567"/>
      <c r="L253" s="1568"/>
      <c r="M253" s="74"/>
      <c r="N253" s="73">
        <f t="shared" si="7"/>
        <v>0</v>
      </c>
      <c r="O253" s="1569"/>
      <c r="P253" s="1829"/>
      <c r="Q253" s="1839"/>
    </row>
    <row r="254" spans="3:18">
      <c r="C254" s="3692"/>
      <c r="D254" s="3693"/>
      <c r="E254" s="2736"/>
      <c r="F254" s="1941"/>
      <c r="G254" s="72" t="s">
        <v>376</v>
      </c>
      <c r="H254" s="1943"/>
      <c r="I254" s="1566"/>
      <c r="J254" s="75"/>
      <c r="K254" s="1567"/>
      <c r="L254" s="1568"/>
      <c r="M254" s="74"/>
      <c r="N254" s="73">
        <f t="shared" si="7"/>
        <v>0</v>
      </c>
      <c r="O254" s="1569"/>
      <c r="P254" s="1829"/>
      <c r="Q254" s="1839"/>
    </row>
    <row r="255" spans="3:18">
      <c r="C255" s="3692"/>
      <c r="D255" s="3693"/>
      <c r="E255" s="2736"/>
      <c r="F255" s="1941"/>
      <c r="G255" s="72" t="s">
        <v>377</v>
      </c>
      <c r="H255" s="1943"/>
      <c r="I255" s="1566"/>
      <c r="J255" s="75"/>
      <c r="K255" s="1567"/>
      <c r="L255" s="1568"/>
      <c r="M255" s="74"/>
      <c r="N255" s="73">
        <f t="shared" si="7"/>
        <v>0</v>
      </c>
      <c r="O255" s="1569"/>
      <c r="P255" s="1829"/>
      <c r="Q255" s="1839"/>
    </row>
    <row r="256" spans="3:18">
      <c r="C256" s="3692"/>
      <c r="D256" s="3693"/>
      <c r="E256" s="2736"/>
      <c r="F256" s="1941"/>
      <c r="G256" s="72" t="s">
        <v>378</v>
      </c>
      <c r="H256" s="1943"/>
      <c r="I256" s="1566"/>
      <c r="J256" s="75"/>
      <c r="K256" s="1567"/>
      <c r="L256" s="1568"/>
      <c r="M256" s="74"/>
      <c r="N256" s="73">
        <f t="shared" si="7"/>
        <v>0</v>
      </c>
      <c r="O256" s="1569"/>
      <c r="P256" s="1829"/>
      <c r="Q256" s="1839"/>
    </row>
    <row r="257" spans="3:17">
      <c r="C257" s="3692"/>
      <c r="D257" s="3693"/>
      <c r="E257" s="2736"/>
      <c r="F257" s="1941"/>
      <c r="G257" s="1946" t="s">
        <v>676</v>
      </c>
      <c r="H257" s="1943"/>
      <c r="I257" s="1566">
        <f>+O912</f>
        <v>0</v>
      </c>
      <c r="J257" s="75"/>
      <c r="K257" s="1567"/>
      <c r="L257" s="1568"/>
      <c r="M257" s="74"/>
      <c r="N257" s="73">
        <f t="shared" si="7"/>
        <v>0</v>
      </c>
      <c r="O257" s="1569"/>
      <c r="P257" s="1829"/>
      <c r="Q257" s="1839"/>
    </row>
    <row r="258" spans="3:17">
      <c r="C258" s="3692"/>
      <c r="D258" s="3693"/>
      <c r="E258" s="2736"/>
      <c r="F258" s="1941"/>
      <c r="G258" s="1946" t="s">
        <v>379</v>
      </c>
      <c r="H258" s="1943"/>
      <c r="I258" s="1566"/>
      <c r="J258" s="75"/>
      <c r="K258" s="1567"/>
      <c r="L258" s="1568"/>
      <c r="M258" s="74"/>
      <c r="N258" s="73">
        <f t="shared" si="7"/>
        <v>0</v>
      </c>
      <c r="O258" s="1569"/>
      <c r="P258" s="1829"/>
      <c r="Q258" s="1839"/>
    </row>
    <row r="259" spans="3:17">
      <c r="C259" s="3692"/>
      <c r="D259" s="3693"/>
      <c r="E259" s="2736"/>
      <c r="F259" s="1941"/>
      <c r="G259" s="1946" t="s">
        <v>380</v>
      </c>
      <c r="H259" s="1943"/>
      <c r="I259" s="1566"/>
      <c r="J259" s="75"/>
      <c r="K259" s="1567"/>
      <c r="L259" s="1570"/>
      <c r="M259" s="74"/>
      <c r="N259" s="73">
        <f t="shared" si="7"/>
        <v>0</v>
      </c>
      <c r="O259" s="1569"/>
      <c r="P259" s="1829"/>
      <c r="Q259" s="1839"/>
    </row>
    <row r="260" spans="3:17">
      <c r="C260" s="3692"/>
      <c r="D260" s="3693"/>
      <c r="E260" s="2736"/>
      <c r="F260" s="1941"/>
      <c r="G260" s="72"/>
      <c r="H260" s="1943"/>
      <c r="I260" s="1566"/>
      <c r="J260" s="75"/>
      <c r="K260" s="1567"/>
      <c r="L260" s="1571"/>
      <c r="M260" s="74"/>
      <c r="N260" s="73"/>
      <c r="O260" s="1569"/>
      <c r="P260" s="1829"/>
      <c r="Q260" s="1839"/>
    </row>
    <row r="261" spans="3:17">
      <c r="C261" s="3692"/>
      <c r="D261" s="3693"/>
      <c r="E261" s="2736"/>
      <c r="F261" s="1941"/>
      <c r="G261" s="72" t="s">
        <v>381</v>
      </c>
      <c r="H261" s="1943"/>
      <c r="I261" s="1566"/>
      <c r="J261" s="75"/>
      <c r="K261" s="1567"/>
      <c r="L261" s="1571"/>
      <c r="M261" s="74"/>
      <c r="N261" s="73">
        <f t="shared" si="7"/>
        <v>0</v>
      </c>
      <c r="O261" s="1569"/>
      <c r="P261" s="1829"/>
      <c r="Q261" s="1839"/>
    </row>
    <row r="262" spans="3:17">
      <c r="C262" s="3692"/>
      <c r="D262" s="3693"/>
      <c r="E262" s="2736"/>
      <c r="F262" s="1941"/>
      <c r="G262" s="72" t="s">
        <v>382</v>
      </c>
      <c r="H262" s="1943"/>
      <c r="I262" s="1566"/>
      <c r="J262" s="75"/>
      <c r="K262" s="1567"/>
      <c r="L262" s="1571"/>
      <c r="M262" s="74"/>
      <c r="N262" s="73">
        <f t="shared" si="7"/>
        <v>0</v>
      </c>
      <c r="O262" s="1569"/>
      <c r="P262" s="1829"/>
      <c r="Q262" s="1839"/>
    </row>
    <row r="263" spans="3:17">
      <c r="C263" s="3692"/>
      <c r="D263" s="3693"/>
      <c r="E263" s="2736"/>
      <c r="F263" s="1941"/>
      <c r="G263" s="72" t="s">
        <v>383</v>
      </c>
      <c r="H263" s="1943"/>
      <c r="I263" s="1566"/>
      <c r="J263" s="75"/>
      <c r="K263" s="1567"/>
      <c r="L263" s="1571"/>
      <c r="M263" s="74"/>
      <c r="N263" s="73">
        <f t="shared" si="7"/>
        <v>0</v>
      </c>
      <c r="O263" s="1569"/>
      <c r="P263" s="1829"/>
      <c r="Q263" s="1839"/>
    </row>
    <row r="264" spans="3:17">
      <c r="C264" s="3692"/>
      <c r="D264" s="3693"/>
      <c r="E264" s="2736"/>
      <c r="F264" s="1941"/>
      <c r="G264" s="72" t="s">
        <v>384</v>
      </c>
      <c r="H264" s="1943"/>
      <c r="I264" s="1566"/>
      <c r="J264" s="75"/>
      <c r="K264" s="1567"/>
      <c r="L264" s="1571"/>
      <c r="M264" s="74"/>
      <c r="N264" s="73">
        <f t="shared" si="7"/>
        <v>0</v>
      </c>
      <c r="O264" s="1569"/>
      <c r="P264" s="1829"/>
      <c r="Q264" s="1839"/>
    </row>
    <row r="265" spans="3:17">
      <c r="C265" s="3692"/>
      <c r="D265" s="3693"/>
      <c r="E265" s="2736"/>
      <c r="F265" s="1941"/>
      <c r="G265" s="72" t="s">
        <v>385</v>
      </c>
      <c r="H265" s="1943"/>
      <c r="I265" s="1566"/>
      <c r="J265" s="75"/>
      <c r="K265" s="1567"/>
      <c r="L265" s="1571"/>
      <c r="M265" s="74"/>
      <c r="N265" s="73">
        <f t="shared" si="7"/>
        <v>0</v>
      </c>
      <c r="O265" s="1569"/>
      <c r="P265" s="1829"/>
      <c r="Q265" s="1839"/>
    </row>
    <row r="266" spans="3:17">
      <c r="C266" s="3692"/>
      <c r="D266" s="3693"/>
      <c r="E266" s="2736"/>
      <c r="F266" s="1941"/>
      <c r="G266" s="72"/>
      <c r="H266" s="1943"/>
      <c r="I266" s="1566"/>
      <c r="J266" s="75"/>
      <c r="K266" s="1567"/>
      <c r="L266" s="1570"/>
      <c r="M266" s="74"/>
      <c r="N266" s="73"/>
      <c r="O266" s="1569"/>
      <c r="P266" s="1829"/>
      <c r="Q266" s="1839"/>
    </row>
    <row r="267" spans="3:17">
      <c r="C267" s="3692"/>
      <c r="D267" s="3693"/>
      <c r="E267" s="2736"/>
      <c r="F267" s="1941"/>
      <c r="G267" s="1946" t="s">
        <v>386</v>
      </c>
      <c r="H267" s="1943"/>
      <c r="I267" s="1566"/>
      <c r="J267" s="75"/>
      <c r="K267" s="1567">
        <f>+I267</f>
        <v>0</v>
      </c>
      <c r="L267" s="1570" t="s">
        <v>394</v>
      </c>
      <c r="M267" s="74"/>
      <c r="N267" s="73">
        <f t="shared" si="7"/>
        <v>0</v>
      </c>
      <c r="O267" s="1569"/>
      <c r="P267" s="1829"/>
      <c r="Q267" s="1839"/>
    </row>
    <row r="268" spans="3:17">
      <c r="C268" s="3692"/>
      <c r="D268" s="3693"/>
      <c r="E268" s="2736"/>
      <c r="F268" s="1941"/>
      <c r="G268" s="72"/>
      <c r="H268" s="1943"/>
      <c r="I268" s="1566"/>
      <c r="J268" s="75"/>
      <c r="K268" s="1567"/>
      <c r="L268" s="1570"/>
      <c r="M268" s="74"/>
      <c r="N268" s="73"/>
      <c r="O268" s="1569"/>
      <c r="P268" s="1829"/>
      <c r="Q268" s="1839"/>
    </row>
    <row r="269" spans="3:17">
      <c r="C269" s="3692"/>
      <c r="D269" s="3693"/>
      <c r="E269" s="2736"/>
      <c r="F269" s="1941"/>
      <c r="G269" s="72" t="s">
        <v>387</v>
      </c>
      <c r="H269" s="1943"/>
      <c r="I269" s="1566"/>
      <c r="J269" s="75"/>
      <c r="K269" s="1567"/>
      <c r="L269" s="1570"/>
      <c r="M269" s="74"/>
      <c r="N269" s="73">
        <f>+I269+M269-K269</f>
        <v>0</v>
      </c>
      <c r="O269" s="1569"/>
      <c r="P269" s="1829"/>
      <c r="Q269" s="1839"/>
    </row>
    <row r="270" spans="3:17">
      <c r="C270" s="3692"/>
      <c r="D270" s="3693"/>
      <c r="E270" s="2736"/>
      <c r="F270" s="1941"/>
      <c r="G270" s="72"/>
      <c r="H270" s="1943"/>
      <c r="I270" s="1566"/>
      <c r="J270" s="75"/>
      <c r="K270" s="1567"/>
      <c r="L270" s="1570"/>
      <c r="M270" s="74"/>
      <c r="N270" s="73"/>
      <c r="O270" s="1569"/>
      <c r="P270" s="1829"/>
      <c r="Q270" s="1839"/>
    </row>
    <row r="271" spans="3:17">
      <c r="C271" s="3692"/>
      <c r="D271" s="3693"/>
      <c r="E271" s="2736"/>
      <c r="F271" s="1941"/>
      <c r="G271" s="72" t="s">
        <v>388</v>
      </c>
      <c r="H271" s="1943"/>
      <c r="I271" s="1566"/>
      <c r="J271" s="75"/>
      <c r="K271" s="1567"/>
      <c r="L271" s="1571"/>
      <c r="M271" s="74"/>
      <c r="N271" s="73">
        <f t="shared" ref="N271:N278" si="8">+I271+M271-K271</f>
        <v>0</v>
      </c>
      <c r="O271" s="1569"/>
      <c r="P271" s="1829"/>
      <c r="Q271" s="1839"/>
    </row>
    <row r="272" spans="3:17">
      <c r="C272" s="3692"/>
      <c r="D272" s="3693"/>
      <c r="E272" s="2736"/>
      <c r="F272" s="1941"/>
      <c r="G272" s="72" t="s">
        <v>389</v>
      </c>
      <c r="H272" s="1943"/>
      <c r="I272" s="1566"/>
      <c r="J272" s="75"/>
      <c r="K272" s="1567"/>
      <c r="L272" s="1571"/>
      <c r="M272" s="74"/>
      <c r="N272" s="73">
        <f t="shared" si="8"/>
        <v>0</v>
      </c>
      <c r="O272" s="1569"/>
      <c r="P272" s="1829"/>
      <c r="Q272" s="1839"/>
    </row>
    <row r="273" spans="3:17">
      <c r="C273" s="3692"/>
      <c r="D273" s="3693"/>
      <c r="E273" s="2736"/>
      <c r="F273" s="1941"/>
      <c r="G273" s="72" t="s">
        <v>390</v>
      </c>
      <c r="H273" s="1943"/>
      <c r="I273" s="1566"/>
      <c r="J273" s="75"/>
      <c r="K273" s="1567"/>
      <c r="L273" s="1571"/>
      <c r="M273" s="74"/>
      <c r="N273" s="73">
        <f t="shared" si="8"/>
        <v>0</v>
      </c>
      <c r="O273" s="1569"/>
      <c r="P273" s="1829"/>
      <c r="Q273" s="1839"/>
    </row>
    <row r="274" spans="3:17">
      <c r="C274" s="3692"/>
      <c r="D274" s="3693"/>
      <c r="E274" s="2736"/>
      <c r="F274" s="1941"/>
      <c r="G274" s="72" t="s">
        <v>643</v>
      </c>
      <c r="H274" s="1943"/>
      <c r="I274" s="1566"/>
      <c r="J274" s="75"/>
      <c r="K274" s="1567"/>
      <c r="L274" s="1571"/>
      <c r="M274" s="74"/>
      <c r="N274" s="73">
        <f t="shared" si="8"/>
        <v>0</v>
      </c>
      <c r="O274" s="1569"/>
      <c r="P274" s="1829"/>
      <c r="Q274" s="1839"/>
    </row>
    <row r="275" spans="3:17">
      <c r="C275" s="3692"/>
      <c r="D275" s="3693"/>
      <c r="E275" s="2736"/>
      <c r="F275" s="1941"/>
      <c r="G275" s="72" t="s">
        <v>391</v>
      </c>
      <c r="H275" s="1943"/>
      <c r="I275" s="1566"/>
      <c r="J275" s="75"/>
      <c r="K275" s="1567"/>
      <c r="L275" s="1571"/>
      <c r="M275" s="74"/>
      <c r="N275" s="73">
        <f t="shared" si="8"/>
        <v>0</v>
      </c>
      <c r="O275" s="1569"/>
      <c r="P275" s="1829"/>
      <c r="Q275" s="1839"/>
    </row>
    <row r="276" spans="3:17">
      <c r="C276" s="3692"/>
      <c r="D276" s="3693"/>
      <c r="E276" s="2736"/>
      <c r="F276" s="1941"/>
      <c r="G276" s="72" t="s">
        <v>395</v>
      </c>
      <c r="H276" s="1943"/>
      <c r="I276" s="1566">
        <f>+'2517 Impuesto diferido'!H51</f>
        <v>0</v>
      </c>
      <c r="J276" s="75"/>
      <c r="K276" s="1567">
        <f>+I276</f>
        <v>0</v>
      </c>
      <c r="L276" s="1570" t="s">
        <v>3962</v>
      </c>
      <c r="M276" s="74"/>
      <c r="N276" s="73">
        <f>+I276+M276-K276</f>
        <v>0</v>
      </c>
      <c r="O276" s="1569"/>
      <c r="P276" s="1829"/>
      <c r="Q276" s="1839"/>
    </row>
    <row r="277" spans="3:17">
      <c r="C277" s="3692"/>
      <c r="D277" s="3693"/>
      <c r="E277" s="2736"/>
      <c r="F277" s="1941"/>
      <c r="G277" s="72" t="s">
        <v>392</v>
      </c>
      <c r="H277" s="1943"/>
      <c r="I277" s="1566"/>
      <c r="J277" s="75"/>
      <c r="K277" s="1567"/>
      <c r="L277" s="1568"/>
      <c r="M277" s="74"/>
      <c r="N277" s="73">
        <f t="shared" si="8"/>
        <v>0</v>
      </c>
      <c r="O277" s="1569"/>
      <c r="P277" s="1829"/>
      <c r="Q277" s="1839"/>
    </row>
    <row r="278" spans="3:17">
      <c r="C278" s="3692"/>
      <c r="D278" s="3693"/>
      <c r="E278" s="2736"/>
      <c r="F278" s="1941"/>
      <c r="G278" s="72" t="s">
        <v>393</v>
      </c>
      <c r="H278" s="1943"/>
      <c r="I278" s="1572"/>
      <c r="J278" s="75"/>
      <c r="K278" s="1567"/>
      <c r="L278" s="1568"/>
      <c r="M278" s="74"/>
      <c r="N278" s="73">
        <f t="shared" si="8"/>
        <v>0</v>
      </c>
      <c r="O278" s="1569"/>
      <c r="P278" s="1829"/>
      <c r="Q278" s="1839"/>
    </row>
    <row r="279" spans="3:17">
      <c r="C279" s="3692"/>
      <c r="D279" s="3693"/>
      <c r="E279" s="2736"/>
      <c r="F279" s="1941"/>
      <c r="G279" s="72"/>
      <c r="H279" s="1943"/>
      <c r="I279" s="1572"/>
      <c r="J279" s="75"/>
      <c r="K279" s="1567"/>
      <c r="L279" s="1568"/>
      <c r="M279" s="74"/>
      <c r="N279" s="73"/>
      <c r="O279" s="1569"/>
      <c r="P279" s="1829"/>
      <c r="Q279" s="1839"/>
    </row>
    <row r="280" spans="3:17" ht="25.5">
      <c r="C280" s="3692"/>
      <c r="D280" s="3693"/>
      <c r="E280" s="2736"/>
      <c r="F280" s="1941"/>
      <c r="G280" s="72" t="s">
        <v>3965</v>
      </c>
      <c r="H280" s="3615" t="s">
        <v>3938</v>
      </c>
      <c r="I280" s="3616"/>
      <c r="J280" s="3617"/>
      <c r="K280" s="1567"/>
      <c r="L280" s="1568"/>
      <c r="M280" s="74">
        <f>+N280</f>
        <v>0</v>
      </c>
      <c r="N280" s="73"/>
      <c r="O280" s="1569"/>
      <c r="P280" s="1829"/>
      <c r="Q280" s="1839"/>
    </row>
    <row r="281" spans="3:17">
      <c r="C281" s="3692"/>
      <c r="D281" s="3693"/>
      <c r="E281" s="2736"/>
      <c r="F281" s="2447"/>
      <c r="G281" s="1947"/>
      <c r="H281" s="3618"/>
      <c r="I281" s="3619"/>
      <c r="J281" s="3620"/>
      <c r="K281" s="1567"/>
      <c r="L281" s="1568"/>
      <c r="M281" s="74"/>
      <c r="N281" s="73"/>
      <c r="O281" s="1569"/>
      <c r="P281" s="1829"/>
      <c r="Q281" s="1839"/>
    </row>
    <row r="282" spans="3:17" ht="13.5" thickBot="1">
      <c r="C282" s="3692"/>
      <c r="D282" s="3693"/>
      <c r="E282" s="2739"/>
      <c r="F282" s="1573"/>
      <c r="G282" s="1948"/>
      <c r="H282" s="1949"/>
      <c r="I282" s="1950"/>
      <c r="J282" s="1951"/>
      <c r="K282" s="194"/>
      <c r="L282" s="79"/>
      <c r="M282" s="80"/>
      <c r="N282" s="78"/>
      <c r="O282" s="190"/>
    </row>
    <row r="283" spans="3:17" s="5" customFormat="1" ht="28.5" customHeight="1" thickBot="1">
      <c r="C283" s="3692"/>
      <c r="D283" s="3693"/>
      <c r="E283" s="2494"/>
      <c r="F283" s="70"/>
      <c r="G283" s="2496" t="s">
        <v>4137</v>
      </c>
      <c r="H283" s="2448"/>
      <c r="I283" s="2493"/>
      <c r="J283" s="2495">
        <f>+J43-J243</f>
        <v>0</v>
      </c>
      <c r="K283" s="195"/>
      <c r="L283" s="82"/>
      <c r="M283" s="83"/>
      <c r="N283" s="81"/>
      <c r="O283" s="2495">
        <f>+O43-O243</f>
        <v>0</v>
      </c>
      <c r="P283" s="2212">
        <f>+O283-'Formulario 210'!AX25</f>
        <v>0</v>
      </c>
      <c r="Q283" s="39"/>
    </row>
    <row r="284" spans="3:17" s="5" customFormat="1">
      <c r="C284" s="3692"/>
      <c r="D284" s="3693"/>
      <c r="E284" s="2771"/>
      <c r="F284" s="380"/>
      <c r="G284" s="417" t="s">
        <v>1417</v>
      </c>
      <c r="H284" s="391">
        <f>+J283-SUM(H286:H303)</f>
        <v>0</v>
      </c>
      <c r="I284" s="1530"/>
      <c r="J284" s="379"/>
      <c r="K284" s="1528"/>
      <c r="L284" s="1529"/>
      <c r="M284" s="358"/>
      <c r="N284" s="3756" t="s">
        <v>3966</v>
      </c>
      <c r="O284" s="357"/>
      <c r="P284" s="1835"/>
      <c r="Q284" s="39"/>
    </row>
    <row r="285" spans="3:17" s="5" customFormat="1">
      <c r="C285" s="3692"/>
      <c r="D285" s="3693"/>
      <c r="E285" s="2771"/>
      <c r="F285" s="354"/>
      <c r="G285" s="406"/>
      <c r="H285" s="391"/>
      <c r="I285" s="1530"/>
      <c r="J285" s="379"/>
      <c r="K285" s="1528"/>
      <c r="L285" s="1529"/>
      <c r="M285" s="358"/>
      <c r="N285" s="3756"/>
      <c r="O285" s="357"/>
      <c r="P285" s="1835"/>
      <c r="Q285" s="39"/>
    </row>
    <row r="286" spans="3:17" s="5" customFormat="1">
      <c r="C286" s="3692"/>
      <c r="D286" s="3693"/>
      <c r="E286" s="2771"/>
      <c r="F286" s="354"/>
      <c r="G286" s="406" t="s">
        <v>1418</v>
      </c>
      <c r="H286" s="391"/>
      <c r="I286" s="1530"/>
      <c r="J286" s="379"/>
      <c r="K286" s="1528"/>
      <c r="L286" s="1529"/>
      <c r="M286" s="358"/>
      <c r="N286" s="3756"/>
      <c r="O286" s="357"/>
      <c r="P286" s="1835"/>
      <c r="Q286" s="39"/>
    </row>
    <row r="287" spans="3:17" s="5" customFormat="1">
      <c r="C287" s="3692"/>
      <c r="D287" s="3693"/>
      <c r="E287" s="2772"/>
      <c r="F287" s="354"/>
      <c r="G287" s="406" t="s">
        <v>1419</v>
      </c>
      <c r="H287" s="391">
        <f>+IF('Concilación utilidades'!F241&gt;0,'Concilación utilidades'!F241,0)</f>
        <v>0</v>
      </c>
      <c r="I287" s="1530"/>
      <c r="J287" s="379"/>
      <c r="K287" s="1528"/>
      <c r="L287" s="1529"/>
      <c r="M287" s="358"/>
      <c r="N287" s="3756"/>
      <c r="O287" s="357"/>
      <c r="P287" s="1835"/>
      <c r="Q287" s="39"/>
    </row>
    <row r="288" spans="3:17" s="5" customFormat="1">
      <c r="C288" s="3692"/>
      <c r="D288" s="3693"/>
      <c r="E288" s="2773"/>
      <c r="F288" s="354"/>
      <c r="G288" s="418" t="s">
        <v>1420</v>
      </c>
      <c r="H288" s="419">
        <f>+IF('Concilación utilidades'!F241&lt;0,'Concilación utilidades'!F241,0)</f>
        <v>0</v>
      </c>
      <c r="I288" s="1530"/>
      <c r="J288" s="379"/>
      <c r="K288" s="1528"/>
      <c r="L288" s="1529"/>
      <c r="M288" s="358"/>
      <c r="N288" s="3756"/>
      <c r="O288" s="357"/>
      <c r="P288" s="1835"/>
      <c r="Q288" s="39"/>
    </row>
    <row r="289" spans="3:17" s="5" customFormat="1">
      <c r="C289" s="3692"/>
      <c r="D289" s="3693"/>
      <c r="E289" s="2772"/>
      <c r="F289" s="354"/>
      <c r="G289" s="406"/>
      <c r="H289" s="391"/>
      <c r="I289" s="1530"/>
      <c r="J289" s="379"/>
      <c r="K289" s="1528"/>
      <c r="L289" s="1529"/>
      <c r="M289" s="358"/>
      <c r="N289" s="3756"/>
      <c r="O289" s="357"/>
      <c r="P289" s="1835"/>
      <c r="Q289" s="39"/>
    </row>
    <row r="290" spans="3:17" s="5" customFormat="1">
      <c r="C290" s="3692"/>
      <c r="D290" s="3693"/>
      <c r="E290" s="2772"/>
      <c r="F290" s="354"/>
      <c r="G290" s="406" t="s">
        <v>1421</v>
      </c>
      <c r="H290" s="391"/>
      <c r="I290" s="1530"/>
      <c r="J290" s="379"/>
      <c r="K290" s="1528"/>
      <c r="L290" s="1529"/>
      <c r="M290" s="358"/>
      <c r="N290" s="3756"/>
      <c r="O290" s="357"/>
      <c r="P290" s="1835"/>
      <c r="Q290" s="39"/>
    </row>
    <row r="291" spans="3:17" s="5" customFormat="1">
      <c r="C291" s="3692"/>
      <c r="D291" s="3693"/>
      <c r="E291" s="2772"/>
      <c r="F291" s="354"/>
      <c r="G291" s="418" t="s">
        <v>1422</v>
      </c>
      <c r="H291" s="419"/>
      <c r="I291" s="1530"/>
      <c r="J291" s="379"/>
      <c r="K291" s="1528"/>
      <c r="L291" s="1529"/>
      <c r="M291" s="358"/>
      <c r="N291" s="3756"/>
      <c r="O291" s="357"/>
      <c r="P291" s="1835"/>
      <c r="Q291" s="39"/>
    </row>
    <row r="292" spans="3:17" s="5" customFormat="1">
      <c r="C292" s="3692"/>
      <c r="D292" s="3693"/>
      <c r="E292" s="2772"/>
      <c r="F292" s="354"/>
      <c r="G292" s="406"/>
      <c r="H292" s="391"/>
      <c r="I292" s="1530"/>
      <c r="J292" s="379"/>
      <c r="K292" s="1528"/>
      <c r="L292" s="1529"/>
      <c r="M292" s="358"/>
      <c r="N292" s="3756"/>
      <c r="O292" s="357"/>
      <c r="P292" s="1835"/>
      <c r="Q292" s="39"/>
    </row>
    <row r="293" spans="3:17" s="5" customFormat="1">
      <c r="C293" s="3692"/>
      <c r="D293" s="3693"/>
      <c r="E293" s="2773"/>
      <c r="F293" s="354"/>
      <c r="G293" s="406" t="s">
        <v>1391</v>
      </c>
      <c r="H293" s="391"/>
      <c r="I293" s="1530"/>
      <c r="J293" s="379"/>
      <c r="K293" s="1528"/>
      <c r="L293" s="1529"/>
      <c r="M293" s="358"/>
      <c r="N293" s="3756"/>
      <c r="O293" s="357"/>
      <c r="P293" s="1835"/>
      <c r="Q293" s="39"/>
    </row>
    <row r="294" spans="3:17" s="5" customFormat="1">
      <c r="C294" s="3692"/>
      <c r="D294" s="3693"/>
      <c r="E294" s="2772"/>
      <c r="F294" s="354"/>
      <c r="G294" s="406" t="s">
        <v>1423</v>
      </c>
      <c r="H294" s="391"/>
      <c r="I294" s="1530"/>
      <c r="J294" s="379"/>
      <c r="K294" s="1528"/>
      <c r="L294" s="1529"/>
      <c r="M294" s="358"/>
      <c r="N294" s="3756"/>
      <c r="O294" s="357"/>
      <c r="P294" s="1835"/>
      <c r="Q294" s="39"/>
    </row>
    <row r="295" spans="3:17" s="5" customFormat="1">
      <c r="C295" s="3692"/>
      <c r="D295" s="3693"/>
      <c r="E295" s="2772"/>
      <c r="F295" s="354"/>
      <c r="G295" s="418" t="s">
        <v>1424</v>
      </c>
      <c r="H295" s="419"/>
      <c r="I295" s="1530"/>
      <c r="J295" s="379"/>
      <c r="K295" s="1528"/>
      <c r="L295" s="1529"/>
      <c r="M295" s="358"/>
      <c r="N295" s="3756"/>
      <c r="O295" s="357"/>
      <c r="P295" s="1835"/>
      <c r="Q295" s="39"/>
    </row>
    <row r="296" spans="3:17" s="5" customFormat="1">
      <c r="C296" s="3692"/>
      <c r="D296" s="3693"/>
      <c r="E296" s="2772"/>
      <c r="F296" s="354"/>
      <c r="G296" s="406"/>
      <c r="H296" s="391"/>
      <c r="I296" s="1530"/>
      <c r="J296" s="379"/>
      <c r="K296" s="1528"/>
      <c r="L296" s="1529"/>
      <c r="M296" s="358"/>
      <c r="N296" s="3756"/>
      <c r="O296" s="357"/>
      <c r="P296" s="1835"/>
      <c r="Q296" s="39"/>
    </row>
    <row r="297" spans="3:17" s="5" customFormat="1">
      <c r="C297" s="3692"/>
      <c r="D297" s="3693"/>
      <c r="E297" s="2772"/>
      <c r="F297" s="354"/>
      <c r="G297" s="406" t="s">
        <v>1425</v>
      </c>
      <c r="H297" s="391"/>
      <c r="I297" s="1530"/>
      <c r="J297" s="379"/>
      <c r="K297" s="1528"/>
      <c r="L297" s="1529"/>
      <c r="M297" s="358"/>
      <c r="N297" s="3756"/>
      <c r="O297" s="357"/>
      <c r="P297" s="1835"/>
      <c r="Q297" s="39"/>
    </row>
    <row r="298" spans="3:17" s="5" customFormat="1">
      <c r="C298" s="3692"/>
      <c r="D298" s="3693"/>
      <c r="E298" s="2772"/>
      <c r="F298" s="354"/>
      <c r="G298" s="661" t="s">
        <v>1554</v>
      </c>
      <c r="H298" s="391"/>
      <c r="I298" s="1530"/>
      <c r="J298" s="379"/>
      <c r="K298" s="1528"/>
      <c r="L298" s="1529"/>
      <c r="M298" s="358"/>
      <c r="N298" s="3756"/>
      <c r="O298" s="357"/>
      <c r="P298" s="1835"/>
      <c r="Q298" s="39"/>
    </row>
    <row r="299" spans="3:17" s="5" customFormat="1">
      <c r="C299" s="3692"/>
      <c r="D299" s="3693"/>
      <c r="E299" s="2772"/>
      <c r="F299" s="354"/>
      <c r="G299" s="418" t="s">
        <v>1426</v>
      </c>
      <c r="H299" s="419"/>
      <c r="I299" s="1530"/>
      <c r="J299" s="379"/>
      <c r="K299" s="1528"/>
      <c r="L299" s="1529"/>
      <c r="M299" s="358"/>
      <c r="N299" s="3756"/>
      <c r="O299" s="357"/>
      <c r="P299" s="1835"/>
      <c r="Q299" s="39"/>
    </row>
    <row r="300" spans="3:17" s="5" customFormat="1">
      <c r="C300" s="3692"/>
      <c r="D300" s="3693"/>
      <c r="E300" s="2772"/>
      <c r="F300" s="354"/>
      <c r="G300" s="418"/>
      <c r="H300" s="391"/>
      <c r="I300" s="1530"/>
      <c r="J300" s="379"/>
      <c r="K300" s="1528"/>
      <c r="L300" s="1529"/>
      <c r="M300" s="358"/>
      <c r="N300" s="3756"/>
      <c r="O300" s="357"/>
      <c r="P300" s="1835"/>
      <c r="Q300" s="39"/>
    </row>
    <row r="301" spans="3:17" s="5" customFormat="1">
      <c r="C301" s="3692"/>
      <c r="D301" s="3693"/>
      <c r="E301" s="2772"/>
      <c r="F301" s="354"/>
      <c r="G301" s="406" t="s">
        <v>1427</v>
      </c>
      <c r="H301" s="391"/>
      <c r="I301" s="1530"/>
      <c r="J301" s="379"/>
      <c r="K301" s="1528"/>
      <c r="L301" s="1529"/>
      <c r="M301" s="358"/>
      <c r="N301" s="3756"/>
      <c r="O301" s="357"/>
      <c r="P301" s="1835"/>
      <c r="Q301" s="39"/>
    </row>
    <row r="302" spans="3:17" s="5" customFormat="1">
      <c r="C302" s="3692"/>
      <c r="D302" s="3693"/>
      <c r="E302" s="2772"/>
      <c r="F302" s="354"/>
      <c r="G302" s="406" t="s">
        <v>1428</v>
      </c>
      <c r="H302" s="391"/>
      <c r="I302" s="1530"/>
      <c r="J302" s="379"/>
      <c r="K302" s="1528"/>
      <c r="L302" s="1529"/>
      <c r="M302" s="358"/>
      <c r="N302" s="3756"/>
      <c r="O302" s="357"/>
      <c r="P302" s="1835"/>
      <c r="Q302" s="39"/>
    </row>
    <row r="303" spans="3:17" s="5" customFormat="1">
      <c r="C303" s="3692"/>
      <c r="D303" s="3693"/>
      <c r="E303" s="2772"/>
      <c r="F303" s="354"/>
      <c r="G303" s="406" t="s">
        <v>1429</v>
      </c>
      <c r="H303" s="391"/>
      <c r="I303" s="1530"/>
      <c r="J303" s="379"/>
      <c r="K303" s="1528"/>
      <c r="L303" s="1529"/>
      <c r="M303" s="358"/>
      <c r="N303" s="3756"/>
      <c r="O303" s="357"/>
      <c r="P303" s="1835"/>
      <c r="Q303" s="39"/>
    </row>
    <row r="304" spans="3:17" s="5" customFormat="1">
      <c r="C304" s="3692"/>
      <c r="D304" s="3693"/>
      <c r="E304" s="2772"/>
      <c r="F304" s="354"/>
      <c r="G304" s="406"/>
      <c r="H304" s="391"/>
      <c r="I304" s="1530"/>
      <c r="J304" s="379"/>
      <c r="K304" s="1528"/>
      <c r="L304" s="1529"/>
      <c r="M304" s="358"/>
      <c r="N304" s="359"/>
      <c r="O304" s="357"/>
      <c r="P304" s="1835"/>
      <c r="Q304" s="39"/>
    </row>
    <row r="305" spans="3:17" s="5" customFormat="1" ht="13.5" thickBot="1">
      <c r="C305" s="3694"/>
      <c r="D305" s="3695"/>
      <c r="E305" s="2740"/>
      <c r="F305" s="420"/>
      <c r="G305" s="421"/>
      <c r="H305" s="422"/>
      <c r="I305" s="423"/>
      <c r="J305" s="424"/>
      <c r="K305" s="1528"/>
      <c r="L305" s="1529"/>
      <c r="M305" s="358"/>
      <c r="N305" s="359"/>
      <c r="O305" s="414"/>
      <c r="P305" s="1835"/>
      <c r="Q305" s="39"/>
    </row>
    <row r="306" spans="3:17" s="5" customFormat="1" ht="38.25">
      <c r="C306" s="3661" t="s">
        <v>1509</v>
      </c>
      <c r="D306" s="3668" t="s">
        <v>4138</v>
      </c>
      <c r="E306" s="2738"/>
      <c r="F306" s="1574"/>
      <c r="G306" s="1861" t="s">
        <v>1742</v>
      </c>
      <c r="H306" s="181"/>
      <c r="I306" s="902"/>
      <c r="J306" s="902">
        <f>ROUND(+I314+I321,-3)</f>
        <v>0</v>
      </c>
      <c r="K306" s="1934"/>
      <c r="L306" s="179"/>
      <c r="M306" s="182"/>
      <c r="N306" s="180"/>
      <c r="O306" s="182">
        <f>ROUND(+N314+N321,-3)</f>
        <v>0</v>
      </c>
      <c r="P306" s="1835"/>
      <c r="Q306" s="39"/>
    </row>
    <row r="307" spans="3:17" s="5" customFormat="1">
      <c r="C307" s="3662"/>
      <c r="D307" s="3669"/>
      <c r="E307" s="2736"/>
      <c r="F307" s="1921"/>
      <c r="G307" s="1924" t="s">
        <v>1522</v>
      </c>
      <c r="H307" s="1684"/>
      <c r="I307" s="9"/>
      <c r="J307" s="1929"/>
      <c r="K307" s="1935"/>
      <c r="L307" s="59"/>
      <c r="M307" s="183"/>
      <c r="N307" s="181"/>
      <c r="O307" s="177"/>
      <c r="P307" s="1835"/>
      <c r="Q307" s="39"/>
    </row>
    <row r="308" spans="3:17" s="5" customFormat="1">
      <c r="C308" s="3662"/>
      <c r="D308" s="3669"/>
      <c r="E308" s="2736"/>
      <c r="F308" s="1921"/>
      <c r="G308" s="947" t="s">
        <v>21</v>
      </c>
      <c r="H308" s="1684"/>
      <c r="I308" s="805"/>
      <c r="J308" s="1930"/>
      <c r="K308" s="1936"/>
      <c r="L308" s="1577"/>
      <c r="M308" s="184"/>
      <c r="N308" s="185">
        <f t="shared" ref="N308:N320" si="9">+I308+M308-K308</f>
        <v>0</v>
      </c>
      <c r="O308" s="178"/>
      <c r="P308" s="1835"/>
      <c r="Q308" s="39"/>
    </row>
    <row r="309" spans="3:17" s="5" customFormat="1" ht="79.5" customHeight="1">
      <c r="C309" s="3662"/>
      <c r="D309" s="3669"/>
      <c r="E309" s="2736"/>
      <c r="F309" s="1921"/>
      <c r="G309" s="947" t="s">
        <v>4139</v>
      </c>
      <c r="H309" s="1684"/>
      <c r="I309" s="805"/>
      <c r="J309" s="1930"/>
      <c r="K309" s="1936"/>
      <c r="L309" s="1577"/>
      <c r="M309" s="184"/>
      <c r="N309" s="185">
        <f t="shared" si="9"/>
        <v>0</v>
      </c>
      <c r="O309" s="178"/>
      <c r="P309" s="1835"/>
      <c r="Q309" s="39"/>
    </row>
    <row r="310" spans="3:17" s="5" customFormat="1" ht="89.25" customHeight="1">
      <c r="C310" s="3662"/>
      <c r="D310" s="3669"/>
      <c r="E310" s="2736"/>
      <c r="F310" s="1921"/>
      <c r="G310" s="947" t="s">
        <v>4140</v>
      </c>
      <c r="H310" s="1684"/>
      <c r="I310" s="805"/>
      <c r="J310" s="1930"/>
      <c r="K310" s="1936"/>
      <c r="L310" s="1577"/>
      <c r="M310" s="184"/>
      <c r="N310" s="185">
        <f t="shared" si="9"/>
        <v>0</v>
      </c>
      <c r="O310" s="178"/>
      <c r="P310" s="1835"/>
      <c r="Q310" s="39"/>
    </row>
    <row r="311" spans="3:17" s="5" customFormat="1">
      <c r="C311" s="1578"/>
      <c r="D311" s="3669"/>
      <c r="E311" s="2736"/>
      <c r="F311" s="1921"/>
      <c r="G311" s="947" t="s">
        <v>22</v>
      </c>
      <c r="H311" s="1684"/>
      <c r="I311" s="805"/>
      <c r="J311" s="1930"/>
      <c r="K311" s="1936"/>
      <c r="L311" s="1577"/>
      <c r="M311" s="184"/>
      <c r="N311" s="185">
        <f t="shared" si="9"/>
        <v>0</v>
      </c>
      <c r="O311" s="178"/>
      <c r="P311" s="1835"/>
      <c r="Q311" s="39"/>
    </row>
    <row r="312" spans="3:17" s="5" customFormat="1">
      <c r="C312" s="1578"/>
      <c r="D312" s="3669"/>
      <c r="E312" s="2736"/>
      <c r="F312" s="1921"/>
      <c r="G312" s="1925"/>
      <c r="H312" s="1684"/>
      <c r="I312" s="805"/>
      <c r="J312" s="1930"/>
      <c r="K312" s="1936"/>
      <c r="L312" s="1577"/>
      <c r="M312" s="184"/>
      <c r="N312" s="185"/>
      <c r="O312" s="178"/>
      <c r="P312" s="1835"/>
      <c r="Q312" s="39"/>
    </row>
    <row r="313" spans="3:17" s="5" customFormat="1" ht="39" thickBot="1">
      <c r="C313" s="1578"/>
      <c r="D313" s="3669"/>
      <c r="E313" s="2736"/>
      <c r="F313" s="1921"/>
      <c r="G313" s="1925" t="s">
        <v>4141</v>
      </c>
      <c r="H313" s="1684"/>
      <c r="I313" s="448"/>
      <c r="J313" s="1930"/>
      <c r="K313" s="1936"/>
      <c r="L313" s="1577"/>
      <c r="M313" s="184"/>
      <c r="N313" s="1932">
        <f t="shared" si="9"/>
        <v>0</v>
      </c>
      <c r="O313" s="178"/>
      <c r="P313" s="1835"/>
      <c r="Q313" s="39"/>
    </row>
    <row r="314" spans="3:17" s="5" customFormat="1">
      <c r="C314" s="1578"/>
      <c r="D314" s="3669"/>
      <c r="E314" s="2736"/>
      <c r="F314" s="1921"/>
      <c r="G314" s="1926" t="s">
        <v>1523</v>
      </c>
      <c r="H314" s="1684"/>
      <c r="I314" s="99">
        <f>SUM(I308:I313)</f>
        <v>0</v>
      </c>
      <c r="J314" s="1930"/>
      <c r="K314" s="1936"/>
      <c r="L314" s="1577"/>
      <c r="M314" s="184"/>
      <c r="N314" s="181">
        <f>+SUM(N308:N313)</f>
        <v>0</v>
      </c>
      <c r="O314" s="178"/>
      <c r="P314" s="1835"/>
      <c r="Q314" s="39"/>
    </row>
    <row r="315" spans="3:17" s="5" customFormat="1">
      <c r="C315" s="1578"/>
      <c r="D315" s="3669"/>
      <c r="E315" s="2736"/>
      <c r="F315" s="1921"/>
      <c r="G315" s="2449" t="s">
        <v>1524</v>
      </c>
      <c r="H315" s="1684"/>
      <c r="I315" s="1576"/>
      <c r="J315" s="1930"/>
      <c r="K315" s="1936"/>
      <c r="L315" s="1577"/>
      <c r="M315" s="184"/>
      <c r="N315" s="185"/>
      <c r="O315" s="178"/>
      <c r="P315" s="1835"/>
      <c r="Q315" s="39"/>
    </row>
    <row r="316" spans="3:17" s="5" customFormat="1" ht="51">
      <c r="C316" s="1578"/>
      <c r="D316" s="3669"/>
      <c r="E316" s="2736"/>
      <c r="F316" s="1921"/>
      <c r="G316" s="1927" t="s">
        <v>3967</v>
      </c>
      <c r="H316" s="1684"/>
      <c r="I316" s="1576"/>
      <c r="J316" s="1930"/>
      <c r="K316" s="1936"/>
      <c r="L316" s="1577"/>
      <c r="M316" s="184"/>
      <c r="N316" s="185"/>
      <c r="O316" s="178"/>
      <c r="P316" s="1835"/>
      <c r="Q316" s="39"/>
    </row>
    <row r="317" spans="3:17" s="5" customFormat="1">
      <c r="C317" s="1578"/>
      <c r="D317" s="3669"/>
      <c r="E317" s="2736"/>
      <c r="F317" s="1921"/>
      <c r="G317" s="947" t="s">
        <v>4142</v>
      </c>
      <c r="H317" s="1684"/>
      <c r="I317" s="805"/>
      <c r="J317" s="1930"/>
      <c r="K317" s="1936"/>
      <c r="L317" s="1577"/>
      <c r="M317" s="184"/>
      <c r="N317" s="1933">
        <f>+I317+M317-K317</f>
        <v>0</v>
      </c>
      <c r="O317" s="178"/>
      <c r="P317" s="1835"/>
      <c r="Q317" s="39"/>
    </row>
    <row r="318" spans="3:17" s="5" customFormat="1">
      <c r="C318" s="1578"/>
      <c r="D318" s="3669"/>
      <c r="E318" s="2736"/>
      <c r="F318" s="1921"/>
      <c r="G318" s="947" t="s">
        <v>4143</v>
      </c>
      <c r="H318" s="1684"/>
      <c r="I318" s="805"/>
      <c r="J318" s="1930"/>
      <c r="K318" s="1936"/>
      <c r="L318" s="1577"/>
      <c r="M318" s="184"/>
      <c r="N318" s="1933">
        <f t="shared" si="9"/>
        <v>0</v>
      </c>
      <c r="O318" s="178"/>
      <c r="P318" s="1835"/>
      <c r="Q318" s="39"/>
    </row>
    <row r="319" spans="3:17" s="5" customFormat="1">
      <c r="C319" s="1578"/>
      <c r="D319" s="3669"/>
      <c r="E319" s="2736"/>
      <c r="F319" s="1921"/>
      <c r="G319" s="947" t="s">
        <v>4144</v>
      </c>
      <c r="H319" s="1684"/>
      <c r="I319" s="805"/>
      <c r="J319" s="1930"/>
      <c r="K319" s="1936"/>
      <c r="L319" s="1577"/>
      <c r="M319" s="184"/>
      <c r="N319" s="1933">
        <f t="shared" si="9"/>
        <v>0</v>
      </c>
      <c r="O319" s="178"/>
      <c r="P319" s="1835"/>
      <c r="Q319" s="39"/>
    </row>
    <row r="320" spans="3:17" s="5" customFormat="1" ht="13.5" thickBot="1">
      <c r="C320" s="1578"/>
      <c r="D320" s="3669"/>
      <c r="E320" s="2736"/>
      <c r="F320" s="1921"/>
      <c r="G320" s="947" t="s">
        <v>4145</v>
      </c>
      <c r="H320" s="1684"/>
      <c r="I320" s="448"/>
      <c r="J320" s="1930"/>
      <c r="K320" s="1936"/>
      <c r="L320" s="1577"/>
      <c r="M320" s="184"/>
      <c r="N320" s="1932">
        <f t="shared" si="9"/>
        <v>0</v>
      </c>
      <c r="O320" s="178"/>
      <c r="P320" s="1835"/>
      <c r="Q320" s="39"/>
    </row>
    <row r="321" spans="3:17" s="5" customFormat="1">
      <c r="C321" s="1578"/>
      <c r="D321" s="3669"/>
      <c r="E321" s="2736"/>
      <c r="F321" s="1921"/>
      <c r="G321" s="1926" t="s">
        <v>1572</v>
      </c>
      <c r="H321" s="1684"/>
      <c r="I321" s="822">
        <f>SUM(I317:I320)</f>
        <v>0</v>
      </c>
      <c r="J321" s="1930"/>
      <c r="K321" s="1936"/>
      <c r="L321" s="1577"/>
      <c r="M321" s="184"/>
      <c r="N321" s="181">
        <f>SUM(N317:N320)</f>
        <v>0</v>
      </c>
      <c r="O321" s="178"/>
      <c r="P321" s="1835"/>
      <c r="Q321" s="39"/>
    </row>
    <row r="322" spans="3:17" s="5" customFormat="1" ht="13.5" thickBot="1">
      <c r="C322" s="1578"/>
      <c r="D322" s="3669"/>
      <c r="E322" s="2739"/>
      <c r="F322" s="1922"/>
      <c r="G322" s="1928"/>
      <c r="H322" s="1923"/>
      <c r="I322" s="8"/>
      <c r="J322" s="1931"/>
      <c r="K322" s="1937"/>
      <c r="L322" s="1940"/>
      <c r="M322" s="1939"/>
      <c r="N322" s="65"/>
      <c r="O322" s="1938"/>
      <c r="P322" s="1835"/>
      <c r="Q322" s="39"/>
    </row>
    <row r="323" spans="3:17" s="5" customFormat="1">
      <c r="C323" s="1578"/>
      <c r="D323" s="3669"/>
      <c r="E323" s="2740"/>
      <c r="F323" s="1580"/>
      <c r="G323" s="1850" t="s">
        <v>187</v>
      </c>
      <c r="H323" s="3517" t="s">
        <v>1555</v>
      </c>
      <c r="I323" s="3517"/>
      <c r="J323" s="3518"/>
      <c r="K323" s="428"/>
      <c r="L323" s="429"/>
      <c r="M323" s="1918"/>
      <c r="N323" s="818"/>
      <c r="O323" s="430">
        <f>ROUND(SUM(N325:N340),-3)</f>
        <v>0</v>
      </c>
      <c r="P323" s="1835"/>
      <c r="Q323" s="39"/>
    </row>
    <row r="324" spans="3:17" s="5" customFormat="1">
      <c r="C324" s="1578"/>
      <c r="D324" s="3669"/>
      <c r="E324" s="2740"/>
      <c r="F324" s="1916"/>
      <c r="G324" s="2450" t="s">
        <v>1525</v>
      </c>
      <c r="H324" s="3520"/>
      <c r="I324" s="3520"/>
      <c r="J324" s="3521"/>
      <c r="K324" s="432"/>
      <c r="L324" s="433"/>
      <c r="M324" s="365"/>
      <c r="N324" s="1920"/>
      <c r="O324" s="1581"/>
      <c r="P324" s="1835"/>
      <c r="Q324" s="39"/>
    </row>
    <row r="325" spans="3:17" s="5" customFormat="1">
      <c r="C325" s="1578"/>
      <c r="D325" s="3669"/>
      <c r="E325" s="2740"/>
      <c r="F325" s="1916"/>
      <c r="G325" s="1852" t="s">
        <v>4014</v>
      </c>
      <c r="H325" s="3520"/>
      <c r="I325" s="3520"/>
      <c r="J325" s="3521"/>
      <c r="K325" s="1582"/>
      <c r="L325" s="802"/>
      <c r="M325" s="1919"/>
      <c r="N325" s="524">
        <f>+M325</f>
        <v>0</v>
      </c>
      <c r="O325" s="436"/>
      <c r="P325" s="1835"/>
      <c r="Q325" s="39"/>
    </row>
    <row r="326" spans="3:17" s="5" customFormat="1">
      <c r="C326" s="1578"/>
      <c r="D326" s="3669"/>
      <c r="E326" s="2740"/>
      <c r="F326" s="1916"/>
      <c r="G326" s="1917"/>
      <c r="H326" s="3520"/>
      <c r="I326" s="3520"/>
      <c r="J326" s="3521"/>
      <c r="K326" s="1582"/>
      <c r="L326" s="802"/>
      <c r="M326" s="1919"/>
      <c r="N326" s="524"/>
      <c r="O326" s="436"/>
      <c r="P326" s="1835"/>
      <c r="Q326" s="39"/>
    </row>
    <row r="327" spans="3:17" s="5" customFormat="1">
      <c r="C327" s="1578"/>
      <c r="D327" s="3669"/>
      <c r="E327" s="2740"/>
      <c r="F327" s="1916"/>
      <c r="G327" s="1917" t="s">
        <v>210</v>
      </c>
      <c r="H327" s="3520"/>
      <c r="I327" s="3520"/>
      <c r="J327" s="3521"/>
      <c r="K327" s="1582"/>
      <c r="L327" s="802"/>
      <c r="M327" s="1919"/>
      <c r="N327" s="524">
        <f>+M327</f>
        <v>0</v>
      </c>
      <c r="O327" s="436"/>
      <c r="P327" s="1835"/>
      <c r="Q327" s="39"/>
    </row>
    <row r="328" spans="3:17" s="5" customFormat="1">
      <c r="C328" s="1578"/>
      <c r="D328" s="3669"/>
      <c r="E328" s="2740"/>
      <c r="F328" s="1916"/>
      <c r="G328" s="1917"/>
      <c r="H328" s="3520"/>
      <c r="I328" s="3520"/>
      <c r="J328" s="3521"/>
      <c r="K328" s="1582"/>
      <c r="L328" s="802"/>
      <c r="M328" s="1919"/>
      <c r="N328" s="524"/>
      <c r="O328" s="436"/>
      <c r="P328" s="1835"/>
      <c r="Q328" s="39"/>
    </row>
    <row r="329" spans="3:17" s="5" customFormat="1" ht="76.5">
      <c r="C329" s="1578"/>
      <c r="D329" s="3669"/>
      <c r="E329" s="2740"/>
      <c r="F329" s="1916"/>
      <c r="G329" s="1852" t="s">
        <v>4146</v>
      </c>
      <c r="H329" s="3520"/>
      <c r="I329" s="3520"/>
      <c r="J329" s="3521"/>
      <c r="K329" s="1582"/>
      <c r="L329" s="802"/>
      <c r="M329" s="1919"/>
      <c r="N329" s="524">
        <f>+M329</f>
        <v>0</v>
      </c>
      <c r="O329" s="436"/>
      <c r="P329" s="1835"/>
      <c r="Q329" s="39"/>
    </row>
    <row r="330" spans="3:17" s="5" customFormat="1">
      <c r="C330" s="1578"/>
      <c r="D330" s="3669"/>
      <c r="E330" s="2740"/>
      <c r="F330" s="1916"/>
      <c r="G330" s="1852"/>
      <c r="H330" s="3520"/>
      <c r="I330" s="3520"/>
      <c r="J330" s="3521"/>
      <c r="K330" s="1582"/>
      <c r="L330" s="802"/>
      <c r="M330" s="1919"/>
      <c r="N330" s="524"/>
      <c r="O330" s="436"/>
      <c r="P330" s="1835"/>
      <c r="Q330" s="39"/>
    </row>
    <row r="331" spans="3:17" s="5" customFormat="1" ht="38.25">
      <c r="C331" s="1578"/>
      <c r="D331" s="3669"/>
      <c r="E331" s="2740"/>
      <c r="F331" s="1916"/>
      <c r="G331" s="1852" t="s">
        <v>4015</v>
      </c>
      <c r="H331" s="3520"/>
      <c r="I331" s="3520"/>
      <c r="J331" s="3521"/>
      <c r="K331" s="1582"/>
      <c r="L331" s="802"/>
      <c r="M331" s="1919"/>
      <c r="N331" s="524">
        <f>+M331</f>
        <v>0</v>
      </c>
      <c r="O331" s="436"/>
      <c r="P331" s="1835"/>
      <c r="Q331" s="39"/>
    </row>
    <row r="332" spans="3:17" s="5" customFormat="1">
      <c r="C332" s="1578"/>
      <c r="D332" s="3669"/>
      <c r="E332" s="2740"/>
      <c r="F332" s="1548"/>
      <c r="G332" s="2453"/>
      <c r="H332" s="3520"/>
      <c r="I332" s="3520"/>
      <c r="J332" s="3521"/>
      <c r="K332" s="1582"/>
      <c r="L332" s="802"/>
      <c r="M332" s="1919"/>
      <c r="N332" s="524"/>
      <c r="O332" s="436"/>
      <c r="P332" s="1835"/>
      <c r="Q332" s="39"/>
    </row>
    <row r="333" spans="3:17" s="5" customFormat="1">
      <c r="C333" s="1578"/>
      <c r="D333" s="3669"/>
      <c r="E333" s="2740"/>
      <c r="F333" s="1548"/>
      <c r="G333" s="2452"/>
      <c r="H333" s="3520"/>
      <c r="I333" s="3520"/>
      <c r="J333" s="3521"/>
      <c r="K333" s="1582"/>
      <c r="L333" s="802"/>
      <c r="M333" s="1919"/>
      <c r="N333" s="803"/>
      <c r="O333" s="436"/>
      <c r="P333" s="1835"/>
      <c r="Q333" s="39"/>
    </row>
    <row r="334" spans="3:17" s="5" customFormat="1">
      <c r="C334" s="1578"/>
      <c r="D334" s="3669"/>
      <c r="E334" s="2740"/>
      <c r="F334" s="1548"/>
      <c r="G334" s="2451" t="s">
        <v>1526</v>
      </c>
      <c r="H334" s="3520"/>
      <c r="I334" s="3520"/>
      <c r="J334" s="3521"/>
      <c r="K334" s="1582"/>
      <c r="L334" s="802"/>
      <c r="M334" s="1919"/>
      <c r="N334" s="524"/>
      <c r="O334" s="436"/>
      <c r="P334" s="1835"/>
      <c r="Q334" s="39"/>
    </row>
    <row r="335" spans="3:17" s="5" customFormat="1">
      <c r="C335" s="1578"/>
      <c r="D335" s="3669"/>
      <c r="E335" s="2740"/>
      <c r="F335" s="1548"/>
      <c r="G335" s="1852" t="s">
        <v>4014</v>
      </c>
      <c r="H335" s="3520"/>
      <c r="I335" s="3520"/>
      <c r="J335" s="3521"/>
      <c r="K335" s="1582"/>
      <c r="L335" s="802"/>
      <c r="M335" s="1919"/>
      <c r="N335" s="524">
        <f>+M335</f>
        <v>0</v>
      </c>
      <c r="O335" s="436"/>
      <c r="P335" s="1835"/>
      <c r="Q335" s="39"/>
    </row>
    <row r="336" spans="3:17" s="5" customFormat="1">
      <c r="C336" s="1578"/>
      <c r="D336" s="3669"/>
      <c r="E336" s="2740"/>
      <c r="F336" s="1548"/>
      <c r="G336" s="1917"/>
      <c r="H336" s="3520"/>
      <c r="I336" s="3520"/>
      <c r="J336" s="3521"/>
      <c r="K336" s="1582"/>
      <c r="L336" s="802"/>
      <c r="M336" s="1919"/>
      <c r="N336" s="524"/>
      <c r="O336" s="436"/>
      <c r="P336" s="1835"/>
      <c r="Q336" s="39"/>
    </row>
    <row r="337" spans="3:17" s="5" customFormat="1">
      <c r="C337" s="1578"/>
      <c r="D337" s="3669"/>
      <c r="E337" s="2740"/>
      <c r="F337" s="1548"/>
      <c r="G337" s="1917" t="s">
        <v>210</v>
      </c>
      <c r="H337" s="3520"/>
      <c r="I337" s="3520"/>
      <c r="J337" s="3521"/>
      <c r="K337" s="1582"/>
      <c r="L337" s="802"/>
      <c r="M337" s="1919"/>
      <c r="N337" s="524">
        <f>+M337</f>
        <v>0</v>
      </c>
      <c r="O337" s="436"/>
      <c r="P337" s="1835"/>
      <c r="Q337" s="39"/>
    </row>
    <row r="338" spans="3:17" s="5" customFormat="1">
      <c r="C338" s="1578"/>
      <c r="D338" s="3669"/>
      <c r="E338" s="2740"/>
      <c r="F338" s="1548"/>
      <c r="G338" s="1917"/>
      <c r="H338" s="3520"/>
      <c r="I338" s="3520"/>
      <c r="J338" s="3521"/>
      <c r="K338" s="1582"/>
      <c r="L338" s="802"/>
      <c r="M338" s="1919"/>
      <c r="N338" s="524"/>
      <c r="O338" s="436"/>
      <c r="P338" s="1835"/>
      <c r="Q338" s="39"/>
    </row>
    <row r="339" spans="3:17" s="5" customFormat="1" ht="76.5">
      <c r="C339" s="1578"/>
      <c r="D339" s="3669"/>
      <c r="E339" s="2740"/>
      <c r="F339" s="1548"/>
      <c r="G339" s="1852" t="s">
        <v>4147</v>
      </c>
      <c r="H339" s="3520"/>
      <c r="I339" s="3520"/>
      <c r="J339" s="3521"/>
      <c r="K339" s="1582"/>
      <c r="L339" s="802"/>
      <c r="M339" s="1919"/>
      <c r="N339" s="524">
        <f>+M339</f>
        <v>0</v>
      </c>
      <c r="O339" s="436"/>
      <c r="P339" s="1835"/>
      <c r="Q339" s="39"/>
    </row>
    <row r="340" spans="3:17" s="5" customFormat="1">
      <c r="C340" s="1578"/>
      <c r="D340" s="3669"/>
      <c r="E340" s="2740"/>
      <c r="F340" s="1548"/>
      <c r="G340" s="1917"/>
      <c r="H340" s="3520"/>
      <c r="I340" s="3520"/>
      <c r="J340" s="3521"/>
      <c r="K340" s="1582"/>
      <c r="L340" s="802"/>
      <c r="M340" s="1919"/>
      <c r="N340" s="1920"/>
      <c r="O340" s="436"/>
      <c r="P340" s="1835"/>
      <c r="Q340" s="39"/>
    </row>
    <row r="341" spans="3:17" s="5" customFormat="1" ht="13.5" thickBot="1">
      <c r="C341" s="1578"/>
      <c r="D341" s="3669"/>
      <c r="E341" s="2741"/>
      <c r="F341" s="1905"/>
      <c r="G341" s="1885"/>
      <c r="H341" s="385"/>
      <c r="I341" s="385"/>
      <c r="J341" s="809"/>
      <c r="K341" s="441"/>
      <c r="L341" s="825"/>
      <c r="M341" s="441"/>
      <c r="N341" s="1748"/>
      <c r="O341" s="826"/>
      <c r="P341" s="1835"/>
      <c r="Q341" s="39"/>
    </row>
    <row r="342" spans="3:17" s="5" customFormat="1">
      <c r="C342" s="1578"/>
      <c r="D342" s="3669"/>
      <c r="E342" s="2742"/>
      <c r="F342" s="1585"/>
      <c r="G342" s="1036" t="s">
        <v>1612</v>
      </c>
      <c r="H342" s="2497"/>
      <c r="I342" s="573"/>
      <c r="J342" s="2498">
        <f>IF(J306-J323&gt;0,J306-J323,0)</f>
        <v>0</v>
      </c>
      <c r="K342" s="2499"/>
      <c r="L342" s="2499"/>
      <c r="M342" s="2499"/>
      <c r="N342" s="2500"/>
      <c r="O342" s="2498">
        <f>IF(O306-O323&gt;0,O306-O323,0)</f>
        <v>0</v>
      </c>
      <c r="P342" s="1835"/>
      <c r="Q342" s="39"/>
    </row>
    <row r="343" spans="3:17" s="5" customFormat="1" ht="9.75" customHeight="1" thickBot="1">
      <c r="C343" s="1578"/>
      <c r="D343" s="3669"/>
      <c r="E343" s="2743"/>
      <c r="F343" s="71"/>
      <c r="G343" s="1886"/>
      <c r="H343" s="1788"/>
      <c r="I343" s="60"/>
      <c r="J343" s="209"/>
      <c r="K343" s="69"/>
      <c r="L343" s="69"/>
      <c r="M343" s="69"/>
      <c r="N343" s="1751"/>
      <c r="O343" s="186"/>
      <c r="P343" s="1835"/>
      <c r="Q343" s="39"/>
    </row>
    <row r="344" spans="3:17" s="5" customFormat="1">
      <c r="C344" s="1578"/>
      <c r="D344" s="3669"/>
      <c r="E344" s="2740"/>
      <c r="F344" s="1580"/>
      <c r="G344" s="425" t="s">
        <v>3968</v>
      </c>
      <c r="H344" s="3516" t="s">
        <v>1555</v>
      </c>
      <c r="I344" s="3517"/>
      <c r="J344" s="3518"/>
      <c r="K344" s="1586"/>
      <c r="L344" s="1586"/>
      <c r="M344" s="1586"/>
      <c r="N344" s="860"/>
      <c r="O344" s="2487">
        <f>ROUND(SUM(N346:N348),-3)</f>
        <v>0</v>
      </c>
      <c r="P344" s="1835"/>
      <c r="Q344" s="39"/>
    </row>
    <row r="345" spans="3:17" s="5" customFormat="1" ht="102">
      <c r="C345" s="1578"/>
      <c r="D345" s="3669"/>
      <c r="E345" s="2740"/>
      <c r="F345" s="1580"/>
      <c r="G345" s="778" t="s">
        <v>4148</v>
      </c>
      <c r="H345" s="3519"/>
      <c r="I345" s="3520"/>
      <c r="J345" s="3521"/>
      <c r="K345" s="1583"/>
      <c r="L345" s="802"/>
      <c r="M345" s="2454"/>
      <c r="N345" s="2466"/>
      <c r="O345" s="2467"/>
      <c r="P345" s="1835"/>
      <c r="Q345" s="39"/>
    </row>
    <row r="346" spans="3:17" s="5" customFormat="1">
      <c r="C346" s="1578"/>
      <c r="D346" s="3669"/>
      <c r="E346" s="2740"/>
      <c r="F346" s="1580"/>
      <c r="G346" s="779" t="s">
        <v>1614</v>
      </c>
      <c r="H346" s="3519"/>
      <c r="I346" s="3520"/>
      <c r="J346" s="3521"/>
      <c r="K346" s="1583"/>
      <c r="L346" s="802"/>
      <c r="M346" s="2455"/>
      <c r="N346" s="2466">
        <f>+M346</f>
        <v>0</v>
      </c>
      <c r="O346" s="2468"/>
      <c r="P346" s="1835"/>
      <c r="Q346" s="39"/>
    </row>
    <row r="347" spans="3:17" s="5" customFormat="1">
      <c r="C347" s="1578"/>
      <c r="D347" s="3669"/>
      <c r="E347" s="2740"/>
      <c r="F347" s="1580"/>
      <c r="G347" s="779" t="s">
        <v>1615</v>
      </c>
      <c r="H347" s="3519"/>
      <c r="I347" s="3520"/>
      <c r="J347" s="3521"/>
      <c r="K347" s="1583"/>
      <c r="L347" s="802"/>
      <c r="M347" s="2455"/>
      <c r="N347" s="2466">
        <f>+M347</f>
        <v>0</v>
      </c>
      <c r="O347" s="2468"/>
      <c r="P347" s="1835"/>
      <c r="Q347" s="39"/>
    </row>
    <row r="348" spans="3:17" s="5" customFormat="1" ht="25.5">
      <c r="C348" s="1578"/>
      <c r="D348" s="3669"/>
      <c r="E348" s="2740"/>
      <c r="F348" s="1580"/>
      <c r="G348" s="779" t="s">
        <v>1616</v>
      </c>
      <c r="H348" s="3519"/>
      <c r="I348" s="3520"/>
      <c r="J348" s="3521"/>
      <c r="K348" s="1583"/>
      <c r="L348" s="802"/>
      <c r="M348" s="2455"/>
      <c r="N348" s="2466">
        <f>+M348</f>
        <v>0</v>
      </c>
      <c r="O348" s="2468"/>
      <c r="P348" s="1835"/>
      <c r="Q348" s="39"/>
    </row>
    <row r="349" spans="3:17" s="5" customFormat="1" ht="13.5" thickBot="1">
      <c r="C349" s="1578"/>
      <c r="D349" s="3669"/>
      <c r="E349" s="2741"/>
      <c r="F349" s="438"/>
      <c r="G349" s="362"/>
      <c r="H349" s="3525"/>
      <c r="I349" s="3523"/>
      <c r="J349" s="3524"/>
      <c r="K349" s="441"/>
      <c r="L349" s="825"/>
      <c r="M349" s="441"/>
      <c r="N349" s="2469"/>
      <c r="O349" s="777"/>
      <c r="P349" s="1835"/>
      <c r="Q349" s="39"/>
    </row>
    <row r="350" spans="3:17" s="5" customFormat="1">
      <c r="C350" s="1578"/>
      <c r="D350" s="3669"/>
      <c r="E350" s="1432"/>
      <c r="F350" s="1587"/>
      <c r="G350" s="452" t="s">
        <v>1620</v>
      </c>
      <c r="H350" s="3655" t="s">
        <v>1555</v>
      </c>
      <c r="I350" s="3656"/>
      <c r="J350" s="3657"/>
      <c r="K350" s="445"/>
      <c r="L350" s="445"/>
      <c r="M350" s="445"/>
      <c r="N350" s="1711"/>
      <c r="O350" s="1416">
        <f>ROUND(SUM(N352:N361)+N365+N367,-3)</f>
        <v>0</v>
      </c>
      <c r="P350" s="1835"/>
      <c r="Q350" s="39"/>
    </row>
    <row r="351" spans="3:17" s="5" customFormat="1">
      <c r="C351" s="1578"/>
      <c r="D351" s="3669"/>
      <c r="E351" s="1432"/>
      <c r="F351" s="1587"/>
      <c r="G351" s="564" t="s">
        <v>3969</v>
      </c>
      <c r="H351" s="3658"/>
      <c r="I351" s="3659"/>
      <c r="J351" s="3660"/>
      <c r="K351" s="1588"/>
      <c r="L351" s="804"/>
      <c r="M351" s="2456"/>
      <c r="N351" s="2470"/>
      <c r="O351" s="2471"/>
      <c r="P351" s="1835"/>
      <c r="Q351" s="39"/>
    </row>
    <row r="352" spans="3:17" s="5" customFormat="1">
      <c r="C352" s="1578"/>
      <c r="D352" s="3669"/>
      <c r="E352" s="1432"/>
      <c r="F352" s="1587"/>
      <c r="G352" s="563" t="s">
        <v>257</v>
      </c>
      <c r="H352" s="3658"/>
      <c r="I352" s="3659"/>
      <c r="J352" s="3660"/>
      <c r="K352" s="1588"/>
      <c r="L352" s="804"/>
      <c r="M352" s="1914"/>
      <c r="N352" s="2470">
        <f t="shared" ref="N352:N361" si="10">+M352</f>
        <v>0</v>
      </c>
      <c r="O352" s="2471"/>
      <c r="P352" s="1835"/>
      <c r="Q352" s="39"/>
    </row>
    <row r="353" spans="3:17" s="5" customFormat="1">
      <c r="C353" s="1578"/>
      <c r="D353" s="3669"/>
      <c r="E353" s="1432"/>
      <c r="F353" s="1587"/>
      <c r="G353" s="563" t="s">
        <v>211</v>
      </c>
      <c r="H353" s="3658"/>
      <c r="I353" s="3659"/>
      <c r="J353" s="3660"/>
      <c r="K353" s="1588"/>
      <c r="L353" s="804"/>
      <c r="M353" s="1914"/>
      <c r="N353" s="2470">
        <f t="shared" si="10"/>
        <v>0</v>
      </c>
      <c r="O353" s="2471"/>
      <c r="P353" s="1835"/>
      <c r="Q353" s="39"/>
    </row>
    <row r="354" spans="3:17" s="5" customFormat="1">
      <c r="C354" s="1578"/>
      <c r="D354" s="3669"/>
      <c r="E354" s="1432"/>
      <c r="F354" s="1587"/>
      <c r="G354" s="563" t="s">
        <v>1502</v>
      </c>
      <c r="H354" s="3658"/>
      <c r="I354" s="3659"/>
      <c r="J354" s="3660"/>
      <c r="K354" s="1588"/>
      <c r="L354" s="804"/>
      <c r="M354" s="1914"/>
      <c r="N354" s="2470">
        <f t="shared" si="10"/>
        <v>0</v>
      </c>
      <c r="O354" s="2471"/>
      <c r="P354" s="1835"/>
      <c r="Q354" s="39"/>
    </row>
    <row r="355" spans="3:17" s="5" customFormat="1" ht="102">
      <c r="C355" s="1578"/>
      <c r="D355" s="3669"/>
      <c r="E355" s="1432"/>
      <c r="F355" s="1587"/>
      <c r="G355" s="944" t="s">
        <v>4149</v>
      </c>
      <c r="H355" s="3658"/>
      <c r="I355" s="3659"/>
      <c r="J355" s="3660"/>
      <c r="K355" s="1588"/>
      <c r="L355" s="804"/>
      <c r="M355" s="1914"/>
      <c r="N355" s="2470">
        <f t="shared" si="10"/>
        <v>0</v>
      </c>
      <c r="O355" s="2471"/>
      <c r="P355" s="1835"/>
      <c r="Q355" s="39"/>
    </row>
    <row r="356" spans="3:17" s="5" customFormat="1" ht="114.75">
      <c r="C356" s="1578"/>
      <c r="D356" s="3669"/>
      <c r="E356" s="1432"/>
      <c r="F356" s="1587"/>
      <c r="G356" s="944" t="s">
        <v>4150</v>
      </c>
      <c r="H356" s="3658"/>
      <c r="I356" s="3659"/>
      <c r="J356" s="3660"/>
      <c r="K356" s="1588"/>
      <c r="L356" s="804"/>
      <c r="M356" s="1914"/>
      <c r="N356" s="2470">
        <f t="shared" si="10"/>
        <v>0</v>
      </c>
      <c r="O356" s="2471"/>
      <c r="P356" s="1835"/>
      <c r="Q356" s="39"/>
    </row>
    <row r="357" spans="3:17" s="5" customFormat="1" ht="38.25">
      <c r="C357" s="1578"/>
      <c r="D357" s="3669"/>
      <c r="E357" s="1432"/>
      <c r="F357" s="1587"/>
      <c r="G357" s="944" t="s">
        <v>4151</v>
      </c>
      <c r="H357" s="3658"/>
      <c r="I357" s="3659"/>
      <c r="J357" s="3660"/>
      <c r="K357" s="1588"/>
      <c r="L357" s="804"/>
      <c r="M357" s="1914"/>
      <c r="N357" s="2470">
        <f t="shared" si="10"/>
        <v>0</v>
      </c>
      <c r="O357" s="2471"/>
      <c r="P357" s="1835"/>
      <c r="Q357" s="39"/>
    </row>
    <row r="358" spans="3:17" s="5" customFormat="1" ht="78.75" customHeight="1">
      <c r="C358" s="1578"/>
      <c r="D358" s="3669"/>
      <c r="E358" s="1432"/>
      <c r="F358" s="1587"/>
      <c r="G358" s="2488" t="s">
        <v>4152</v>
      </c>
      <c r="H358" s="3658"/>
      <c r="I358" s="3659"/>
      <c r="J358" s="3660"/>
      <c r="K358" s="1588"/>
      <c r="L358" s="804"/>
      <c r="M358" s="1914"/>
      <c r="N358" s="2470">
        <f t="shared" si="10"/>
        <v>0</v>
      </c>
      <c r="O358" s="2471"/>
      <c r="P358" s="1835"/>
      <c r="Q358" s="39"/>
    </row>
    <row r="359" spans="3:17" s="5" customFormat="1" ht="51">
      <c r="C359" s="1578"/>
      <c r="D359" s="3669"/>
      <c r="E359" s="1432"/>
      <c r="F359" s="1587"/>
      <c r="G359" s="944" t="s">
        <v>4153</v>
      </c>
      <c r="H359" s="3658"/>
      <c r="I359" s="3659"/>
      <c r="J359" s="3660"/>
      <c r="K359" s="1588"/>
      <c r="L359" s="804"/>
      <c r="M359" s="1914"/>
      <c r="N359" s="2470">
        <f t="shared" si="10"/>
        <v>0</v>
      </c>
      <c r="O359" s="2471"/>
      <c r="P359" s="1835"/>
      <c r="Q359" s="39"/>
    </row>
    <row r="360" spans="3:17" s="5" customFormat="1" ht="54" customHeight="1">
      <c r="C360" s="1578"/>
      <c r="D360" s="3669"/>
      <c r="E360" s="1432"/>
      <c r="F360" s="1587"/>
      <c r="G360" s="944" t="s">
        <v>4154</v>
      </c>
      <c r="H360" s="3658"/>
      <c r="I360" s="3659"/>
      <c r="J360" s="3660"/>
      <c r="K360" s="1588"/>
      <c r="L360" s="804"/>
      <c r="M360" s="1914"/>
      <c r="N360" s="2470">
        <f t="shared" si="10"/>
        <v>0</v>
      </c>
      <c r="O360" s="2471"/>
      <c r="P360" s="1835"/>
      <c r="Q360" s="39"/>
    </row>
    <row r="361" spans="3:17" s="5" customFormat="1" ht="65.25" customHeight="1">
      <c r="C361" s="1578"/>
      <c r="D361" s="3669"/>
      <c r="E361" s="1432"/>
      <c r="F361" s="1587"/>
      <c r="G361" s="944" t="s">
        <v>4155</v>
      </c>
      <c r="H361" s="3658"/>
      <c r="I361" s="3659"/>
      <c r="J361" s="3660"/>
      <c r="K361" s="1588"/>
      <c r="L361" s="804"/>
      <c r="M361" s="1914"/>
      <c r="N361" s="2470">
        <f t="shared" si="10"/>
        <v>0</v>
      </c>
      <c r="O361" s="2471"/>
      <c r="P361" s="1835"/>
      <c r="Q361" s="39"/>
    </row>
    <row r="362" spans="3:17" s="5" customFormat="1">
      <c r="C362" s="1578"/>
      <c r="D362" s="3669"/>
      <c r="E362" s="1432"/>
      <c r="F362" s="1587"/>
      <c r="G362" s="322"/>
      <c r="H362" s="3658"/>
      <c r="I362" s="3659"/>
      <c r="J362" s="3660"/>
      <c r="K362" s="1588"/>
      <c r="L362" s="804"/>
      <c r="M362" s="2456"/>
      <c r="N362" s="2470"/>
      <c r="O362" s="2471"/>
      <c r="P362" s="1835"/>
      <c r="Q362" s="39"/>
    </row>
    <row r="363" spans="3:17" s="5" customFormat="1" ht="17.25" customHeight="1">
      <c r="C363" s="1578"/>
      <c r="D363" s="3669"/>
      <c r="E363" s="1432"/>
      <c r="F363" s="1587"/>
      <c r="G363" s="2489" t="s">
        <v>212</v>
      </c>
      <c r="H363" s="3658"/>
      <c r="I363" s="3659"/>
      <c r="J363" s="3660"/>
      <c r="K363" s="1588"/>
      <c r="L363" s="804"/>
      <c r="M363" s="2456"/>
      <c r="N363" s="2472"/>
      <c r="O363" s="2471"/>
      <c r="P363" s="1835"/>
      <c r="Q363" s="39"/>
    </row>
    <row r="364" spans="3:17" s="5" customFormat="1" ht="17.25" customHeight="1">
      <c r="C364" s="1578"/>
      <c r="D364" s="3669"/>
      <c r="E364" s="1432"/>
      <c r="F364" s="1587"/>
      <c r="G364" s="2491" t="s">
        <v>3970</v>
      </c>
      <c r="H364" s="3658"/>
      <c r="I364" s="3659"/>
      <c r="J364" s="3660"/>
      <c r="K364" s="1588"/>
      <c r="L364" s="804"/>
      <c r="M364" s="2456"/>
      <c r="N364" s="2492">
        <f>IF(O342-O344-O382-SUM(N352:N361)-N367&gt;0,O342-O344-O382-SUM(N352:N361)-N367,0)</f>
        <v>0</v>
      </c>
      <c r="O364" s="2471"/>
      <c r="P364" s="1835"/>
      <c r="Q364" s="39"/>
    </row>
    <row r="365" spans="3:17" s="5" customFormat="1" ht="51">
      <c r="C365" s="1578"/>
      <c r="D365" s="3669"/>
      <c r="E365" s="1432"/>
      <c r="F365" s="1587"/>
      <c r="G365" s="2490" t="s">
        <v>4156</v>
      </c>
      <c r="H365" s="3658"/>
      <c r="I365" s="3659"/>
      <c r="J365" s="3660"/>
      <c r="K365" s="1588"/>
      <c r="L365" s="804"/>
      <c r="M365" s="2456"/>
      <c r="N365" s="2470">
        <f>IF(N364*25%&gt;33505000,33505000,N364*25%)</f>
        <v>0</v>
      </c>
      <c r="O365" s="2471"/>
      <c r="P365" s="1835"/>
      <c r="Q365" s="39"/>
    </row>
    <row r="366" spans="3:17" s="5" customFormat="1">
      <c r="C366" s="1578"/>
      <c r="D366" s="3669"/>
      <c r="E366" s="1432"/>
      <c r="F366" s="1587"/>
      <c r="G366" s="1590"/>
      <c r="H366" s="3658"/>
      <c r="I366" s="3659"/>
      <c r="J366" s="3660"/>
      <c r="K366" s="1588"/>
      <c r="L366" s="804"/>
      <c r="M366" s="2456"/>
      <c r="N366" s="2470"/>
      <c r="O366" s="2471"/>
      <c r="P366" s="1835"/>
      <c r="Q366" s="39"/>
    </row>
    <row r="367" spans="3:17" s="5" customFormat="1" ht="51">
      <c r="C367" s="1578"/>
      <c r="D367" s="3669"/>
      <c r="E367" s="1432"/>
      <c r="F367" s="1587"/>
      <c r="G367" s="944" t="s">
        <v>4157</v>
      </c>
      <c r="H367" s="3658"/>
      <c r="I367" s="3659"/>
      <c r="J367" s="3660"/>
      <c r="K367" s="1588"/>
      <c r="L367" s="804"/>
      <c r="M367" s="1914"/>
      <c r="N367" s="2470">
        <f>+M367</f>
        <v>0</v>
      </c>
      <c r="O367" s="2471"/>
      <c r="P367" s="1835"/>
      <c r="Q367" s="39"/>
    </row>
    <row r="368" spans="3:17" s="5" customFormat="1" ht="13.5" thickBot="1">
      <c r="C368" s="1578"/>
      <c r="D368" s="3669"/>
      <c r="E368" s="2744"/>
      <c r="F368" s="446"/>
      <c r="G368" s="447"/>
      <c r="H368" s="1735"/>
      <c r="I368" s="449"/>
      <c r="J368" s="1913"/>
      <c r="K368" s="450"/>
      <c r="L368" s="450"/>
      <c r="M368" s="450"/>
      <c r="N368" s="1602"/>
      <c r="O368" s="451"/>
      <c r="P368" s="1835"/>
      <c r="Q368" s="39"/>
    </row>
    <row r="369" spans="3:17" s="5" customFormat="1">
      <c r="C369" s="1578"/>
      <c r="D369" s="3669"/>
      <c r="E369" s="2745"/>
      <c r="F369" s="1594"/>
      <c r="G369" s="709" t="s">
        <v>1617</v>
      </c>
      <c r="H369" s="2501"/>
      <c r="I369" s="888"/>
      <c r="J369" s="2502"/>
      <c r="K369" s="2503"/>
      <c r="L369" s="2503"/>
      <c r="M369" s="2503"/>
      <c r="N369" s="2504"/>
      <c r="O369" s="2502">
        <f>+O344+O350</f>
        <v>0</v>
      </c>
      <c r="P369" s="1835"/>
      <c r="Q369" s="39"/>
    </row>
    <row r="370" spans="3:17" s="5" customFormat="1" ht="7.5" customHeight="1" thickBot="1">
      <c r="C370" s="1578"/>
      <c r="D370" s="3669"/>
      <c r="E370" s="2746"/>
      <c r="F370" s="1596"/>
      <c r="G370" s="1597"/>
      <c r="H370" s="1732"/>
      <c r="I370" s="769"/>
      <c r="J370" s="1908"/>
      <c r="K370" s="770"/>
      <c r="L370" s="770"/>
      <c r="M370" s="770"/>
      <c r="N370" s="1907"/>
      <c r="O370" s="771"/>
      <c r="P370" s="1835"/>
      <c r="Q370" s="39"/>
    </row>
    <row r="371" spans="3:17" s="5" customFormat="1">
      <c r="C371" s="1578"/>
      <c r="D371" s="3669"/>
      <c r="E371" s="1432"/>
      <c r="F371" s="1587"/>
      <c r="G371" s="1874" t="s">
        <v>1618</v>
      </c>
      <c r="H371" s="1598"/>
      <c r="I371" s="1599"/>
      <c r="J371" s="1416"/>
      <c r="K371" s="445"/>
      <c r="L371" s="445"/>
      <c r="M371" s="445"/>
      <c r="N371" s="527"/>
      <c r="O371" s="1416">
        <f>ROUND(N373,-3)</f>
        <v>0</v>
      </c>
      <c r="P371" s="1835"/>
      <c r="Q371" s="39"/>
    </row>
    <row r="372" spans="3:17" s="5" customFormat="1" ht="127.5">
      <c r="C372" s="1578"/>
      <c r="D372" s="3669"/>
      <c r="E372" s="1432"/>
      <c r="F372" s="1601" t="s">
        <v>131</v>
      </c>
      <c r="G372" s="2505" t="s">
        <v>4158</v>
      </c>
      <c r="H372" s="53"/>
      <c r="I372" s="805"/>
      <c r="J372" s="454"/>
      <c r="K372" s="1588"/>
      <c r="L372" s="804"/>
      <c r="M372" s="2456"/>
      <c r="N372" s="2473"/>
      <c r="O372" s="2471"/>
      <c r="P372" s="1835"/>
      <c r="Q372" s="39"/>
    </row>
    <row r="373" spans="3:17" s="5" customFormat="1">
      <c r="C373" s="1578"/>
      <c r="D373" s="3669"/>
      <c r="E373" s="1432"/>
      <c r="F373" s="1601"/>
      <c r="G373" s="2956" t="s">
        <v>4159</v>
      </c>
      <c r="H373" s="523"/>
      <c r="I373" s="805"/>
      <c r="J373" s="454"/>
      <c r="K373" s="806"/>
      <c r="L373" s="804"/>
      <c r="M373" s="806"/>
      <c r="N373" s="2470">
        <f>+H373+K373-M373</f>
        <v>0</v>
      </c>
      <c r="O373" s="2471"/>
      <c r="P373" s="1835"/>
      <c r="Q373" s="39"/>
    </row>
    <row r="374" spans="3:17" s="5" customFormat="1" ht="13.5" thickBot="1">
      <c r="C374" s="1578"/>
      <c r="D374" s="3669"/>
      <c r="E374" s="2744"/>
      <c r="F374" s="1911"/>
      <c r="G374" s="1912"/>
      <c r="H374" s="1592"/>
      <c r="I374" s="449"/>
      <c r="J374" s="456"/>
      <c r="K374" s="450"/>
      <c r="L374" s="807"/>
      <c r="M374" s="450"/>
      <c r="N374" s="1602"/>
      <c r="O374" s="2474"/>
      <c r="P374" s="1835"/>
      <c r="Q374" s="39"/>
    </row>
    <row r="375" spans="3:17" s="5" customFormat="1">
      <c r="C375" s="1578"/>
      <c r="D375" s="3669"/>
      <c r="E375" s="2747"/>
      <c r="F375" s="1797"/>
      <c r="G375" s="1909" t="s">
        <v>1619</v>
      </c>
      <c r="H375" s="775"/>
      <c r="I375" s="1011"/>
      <c r="J375" s="1017"/>
      <c r="K375" s="1586"/>
      <c r="L375" s="1586"/>
      <c r="M375" s="1586"/>
      <c r="N375" s="860"/>
      <c r="O375" s="1017">
        <f>ROUND(SUM(N376:N380),-3)</f>
        <v>0</v>
      </c>
      <c r="P375" s="1835"/>
      <c r="Q375" s="39"/>
    </row>
    <row r="376" spans="3:17" s="5" customFormat="1" ht="40.5" customHeight="1">
      <c r="C376" s="1578"/>
      <c r="D376" s="3669"/>
      <c r="E376" s="2740"/>
      <c r="F376" s="1603"/>
      <c r="G376" s="2506" t="s">
        <v>3971</v>
      </c>
      <c r="H376" s="353"/>
      <c r="I376" s="814"/>
      <c r="J376" s="435"/>
      <c r="K376" s="1582"/>
      <c r="L376" s="802"/>
      <c r="M376" s="2454"/>
      <c r="N376" s="2466">
        <f>+H376+K376-M376</f>
        <v>0</v>
      </c>
      <c r="O376" s="1778"/>
      <c r="P376" s="1835"/>
      <c r="Q376" s="39"/>
    </row>
    <row r="377" spans="3:17" s="5" customFormat="1" ht="40.5" customHeight="1">
      <c r="C377" s="1578"/>
      <c r="D377" s="3669"/>
      <c r="E377" s="2740"/>
      <c r="F377" s="1580"/>
      <c r="G377" s="2507" t="s">
        <v>3974</v>
      </c>
      <c r="H377" s="811"/>
      <c r="I377" s="426"/>
      <c r="J377" s="435"/>
      <c r="K377" s="1582"/>
      <c r="L377" s="802"/>
      <c r="M377" s="2454"/>
      <c r="N377" s="2466">
        <f>+H377+K377-M377</f>
        <v>0</v>
      </c>
      <c r="O377" s="1778"/>
      <c r="P377" s="1835"/>
      <c r="Q377" s="39"/>
    </row>
    <row r="378" spans="3:17" s="5" customFormat="1" ht="25.5">
      <c r="C378" s="1578"/>
      <c r="D378" s="3669"/>
      <c r="E378" s="2740"/>
      <c r="F378" s="1580"/>
      <c r="G378" s="2507" t="s">
        <v>4160</v>
      </c>
      <c r="H378" s="811"/>
      <c r="I378" s="426"/>
      <c r="J378" s="1910"/>
      <c r="K378" s="1603"/>
      <c r="L378" s="820"/>
      <c r="M378" s="1603"/>
      <c r="N378" s="2466">
        <f>+H378+K378-M378</f>
        <v>0</v>
      </c>
      <c r="O378" s="1778"/>
      <c r="P378" s="1835"/>
      <c r="Q378" s="39"/>
    </row>
    <row r="379" spans="3:17" s="5" customFormat="1" ht="51">
      <c r="C379" s="1578"/>
      <c r="D379" s="3669"/>
      <c r="E379" s="2740"/>
      <c r="F379" s="1580"/>
      <c r="G379" s="2507" t="s">
        <v>3973</v>
      </c>
      <c r="H379" s="811"/>
      <c r="I379" s="426"/>
      <c r="J379" s="435"/>
      <c r="K379" s="1582"/>
      <c r="L379" s="802"/>
      <c r="M379" s="2454"/>
      <c r="N379" s="2466">
        <f>+H379+K379-M379</f>
        <v>0</v>
      </c>
      <c r="O379" s="1778"/>
      <c r="P379" s="1835"/>
      <c r="Q379" s="39"/>
    </row>
    <row r="380" spans="3:17" s="5" customFormat="1" ht="25.5">
      <c r="C380" s="1578"/>
      <c r="D380" s="3669"/>
      <c r="E380" s="2740"/>
      <c r="F380" s="1580"/>
      <c r="G380" s="2507" t="s">
        <v>4161</v>
      </c>
      <c r="H380" s="811"/>
      <c r="I380" s="426"/>
      <c r="J380" s="435"/>
      <c r="K380" s="1582"/>
      <c r="L380" s="802"/>
      <c r="M380" s="2670">
        <f>+H380*50%</f>
        <v>0</v>
      </c>
      <c r="N380" s="2466">
        <f>+H380+K380-M380</f>
        <v>0</v>
      </c>
      <c r="O380" s="2475"/>
      <c r="P380" s="1835"/>
      <c r="Q380" s="39"/>
    </row>
    <row r="381" spans="3:17" s="5" customFormat="1" ht="13.5" thickBot="1">
      <c r="C381" s="1578"/>
      <c r="D381" s="3669"/>
      <c r="E381" s="2741"/>
      <c r="F381" s="1905"/>
      <c r="G381" s="1539"/>
      <c r="H381" s="1604"/>
      <c r="I381" s="385"/>
      <c r="J381" s="440"/>
      <c r="K381" s="441"/>
      <c r="L381" s="441"/>
      <c r="M381" s="441"/>
      <c r="N381" s="1748"/>
      <c r="O381" s="2476"/>
      <c r="P381" s="1835"/>
      <c r="Q381" s="39"/>
    </row>
    <row r="382" spans="3:17" s="5" customFormat="1">
      <c r="C382" s="1578"/>
      <c r="D382" s="3669"/>
      <c r="E382" s="2748"/>
      <c r="F382" s="1906"/>
      <c r="G382" s="1865" t="s">
        <v>1621</v>
      </c>
      <c r="H382" s="888"/>
      <c r="I382" s="888"/>
      <c r="J382" s="2502"/>
      <c r="K382" s="2504"/>
      <c r="L382" s="2503"/>
      <c r="M382" s="2503"/>
      <c r="N382" s="2504"/>
      <c r="O382" s="2502">
        <f>+O371+O375</f>
        <v>0</v>
      </c>
      <c r="P382" s="1835"/>
      <c r="Q382" s="39"/>
    </row>
    <row r="383" spans="3:17" s="5" customFormat="1" ht="10.5" customHeight="1" thickBot="1">
      <c r="C383" s="1578"/>
      <c r="D383" s="3669"/>
      <c r="E383" s="2746"/>
      <c r="F383" s="773"/>
      <c r="G383" s="1877"/>
      <c r="H383" s="769"/>
      <c r="I383" s="769"/>
      <c r="J383" s="770"/>
      <c r="K383" s="1907"/>
      <c r="L383" s="770"/>
      <c r="M383" s="770"/>
      <c r="N383" s="1907"/>
      <c r="O383" s="771"/>
      <c r="P383" s="1835"/>
      <c r="Q383" s="39"/>
    </row>
    <row r="384" spans="3:17" s="5" customFormat="1">
      <c r="C384" s="1578"/>
      <c r="D384" s="3669"/>
      <c r="E384" s="2740"/>
      <c r="F384" s="1580"/>
      <c r="G384" s="2508" t="s">
        <v>226</v>
      </c>
      <c r="H384" s="3601" t="s">
        <v>1555</v>
      </c>
      <c r="I384" s="3602"/>
      <c r="J384" s="3603"/>
      <c r="K384" s="1586"/>
      <c r="L384" s="444"/>
      <c r="M384" s="444"/>
      <c r="N384" s="570"/>
      <c r="O384" s="481">
        <f>ROUND(+N390,-3)</f>
        <v>0</v>
      </c>
      <c r="P384" s="1835"/>
      <c r="Q384" s="39"/>
    </row>
    <row r="385" spans="3:17" s="5" customFormat="1" ht="25.5">
      <c r="C385" s="1578"/>
      <c r="D385" s="3669"/>
      <c r="E385" s="2740"/>
      <c r="F385" s="1580"/>
      <c r="G385" s="2521" t="s">
        <v>3975</v>
      </c>
      <c r="H385" s="3604"/>
      <c r="I385" s="3605"/>
      <c r="J385" s="3606"/>
      <c r="K385" s="458"/>
      <c r="L385" s="364"/>
      <c r="M385" s="2457"/>
      <c r="N385" s="2477">
        <f>+O344+SUM(N352:N355)+N365+O382</f>
        <v>0</v>
      </c>
      <c r="O385" s="2478"/>
      <c r="P385" s="1835"/>
      <c r="Q385" s="39"/>
    </row>
    <row r="386" spans="3:17" s="5" customFormat="1" ht="153">
      <c r="C386" s="1578"/>
      <c r="D386" s="3669"/>
      <c r="E386" s="2740"/>
      <c r="F386" s="1580"/>
      <c r="G386" s="2509" t="s">
        <v>4162</v>
      </c>
      <c r="H386" s="3604"/>
      <c r="I386" s="3605"/>
      <c r="J386" s="3606"/>
      <c r="K386" s="458"/>
      <c r="L386" s="364"/>
      <c r="M386" s="2457"/>
      <c r="N386" s="2512">
        <f>+J948</f>
        <v>0</v>
      </c>
      <c r="O386" s="2478"/>
      <c r="P386" s="1835"/>
      <c r="Q386" s="39"/>
    </row>
    <row r="387" spans="3:17" s="5" customFormat="1">
      <c r="C387" s="1578"/>
      <c r="D387" s="3669"/>
      <c r="E387" s="2740"/>
      <c r="F387" s="1580"/>
      <c r="G387" s="2510" t="s">
        <v>213</v>
      </c>
      <c r="H387" s="3604"/>
      <c r="I387" s="3605"/>
      <c r="J387" s="3606"/>
      <c r="K387" s="458"/>
      <c r="L387" s="364"/>
      <c r="M387" s="2457"/>
      <c r="N387" s="2477">
        <f>IF(N385&gt;N386,N385-N386,0)</f>
        <v>0</v>
      </c>
      <c r="O387" s="2478"/>
      <c r="P387" s="1835"/>
      <c r="Q387" s="39"/>
    </row>
    <row r="388" spans="3:17" s="5" customFormat="1">
      <c r="C388" s="1578"/>
      <c r="D388" s="3669"/>
      <c r="E388" s="2740"/>
      <c r="F388" s="1580"/>
      <c r="G388" s="2511" t="s">
        <v>675</v>
      </c>
      <c r="H388" s="3604"/>
      <c r="I388" s="3605"/>
      <c r="J388" s="3606"/>
      <c r="K388" s="458"/>
      <c r="L388" s="364"/>
      <c r="M388" s="2457"/>
      <c r="N388" s="2477">
        <f>+N385-N387</f>
        <v>0</v>
      </c>
      <c r="O388" s="2478"/>
      <c r="P388" s="1835"/>
      <c r="Q388" s="39"/>
    </row>
    <row r="389" spans="3:17" s="5" customFormat="1">
      <c r="C389" s="1578"/>
      <c r="D389" s="3669"/>
      <c r="E389" s="2740"/>
      <c r="F389" s="1580"/>
      <c r="G389" s="2690" t="s">
        <v>4163</v>
      </c>
      <c r="H389" s="3604"/>
      <c r="I389" s="3605"/>
      <c r="J389" s="3606"/>
      <c r="K389" s="458"/>
      <c r="L389" s="792"/>
      <c r="M389" s="2457"/>
      <c r="N389" s="2477">
        <f>+SUM(N356:N360)+N361+N367</f>
        <v>0</v>
      </c>
      <c r="O389" s="2478"/>
      <c r="P389" s="1835"/>
      <c r="Q389" s="39"/>
    </row>
    <row r="390" spans="3:17" s="5" customFormat="1" ht="24.75" customHeight="1">
      <c r="C390" s="1578"/>
      <c r="D390" s="3669"/>
      <c r="E390" s="2740"/>
      <c r="F390" s="1580"/>
      <c r="G390" s="2651" t="s">
        <v>3976</v>
      </c>
      <c r="H390" s="3604"/>
      <c r="I390" s="3605"/>
      <c r="J390" s="3606"/>
      <c r="K390" s="458"/>
      <c r="L390" s="792"/>
      <c r="M390" s="2457"/>
      <c r="N390" s="2513">
        <f>IF(+N388+N389&gt;O342,O342,+N388+N389)</f>
        <v>0</v>
      </c>
      <c r="O390" s="2478"/>
      <c r="P390" s="1835"/>
      <c r="Q390" s="39"/>
    </row>
    <row r="391" spans="3:17" s="5" customFormat="1" ht="9" customHeight="1" thickBot="1">
      <c r="C391" s="1578"/>
      <c r="D391" s="3669"/>
      <c r="E391" s="2741"/>
      <c r="F391" s="438"/>
      <c r="G391" s="362"/>
      <c r="H391" s="3607"/>
      <c r="I391" s="3608"/>
      <c r="J391" s="3609"/>
      <c r="K391" s="441"/>
      <c r="L391" s="825"/>
      <c r="M391" s="441"/>
      <c r="N391" s="1748"/>
      <c r="O391" s="777"/>
      <c r="P391" s="1835"/>
      <c r="Q391" s="39"/>
    </row>
    <row r="392" spans="3:17" s="5" customFormat="1">
      <c r="C392" s="1578"/>
      <c r="D392" s="3669"/>
      <c r="E392" s="2745"/>
      <c r="F392" s="1594"/>
      <c r="G392" s="709" t="s">
        <v>3987</v>
      </c>
      <c r="H392" s="2501"/>
      <c r="I392" s="888"/>
      <c r="J392" s="2502"/>
      <c r="K392" s="2503"/>
      <c r="L392" s="2503"/>
      <c r="M392" s="2503"/>
      <c r="N392" s="2504"/>
      <c r="O392" s="2502">
        <f>+O342-O384</f>
        <v>0</v>
      </c>
      <c r="P392" s="1835"/>
      <c r="Q392" s="39"/>
    </row>
    <row r="393" spans="3:17" s="5" customFormat="1" ht="10.5" customHeight="1" thickBot="1">
      <c r="C393" s="1578"/>
      <c r="D393" s="3670"/>
      <c r="E393" s="2746"/>
      <c r="F393" s="1596"/>
      <c r="G393" s="1597"/>
      <c r="H393" s="1732"/>
      <c r="I393" s="769"/>
      <c r="J393" s="1908"/>
      <c r="K393" s="770"/>
      <c r="L393" s="770"/>
      <c r="M393" s="770"/>
      <c r="N393" s="1907"/>
      <c r="O393" s="771"/>
      <c r="P393" s="1835"/>
      <c r="Q393" s="39"/>
    </row>
    <row r="394" spans="3:17" s="5" customFormat="1">
      <c r="C394" s="1578"/>
      <c r="D394" s="3666" t="s">
        <v>4164</v>
      </c>
      <c r="E394" s="2740"/>
      <c r="F394" s="1580"/>
      <c r="G394" s="1606" t="s">
        <v>1581</v>
      </c>
      <c r="H394" s="350"/>
      <c r="I394" s="813"/>
      <c r="J394" s="430">
        <f>ROUND(SUM(I396:I399),-3)</f>
        <v>0</v>
      </c>
      <c r="K394" s="818"/>
      <c r="L394" s="429"/>
      <c r="M394" s="1918"/>
      <c r="N394" s="818"/>
      <c r="O394" s="430">
        <f>ROUND(SUM(N396:N399),-3)</f>
        <v>0</v>
      </c>
      <c r="P394" s="1835"/>
      <c r="Q394" s="39"/>
    </row>
    <row r="395" spans="3:17" s="5" customFormat="1" ht="51">
      <c r="C395" s="1578"/>
      <c r="D395" s="3666"/>
      <c r="E395" s="2740"/>
      <c r="F395" s="1580"/>
      <c r="G395" s="783" t="s">
        <v>4165</v>
      </c>
      <c r="H395" s="353"/>
      <c r="I395" s="814"/>
      <c r="J395" s="435"/>
      <c r="K395" s="803"/>
      <c r="L395" s="802"/>
      <c r="M395" s="2454"/>
      <c r="N395" s="2479"/>
      <c r="O395" s="2475"/>
      <c r="P395" s="1835"/>
      <c r="Q395" s="39"/>
    </row>
    <row r="396" spans="3:17" s="5" customFormat="1">
      <c r="C396" s="1578"/>
      <c r="D396" s="3666"/>
      <c r="E396" s="2740"/>
      <c r="F396" s="1580"/>
      <c r="G396" s="782" t="s">
        <v>4142</v>
      </c>
      <c r="H396" s="353"/>
      <c r="I396" s="814"/>
      <c r="J396" s="435"/>
      <c r="K396" s="803"/>
      <c r="L396" s="802"/>
      <c r="M396" s="2454"/>
      <c r="N396" s="2466">
        <f>+I396+M396-K396</f>
        <v>0</v>
      </c>
      <c r="O396" s="2475"/>
      <c r="P396" s="1835"/>
      <c r="Q396" s="39"/>
    </row>
    <row r="397" spans="3:17" s="5" customFormat="1">
      <c r="C397" s="1578"/>
      <c r="D397" s="3666"/>
      <c r="E397" s="2740"/>
      <c r="F397" s="1580"/>
      <c r="G397" s="782" t="s">
        <v>4143</v>
      </c>
      <c r="H397" s="353"/>
      <c r="I397" s="814"/>
      <c r="J397" s="435"/>
      <c r="K397" s="803"/>
      <c r="L397" s="802"/>
      <c r="M397" s="2454"/>
      <c r="N397" s="2466">
        <f>+I397+M397-K397</f>
        <v>0</v>
      </c>
      <c r="O397" s="2475"/>
      <c r="P397" s="1835"/>
      <c r="Q397" s="39"/>
    </row>
    <row r="398" spans="3:17" s="5" customFormat="1">
      <c r="C398" s="1578"/>
      <c r="D398" s="3666"/>
      <c r="E398" s="2740"/>
      <c r="F398" s="1580"/>
      <c r="G398" s="782" t="s">
        <v>4144</v>
      </c>
      <c r="H398" s="353"/>
      <c r="I398" s="814"/>
      <c r="J398" s="435"/>
      <c r="K398" s="803"/>
      <c r="L398" s="802"/>
      <c r="M398" s="2454"/>
      <c r="N398" s="2466">
        <f>+I398+M398-K398</f>
        <v>0</v>
      </c>
      <c r="O398" s="2475"/>
      <c r="P398" s="1835"/>
      <c r="Q398" s="39"/>
    </row>
    <row r="399" spans="3:17" s="5" customFormat="1">
      <c r="C399" s="1578"/>
      <c r="D399" s="3666"/>
      <c r="E399" s="2740"/>
      <c r="F399" s="1580"/>
      <c r="G399" s="783" t="s">
        <v>4145</v>
      </c>
      <c r="H399" s="353"/>
      <c r="I399" s="814"/>
      <c r="J399" s="435"/>
      <c r="K399" s="803"/>
      <c r="L399" s="802"/>
      <c r="M399" s="2454"/>
      <c r="N399" s="2466">
        <f>+I399+M399-K399</f>
        <v>0</v>
      </c>
      <c r="O399" s="2475"/>
      <c r="P399" s="1835"/>
      <c r="Q399" s="39"/>
    </row>
    <row r="400" spans="3:17" s="5" customFormat="1" ht="13.5" thickBot="1">
      <c r="C400" s="1578"/>
      <c r="D400" s="3666"/>
      <c r="E400" s="2741"/>
      <c r="F400" s="438"/>
      <c r="G400" s="362"/>
      <c r="H400" s="412"/>
      <c r="I400" s="439"/>
      <c r="J400" s="823"/>
      <c r="K400" s="824"/>
      <c r="L400" s="825"/>
      <c r="M400" s="2458"/>
      <c r="N400" s="2469"/>
      <c r="O400" s="2480"/>
      <c r="P400" s="1835"/>
      <c r="Q400" s="39"/>
    </row>
    <row r="401" spans="3:17" s="5" customFormat="1">
      <c r="C401" s="1578"/>
      <c r="D401" s="3666"/>
      <c r="E401" s="1432"/>
      <c r="F401" s="1587"/>
      <c r="G401" s="452" t="s">
        <v>1622</v>
      </c>
      <c r="H401" s="3507" t="s">
        <v>1555</v>
      </c>
      <c r="I401" s="3508"/>
      <c r="J401" s="3509"/>
      <c r="K401" s="821"/>
      <c r="L401" s="822"/>
      <c r="M401" s="2523"/>
      <c r="N401" s="2525"/>
      <c r="O401" s="2482">
        <f>ROUND(SUM(N402:N407),-3)</f>
        <v>0</v>
      </c>
      <c r="P401" s="1835"/>
      <c r="Q401" s="39"/>
    </row>
    <row r="402" spans="3:17" s="5" customFormat="1">
      <c r="C402" s="1578"/>
      <c r="D402" s="3666"/>
      <c r="E402" s="1432"/>
      <c r="F402" s="1587"/>
      <c r="G402" s="2490" t="s">
        <v>4014</v>
      </c>
      <c r="H402" s="3510"/>
      <c r="I402" s="3511"/>
      <c r="J402" s="3512"/>
      <c r="K402" s="537"/>
      <c r="L402" s="804"/>
      <c r="M402" s="2524"/>
      <c r="N402" s="2526">
        <f>+M402</f>
        <v>0</v>
      </c>
      <c r="O402" s="2471"/>
      <c r="P402" s="1835"/>
      <c r="Q402" s="39"/>
    </row>
    <row r="403" spans="3:17" s="5" customFormat="1">
      <c r="C403" s="1578"/>
      <c r="D403" s="3666"/>
      <c r="E403" s="1432"/>
      <c r="F403" s="1587"/>
      <c r="G403" s="2522"/>
      <c r="H403" s="3510"/>
      <c r="I403" s="3511"/>
      <c r="J403" s="3512"/>
      <c r="K403" s="537"/>
      <c r="L403" s="804"/>
      <c r="M403" s="2524"/>
      <c r="N403" s="2526"/>
      <c r="O403" s="2471"/>
      <c r="P403" s="1835"/>
      <c r="Q403" s="39"/>
    </row>
    <row r="404" spans="3:17" s="5" customFormat="1">
      <c r="C404" s="1578"/>
      <c r="D404" s="3666"/>
      <c r="E404" s="1432"/>
      <c r="F404" s="1587"/>
      <c r="G404" s="2522" t="s">
        <v>210</v>
      </c>
      <c r="H404" s="3510"/>
      <c r="I404" s="3511"/>
      <c r="J404" s="3512"/>
      <c r="K404" s="537"/>
      <c r="L404" s="804"/>
      <c r="M404" s="2524"/>
      <c r="N404" s="2526">
        <f>+M404</f>
        <v>0</v>
      </c>
      <c r="O404" s="2471"/>
      <c r="P404" s="1835"/>
      <c r="Q404" s="39"/>
    </row>
    <row r="405" spans="3:17" s="5" customFormat="1">
      <c r="C405" s="1578"/>
      <c r="D405" s="3666"/>
      <c r="E405" s="1432"/>
      <c r="F405" s="1587"/>
      <c r="G405" s="2522"/>
      <c r="H405" s="3510"/>
      <c r="I405" s="3511"/>
      <c r="J405" s="3512"/>
      <c r="K405" s="537"/>
      <c r="L405" s="804"/>
      <c r="M405" s="2524"/>
      <c r="N405" s="2526"/>
      <c r="O405" s="2471"/>
      <c r="P405" s="1835"/>
      <c r="Q405" s="39"/>
    </row>
    <row r="406" spans="3:17" s="5" customFormat="1" ht="76.5">
      <c r="C406" s="1578"/>
      <c r="D406" s="3666"/>
      <c r="E406" s="1432"/>
      <c r="F406" s="1587"/>
      <c r="G406" s="2490" t="s">
        <v>4166</v>
      </c>
      <c r="H406" s="3510"/>
      <c r="I406" s="3511"/>
      <c r="J406" s="3512"/>
      <c r="K406" s="537"/>
      <c r="L406" s="804"/>
      <c r="M406" s="2524"/>
      <c r="N406" s="2526">
        <f>+M406</f>
        <v>0</v>
      </c>
      <c r="O406" s="2471"/>
      <c r="P406" s="1835"/>
      <c r="Q406" s="39"/>
    </row>
    <row r="407" spans="3:17" s="5" customFormat="1">
      <c r="C407" s="1578"/>
      <c r="D407" s="3666"/>
      <c r="E407" s="1432"/>
      <c r="F407" s="1587"/>
      <c r="G407" s="452"/>
      <c r="H407" s="3510"/>
      <c r="I407" s="3511"/>
      <c r="J407" s="3512"/>
      <c r="K407" s="537"/>
      <c r="L407" s="804"/>
      <c r="M407" s="2460"/>
      <c r="N407" s="2472"/>
      <c r="O407" s="2471"/>
      <c r="P407" s="1835"/>
      <c r="Q407" s="39"/>
    </row>
    <row r="408" spans="3:17" s="5" customFormat="1" ht="13.5" thickBot="1">
      <c r="C408" s="1578"/>
      <c r="D408" s="3666"/>
      <c r="E408" s="1432"/>
      <c r="F408" s="1587"/>
      <c r="G408" s="946"/>
      <c r="H408" s="3510"/>
      <c r="I408" s="3511"/>
      <c r="J408" s="3512"/>
      <c r="K408" s="1888"/>
      <c r="L408" s="868"/>
      <c r="M408" s="2461"/>
      <c r="N408" s="1888"/>
      <c r="O408" s="869"/>
      <c r="P408" s="1835"/>
      <c r="Q408" s="39"/>
    </row>
    <row r="409" spans="3:17" s="5" customFormat="1">
      <c r="C409" s="1578"/>
      <c r="D409" s="3666"/>
      <c r="E409" s="2747"/>
      <c r="F409" s="1797"/>
      <c r="G409" s="798" t="s">
        <v>1511</v>
      </c>
      <c r="H409" s="350"/>
      <c r="I409" s="813"/>
      <c r="J409" s="430">
        <f>ROUND(H410,-3)</f>
        <v>0</v>
      </c>
      <c r="K409" s="818"/>
      <c r="L409" s="429"/>
      <c r="M409" s="1918"/>
      <c r="N409" s="818"/>
      <c r="O409" s="430">
        <f>ROUND(SUM(N410:N412),-3)</f>
        <v>0</v>
      </c>
      <c r="P409" s="1835"/>
      <c r="Q409" s="39"/>
    </row>
    <row r="410" spans="3:17" s="5" customFormat="1" ht="123.75" customHeight="1">
      <c r="C410" s="1578"/>
      <c r="D410" s="3666"/>
      <c r="E410" s="2740"/>
      <c r="F410" s="1580"/>
      <c r="G410" s="1008" t="s">
        <v>4167</v>
      </c>
      <c r="H410" s="353"/>
      <c r="I410" s="814"/>
      <c r="J410" s="435"/>
      <c r="K410" s="803"/>
      <c r="L410" s="802"/>
      <c r="M410" s="2454"/>
      <c r="N410" s="2466">
        <f>+I410+M410-K410</f>
        <v>0</v>
      </c>
      <c r="O410" s="2475"/>
      <c r="P410" s="1835"/>
      <c r="Q410" s="39"/>
    </row>
    <row r="411" spans="3:17" s="5" customFormat="1">
      <c r="C411" s="1578"/>
      <c r="D411" s="3666"/>
      <c r="E411" s="2740"/>
      <c r="F411" s="1580"/>
      <c r="G411" s="1584"/>
      <c r="H411" s="353"/>
      <c r="I411" s="814"/>
      <c r="J411" s="435"/>
      <c r="K411" s="803"/>
      <c r="L411" s="802"/>
      <c r="M411" s="2454"/>
      <c r="N411" s="2466"/>
      <c r="O411" s="2475"/>
      <c r="P411" s="1835"/>
      <c r="Q411" s="39"/>
    </row>
    <row r="412" spans="3:17" s="5" customFormat="1" ht="63.75">
      <c r="C412" s="1578"/>
      <c r="D412" s="3666"/>
      <c r="E412" s="2740"/>
      <c r="F412" s="1580"/>
      <c r="G412" s="2527" t="s">
        <v>1744</v>
      </c>
      <c r="H412" s="3534" t="s">
        <v>1555</v>
      </c>
      <c r="I412" s="3535"/>
      <c r="J412" s="3536"/>
      <c r="K412" s="353"/>
      <c r="L412" s="814"/>
      <c r="M412" s="2462"/>
      <c r="N412" s="2528"/>
      <c r="O412" s="2483"/>
      <c r="P412" s="1835"/>
      <c r="Q412" s="39"/>
    </row>
    <row r="413" spans="3:17" s="5" customFormat="1" ht="13.5" thickBot="1">
      <c r="C413" s="1578"/>
      <c r="D413" s="3666"/>
      <c r="E413" s="2741"/>
      <c r="F413" s="1905"/>
      <c r="G413" s="1539"/>
      <c r="H413" s="3522"/>
      <c r="I413" s="3523"/>
      <c r="J413" s="3524"/>
      <c r="K413" s="824"/>
      <c r="L413" s="825"/>
      <c r="M413" s="2458"/>
      <c r="N413" s="2469"/>
      <c r="O413" s="2480"/>
      <c r="P413" s="1835"/>
      <c r="Q413" s="39"/>
    </row>
    <row r="414" spans="3:17" s="5" customFormat="1">
      <c r="C414" s="1578"/>
      <c r="D414" s="3666"/>
      <c r="E414" s="2748"/>
      <c r="F414" s="571"/>
      <c r="G414" s="709" t="s">
        <v>1623</v>
      </c>
      <c r="H414" s="2529"/>
      <c r="I414" s="2533"/>
      <c r="J414" s="2531">
        <f>IF(J394-J401-J409&gt;0,J394-J401-J409,0)</f>
        <v>0</v>
      </c>
      <c r="K414" s="2529"/>
      <c r="L414" s="2533"/>
      <c r="M414" s="2533"/>
      <c r="N414" s="2529"/>
      <c r="O414" s="2531">
        <f>IF(O394-O401-O409&gt;0,O394-O401-O409,0)</f>
        <v>0</v>
      </c>
      <c r="P414" s="1835"/>
      <c r="Q414" s="39"/>
    </row>
    <row r="415" spans="3:17" s="5" customFormat="1" ht="9" customHeight="1" thickBot="1">
      <c r="C415" s="1578"/>
      <c r="D415" s="3666"/>
      <c r="E415" s="2746"/>
      <c r="F415" s="2130"/>
      <c r="G415" s="774"/>
      <c r="H415" s="2530"/>
      <c r="I415" s="774"/>
      <c r="J415" s="2532"/>
      <c r="K415" s="2530"/>
      <c r="L415" s="774"/>
      <c r="M415" s="774"/>
      <c r="N415" s="2530"/>
      <c r="O415" s="2532"/>
      <c r="P415" s="1835"/>
      <c r="Q415" s="39"/>
    </row>
    <row r="416" spans="3:17" s="5" customFormat="1">
      <c r="C416" s="1578"/>
      <c r="D416" s="3666"/>
      <c r="E416" s="2740"/>
      <c r="F416" s="1607"/>
      <c r="G416" s="425" t="s">
        <v>1613</v>
      </c>
      <c r="H416" s="3625" t="s">
        <v>1555</v>
      </c>
      <c r="I416" s="3626"/>
      <c r="J416" s="3627"/>
      <c r="K416" s="1903"/>
      <c r="L416" s="1904"/>
      <c r="M416" s="2463"/>
      <c r="N416" s="2484"/>
      <c r="O416" s="2467">
        <f>ROUND(SUM(N418:N420),-3)</f>
        <v>0</v>
      </c>
      <c r="P416" s="1835"/>
      <c r="Q416" s="39"/>
    </row>
    <row r="417" spans="3:17" s="5" customFormat="1" ht="102">
      <c r="C417" s="1578"/>
      <c r="D417" s="3666"/>
      <c r="E417" s="2740"/>
      <c r="F417" s="1607"/>
      <c r="G417" s="2534" t="s">
        <v>4168</v>
      </c>
      <c r="H417" s="3625"/>
      <c r="I417" s="3626"/>
      <c r="J417" s="3627"/>
      <c r="K417" s="819"/>
      <c r="L417" s="820"/>
      <c r="M417" s="2464"/>
      <c r="N417" s="2485"/>
      <c r="O417" s="2468"/>
      <c r="P417" s="39"/>
    </row>
    <row r="418" spans="3:17" s="5" customFormat="1">
      <c r="C418" s="1578"/>
      <c r="D418" s="3666"/>
      <c r="E418" s="2740"/>
      <c r="F418" s="1607"/>
      <c r="G418" s="2535" t="s">
        <v>1614</v>
      </c>
      <c r="H418" s="3625"/>
      <c r="I418" s="3626"/>
      <c r="J418" s="3627"/>
      <c r="K418" s="819"/>
      <c r="L418" s="820"/>
      <c r="M418" s="2464"/>
      <c r="N418" s="2536"/>
      <c r="O418" s="2468"/>
      <c r="P418" s="1835"/>
      <c r="Q418" s="39"/>
    </row>
    <row r="419" spans="3:17" s="5" customFormat="1">
      <c r="C419" s="1578"/>
      <c r="D419" s="3666"/>
      <c r="E419" s="2740"/>
      <c r="F419" s="1607"/>
      <c r="G419" s="2535" t="s">
        <v>1615</v>
      </c>
      <c r="H419" s="3625"/>
      <c r="I419" s="3626"/>
      <c r="J419" s="3627"/>
      <c r="K419" s="819"/>
      <c r="L419" s="820"/>
      <c r="M419" s="2464"/>
      <c r="N419" s="2536"/>
      <c r="O419" s="2468"/>
      <c r="P419" s="1835"/>
      <c r="Q419" s="39"/>
    </row>
    <row r="420" spans="3:17" s="5" customFormat="1" ht="25.5">
      <c r="C420" s="1578"/>
      <c r="D420" s="3666"/>
      <c r="E420" s="2740"/>
      <c r="F420" s="1607"/>
      <c r="G420" s="2535" t="s">
        <v>1616</v>
      </c>
      <c r="H420" s="3625"/>
      <c r="I420" s="3626"/>
      <c r="J420" s="3627"/>
      <c r="K420" s="819"/>
      <c r="L420" s="820"/>
      <c r="M420" s="2464"/>
      <c r="N420" s="2536"/>
      <c r="O420" s="2468"/>
      <c r="P420" s="1835"/>
      <c r="Q420" s="39"/>
    </row>
    <row r="421" spans="3:17" s="5" customFormat="1" ht="13.5" thickBot="1">
      <c r="C421" s="1578"/>
      <c r="D421" s="3666"/>
      <c r="E421" s="2741"/>
      <c r="F421" s="438"/>
      <c r="G421" s="362"/>
      <c r="H421" s="3628"/>
      <c r="I421" s="3629"/>
      <c r="J421" s="3630"/>
      <c r="K421" s="824"/>
      <c r="L421" s="825"/>
      <c r="M421" s="2458"/>
      <c r="N421" s="2469"/>
      <c r="O421" s="2480"/>
      <c r="P421" s="1835"/>
      <c r="Q421" s="39"/>
    </row>
    <row r="422" spans="3:17" s="5" customFormat="1">
      <c r="C422" s="1578"/>
      <c r="D422" s="3666"/>
      <c r="E422" s="1432"/>
      <c r="F422" s="1587"/>
      <c r="G422" s="452" t="s">
        <v>3842</v>
      </c>
      <c r="H422" s="3507" t="s">
        <v>1555</v>
      </c>
      <c r="I422" s="3508"/>
      <c r="J422" s="3509"/>
      <c r="K422" s="821"/>
      <c r="L422" s="822"/>
      <c r="M422" s="2459"/>
      <c r="N422" s="2481"/>
      <c r="O422" s="2482">
        <f>ROUND(N423,-3)</f>
        <v>0</v>
      </c>
      <c r="P422" s="1835"/>
      <c r="Q422" s="39"/>
    </row>
    <row r="423" spans="3:17" s="5" customFormat="1" ht="51">
      <c r="C423" s="1578"/>
      <c r="D423" s="3666"/>
      <c r="E423" s="1432"/>
      <c r="F423" s="1587"/>
      <c r="G423" s="2490" t="s">
        <v>4169</v>
      </c>
      <c r="H423" s="3510"/>
      <c r="I423" s="3511"/>
      <c r="J423" s="3512"/>
      <c r="K423" s="537"/>
      <c r="L423" s="804"/>
      <c r="M423" s="2456"/>
      <c r="N423" s="2526"/>
      <c r="O423" s="2471"/>
      <c r="P423" s="1835"/>
      <c r="Q423" s="39"/>
    </row>
    <row r="424" spans="3:17" s="5" customFormat="1" ht="13.5" thickBot="1">
      <c r="C424" s="1578"/>
      <c r="D424" s="3666"/>
      <c r="E424" s="1432"/>
      <c r="F424" s="1428"/>
      <c r="G424" s="1900"/>
      <c r="H424" s="3510"/>
      <c r="I424" s="3511"/>
      <c r="J424" s="3512"/>
      <c r="K424" s="1888"/>
      <c r="L424" s="868"/>
      <c r="M424" s="2465"/>
      <c r="N424" s="2486"/>
      <c r="O424" s="2474"/>
      <c r="P424" s="1835"/>
      <c r="Q424" s="39"/>
    </row>
    <row r="425" spans="3:17" ht="12.75" customHeight="1">
      <c r="C425" s="1578"/>
      <c r="D425" s="3666"/>
      <c r="E425" s="2749"/>
      <c r="F425" s="1901"/>
      <c r="G425" s="2537" t="s">
        <v>1624</v>
      </c>
      <c r="H425" s="1793"/>
      <c r="I425" s="2539"/>
      <c r="J425" s="2538"/>
      <c r="K425" s="1793"/>
      <c r="L425" s="2539"/>
      <c r="M425" s="2538"/>
      <c r="N425" s="2539"/>
      <c r="O425" s="1879">
        <f>+O416+O422</f>
        <v>0</v>
      </c>
    </row>
    <row r="426" spans="3:17" ht="9" customHeight="1" thickBot="1">
      <c r="C426" s="1578"/>
      <c r="D426" s="3666"/>
      <c r="E426" s="2759"/>
      <c r="F426" s="781"/>
      <c r="G426" s="1867"/>
      <c r="H426" s="1866"/>
      <c r="I426" s="2541"/>
      <c r="J426" s="2540"/>
      <c r="K426" s="1866"/>
      <c r="L426" s="2541"/>
      <c r="M426" s="2540"/>
      <c r="N426" s="2541"/>
      <c r="O426" s="2540"/>
      <c r="P426" s="1681"/>
    </row>
    <row r="427" spans="3:17">
      <c r="C427" s="1578"/>
      <c r="D427" s="3666"/>
      <c r="E427" s="1521"/>
      <c r="F427" s="1609"/>
      <c r="G427" s="1874" t="s">
        <v>1618</v>
      </c>
      <c r="H427" s="878"/>
      <c r="I427" s="879"/>
      <c r="J427" s="880"/>
      <c r="K427" s="878"/>
      <c r="L427" s="879"/>
      <c r="M427" s="880"/>
      <c r="N427" s="881"/>
      <c r="O427" s="882">
        <f>ROUND(N429,-3)</f>
        <v>0</v>
      </c>
    </row>
    <row r="428" spans="3:17" ht="127.5">
      <c r="C428" s="1578"/>
      <c r="D428" s="3666"/>
      <c r="E428" s="1521"/>
      <c r="F428" s="1609"/>
      <c r="G428" s="2505" t="s">
        <v>4170</v>
      </c>
      <c r="H428" s="817"/>
      <c r="I428" s="815"/>
      <c r="J428" s="816"/>
      <c r="K428" s="817"/>
      <c r="L428" s="815"/>
      <c r="M428" s="816"/>
      <c r="N428" s="1611"/>
      <c r="O428" s="816"/>
    </row>
    <row r="429" spans="3:17">
      <c r="C429" s="1578"/>
      <c r="D429" s="3666"/>
      <c r="E429" s="1521"/>
      <c r="F429" s="1609"/>
      <c r="G429" s="1875" t="s">
        <v>1625</v>
      </c>
      <c r="H429" s="817"/>
      <c r="I429" s="815"/>
      <c r="J429" s="816"/>
      <c r="K429" s="817"/>
      <c r="L429" s="815"/>
      <c r="M429" s="816"/>
      <c r="N429" s="1611">
        <f>+H429+K429-M429</f>
        <v>0</v>
      </c>
      <c r="O429" s="816"/>
    </row>
    <row r="430" spans="3:17" ht="13.5" thickBot="1">
      <c r="C430" s="1578"/>
      <c r="D430" s="3666"/>
      <c r="E430" s="1734"/>
      <c r="F430" s="1613"/>
      <c r="G430" s="1898"/>
      <c r="H430" s="841"/>
      <c r="I430" s="839"/>
      <c r="J430" s="840"/>
      <c r="K430" s="841"/>
      <c r="L430" s="839"/>
      <c r="M430" s="840"/>
      <c r="N430" s="838"/>
      <c r="O430" s="840"/>
    </row>
    <row r="431" spans="3:17">
      <c r="C431" s="1578"/>
      <c r="D431" s="3666"/>
      <c r="E431" s="1741"/>
      <c r="F431" s="1538"/>
      <c r="G431" s="1848" t="s">
        <v>1619</v>
      </c>
      <c r="H431" s="834"/>
      <c r="I431" s="835"/>
      <c r="J431" s="836"/>
      <c r="K431" s="834"/>
      <c r="L431" s="835"/>
      <c r="M431" s="836"/>
      <c r="N431" s="837"/>
      <c r="O431" s="877">
        <f>ROUND(SUM(N432:N436),-3)</f>
        <v>0</v>
      </c>
    </row>
    <row r="432" spans="3:17" ht="46.5" customHeight="1">
      <c r="C432" s="1578"/>
      <c r="D432" s="3666"/>
      <c r="E432" s="1741"/>
      <c r="F432" s="1538"/>
      <c r="G432" s="2506" t="s">
        <v>3971</v>
      </c>
      <c r="H432" s="827"/>
      <c r="I432" s="828"/>
      <c r="J432" s="829"/>
      <c r="K432" s="874"/>
      <c r="L432" s="875"/>
      <c r="M432" s="876"/>
      <c r="N432" s="1615">
        <f>+H432+K432-M432</f>
        <v>0</v>
      </c>
      <c r="O432" s="876"/>
    </row>
    <row r="433" spans="3:15" ht="46.5" customHeight="1">
      <c r="C433" s="1578"/>
      <c r="D433" s="3666"/>
      <c r="E433" s="1741"/>
      <c r="F433" s="1538"/>
      <c r="G433" s="2507" t="s">
        <v>3972</v>
      </c>
      <c r="H433" s="827"/>
      <c r="I433" s="828"/>
      <c r="J433" s="829"/>
      <c r="K433" s="874"/>
      <c r="L433" s="875"/>
      <c r="M433" s="876"/>
      <c r="N433" s="1615">
        <f>+H433+K433-M433</f>
        <v>0</v>
      </c>
      <c r="O433" s="876"/>
    </row>
    <row r="434" spans="3:15" ht="36" customHeight="1">
      <c r="C434" s="1578"/>
      <c r="D434" s="3666"/>
      <c r="E434" s="1741"/>
      <c r="F434" s="1538"/>
      <c r="G434" s="2507" t="s">
        <v>4171</v>
      </c>
      <c r="H434" s="827"/>
      <c r="I434" s="828"/>
      <c r="J434" s="829"/>
      <c r="K434" s="874"/>
      <c r="L434" s="875"/>
      <c r="M434" s="876"/>
      <c r="N434" s="1615">
        <f>+H434+K434-M434</f>
        <v>0</v>
      </c>
      <c r="O434" s="876"/>
    </row>
    <row r="435" spans="3:15" ht="55.5" customHeight="1">
      <c r="C435" s="1578"/>
      <c r="D435" s="3666"/>
      <c r="E435" s="1741"/>
      <c r="F435" s="1538"/>
      <c r="G435" s="2507" t="s">
        <v>3973</v>
      </c>
      <c r="H435" s="827"/>
      <c r="I435" s="828"/>
      <c r="J435" s="829"/>
      <c r="K435" s="874"/>
      <c r="L435" s="875"/>
      <c r="M435" s="876"/>
      <c r="N435" s="1615">
        <f>+H435+K435-M435</f>
        <v>0</v>
      </c>
      <c r="O435" s="876"/>
    </row>
    <row r="436" spans="3:15" ht="25.5">
      <c r="C436" s="1578"/>
      <c r="D436" s="3666"/>
      <c r="E436" s="1741"/>
      <c r="F436" s="1538"/>
      <c r="G436" s="2507" t="s">
        <v>4161</v>
      </c>
      <c r="H436" s="827"/>
      <c r="I436" s="828"/>
      <c r="J436" s="829"/>
      <c r="K436" s="874"/>
      <c r="L436" s="875"/>
      <c r="M436" s="876">
        <f>+H436*50%</f>
        <v>0</v>
      </c>
      <c r="N436" s="1615">
        <f>+H436+K436-M436</f>
        <v>0</v>
      </c>
      <c r="O436" s="876"/>
    </row>
    <row r="437" spans="3:15" ht="13.5" thickBot="1">
      <c r="C437" s="1578"/>
      <c r="D437" s="3666"/>
      <c r="E437" s="1742"/>
      <c r="F437" s="1616"/>
      <c r="G437" s="1899"/>
      <c r="H437" s="830"/>
      <c r="I437" s="831"/>
      <c r="J437" s="832"/>
      <c r="K437" s="830"/>
      <c r="L437" s="831"/>
      <c r="M437" s="832"/>
      <c r="N437" s="833"/>
      <c r="O437" s="832"/>
    </row>
    <row r="438" spans="3:15">
      <c r="C438" s="1578"/>
      <c r="D438" s="3666"/>
      <c r="E438" s="2750"/>
      <c r="F438" s="1608"/>
      <c r="G438" s="2537" t="s">
        <v>1641</v>
      </c>
      <c r="H438" s="1793"/>
      <c r="I438" s="2539"/>
      <c r="J438" s="2538"/>
      <c r="K438" s="1793"/>
      <c r="L438" s="2539"/>
      <c r="M438" s="2538"/>
      <c r="N438" s="2539"/>
      <c r="O438" s="2542">
        <f>+O427+O431</f>
        <v>0</v>
      </c>
    </row>
    <row r="439" spans="3:15" ht="9" customHeight="1" thickBot="1">
      <c r="C439" s="1578"/>
      <c r="D439" s="3666"/>
      <c r="E439" s="2759"/>
      <c r="F439" s="1618"/>
      <c r="G439" s="1867"/>
      <c r="H439" s="1866"/>
      <c r="I439" s="2541"/>
      <c r="J439" s="2540"/>
      <c r="K439" s="1866"/>
      <c r="L439" s="2541"/>
      <c r="M439" s="2540"/>
      <c r="N439" s="2541"/>
      <c r="O439" s="2540"/>
    </row>
    <row r="440" spans="3:15">
      <c r="C440" s="1578"/>
      <c r="D440" s="3666"/>
      <c r="E440" s="1741"/>
      <c r="F440" s="1538"/>
      <c r="G440" s="2610" t="s">
        <v>226</v>
      </c>
      <c r="H440" s="3622" t="s">
        <v>1555</v>
      </c>
      <c r="I440" s="3623"/>
      <c r="J440" s="3624"/>
      <c r="K440" s="834"/>
      <c r="L440" s="835"/>
      <c r="M440" s="836"/>
      <c r="N440" s="837"/>
      <c r="O440" s="877">
        <f>ROUND(N446,-3)</f>
        <v>0</v>
      </c>
    </row>
    <row r="441" spans="3:15" ht="25.5">
      <c r="C441" s="1578"/>
      <c r="D441" s="3666"/>
      <c r="E441" s="1741"/>
      <c r="F441" s="1538"/>
      <c r="G441" s="2611" t="s">
        <v>3981</v>
      </c>
      <c r="H441" s="3625"/>
      <c r="I441" s="3626"/>
      <c r="J441" s="3627"/>
      <c r="K441" s="827"/>
      <c r="L441" s="828"/>
      <c r="M441" s="829"/>
      <c r="N441" s="1619">
        <f>+O416+O438</f>
        <v>0</v>
      </c>
      <c r="O441" s="829"/>
    </row>
    <row r="442" spans="3:15" ht="153">
      <c r="C442" s="1578"/>
      <c r="D442" s="3666"/>
      <c r="E442" s="1741"/>
      <c r="F442" s="1538"/>
      <c r="G442" s="2521" t="s">
        <v>4172</v>
      </c>
      <c r="H442" s="3625"/>
      <c r="I442" s="3626"/>
      <c r="J442" s="3627"/>
      <c r="K442" s="827"/>
      <c r="L442" s="828"/>
      <c r="M442" s="829"/>
      <c r="N442" s="2512">
        <f>+J949</f>
        <v>0</v>
      </c>
      <c r="O442" s="829"/>
    </row>
    <row r="443" spans="3:15" ht="12.75" customHeight="1">
      <c r="C443" s="1578"/>
      <c r="D443" s="3666"/>
      <c r="E443" s="1741"/>
      <c r="F443" s="1538"/>
      <c r="G443" s="2612" t="s">
        <v>213</v>
      </c>
      <c r="H443" s="3625"/>
      <c r="I443" s="3626"/>
      <c r="J443" s="3627"/>
      <c r="K443" s="827"/>
      <c r="L443" s="828"/>
      <c r="M443" s="829"/>
      <c r="N443" s="1615">
        <f>IF(N441&gt;N442,N441-N442,0)</f>
        <v>0</v>
      </c>
      <c r="O443" s="829"/>
    </row>
    <row r="444" spans="3:15" ht="12.75" customHeight="1">
      <c r="C444" s="1578"/>
      <c r="D444" s="3666"/>
      <c r="E444" s="1741"/>
      <c r="F444" s="1538"/>
      <c r="G444" s="2613" t="s">
        <v>675</v>
      </c>
      <c r="H444" s="3625"/>
      <c r="I444" s="3626"/>
      <c r="J444" s="3627"/>
      <c r="K444" s="827"/>
      <c r="L444" s="828"/>
      <c r="M444" s="829"/>
      <c r="N444" s="1615">
        <f>+N441-N443</f>
        <v>0</v>
      </c>
      <c r="O444" s="829"/>
    </row>
    <row r="445" spans="3:15">
      <c r="C445" s="1578"/>
      <c r="D445" s="3666"/>
      <c r="E445" s="1741"/>
      <c r="F445" s="1538"/>
      <c r="G445" s="2957" t="s">
        <v>4163</v>
      </c>
      <c r="H445" s="3625"/>
      <c r="I445" s="3626"/>
      <c r="J445" s="3627"/>
      <c r="K445" s="827"/>
      <c r="L445" s="828"/>
      <c r="M445" s="829"/>
      <c r="N445" s="1615">
        <f>+N423</f>
        <v>0</v>
      </c>
      <c r="O445" s="829"/>
    </row>
    <row r="446" spans="3:15" ht="25.5">
      <c r="C446" s="1578"/>
      <c r="D446" s="3666"/>
      <c r="E446" s="1741"/>
      <c r="F446" s="1538"/>
      <c r="G446" s="2651" t="s">
        <v>3982</v>
      </c>
      <c r="H446" s="3625"/>
      <c r="I446" s="3626"/>
      <c r="J446" s="3627"/>
      <c r="K446" s="827"/>
      <c r="L446" s="828"/>
      <c r="M446" s="829"/>
      <c r="N446" s="1615">
        <f>IF(N444+N445&gt;O414,O414,N444+N445)</f>
        <v>0</v>
      </c>
      <c r="O446" s="829"/>
    </row>
    <row r="447" spans="3:15" ht="9.75" customHeight="1" thickBot="1">
      <c r="C447" s="1578"/>
      <c r="D447" s="3666"/>
      <c r="E447" s="1742"/>
      <c r="F447" s="1616"/>
      <c r="G447" s="1899"/>
      <c r="H447" s="3628"/>
      <c r="I447" s="3629"/>
      <c r="J447" s="3630"/>
      <c r="K447" s="830"/>
      <c r="L447" s="831"/>
      <c r="M447" s="832"/>
      <c r="N447" s="883"/>
      <c r="O447" s="832"/>
    </row>
    <row r="448" spans="3:15" ht="12.75" customHeight="1">
      <c r="C448" s="1578"/>
      <c r="D448" s="3666"/>
      <c r="E448" s="2750"/>
      <c r="F448" s="1608"/>
      <c r="G448" s="2537" t="s">
        <v>1626</v>
      </c>
      <c r="H448" s="1793"/>
      <c r="I448" s="2539"/>
      <c r="J448" s="2531">
        <f>IF(J394-J401-J409-J440&gt;0,J394-J401-J409-J440,0)</f>
        <v>0</v>
      </c>
      <c r="K448" s="1793"/>
      <c r="L448" s="2539"/>
      <c r="M448" s="2538"/>
      <c r="N448" s="2539"/>
      <c r="O448" s="2542">
        <f>IF(O394-O401-O409-O440&gt;0,O394-O401-O409-O440,0)</f>
        <v>0</v>
      </c>
    </row>
    <row r="449" spans="3:15" ht="9" customHeight="1" thickBot="1">
      <c r="C449" s="1578"/>
      <c r="D449" s="3666"/>
      <c r="E449" s="2759"/>
      <c r="F449" s="1618"/>
      <c r="G449" s="1867"/>
      <c r="H449" s="1866"/>
      <c r="I449" s="2541"/>
      <c r="J449" s="2540"/>
      <c r="K449" s="1866"/>
      <c r="L449" s="2541"/>
      <c r="M449" s="2540"/>
      <c r="N449" s="2541"/>
      <c r="O449" s="2540"/>
    </row>
    <row r="450" spans="3:15" ht="12.75" customHeight="1">
      <c r="C450" s="1578"/>
      <c r="D450" s="3666"/>
      <c r="E450" s="2750"/>
      <c r="F450" s="1608"/>
      <c r="G450" s="2537" t="s">
        <v>3983</v>
      </c>
      <c r="H450" s="1793"/>
      <c r="I450" s="2539"/>
      <c r="J450" s="2531">
        <f>IF(J401+J409-J394&gt;0,J401+J409-J394,0)</f>
        <v>0</v>
      </c>
      <c r="K450" s="1793"/>
      <c r="L450" s="2539"/>
      <c r="M450" s="2538"/>
      <c r="N450" s="2539"/>
      <c r="O450" s="2542">
        <f>IF(O401+O409-O394&gt;0,O401+O409-O394,0)</f>
        <v>0</v>
      </c>
    </row>
    <row r="451" spans="3:15" ht="9.75" customHeight="1" thickBot="1">
      <c r="C451" s="1578"/>
      <c r="D451" s="3666"/>
      <c r="E451" s="2759"/>
      <c r="F451" s="1618"/>
      <c r="G451" s="2614"/>
      <c r="H451" s="1866"/>
      <c r="I451" s="2541"/>
      <c r="J451" s="2540"/>
      <c r="K451" s="1866"/>
      <c r="L451" s="2541"/>
      <c r="M451" s="2540"/>
      <c r="N451" s="2541"/>
      <c r="O451" s="2540"/>
    </row>
    <row r="452" spans="3:15">
      <c r="C452" s="1578"/>
      <c r="D452" s="3666"/>
      <c r="E452" s="1521"/>
      <c r="F452" s="1609"/>
      <c r="G452" s="1845" t="s">
        <v>1642</v>
      </c>
      <c r="H452" s="3571" t="s">
        <v>1555</v>
      </c>
      <c r="I452" s="3572"/>
      <c r="J452" s="3573"/>
      <c r="K452" s="878"/>
      <c r="L452" s="879"/>
      <c r="M452" s="880"/>
      <c r="N452" s="881"/>
      <c r="O452" s="882">
        <f>ROUND(N457,-3)</f>
        <v>0</v>
      </c>
    </row>
    <row r="453" spans="3:15" ht="76.5">
      <c r="C453" s="1578"/>
      <c r="D453" s="3666"/>
      <c r="E453" s="1521"/>
      <c r="F453" s="1609"/>
      <c r="G453" s="2615" t="s">
        <v>3984</v>
      </c>
      <c r="H453" s="3574"/>
      <c r="I453" s="3575"/>
      <c r="J453" s="3576"/>
      <c r="K453" s="817"/>
      <c r="L453" s="815"/>
      <c r="M453" s="816"/>
      <c r="N453" s="1611"/>
      <c r="O453" s="816"/>
    </row>
    <row r="454" spans="3:15" ht="89.25">
      <c r="C454" s="1578"/>
      <c r="D454" s="3666"/>
      <c r="E454" s="1521"/>
      <c r="F454" s="1609"/>
      <c r="G454" s="2616" t="s">
        <v>4173</v>
      </c>
      <c r="H454" s="3574"/>
      <c r="I454" s="3575"/>
      <c r="J454" s="3576"/>
      <c r="K454" s="817"/>
      <c r="L454" s="815"/>
      <c r="M454" s="816"/>
      <c r="N454" s="1611"/>
      <c r="O454" s="816"/>
    </row>
    <row r="455" spans="3:15" ht="25.5">
      <c r="C455" s="1578"/>
      <c r="D455" s="3666"/>
      <c r="E455" s="1521"/>
      <c r="F455" s="1609"/>
      <c r="G455" s="2616" t="s">
        <v>3985</v>
      </c>
      <c r="H455" s="3574"/>
      <c r="I455" s="3575"/>
      <c r="J455" s="3576"/>
      <c r="K455" s="817"/>
      <c r="L455" s="815"/>
      <c r="M455" s="884"/>
      <c r="N455" s="1620"/>
      <c r="O455" s="816"/>
    </row>
    <row r="456" spans="3:15" ht="99.95" customHeight="1">
      <c r="C456" s="1578"/>
      <c r="D456" s="3666"/>
      <c r="E456" s="1521"/>
      <c r="F456" s="1609"/>
      <c r="G456" s="2617" t="s">
        <v>3986</v>
      </c>
      <c r="H456" s="3574"/>
      <c r="I456" s="3575"/>
      <c r="J456" s="3576"/>
      <c r="K456" s="817"/>
      <c r="L456" s="815"/>
      <c r="M456" s="884"/>
      <c r="N456" s="1620"/>
      <c r="O456" s="816"/>
    </row>
    <row r="457" spans="3:15" ht="25.5">
      <c r="C457" s="1578"/>
      <c r="D457" s="3666"/>
      <c r="E457" s="1521"/>
      <c r="F457" s="1609"/>
      <c r="G457" s="2693" t="s">
        <v>4035</v>
      </c>
      <c r="H457" s="3574"/>
      <c r="I457" s="3575"/>
      <c r="J457" s="3576"/>
      <c r="K457" s="817"/>
      <c r="L457" s="815"/>
      <c r="M457" s="816"/>
      <c r="N457" s="2694">
        <f>IF(N455+N456&gt;O448,O448,N455+N456)</f>
        <v>0</v>
      </c>
      <c r="O457" s="816"/>
    </row>
    <row r="458" spans="3:15" ht="12.75" customHeight="1" thickBot="1">
      <c r="C458" s="1578"/>
      <c r="D458" s="3666"/>
      <c r="E458" s="1734"/>
      <c r="F458" s="1613"/>
      <c r="G458" s="1898"/>
      <c r="H458" s="3577"/>
      <c r="I458" s="3578"/>
      <c r="J458" s="3579"/>
      <c r="K458" s="841"/>
      <c r="L458" s="839"/>
      <c r="M458" s="840"/>
      <c r="N458" s="838"/>
      <c r="O458" s="840"/>
    </row>
    <row r="459" spans="3:15" ht="24" customHeight="1">
      <c r="C459" s="1578"/>
      <c r="D459" s="3666"/>
      <c r="E459" s="2750"/>
      <c r="F459" s="1608"/>
      <c r="G459" s="2618" t="s">
        <v>3988</v>
      </c>
      <c r="H459" s="1793"/>
      <c r="I459" s="2539"/>
      <c r="J459" s="2531">
        <f>IF(J448-J452&gt;0,J448-J452,0)</f>
        <v>0</v>
      </c>
      <c r="K459" s="1793"/>
      <c r="L459" s="2539"/>
      <c r="M459" s="2538"/>
      <c r="N459" s="2539"/>
      <c r="O459" s="2542">
        <f>IF(O448-O452&gt;0,O448-O452,0)</f>
        <v>0</v>
      </c>
    </row>
    <row r="460" spans="3:15" ht="10.5" customHeight="1" thickBot="1">
      <c r="C460" s="1578"/>
      <c r="D460" s="3667"/>
      <c r="E460" s="2759"/>
      <c r="F460" s="1621"/>
      <c r="G460" s="1867"/>
      <c r="H460" s="1866"/>
      <c r="I460" s="2541"/>
      <c r="J460" s="2540"/>
      <c r="K460" s="1866"/>
      <c r="L460" s="2541"/>
      <c r="M460" s="2540"/>
      <c r="N460" s="2541"/>
      <c r="O460" s="2540"/>
    </row>
    <row r="461" spans="3:15">
      <c r="C461" s="1578"/>
      <c r="D461" s="3663" t="s">
        <v>3989</v>
      </c>
      <c r="E461" s="2751"/>
      <c r="F461" s="2619"/>
      <c r="G461" s="2620" t="s">
        <v>214</v>
      </c>
      <c r="H461" s="2621"/>
      <c r="I461" s="2622"/>
      <c r="J461" s="2623">
        <f>ROUND(SUM(I462:I472),-3)</f>
        <v>0</v>
      </c>
      <c r="K461" s="2624"/>
      <c r="L461" s="66"/>
      <c r="M461" s="1683"/>
      <c r="N461" s="1485"/>
      <c r="O461" s="1683">
        <f>ROUND(SUM(N462:N472),-3)</f>
        <v>0</v>
      </c>
    </row>
    <row r="462" spans="3:15" ht="116.25" customHeight="1">
      <c r="C462" s="1578"/>
      <c r="D462" s="3664"/>
      <c r="E462" s="1521"/>
      <c r="F462" s="2861"/>
      <c r="G462" s="2862" t="s">
        <v>4174</v>
      </c>
      <c r="H462" s="2600"/>
      <c r="I462" s="453">
        <f>+'Concilación utilidades'!F36</f>
        <v>0</v>
      </c>
      <c r="J462" s="845"/>
      <c r="K462" s="846"/>
      <c r="L462" s="1625"/>
      <c r="M462" s="847"/>
      <c r="N462" s="1589">
        <f>+I462+M462-K462</f>
        <v>0</v>
      </c>
      <c r="O462" s="847"/>
    </row>
    <row r="463" spans="3:15">
      <c r="C463" s="1578"/>
      <c r="D463" s="3664"/>
      <c r="E463" s="1521"/>
      <c r="F463" s="2861"/>
      <c r="G463" s="2862"/>
      <c r="H463" s="1626"/>
      <c r="I463" s="1599"/>
      <c r="J463" s="847"/>
      <c r="K463" s="1627"/>
      <c r="L463" s="1625"/>
      <c r="M463" s="847"/>
      <c r="N463" s="1589"/>
      <c r="O463" s="847"/>
    </row>
    <row r="464" spans="3:15">
      <c r="C464" s="1578"/>
      <c r="D464" s="3664"/>
      <c r="E464" s="1521"/>
      <c r="F464" s="2861"/>
      <c r="G464" s="2863" t="s">
        <v>222</v>
      </c>
      <c r="H464" s="480"/>
      <c r="I464" s="805">
        <f>+'Concilación utilidades'!F35</f>
        <v>0</v>
      </c>
      <c r="J464" s="847"/>
      <c r="K464" s="1627"/>
      <c r="L464" s="1625"/>
      <c r="M464" s="847"/>
      <c r="N464" s="1589">
        <f>+I464+M464-K464</f>
        <v>0</v>
      </c>
      <c r="O464" s="847"/>
    </row>
    <row r="465" spans="3:15">
      <c r="C465" s="1578"/>
      <c r="D465" s="3664"/>
      <c r="E465" s="1521"/>
      <c r="F465" s="2861"/>
      <c r="G465" s="2864"/>
      <c r="H465" s="480"/>
      <c r="I465" s="805"/>
      <c r="J465" s="847"/>
      <c r="K465" s="1627"/>
      <c r="L465" s="1625"/>
      <c r="M465" s="847"/>
      <c r="N465" s="1589"/>
      <c r="O465" s="847"/>
    </row>
    <row r="466" spans="3:15">
      <c r="C466" s="1578"/>
      <c r="D466" s="3664"/>
      <c r="E466" s="1521"/>
      <c r="F466" s="2861"/>
      <c r="G466" s="2863" t="s">
        <v>220</v>
      </c>
      <c r="H466" s="480"/>
      <c r="I466" s="805">
        <f>+'Concilación utilidades'!F38</f>
        <v>0</v>
      </c>
      <c r="J466" s="847"/>
      <c r="K466" s="1627"/>
      <c r="L466" s="1625"/>
      <c r="M466" s="847"/>
      <c r="N466" s="1589">
        <f>+I466+M466-K466</f>
        <v>0</v>
      </c>
      <c r="O466" s="847"/>
    </row>
    <row r="467" spans="3:15">
      <c r="C467" s="1578"/>
      <c r="D467" s="3664"/>
      <c r="E467" s="1521"/>
      <c r="F467" s="2861"/>
      <c r="G467" s="2864"/>
      <c r="H467" s="480"/>
      <c r="I467" s="805"/>
      <c r="J467" s="847"/>
      <c r="K467" s="1627"/>
      <c r="L467" s="1625"/>
      <c r="M467" s="847"/>
      <c r="N467" s="1589"/>
      <c r="O467" s="847"/>
    </row>
    <row r="468" spans="3:15" ht="25.5">
      <c r="C468" s="1578"/>
      <c r="D468" s="3664"/>
      <c r="E468" s="1521"/>
      <c r="F468" s="2861"/>
      <c r="G468" s="2863" t="s">
        <v>221</v>
      </c>
      <c r="H468" s="480"/>
      <c r="I468" s="805"/>
      <c r="J468" s="847"/>
      <c r="K468" s="1627"/>
      <c r="L468" s="1625"/>
      <c r="M468" s="847"/>
      <c r="N468" s="1589">
        <f>+I468+M468-K468</f>
        <v>0</v>
      </c>
      <c r="O468" s="847"/>
    </row>
    <row r="469" spans="3:15">
      <c r="C469" s="1578"/>
      <c r="D469" s="3664"/>
      <c r="E469" s="1521"/>
      <c r="F469" s="2861"/>
      <c r="G469" s="2863"/>
      <c r="H469" s="480"/>
      <c r="I469" s="805"/>
      <c r="J469" s="847"/>
      <c r="K469" s="1627"/>
      <c r="L469" s="1625"/>
      <c r="M469" s="847"/>
      <c r="N469" s="1589"/>
      <c r="O469" s="847"/>
    </row>
    <row r="470" spans="3:15" ht="38.25">
      <c r="C470" s="1578"/>
      <c r="D470" s="3664"/>
      <c r="E470" s="1521"/>
      <c r="F470" s="2861"/>
      <c r="G470" s="2863" t="s">
        <v>248</v>
      </c>
      <c r="H470" s="480"/>
      <c r="I470" s="805"/>
      <c r="J470" s="847"/>
      <c r="K470" s="1627"/>
      <c r="L470" s="1625"/>
      <c r="M470" s="847"/>
      <c r="N470" s="1589">
        <f>+I470+M470-K470</f>
        <v>0</v>
      </c>
      <c r="O470" s="847"/>
    </row>
    <row r="471" spans="3:15">
      <c r="C471" s="1578"/>
      <c r="D471" s="3664"/>
      <c r="E471" s="1521"/>
      <c r="F471" s="2861"/>
      <c r="G471" s="2863"/>
      <c r="H471" s="480"/>
      <c r="I471" s="805"/>
      <c r="J471" s="847"/>
      <c r="K471" s="1627"/>
      <c r="L471" s="1625"/>
      <c r="M471" s="847"/>
      <c r="N471" s="1589"/>
      <c r="O471" s="847"/>
    </row>
    <row r="472" spans="3:15" ht="26.25" customHeight="1">
      <c r="C472" s="1578"/>
      <c r="D472" s="3664"/>
      <c r="E472" s="1521"/>
      <c r="F472" s="1624"/>
      <c r="G472" s="1590" t="s">
        <v>667</v>
      </c>
      <c r="H472" s="3612" t="s">
        <v>633</v>
      </c>
      <c r="I472" s="3613"/>
      <c r="J472" s="3614"/>
      <c r="K472" s="1892"/>
      <c r="L472" s="1893" t="s">
        <v>665</v>
      </c>
      <c r="M472" s="1894">
        <f>+'Concilación utilidades'!E177</f>
        <v>0</v>
      </c>
      <c r="N472" s="1895">
        <f>+I472+M472-K472</f>
        <v>0</v>
      </c>
      <c r="O472" s="1896"/>
    </row>
    <row r="473" spans="3:15" ht="8.25" customHeight="1" thickBot="1">
      <c r="C473" s="1578"/>
      <c r="D473" s="3664"/>
      <c r="E473" s="1734"/>
      <c r="F473" s="1629"/>
      <c r="G473" s="1897"/>
      <c r="H473" s="1652"/>
      <c r="I473" s="449"/>
      <c r="J473" s="797"/>
      <c r="K473" s="473"/>
      <c r="L473" s="471"/>
      <c r="M473" s="472"/>
      <c r="N473" s="473"/>
      <c r="O473" s="472"/>
    </row>
    <row r="474" spans="3:15">
      <c r="C474" s="1578"/>
      <c r="D474" s="3664"/>
      <c r="E474" s="1741"/>
      <c r="F474" s="1538"/>
      <c r="G474" s="798" t="s">
        <v>187</v>
      </c>
      <c r="H474" s="3580" t="s">
        <v>637</v>
      </c>
      <c r="I474" s="3581"/>
      <c r="J474" s="3582"/>
      <c r="K474" s="1630"/>
      <c r="L474" s="457"/>
      <c r="M474" s="1605"/>
      <c r="N474" s="1630"/>
      <c r="O474" s="1605">
        <f>ROUND(SUM(N475:N481),-3)</f>
        <v>0</v>
      </c>
    </row>
    <row r="475" spans="3:15">
      <c r="C475" s="1578"/>
      <c r="D475" s="3664"/>
      <c r="E475" s="1741"/>
      <c r="F475" s="1631"/>
      <c r="G475" s="559"/>
      <c r="H475" s="3583"/>
      <c r="I475" s="3495"/>
      <c r="J475" s="3496"/>
      <c r="K475" s="1541"/>
      <c r="L475" s="792"/>
      <c r="M475" s="357"/>
      <c r="N475" s="1541"/>
      <c r="O475" s="357"/>
    </row>
    <row r="476" spans="3:15">
      <c r="C476" s="1578"/>
      <c r="D476" s="3664"/>
      <c r="E476" s="1741"/>
      <c r="F476" s="1631"/>
      <c r="G476" s="562" t="s">
        <v>4014</v>
      </c>
      <c r="H476" s="3583"/>
      <c r="I476" s="3495"/>
      <c r="J476" s="3496"/>
      <c r="K476" s="1541"/>
      <c r="L476" s="792"/>
      <c r="M476" s="476"/>
      <c r="N476" s="1635">
        <f>+M476</f>
        <v>0</v>
      </c>
      <c r="O476" s="357"/>
    </row>
    <row r="477" spans="3:15">
      <c r="C477" s="1578"/>
      <c r="D477" s="3664"/>
      <c r="E477" s="1741"/>
      <c r="F477" s="1631"/>
      <c r="G477" s="559"/>
      <c r="H477" s="3583"/>
      <c r="I477" s="3495"/>
      <c r="J477" s="3496"/>
      <c r="K477" s="1541"/>
      <c r="L477" s="792"/>
      <c r="M477" s="357"/>
      <c r="N477" s="1541"/>
      <c r="O477" s="357"/>
    </row>
    <row r="478" spans="3:15">
      <c r="C478" s="1578"/>
      <c r="D478" s="3664"/>
      <c r="E478" s="1741"/>
      <c r="F478" s="1631"/>
      <c r="G478" s="559" t="s">
        <v>210</v>
      </c>
      <c r="H478" s="3583"/>
      <c r="I478" s="3495"/>
      <c r="J478" s="3496"/>
      <c r="K478" s="1541"/>
      <c r="L478" s="792"/>
      <c r="M478" s="476"/>
      <c r="N478" s="1635">
        <f>+M478</f>
        <v>0</v>
      </c>
      <c r="O478" s="357"/>
    </row>
    <row r="479" spans="3:15">
      <c r="C479" s="1578"/>
      <c r="D479" s="3664"/>
      <c r="E479" s="1741"/>
      <c r="F479" s="1631"/>
      <c r="G479" s="559"/>
      <c r="H479" s="3583"/>
      <c r="I479" s="3495"/>
      <c r="J479" s="3496"/>
      <c r="K479" s="1541"/>
      <c r="L479" s="792"/>
      <c r="M479" s="476"/>
      <c r="N479" s="1635"/>
      <c r="O479" s="357"/>
    </row>
    <row r="480" spans="3:15" ht="95.25" customHeight="1">
      <c r="C480" s="1578"/>
      <c r="D480" s="3664"/>
      <c r="E480" s="1741"/>
      <c r="F480" s="1631"/>
      <c r="G480" s="562" t="s">
        <v>4175</v>
      </c>
      <c r="H480" s="3583"/>
      <c r="I480" s="3495"/>
      <c r="J480" s="3496"/>
      <c r="K480" s="1541"/>
      <c r="L480" s="792"/>
      <c r="M480" s="476"/>
      <c r="N480" s="1635">
        <f>+M480</f>
        <v>0</v>
      </c>
      <c r="O480" s="357"/>
    </row>
    <row r="481" spans="3:15" ht="13.5" thickBot="1">
      <c r="C481" s="1578"/>
      <c r="D481" s="3664"/>
      <c r="E481" s="1742"/>
      <c r="F481" s="1636"/>
      <c r="G481" s="799"/>
      <c r="H481" s="3584"/>
      <c r="I481" s="3585"/>
      <c r="J481" s="3586"/>
      <c r="K481" s="463"/>
      <c r="L481" s="464"/>
      <c r="M481" s="462"/>
      <c r="N481" s="463"/>
      <c r="O481" s="462"/>
    </row>
    <row r="482" spans="3:15">
      <c r="C482" s="1578"/>
      <c r="D482" s="3664"/>
      <c r="E482" s="1521"/>
      <c r="F482" s="1609"/>
      <c r="G482" s="1575" t="s">
        <v>192</v>
      </c>
      <c r="H482" s="844"/>
      <c r="I482" s="453"/>
      <c r="J482" s="1622">
        <f>ROUND(I483,-3)</f>
        <v>0</v>
      </c>
      <c r="K482" s="849"/>
      <c r="L482" s="469"/>
      <c r="M482" s="470"/>
      <c r="N482" s="1623"/>
      <c r="O482" s="1622">
        <f>ROUND(+N483+N484,-3)</f>
        <v>0</v>
      </c>
    </row>
    <row r="483" spans="3:15" ht="141.75" customHeight="1">
      <c r="C483" s="1578"/>
      <c r="D483" s="3664"/>
      <c r="E483" s="1521"/>
      <c r="F483" s="1637"/>
      <c r="G483" s="946" t="s">
        <v>4176</v>
      </c>
      <c r="H483" s="480"/>
      <c r="I483" s="805"/>
      <c r="J483" s="479"/>
      <c r="K483" s="1638"/>
      <c r="L483" s="887"/>
      <c r="M483" s="479"/>
      <c r="N483" s="1639">
        <f>+I483+K483-M483</f>
        <v>0</v>
      </c>
      <c r="O483" s="479"/>
    </row>
    <row r="484" spans="3:15" ht="65.099999999999994" customHeight="1">
      <c r="C484" s="1578"/>
      <c r="D484" s="3664"/>
      <c r="E484" s="1521"/>
      <c r="F484" s="1637"/>
      <c r="G484" s="946" t="s">
        <v>1745</v>
      </c>
      <c r="H484" s="3587" t="s">
        <v>1555</v>
      </c>
      <c r="I484" s="3588"/>
      <c r="J484" s="3589"/>
      <c r="K484" s="523"/>
      <c r="L484" s="805"/>
      <c r="M484" s="885"/>
      <c r="N484" s="2600"/>
      <c r="O484" s="479"/>
    </row>
    <row r="485" spans="3:15" ht="13.5" thickBot="1">
      <c r="C485" s="1578"/>
      <c r="D485" s="3664"/>
      <c r="E485" s="1521"/>
      <c r="F485" s="1637"/>
      <c r="G485" s="848"/>
      <c r="H485" s="3510"/>
      <c r="I485" s="3511"/>
      <c r="J485" s="3512"/>
      <c r="K485" s="1888"/>
      <c r="L485" s="868"/>
      <c r="M485" s="1889"/>
      <c r="N485" s="1890"/>
      <c r="O485" s="1622"/>
    </row>
    <row r="486" spans="3:15">
      <c r="C486" s="1578"/>
      <c r="D486" s="3664"/>
      <c r="E486" s="2752"/>
      <c r="F486" s="1891"/>
      <c r="G486" s="1036" t="s">
        <v>1627</v>
      </c>
      <c r="H486" s="1793"/>
      <c r="I486" s="2539"/>
      <c r="J486" s="2542">
        <f>IF(J461-J474-J482&gt;0,J461-J474-J482,0)</f>
        <v>0</v>
      </c>
      <c r="K486" s="1793"/>
      <c r="L486" s="2539"/>
      <c r="M486" s="2538"/>
      <c r="N486" s="2539"/>
      <c r="O486" s="2542">
        <f>IF(O461-O474-O482&gt;0,O461-O474-O482,0)</f>
        <v>0</v>
      </c>
    </row>
    <row r="487" spans="3:15" ht="9.75" customHeight="1" thickBot="1">
      <c r="C487" s="1578"/>
      <c r="D487" s="3664"/>
      <c r="E487" s="2754"/>
      <c r="F487" s="1643"/>
      <c r="G487" s="1886"/>
      <c r="H487" s="1866"/>
      <c r="I487" s="2541"/>
      <c r="J487" s="2540"/>
      <c r="K487" s="1866"/>
      <c r="L487" s="2541"/>
      <c r="M487" s="2540"/>
      <c r="N487" s="2541"/>
      <c r="O487" s="2540"/>
    </row>
    <row r="488" spans="3:15">
      <c r="C488" s="1578"/>
      <c r="D488" s="3664"/>
      <c r="E488" s="1521"/>
      <c r="F488" s="1609"/>
      <c r="G488" s="1861" t="s">
        <v>223</v>
      </c>
      <c r="H488" s="844"/>
      <c r="I488" s="453"/>
      <c r="J488" s="1622">
        <f>ROUND(I489,-3)</f>
        <v>0</v>
      </c>
      <c r="K488" s="1623"/>
      <c r="L488" s="466"/>
      <c r="M488" s="466"/>
      <c r="N488" s="468"/>
      <c r="O488" s="470">
        <f>ROUND(N489,-3)</f>
        <v>0</v>
      </c>
    </row>
    <row r="489" spans="3:15" ht="51">
      <c r="C489" s="1578"/>
      <c r="D489" s="3664"/>
      <c r="E489" s="1521"/>
      <c r="F489" s="1637"/>
      <c r="G489" s="2644" t="s">
        <v>4177</v>
      </c>
      <c r="H489" s="480"/>
      <c r="I489" s="805"/>
      <c r="J489" s="479"/>
      <c r="K489" s="1638"/>
      <c r="L489" s="887"/>
      <c r="M489" s="2543"/>
      <c r="N489" s="2545">
        <f>+I489+M489-K489</f>
        <v>0</v>
      </c>
      <c r="O489" s="2546"/>
    </row>
    <row r="490" spans="3:15" ht="13.5" thickBot="1">
      <c r="C490" s="1578"/>
      <c r="D490" s="3664"/>
      <c r="E490" s="1734"/>
      <c r="F490" s="850"/>
      <c r="G490" s="1887"/>
      <c r="H490" s="1644"/>
      <c r="I490" s="473"/>
      <c r="J490" s="797"/>
      <c r="K490" s="473"/>
      <c r="L490" s="473"/>
      <c r="M490" s="473"/>
      <c r="N490" s="1644"/>
      <c r="O490" s="797"/>
    </row>
    <row r="491" spans="3:15">
      <c r="C491" s="1578"/>
      <c r="D491" s="3664"/>
      <c r="E491" s="1741"/>
      <c r="F491" s="1645"/>
      <c r="G491" s="1850" t="s">
        <v>3968</v>
      </c>
      <c r="H491" s="3516" t="s">
        <v>1555</v>
      </c>
      <c r="I491" s="3517"/>
      <c r="J491" s="3518"/>
      <c r="K491" s="1630"/>
      <c r="L491" s="1630"/>
      <c r="M491" s="1630"/>
      <c r="N491" s="1667"/>
      <c r="O491" s="1646">
        <f>ROUND(SUM(N493:N495),-3)</f>
        <v>0</v>
      </c>
    </row>
    <row r="492" spans="3:15" ht="102">
      <c r="C492" s="1578"/>
      <c r="D492" s="3664"/>
      <c r="E492" s="1741"/>
      <c r="F492" s="1645"/>
      <c r="G492" s="1883" t="s">
        <v>4178</v>
      </c>
      <c r="H492" s="3519"/>
      <c r="I492" s="3520"/>
      <c r="J492" s="3521"/>
      <c r="K492" s="474"/>
      <c r="L492" s="792"/>
      <c r="M492" s="2308"/>
      <c r="N492" s="2547"/>
      <c r="O492" s="2478"/>
    </row>
    <row r="493" spans="3:15">
      <c r="C493" s="1578"/>
      <c r="D493" s="3664"/>
      <c r="E493" s="1741"/>
      <c r="F493" s="1645"/>
      <c r="G493" s="1884" t="s">
        <v>1614</v>
      </c>
      <c r="H493" s="3519"/>
      <c r="I493" s="3520"/>
      <c r="J493" s="3521"/>
      <c r="K493" s="474"/>
      <c r="L493" s="792"/>
      <c r="M493" s="2308"/>
      <c r="N493" s="2645"/>
      <c r="O493" s="1646"/>
    </row>
    <row r="494" spans="3:15">
      <c r="C494" s="1578"/>
      <c r="D494" s="3664"/>
      <c r="E494" s="1741"/>
      <c r="F494" s="1645"/>
      <c r="G494" s="1884" t="s">
        <v>1615</v>
      </c>
      <c r="H494" s="3519"/>
      <c r="I494" s="3520"/>
      <c r="J494" s="3521"/>
      <c r="K494" s="474"/>
      <c r="L494" s="792"/>
      <c r="M494" s="2308"/>
      <c r="N494" s="2645"/>
      <c r="O494" s="2478"/>
    </row>
    <row r="495" spans="3:15" ht="25.5">
      <c r="C495" s="1578"/>
      <c r="D495" s="3664"/>
      <c r="E495" s="1741"/>
      <c r="F495" s="1645"/>
      <c r="G495" s="1884" t="s">
        <v>1616</v>
      </c>
      <c r="H495" s="3519"/>
      <c r="I495" s="3520"/>
      <c r="J495" s="3521"/>
      <c r="K495" s="474"/>
      <c r="L495" s="792"/>
      <c r="M495" s="2308"/>
      <c r="N495" s="2645"/>
      <c r="O495" s="2478"/>
    </row>
    <row r="496" spans="3:15" ht="13.5" thickBot="1">
      <c r="C496" s="1578"/>
      <c r="D496" s="3664"/>
      <c r="E496" s="1742"/>
      <c r="F496" s="588"/>
      <c r="G496" s="1885"/>
      <c r="H496" s="3525"/>
      <c r="I496" s="3523"/>
      <c r="J496" s="3524"/>
      <c r="K496" s="463"/>
      <c r="L496" s="463"/>
      <c r="M496" s="463"/>
      <c r="N496" s="1658"/>
      <c r="O496" s="514"/>
    </row>
    <row r="497" spans="3:15">
      <c r="C497" s="1578"/>
      <c r="D497" s="3664"/>
      <c r="E497" s="1521"/>
      <c r="F497" s="1882"/>
      <c r="G497" s="851" t="s">
        <v>1620</v>
      </c>
      <c r="H497" s="3507" t="s">
        <v>1555</v>
      </c>
      <c r="I497" s="3508"/>
      <c r="J497" s="3509"/>
      <c r="K497" s="1623"/>
      <c r="L497" s="1623"/>
      <c r="M497" s="1623"/>
      <c r="N497" s="1661"/>
      <c r="O497" s="1648">
        <f>ROUND(SUM(N498:N499),-3)</f>
        <v>0</v>
      </c>
    </row>
    <row r="498" spans="3:15" ht="38.25">
      <c r="C498" s="1578"/>
      <c r="D498" s="3664"/>
      <c r="E498" s="1521"/>
      <c r="F498" s="1610"/>
      <c r="G498" s="2646" t="s">
        <v>4179</v>
      </c>
      <c r="H498" s="3510"/>
      <c r="I498" s="3511"/>
      <c r="J498" s="3512"/>
      <c r="K498" s="478"/>
      <c r="L498" s="887"/>
      <c r="M498" s="2544"/>
      <c r="N498" s="2545">
        <f>+M498</f>
        <v>0</v>
      </c>
      <c r="O498" s="1880"/>
    </row>
    <row r="499" spans="3:15" ht="51">
      <c r="C499" s="1578"/>
      <c r="D499" s="3664"/>
      <c r="E499" s="1521"/>
      <c r="F499" s="1610"/>
      <c r="G499" s="1881" t="s">
        <v>4180</v>
      </c>
      <c r="H499" s="3510"/>
      <c r="I499" s="3511"/>
      <c r="J499" s="3512"/>
      <c r="K499" s="478"/>
      <c r="L499" s="887"/>
      <c r="M499" s="2544"/>
      <c r="N499" s="2545">
        <f>+M499</f>
        <v>0</v>
      </c>
      <c r="O499" s="2546"/>
    </row>
    <row r="500" spans="3:15" ht="13.5" thickBot="1">
      <c r="C500" s="1578"/>
      <c r="D500" s="3664"/>
      <c r="E500" s="1734"/>
      <c r="F500" s="1612"/>
      <c r="G500" s="852"/>
      <c r="H500" s="3513"/>
      <c r="I500" s="3514"/>
      <c r="J500" s="3515"/>
      <c r="K500" s="473"/>
      <c r="L500" s="473"/>
      <c r="M500" s="473"/>
      <c r="N500" s="1644"/>
      <c r="O500" s="797"/>
    </row>
    <row r="501" spans="3:15">
      <c r="C501" s="1578"/>
      <c r="D501" s="3664"/>
      <c r="E501" s="2750"/>
      <c r="F501" s="1649"/>
      <c r="G501" s="1865" t="s">
        <v>1628</v>
      </c>
      <c r="H501" s="1878"/>
      <c r="I501" s="888"/>
      <c r="J501" s="1879"/>
      <c r="K501" s="1869"/>
      <c r="L501" s="1869"/>
      <c r="M501" s="1869"/>
      <c r="N501" s="1868"/>
      <c r="O501" s="1879">
        <f>+O491+O497</f>
        <v>0</v>
      </c>
    </row>
    <row r="502" spans="3:15" ht="11.25" customHeight="1" thickBot="1">
      <c r="C502" s="1578"/>
      <c r="D502" s="3664"/>
      <c r="E502" s="2759"/>
      <c r="F502" s="784"/>
      <c r="G502" s="1877"/>
      <c r="H502" s="1650"/>
      <c r="I502" s="769"/>
      <c r="J502" s="785"/>
      <c r="K502" s="786"/>
      <c r="L502" s="786"/>
      <c r="M502" s="786"/>
      <c r="N502" s="1676"/>
      <c r="O502" s="785"/>
    </row>
    <row r="503" spans="3:15">
      <c r="C503" s="1578"/>
      <c r="D503" s="3664"/>
      <c r="E503" s="1521"/>
      <c r="F503" s="1647"/>
      <c r="G503" s="1874" t="s">
        <v>1618</v>
      </c>
      <c r="H503" s="1651"/>
      <c r="I503" s="1599"/>
      <c r="J503" s="1648"/>
      <c r="K503" s="1623"/>
      <c r="L503" s="1623"/>
      <c r="M503" s="1623"/>
      <c r="N503" s="468"/>
      <c r="O503" s="1873">
        <f>ROUND(N505,-3)</f>
        <v>0</v>
      </c>
    </row>
    <row r="504" spans="3:15" ht="127.5">
      <c r="C504" s="1578"/>
      <c r="D504" s="3664"/>
      <c r="E504" s="1521"/>
      <c r="F504" s="1647"/>
      <c r="G504" s="2505" t="s">
        <v>4181</v>
      </c>
      <c r="H504" s="480"/>
      <c r="I504" s="589"/>
      <c r="J504" s="479"/>
      <c r="K504" s="478"/>
      <c r="L504" s="887"/>
      <c r="M504" s="2543"/>
      <c r="N504" s="2548"/>
      <c r="O504" s="2546"/>
    </row>
    <row r="505" spans="3:15">
      <c r="C505" s="1578"/>
      <c r="D505" s="3664"/>
      <c r="E505" s="1521"/>
      <c r="F505" s="1647"/>
      <c r="G505" s="1875" t="s">
        <v>1625</v>
      </c>
      <c r="H505" s="872"/>
      <c r="I505" s="2648"/>
      <c r="J505" s="873"/>
      <c r="K505" s="2647"/>
      <c r="L505" s="2649"/>
      <c r="M505" s="2647"/>
      <c r="N505" s="2545">
        <f>+H505+K505-M505</f>
        <v>0</v>
      </c>
      <c r="O505" s="2546"/>
    </row>
    <row r="506" spans="3:15" ht="13.5" thickBot="1">
      <c r="C506" s="1578"/>
      <c r="D506" s="3664"/>
      <c r="E506" s="1734"/>
      <c r="F506" s="850"/>
      <c r="G506" s="1876"/>
      <c r="H506" s="1652"/>
      <c r="I506" s="449"/>
      <c r="J506" s="797"/>
      <c r="K506" s="473"/>
      <c r="L506" s="473"/>
      <c r="M506" s="473"/>
      <c r="N506" s="1644"/>
      <c r="O506" s="797"/>
    </row>
    <row r="507" spans="3:15">
      <c r="C507" s="1578"/>
      <c r="D507" s="3664"/>
      <c r="E507" s="1741"/>
      <c r="F507" s="1645"/>
      <c r="G507" s="1848" t="s">
        <v>1619</v>
      </c>
      <c r="H507" s="1653"/>
      <c r="I507" s="1549"/>
      <c r="J507" s="1630"/>
      <c r="K507" s="482"/>
      <c r="L507" s="1871"/>
      <c r="M507" s="1871"/>
      <c r="N507" s="1667"/>
      <c r="O507" s="1646">
        <f>ROUND(SUM(N508:N510),-3)</f>
        <v>0</v>
      </c>
    </row>
    <row r="508" spans="3:15" ht="25.5">
      <c r="C508" s="1578"/>
      <c r="D508" s="3664"/>
      <c r="E508" s="1741"/>
      <c r="F508" s="1645"/>
      <c r="G508" s="2507" t="s">
        <v>4171</v>
      </c>
      <c r="H508" s="484"/>
      <c r="I508" s="814"/>
      <c r="J508" s="364"/>
      <c r="K508" s="474"/>
      <c r="L508" s="792"/>
      <c r="M508" s="2308"/>
      <c r="N508" s="2547">
        <f>+H508+K508-M508</f>
        <v>0</v>
      </c>
      <c r="O508" s="2478"/>
    </row>
    <row r="509" spans="3:15" ht="51">
      <c r="C509" s="1578"/>
      <c r="D509" s="3664"/>
      <c r="E509" s="1741"/>
      <c r="F509" s="1645"/>
      <c r="G509" s="2507" t="s">
        <v>3973</v>
      </c>
      <c r="H509" s="870"/>
      <c r="I509" s="426"/>
      <c r="J509" s="1855"/>
      <c r="K509" s="871"/>
      <c r="L509" s="410"/>
      <c r="M509" s="2293"/>
      <c r="N509" s="2549">
        <f>+H509+K509-M509</f>
        <v>0</v>
      </c>
      <c r="O509" s="2478"/>
    </row>
    <row r="510" spans="3:15" ht="25.5">
      <c r="C510" s="1578"/>
      <c r="D510" s="3664"/>
      <c r="E510" s="1741"/>
      <c r="F510" s="1645"/>
      <c r="G510" s="2507" t="s">
        <v>4161</v>
      </c>
      <c r="H510" s="484"/>
      <c r="I510" s="351"/>
      <c r="J510" s="364"/>
      <c r="K510" s="474"/>
      <c r="L510" s="792"/>
      <c r="M510" s="2457">
        <f>+H510*50%</f>
        <v>0</v>
      </c>
      <c r="N510" s="2547">
        <f>+H510+K510-M510</f>
        <v>0</v>
      </c>
      <c r="O510" s="2550"/>
    </row>
    <row r="511" spans="3:15" ht="13.5" thickBot="1">
      <c r="C511" s="1578"/>
      <c r="D511" s="3664"/>
      <c r="E511" s="1742"/>
      <c r="F511" s="588"/>
      <c r="G511" s="1872"/>
      <c r="H511" s="1654"/>
      <c r="I511" s="385"/>
      <c r="J511" s="463"/>
      <c r="K511" s="1658"/>
      <c r="L511" s="463"/>
      <c r="M511" s="463"/>
      <c r="N511" s="1658"/>
      <c r="O511" s="514"/>
    </row>
    <row r="512" spans="3:15">
      <c r="C512" s="1578"/>
      <c r="D512" s="3664"/>
      <c r="E512" s="2750"/>
      <c r="F512" s="1655"/>
      <c r="G512" s="1865" t="s">
        <v>1629</v>
      </c>
      <c r="H512" s="787"/>
      <c r="I512" s="788"/>
      <c r="J512" s="789"/>
      <c r="K512" s="1868"/>
      <c r="L512" s="1869"/>
      <c r="M512" s="1870"/>
      <c r="N512" s="1868"/>
      <c r="O512" s="1879">
        <f>+O503+O507</f>
        <v>0</v>
      </c>
    </row>
    <row r="513" spans="3:15" ht="10.5" customHeight="1" thickBot="1">
      <c r="C513" s="1578"/>
      <c r="D513" s="3664"/>
      <c r="E513" s="2759"/>
      <c r="F513" s="1656"/>
      <c r="G513" s="1867"/>
      <c r="H513" s="1657"/>
      <c r="I513" s="790"/>
      <c r="J513" s="791"/>
      <c r="K513" s="1676"/>
      <c r="L513" s="786"/>
      <c r="M513" s="795"/>
      <c r="N513" s="1676"/>
      <c r="O513" s="785"/>
    </row>
    <row r="514" spans="3:15">
      <c r="C514" s="1578"/>
      <c r="D514" s="3664"/>
      <c r="E514" s="1741"/>
      <c r="F514" s="1538"/>
      <c r="G514" s="2610" t="s">
        <v>225</v>
      </c>
      <c r="H514" s="3537" t="s">
        <v>637</v>
      </c>
      <c r="I514" s="3538"/>
      <c r="J514" s="3539"/>
      <c r="K514" s="1630"/>
      <c r="L514" s="457"/>
      <c r="M514" s="457"/>
      <c r="N514" s="482"/>
      <c r="O514" s="481">
        <f>ROUND(+N520,-3)</f>
        <v>0</v>
      </c>
    </row>
    <row r="515" spans="3:15" ht="25.5">
      <c r="C515" s="1578"/>
      <c r="D515" s="3664"/>
      <c r="E515" s="1741"/>
      <c r="F515" s="1645"/>
      <c r="G515" s="2611" t="s">
        <v>4002</v>
      </c>
      <c r="H515" s="3540"/>
      <c r="I515" s="3541"/>
      <c r="J515" s="3542"/>
      <c r="K515" s="1541"/>
      <c r="L515" s="792"/>
      <c r="M515" s="364"/>
      <c r="N515" s="590">
        <f>+O491+N498+O512</f>
        <v>0</v>
      </c>
      <c r="O515" s="1605"/>
    </row>
    <row r="516" spans="3:15" ht="168" customHeight="1">
      <c r="C516" s="1578"/>
      <c r="D516" s="3664"/>
      <c r="E516" s="1741"/>
      <c r="F516" s="1631"/>
      <c r="G516" s="2521" t="s">
        <v>4182</v>
      </c>
      <c r="H516" s="3540"/>
      <c r="I516" s="3541"/>
      <c r="J516" s="3542"/>
      <c r="K516" s="1541"/>
      <c r="L516" s="792"/>
      <c r="M516" s="364"/>
      <c r="N516" s="2512">
        <f>+J950</f>
        <v>0</v>
      </c>
      <c r="O516" s="1605"/>
    </row>
    <row r="517" spans="3:15">
      <c r="C517" s="1578"/>
      <c r="D517" s="3664"/>
      <c r="E517" s="1741"/>
      <c r="F517" s="1631"/>
      <c r="G517" s="2650" t="s">
        <v>4003</v>
      </c>
      <c r="H517" s="3540"/>
      <c r="I517" s="3541"/>
      <c r="J517" s="3542"/>
      <c r="K517" s="1541"/>
      <c r="L517" s="792"/>
      <c r="M517" s="364"/>
      <c r="N517" s="590">
        <f>IF(N515&gt;N516,N515-N516,0)</f>
        <v>0</v>
      </c>
      <c r="O517" s="1605"/>
    </row>
    <row r="518" spans="3:15">
      <c r="C518" s="1578"/>
      <c r="D518" s="3664"/>
      <c r="E518" s="1741"/>
      <c r="F518" s="1631"/>
      <c r="G518" s="2613" t="s">
        <v>675</v>
      </c>
      <c r="H518" s="3540"/>
      <c r="I518" s="3541"/>
      <c r="J518" s="3542"/>
      <c r="K518" s="1541"/>
      <c r="L518" s="792"/>
      <c r="M518" s="364"/>
      <c r="N518" s="590">
        <f>+N515-N517</f>
        <v>0</v>
      </c>
      <c r="O518" s="1605"/>
    </row>
    <row r="519" spans="3:15">
      <c r="C519" s="1578"/>
      <c r="D519" s="3664"/>
      <c r="E519" s="1741"/>
      <c r="F519" s="1631"/>
      <c r="G519" s="2521" t="s">
        <v>4163</v>
      </c>
      <c r="H519" s="3540"/>
      <c r="I519" s="3541"/>
      <c r="J519" s="3542"/>
      <c r="K519" s="474"/>
      <c r="L519" s="792"/>
      <c r="M519" s="364"/>
      <c r="N519" s="353">
        <f>+N499</f>
        <v>0</v>
      </c>
      <c r="O519" s="1605"/>
    </row>
    <row r="520" spans="3:15" ht="25.5">
      <c r="C520" s="1578"/>
      <c r="D520" s="3664"/>
      <c r="E520" s="1741"/>
      <c r="F520" s="1631"/>
      <c r="G520" s="2651" t="s">
        <v>4004</v>
      </c>
      <c r="H520" s="3540"/>
      <c r="I520" s="3541"/>
      <c r="J520" s="3542"/>
      <c r="K520" s="474"/>
      <c r="L520" s="792"/>
      <c r="M520" s="364"/>
      <c r="N520" s="353">
        <f>IF(N518+N519&gt;O486+O488,O486+O488,N518+N519)</f>
        <v>0</v>
      </c>
      <c r="O520" s="1605"/>
    </row>
    <row r="521" spans="3:15" ht="13.5" thickBot="1">
      <c r="C521" s="1578"/>
      <c r="D521" s="3664"/>
      <c r="E521" s="1742"/>
      <c r="F521" s="1636"/>
      <c r="G521" s="2652"/>
      <c r="H521" s="3650"/>
      <c r="I521" s="3651"/>
      <c r="J521" s="3652"/>
      <c r="K521" s="463"/>
      <c r="L521" s="464"/>
      <c r="M521" s="464"/>
      <c r="N521" s="1658"/>
      <c r="O521" s="462"/>
    </row>
    <row r="522" spans="3:15" ht="12.75" customHeight="1">
      <c r="C522" s="1578"/>
      <c r="D522" s="3664"/>
      <c r="E522" s="2753"/>
      <c r="F522" s="1655"/>
      <c r="G522" s="1865" t="s">
        <v>1630</v>
      </c>
      <c r="H522" s="1793"/>
      <c r="I522" s="2539"/>
      <c r="J522" s="2551">
        <f>IF(J461+J488-J474-J482-J514&gt;0,J461+J488-J474-J482-J514,0)</f>
        <v>0</v>
      </c>
      <c r="K522" s="2552"/>
      <c r="L522" s="2553"/>
      <c r="M522" s="2554"/>
      <c r="N522" s="2553"/>
      <c r="O522" s="2551">
        <f>IF(O461+O488-O474-O482-O514&gt;0,O461+O488-O474-O482-O514,0)</f>
        <v>0</v>
      </c>
    </row>
    <row r="523" spans="3:15" ht="10.5" customHeight="1" thickBot="1">
      <c r="C523" s="1578"/>
      <c r="D523" s="3664"/>
      <c r="E523" s="2754"/>
      <c r="F523" s="1656"/>
      <c r="G523" s="1867"/>
      <c r="H523" s="1866"/>
      <c r="I523" s="2541"/>
      <c r="J523" s="2555"/>
      <c r="K523" s="2556"/>
      <c r="L523" s="2557"/>
      <c r="M523" s="2555"/>
      <c r="N523" s="2557"/>
      <c r="O523" s="2555"/>
    </row>
    <row r="524" spans="3:15">
      <c r="C524" s="1578"/>
      <c r="D524" s="3664"/>
      <c r="E524" s="2753"/>
      <c r="F524" s="1655"/>
      <c r="G524" s="1865" t="s">
        <v>4005</v>
      </c>
      <c r="H524" s="1793"/>
      <c r="I524" s="2539"/>
      <c r="J524" s="2551">
        <f>IF(J474+J482-J461-J488&gt;0,J474+J482-J461-J488,0)</f>
        <v>0</v>
      </c>
      <c r="K524" s="2552"/>
      <c r="L524" s="2553"/>
      <c r="M524" s="2554"/>
      <c r="N524" s="2553"/>
      <c r="O524" s="2551">
        <f>IF(O474+O482-O461-O488&gt;0,O474+O482-O461-O488,0)</f>
        <v>0</v>
      </c>
    </row>
    <row r="525" spans="3:15" ht="9" customHeight="1" thickBot="1">
      <c r="C525" s="1578"/>
      <c r="D525" s="3664"/>
      <c r="E525" s="2754"/>
      <c r="F525" s="1656"/>
      <c r="G525" s="1867"/>
      <c r="H525" s="1866"/>
      <c r="I525" s="2541"/>
      <c r="J525" s="2540"/>
      <c r="K525" s="1866"/>
      <c r="L525" s="2541"/>
      <c r="M525" s="2540"/>
      <c r="N525" s="2541"/>
      <c r="O525" s="2540"/>
    </row>
    <row r="526" spans="3:15">
      <c r="C526" s="1578"/>
      <c r="D526" s="3664"/>
      <c r="E526" s="1521"/>
      <c r="F526" s="1609"/>
      <c r="G526" s="591" t="s">
        <v>1643</v>
      </c>
      <c r="H526" s="3641" t="s">
        <v>637</v>
      </c>
      <c r="I526" s="3642"/>
      <c r="J526" s="3643"/>
      <c r="K526" s="1623"/>
      <c r="L526" s="466"/>
      <c r="M526" s="466"/>
      <c r="N526" s="1661"/>
      <c r="O526" s="1622">
        <f>ROUND(N531,-3)</f>
        <v>0</v>
      </c>
    </row>
    <row r="527" spans="3:15" ht="76.5">
      <c r="C527" s="1578"/>
      <c r="D527" s="3664"/>
      <c r="E527" s="1521"/>
      <c r="F527" s="1609"/>
      <c r="G527" s="2615" t="s">
        <v>4006</v>
      </c>
      <c r="H527" s="3644"/>
      <c r="I527" s="3645"/>
      <c r="J527" s="3646"/>
      <c r="K527" s="1638"/>
      <c r="L527" s="887"/>
      <c r="M527" s="477"/>
      <c r="N527" s="480"/>
      <c r="O527" s="1622"/>
    </row>
    <row r="528" spans="3:15" ht="76.5">
      <c r="C528" s="1578"/>
      <c r="D528" s="3664"/>
      <c r="E528" s="1521"/>
      <c r="F528" s="1609"/>
      <c r="G528" s="2616" t="s">
        <v>4183</v>
      </c>
      <c r="H528" s="3644"/>
      <c r="I528" s="3645"/>
      <c r="J528" s="3646"/>
      <c r="K528" s="1638"/>
      <c r="L528" s="887"/>
      <c r="M528" s="477"/>
      <c r="N528" s="480"/>
      <c r="O528" s="1622"/>
    </row>
    <row r="529" spans="3:15" ht="33" customHeight="1">
      <c r="C529" s="1578"/>
      <c r="D529" s="3664"/>
      <c r="E529" s="1521"/>
      <c r="F529" s="1609"/>
      <c r="G529" s="2616" t="s">
        <v>4007</v>
      </c>
      <c r="H529" s="3644"/>
      <c r="I529" s="3645"/>
      <c r="J529" s="3646"/>
      <c r="K529" s="1639"/>
      <c r="L529" s="887"/>
      <c r="M529" s="477"/>
      <c r="N529" s="480"/>
      <c r="O529" s="1622"/>
    </row>
    <row r="530" spans="3:15" ht="106.5" customHeight="1">
      <c r="C530" s="1578"/>
      <c r="D530" s="3664"/>
      <c r="E530" s="1521"/>
      <c r="F530" s="1609"/>
      <c r="G530" s="2617" t="s">
        <v>4008</v>
      </c>
      <c r="H530" s="3644"/>
      <c r="I530" s="3645"/>
      <c r="J530" s="3646"/>
      <c r="K530" s="1639"/>
      <c r="L530" s="887"/>
      <c r="M530" s="477"/>
      <c r="N530" s="480">
        <f>+K530</f>
        <v>0</v>
      </c>
      <c r="O530" s="1622"/>
    </row>
    <row r="531" spans="3:15" ht="25.5">
      <c r="C531" s="1578"/>
      <c r="D531" s="3664"/>
      <c r="E531" s="1521"/>
      <c r="F531" s="1609"/>
      <c r="G531" s="2692" t="s">
        <v>4034</v>
      </c>
      <c r="H531" s="3644"/>
      <c r="I531" s="3645"/>
      <c r="J531" s="3646"/>
      <c r="K531" s="1638"/>
      <c r="L531" s="887"/>
      <c r="M531" s="477"/>
      <c r="N531" s="478">
        <f>IF(N529+N530&gt;O522,O522,N529+N530)</f>
        <v>0</v>
      </c>
      <c r="O531" s="1622"/>
    </row>
    <row r="532" spans="3:15" ht="13.5" thickBot="1">
      <c r="C532" s="1578"/>
      <c r="D532" s="3664"/>
      <c r="E532" s="1734"/>
      <c r="F532" s="1613"/>
      <c r="G532" s="489"/>
      <c r="H532" s="3647"/>
      <c r="I532" s="3648"/>
      <c r="J532" s="3649"/>
      <c r="K532" s="473"/>
      <c r="L532" s="471"/>
      <c r="M532" s="471"/>
      <c r="N532" s="1644"/>
      <c r="O532" s="472"/>
    </row>
    <row r="533" spans="3:15">
      <c r="C533" s="1578"/>
      <c r="D533" s="3664"/>
      <c r="E533" s="2753"/>
      <c r="F533" s="1641"/>
      <c r="G533" s="709" t="s">
        <v>3990</v>
      </c>
      <c r="H533" s="1793"/>
      <c r="I533" s="2539"/>
      <c r="J533" s="2551">
        <f>IF(J522-J526&gt;0,J522-J526,0)</f>
        <v>0</v>
      </c>
      <c r="K533" s="2552"/>
      <c r="L533" s="2553"/>
      <c r="M533" s="2554"/>
      <c r="N533" s="2553"/>
      <c r="O533" s="2551">
        <f>IF(O522-O526&gt;0,O522-O526,0)</f>
        <v>0</v>
      </c>
    </row>
    <row r="534" spans="3:15" ht="9.75" customHeight="1" thickBot="1">
      <c r="C534" s="1578"/>
      <c r="D534" s="3665"/>
      <c r="E534" s="2754"/>
      <c r="F534" s="1662"/>
      <c r="G534" s="1663"/>
      <c r="H534" s="1866"/>
      <c r="I534" s="2541"/>
      <c r="J534" s="2540"/>
      <c r="K534" s="1866"/>
      <c r="L534" s="2541"/>
      <c r="M534" s="2540"/>
      <c r="N534" s="2541"/>
      <c r="O534" s="2540"/>
    </row>
    <row r="535" spans="3:15">
      <c r="C535" s="1578"/>
      <c r="D535" s="3696" t="s">
        <v>4184</v>
      </c>
      <c r="E535" s="1521"/>
      <c r="F535" s="1609"/>
      <c r="G535" s="1861" t="s">
        <v>194</v>
      </c>
      <c r="H535" s="487"/>
      <c r="I535" s="488"/>
      <c r="J535" s="469">
        <f>ROUND(SUM(I537:I556),-3)</f>
        <v>0</v>
      </c>
      <c r="K535" s="468"/>
      <c r="L535" s="469"/>
      <c r="M535" s="470"/>
      <c r="N535" s="1623"/>
      <c r="O535" s="1622">
        <f>ROUND(SUM(N537:N556),-3)</f>
        <v>0</v>
      </c>
    </row>
    <row r="536" spans="3:15" ht="25.5">
      <c r="C536" s="1578"/>
      <c r="D536" s="3697"/>
      <c r="E536" s="1521"/>
      <c r="F536" s="1859"/>
      <c r="G536" s="2653" t="s">
        <v>4009</v>
      </c>
      <c r="H536" s="480"/>
      <c r="I536" s="805"/>
      <c r="J536" s="477"/>
      <c r="K536" s="478"/>
      <c r="L536" s="887"/>
      <c r="M536" s="479"/>
      <c r="N536" s="1638"/>
      <c r="O536" s="479"/>
    </row>
    <row r="537" spans="3:15">
      <c r="C537" s="1578"/>
      <c r="D537" s="3697"/>
      <c r="E537" s="1521"/>
      <c r="F537" s="1609"/>
      <c r="G537" s="1846"/>
      <c r="H537" s="480"/>
      <c r="I537" s="805"/>
      <c r="J537" s="477"/>
      <c r="K537" s="478"/>
      <c r="L537" s="887"/>
      <c r="M537" s="479"/>
      <c r="N537" s="1638"/>
      <c r="O537" s="479"/>
    </row>
    <row r="538" spans="3:15" ht="27.95" customHeight="1">
      <c r="C538" s="1578"/>
      <c r="D538" s="3697"/>
      <c r="E538" s="1521"/>
      <c r="F538" s="1859"/>
      <c r="G538" s="1862" t="s">
        <v>4010</v>
      </c>
      <c r="H538" s="592"/>
      <c r="I538" s="1576">
        <f>+'Concilación utilidades'!E23</f>
        <v>0</v>
      </c>
      <c r="J538" s="477"/>
      <c r="K538" s="478"/>
      <c r="L538" s="887"/>
      <c r="M538" s="479"/>
      <c r="N538" s="1639">
        <f>+I538+M538-K538</f>
        <v>0</v>
      </c>
      <c r="O538" s="479"/>
    </row>
    <row r="539" spans="3:15">
      <c r="C539" s="1578"/>
      <c r="D539" s="3697"/>
      <c r="E539" s="1521"/>
      <c r="F539" s="1859"/>
      <c r="G539" s="1862"/>
      <c r="H539" s="592"/>
      <c r="I539" s="1576"/>
      <c r="J539" s="477"/>
      <c r="K539" s="478"/>
      <c r="L539" s="887"/>
      <c r="M539" s="479"/>
      <c r="N539" s="1639"/>
      <c r="O539" s="479"/>
    </row>
    <row r="540" spans="3:15">
      <c r="C540" s="1578"/>
      <c r="D540" s="3697"/>
      <c r="E540" s="1521"/>
      <c r="F540" s="1859" t="s">
        <v>4020</v>
      </c>
      <c r="G540" s="1862" t="s">
        <v>4019</v>
      </c>
      <c r="H540" s="592"/>
      <c r="I540" s="1576">
        <f>+'Concilación utilidades'!F30</f>
        <v>0</v>
      </c>
      <c r="J540" s="477"/>
      <c r="K540" s="478"/>
      <c r="L540" s="887"/>
      <c r="M540" s="479"/>
      <c r="N540" s="1639">
        <f>+I540+M540-K540</f>
        <v>0</v>
      </c>
      <c r="O540" s="479"/>
    </row>
    <row r="541" spans="3:15">
      <c r="C541" s="1578"/>
      <c r="D541" s="3697"/>
      <c r="E541" s="1521"/>
      <c r="F541" s="1859"/>
      <c r="G541" s="1862"/>
      <c r="H541" s="592"/>
      <c r="I541" s="1576"/>
      <c r="J541" s="477"/>
      <c r="K541" s="478"/>
      <c r="L541" s="887"/>
      <c r="M541" s="479"/>
      <c r="N541" s="1639"/>
      <c r="O541" s="479"/>
    </row>
    <row r="542" spans="3:15">
      <c r="C542" s="1578"/>
      <c r="D542" s="3697"/>
      <c r="E542" s="1521"/>
      <c r="F542" s="1859"/>
      <c r="G542" s="1847" t="s">
        <v>1488</v>
      </c>
      <c r="H542" s="480"/>
      <c r="I542" s="1576"/>
      <c r="J542" s="477"/>
      <c r="K542" s="496">
        <f>+I542</f>
        <v>0</v>
      </c>
      <c r="L542" s="1628" t="s">
        <v>662</v>
      </c>
      <c r="M542" s="479"/>
      <c r="N542" s="1639">
        <f>+I542+M542-K542</f>
        <v>0</v>
      </c>
      <c r="O542" s="479"/>
    </row>
    <row r="543" spans="3:15">
      <c r="C543" s="1578"/>
      <c r="D543" s="3697"/>
      <c r="E543" s="1521"/>
      <c r="F543" s="1859"/>
      <c r="G543" s="1847"/>
      <c r="H543" s="480"/>
      <c r="I543" s="1576"/>
      <c r="J543" s="477"/>
      <c r="K543" s="478"/>
      <c r="L543" s="887"/>
      <c r="M543" s="479"/>
      <c r="N543" s="1639"/>
      <c r="O543" s="479"/>
    </row>
    <row r="544" spans="3:15" ht="25.5">
      <c r="C544" s="1578"/>
      <c r="D544" s="3697"/>
      <c r="E544" s="1521"/>
      <c r="F544" s="1859"/>
      <c r="G544" s="1847" t="s">
        <v>1489</v>
      </c>
      <c r="H544" s="480"/>
      <c r="I544" s="1576">
        <f>+'Concilación utilidades'!F39</f>
        <v>0</v>
      </c>
      <c r="J544" s="477"/>
      <c r="K544" s="496">
        <f>+I544</f>
        <v>0</v>
      </c>
      <c r="L544" s="1628" t="s">
        <v>647</v>
      </c>
      <c r="M544" s="479"/>
      <c r="N544" s="1639">
        <f>+I544+M544-K544</f>
        <v>0</v>
      </c>
      <c r="O544" s="479"/>
    </row>
    <row r="545" spans="3:15">
      <c r="C545" s="1578"/>
      <c r="D545" s="3697"/>
      <c r="E545" s="1521"/>
      <c r="F545" s="1859"/>
      <c r="G545" s="1847"/>
      <c r="H545" s="480"/>
      <c r="I545" s="1576"/>
      <c r="J545" s="477"/>
      <c r="K545" s="478"/>
      <c r="L545" s="887"/>
      <c r="M545" s="479"/>
      <c r="N545" s="1639"/>
      <c r="O545" s="479"/>
    </row>
    <row r="546" spans="3:15">
      <c r="C546" s="1578"/>
      <c r="D546" s="3697"/>
      <c r="E546" s="1521"/>
      <c r="F546" s="1859"/>
      <c r="G546" s="1847" t="s">
        <v>1432</v>
      </c>
      <c r="H546" s="480"/>
      <c r="I546" s="1576"/>
      <c r="J546" s="477"/>
      <c r="K546" s="478"/>
      <c r="L546" s="1628" t="s">
        <v>647</v>
      </c>
      <c r="M546" s="479"/>
      <c r="N546" s="1639">
        <f>+I546+M546-K546</f>
        <v>0</v>
      </c>
      <c r="O546" s="479"/>
    </row>
    <row r="547" spans="3:15">
      <c r="C547" s="1578"/>
      <c r="D547" s="3697"/>
      <c r="E547" s="1521"/>
      <c r="F547" s="1859"/>
      <c r="G547" s="1847"/>
      <c r="H547" s="480"/>
      <c r="I547" s="1576"/>
      <c r="J547" s="477"/>
      <c r="K547" s="478"/>
      <c r="L547" s="887"/>
      <c r="M547" s="479"/>
      <c r="N547" s="1639"/>
      <c r="O547" s="479"/>
    </row>
    <row r="548" spans="3:15">
      <c r="C548" s="1578"/>
      <c r="D548" s="3697"/>
      <c r="E548" s="1521"/>
      <c r="F548" s="1859"/>
      <c r="G548" s="1847" t="s">
        <v>635</v>
      </c>
      <c r="H548" s="480"/>
      <c r="I548" s="1576">
        <f>+'Concilación utilidades'!F40</f>
        <v>0</v>
      </c>
      <c r="J548" s="477"/>
      <c r="K548" s="478"/>
      <c r="L548" s="887"/>
      <c r="M548" s="479"/>
      <c r="N548" s="1639">
        <f>+I548+M548-K548</f>
        <v>0</v>
      </c>
      <c r="O548" s="479"/>
    </row>
    <row r="549" spans="3:15">
      <c r="C549" s="1578"/>
      <c r="D549" s="3697"/>
      <c r="E549" s="1521"/>
      <c r="F549" s="1859"/>
      <c r="G549" s="1847"/>
      <c r="H549" s="480"/>
      <c r="I549" s="1576"/>
      <c r="J549" s="477"/>
      <c r="K549" s="478"/>
      <c r="L549" s="887"/>
      <c r="M549" s="479"/>
      <c r="N549" s="1639"/>
      <c r="O549" s="479"/>
    </row>
    <row r="550" spans="3:15">
      <c r="C550" s="1578"/>
      <c r="D550" s="3697"/>
      <c r="E550" s="1521"/>
      <c r="F550" s="1859"/>
      <c r="G550" s="1847" t="s">
        <v>1490</v>
      </c>
      <c r="H550" s="480"/>
      <c r="I550" s="1576"/>
      <c r="J550" s="477"/>
      <c r="K550" s="478"/>
      <c r="L550" s="887"/>
      <c r="M550" s="479"/>
      <c r="N550" s="1639">
        <f>+I550+M550-K550</f>
        <v>0</v>
      </c>
      <c r="O550" s="479"/>
    </row>
    <row r="551" spans="3:15">
      <c r="C551" s="1578"/>
      <c r="D551" s="3697"/>
      <c r="E551" s="1521"/>
      <c r="F551" s="1859"/>
      <c r="G551" s="1847"/>
      <c r="H551" s="480"/>
      <c r="I551" s="1576"/>
      <c r="J551" s="477"/>
      <c r="K551" s="478"/>
      <c r="L551" s="887"/>
      <c r="M551" s="479"/>
      <c r="N551" s="1639"/>
      <c r="O551" s="479"/>
    </row>
    <row r="552" spans="3:15">
      <c r="C552" s="1578"/>
      <c r="D552" s="3697"/>
      <c r="E552" s="1521"/>
      <c r="F552" s="1859"/>
      <c r="G552" s="1847" t="s">
        <v>634</v>
      </c>
      <c r="H552" s="480"/>
      <c r="I552" s="1576"/>
      <c r="J552" s="477"/>
      <c r="K552" s="496">
        <f>+I552</f>
        <v>0</v>
      </c>
      <c r="L552" s="1628" t="s">
        <v>666</v>
      </c>
      <c r="M552" s="479"/>
      <c r="N552" s="1639">
        <f>+I552+M552-K552</f>
        <v>0</v>
      </c>
      <c r="O552" s="479"/>
    </row>
    <row r="553" spans="3:15">
      <c r="C553" s="1578"/>
      <c r="D553" s="3697"/>
      <c r="E553" s="1521"/>
      <c r="F553" s="1860"/>
      <c r="G553" s="1847"/>
      <c r="H553" s="480"/>
      <c r="I553" s="1576"/>
      <c r="J553" s="477"/>
      <c r="K553" s="478"/>
      <c r="L553" s="887"/>
      <c r="M553" s="479"/>
      <c r="N553" s="1639"/>
      <c r="O553" s="479"/>
    </row>
    <row r="554" spans="3:15">
      <c r="C554" s="1578"/>
      <c r="D554" s="3697"/>
      <c r="E554" s="1521"/>
      <c r="F554" s="1859"/>
      <c r="G554" s="1847" t="s">
        <v>393</v>
      </c>
      <c r="H554" s="480"/>
      <c r="I554" s="1576"/>
      <c r="J554" s="477"/>
      <c r="K554" s="478"/>
      <c r="L554" s="887"/>
      <c r="M554" s="479"/>
      <c r="N554" s="1639"/>
      <c r="O554" s="479"/>
    </row>
    <row r="555" spans="3:15">
      <c r="C555" s="1578"/>
      <c r="D555" s="3697"/>
      <c r="E555" s="1521"/>
      <c r="F555" s="1859"/>
      <c r="G555" s="1847" t="s">
        <v>636</v>
      </c>
      <c r="H555" s="480"/>
      <c r="I555" s="1576">
        <f>+'Concilación utilidades'!F41</f>
        <v>0</v>
      </c>
      <c r="J555" s="477"/>
      <c r="K555" s="478"/>
      <c r="L555" s="887"/>
      <c r="M555" s="479"/>
      <c r="N555" s="1639">
        <f>+I555+M555-K555</f>
        <v>0</v>
      </c>
      <c r="O555" s="479"/>
    </row>
    <row r="556" spans="3:15">
      <c r="C556" s="1578"/>
      <c r="D556" s="3697"/>
      <c r="E556" s="1521"/>
      <c r="F556" s="1857"/>
      <c r="G556" s="1863" t="s">
        <v>1491</v>
      </c>
      <c r="H556" s="480"/>
      <c r="I556" s="11">
        <f>+'Concilación utilidades'!F42</f>
        <v>0</v>
      </c>
      <c r="J556" s="477"/>
      <c r="K556" s="1858">
        <f>+I556</f>
        <v>0</v>
      </c>
      <c r="L556" s="477"/>
      <c r="M556" s="479"/>
      <c r="N556" s="1639">
        <f>+I556+M556-K556</f>
        <v>0</v>
      </c>
      <c r="O556" s="479"/>
    </row>
    <row r="557" spans="3:15" ht="6.75" customHeight="1">
      <c r="C557" s="1578"/>
      <c r="D557" s="3697"/>
      <c r="E557" s="1521"/>
      <c r="F557" s="1624"/>
      <c r="G557" s="1846"/>
      <c r="H557" s="1626"/>
      <c r="I557" s="1599"/>
      <c r="J557" s="466"/>
      <c r="K557" s="1661"/>
      <c r="L557" s="466"/>
      <c r="M557" s="1622"/>
      <c r="N557" s="334"/>
      <c r="O557" s="1622"/>
    </row>
    <row r="558" spans="3:15" ht="6.75" customHeight="1" thickBot="1">
      <c r="C558" s="1578"/>
      <c r="D558" s="3697"/>
      <c r="E558" s="1734"/>
      <c r="F558" s="1664"/>
      <c r="G558" s="1864"/>
      <c r="H558" s="1665"/>
      <c r="I558" s="449"/>
      <c r="J558" s="471"/>
      <c r="K558" s="1644"/>
      <c r="L558" s="471"/>
      <c r="M558" s="472"/>
      <c r="N558" s="473"/>
      <c r="O558" s="472"/>
    </row>
    <row r="559" spans="3:15">
      <c r="C559" s="1578"/>
      <c r="D559" s="3697"/>
      <c r="E559" s="1741"/>
      <c r="F559" s="1538"/>
      <c r="G559" s="425" t="s">
        <v>195</v>
      </c>
      <c r="H559" s="1666"/>
      <c r="I559" s="1549"/>
      <c r="J559" s="457">
        <f>ROUND(I560,-3)</f>
        <v>0</v>
      </c>
      <c r="K559" s="1667"/>
      <c r="L559" s="457"/>
      <c r="M559" s="1605"/>
      <c r="N559" s="1630"/>
      <c r="O559" s="1605">
        <f>ROUND(N560,-3)</f>
        <v>0</v>
      </c>
    </row>
    <row r="560" spans="3:15">
      <c r="C560" s="1578"/>
      <c r="D560" s="3697"/>
      <c r="E560" s="1741"/>
      <c r="F560" s="1538"/>
      <c r="G560" s="559" t="s">
        <v>1492</v>
      </c>
      <c r="H560" s="494"/>
      <c r="I560" s="475">
        <f>-'Concilación utilidades'!F47</f>
        <v>0</v>
      </c>
      <c r="J560" s="364"/>
      <c r="K560" s="474"/>
      <c r="L560" s="792"/>
      <c r="M560" s="357"/>
      <c r="N560" s="1635">
        <f>+I560+K560-M560</f>
        <v>0</v>
      </c>
      <c r="O560" s="357"/>
    </row>
    <row r="561" spans="3:15">
      <c r="C561" s="1578"/>
      <c r="D561" s="3697"/>
      <c r="E561" s="1741"/>
      <c r="F561" s="1538"/>
      <c r="G561" s="559"/>
      <c r="H561" s="494"/>
      <c r="I561" s="475"/>
      <c r="J561" s="364"/>
      <c r="K561" s="474"/>
      <c r="L561" s="792"/>
      <c r="M561" s="357"/>
      <c r="N561" s="1541"/>
      <c r="O561" s="357"/>
    </row>
    <row r="562" spans="3:15" ht="13.5" thickBot="1">
      <c r="C562" s="1578"/>
      <c r="D562" s="3697"/>
      <c r="E562" s="1742"/>
      <c r="F562" s="1616"/>
      <c r="G562" s="1668"/>
      <c r="H562" s="485"/>
      <c r="I562" s="486"/>
      <c r="J562" s="464"/>
      <c r="K562" s="1658"/>
      <c r="L562" s="464"/>
      <c r="M562" s="462"/>
      <c r="N562" s="463"/>
      <c r="O562" s="462"/>
    </row>
    <row r="563" spans="3:15">
      <c r="C563" s="1578"/>
      <c r="D563" s="3697"/>
      <c r="E563" s="1521"/>
      <c r="F563" s="1609"/>
      <c r="G563" s="452" t="s">
        <v>668</v>
      </c>
      <c r="H563" s="3641" t="s">
        <v>637</v>
      </c>
      <c r="I563" s="3642"/>
      <c r="J563" s="3643"/>
      <c r="K563" s="1661"/>
      <c r="L563" s="466"/>
      <c r="M563" s="1622"/>
      <c r="N563" s="1623"/>
      <c r="O563" s="1622">
        <f>ROUND(SUM(N566:N575),-3)</f>
        <v>0</v>
      </c>
    </row>
    <row r="564" spans="3:15">
      <c r="C564" s="1578"/>
      <c r="D564" s="3697"/>
      <c r="E564" s="1521"/>
      <c r="F564" s="1609"/>
      <c r="G564" s="322"/>
      <c r="H564" s="3644"/>
      <c r="I564" s="3645"/>
      <c r="J564" s="3646"/>
      <c r="K564" s="478"/>
      <c r="L564" s="887"/>
      <c r="M564" s="479"/>
      <c r="N564" s="1638"/>
      <c r="O564" s="479"/>
    </row>
    <row r="565" spans="3:15">
      <c r="C565" s="1578"/>
      <c r="D565" s="3697"/>
      <c r="E565" s="1521"/>
      <c r="F565" s="1609"/>
      <c r="G565" s="322" t="s">
        <v>227</v>
      </c>
      <c r="H565" s="3644"/>
      <c r="I565" s="3645"/>
      <c r="J565" s="3646"/>
      <c r="K565" s="478"/>
      <c r="L565" s="887"/>
      <c r="M565" s="479"/>
      <c r="N565" s="1638"/>
      <c r="O565" s="479"/>
    </row>
    <row r="566" spans="3:15">
      <c r="C566" s="1578"/>
      <c r="D566" s="3697"/>
      <c r="E566" s="1521"/>
      <c r="F566" s="1609"/>
      <c r="G566" s="944" t="s">
        <v>4014</v>
      </c>
      <c r="H566" s="3644"/>
      <c r="I566" s="3645"/>
      <c r="J566" s="3646"/>
      <c r="K566" s="478"/>
      <c r="L566" s="887"/>
      <c r="M566" s="495"/>
      <c r="N566" s="1669">
        <f>+M566</f>
        <v>0</v>
      </c>
      <c r="O566" s="479"/>
    </row>
    <row r="567" spans="3:15">
      <c r="C567" s="1578"/>
      <c r="D567" s="3697"/>
      <c r="E567" s="1521"/>
      <c r="F567" s="1609"/>
      <c r="G567" s="322" t="s">
        <v>210</v>
      </c>
      <c r="H567" s="3644"/>
      <c r="I567" s="3645"/>
      <c r="J567" s="3646"/>
      <c r="K567" s="478"/>
      <c r="L567" s="887"/>
      <c r="M567" s="495"/>
      <c r="N567" s="1669">
        <f t="shared" ref="N567:N574" si="11">+M567</f>
        <v>0</v>
      </c>
      <c r="O567" s="479"/>
    </row>
    <row r="568" spans="3:15" ht="76.5">
      <c r="C568" s="1578"/>
      <c r="D568" s="3697"/>
      <c r="E568" s="1521"/>
      <c r="F568" s="1609"/>
      <c r="G568" s="944" t="s">
        <v>1746</v>
      </c>
      <c r="H568" s="3644"/>
      <c r="I568" s="3645"/>
      <c r="J568" s="3646"/>
      <c r="K568" s="478"/>
      <c r="L568" s="887"/>
      <c r="M568" s="495"/>
      <c r="N568" s="1669">
        <f t="shared" si="11"/>
        <v>0</v>
      </c>
      <c r="O568" s="479"/>
    </row>
    <row r="569" spans="3:15">
      <c r="C569" s="1578"/>
      <c r="D569" s="3697"/>
      <c r="E569" s="1521"/>
      <c r="F569" s="1609"/>
      <c r="G569" s="322" t="s">
        <v>228</v>
      </c>
      <c r="H569" s="3644"/>
      <c r="I569" s="3645"/>
      <c r="J569" s="3646"/>
      <c r="K569" s="478"/>
      <c r="L569" s="887"/>
      <c r="M569" s="495"/>
      <c r="N569" s="1669">
        <f t="shared" si="11"/>
        <v>0</v>
      </c>
      <c r="O569" s="479"/>
    </row>
    <row r="570" spans="3:15" ht="25.5">
      <c r="C570" s="1578"/>
      <c r="D570" s="3697"/>
      <c r="E570" s="1521"/>
      <c r="F570" s="1609"/>
      <c r="G570" s="322" t="s">
        <v>229</v>
      </c>
      <c r="H570" s="3644"/>
      <c r="I570" s="3645"/>
      <c r="J570" s="3646"/>
      <c r="K570" s="478"/>
      <c r="L570" s="887"/>
      <c r="M570" s="495"/>
      <c r="N570" s="1669">
        <f t="shared" si="11"/>
        <v>0</v>
      </c>
      <c r="O570" s="479"/>
    </row>
    <row r="571" spans="3:15">
      <c r="C571" s="1578"/>
      <c r="D571" s="3697"/>
      <c r="E571" s="1521"/>
      <c r="F571" s="1609"/>
      <c r="G571" s="322" t="s">
        <v>249</v>
      </c>
      <c r="H571" s="3644"/>
      <c r="I571" s="3645"/>
      <c r="J571" s="3646"/>
      <c r="K571" s="478"/>
      <c r="L571" s="887"/>
      <c r="M571" s="495"/>
      <c r="N571" s="1669">
        <f t="shared" si="11"/>
        <v>0</v>
      </c>
      <c r="O571" s="479"/>
    </row>
    <row r="572" spans="3:15">
      <c r="C572" s="1578"/>
      <c r="D572" s="3697"/>
      <c r="E572" s="1521"/>
      <c r="F572" s="1609"/>
      <c r="G572" s="322" t="s">
        <v>234</v>
      </c>
      <c r="H572" s="3644"/>
      <c r="I572" s="3645"/>
      <c r="J572" s="3646"/>
      <c r="K572" s="478"/>
      <c r="L572" s="887"/>
      <c r="M572" s="495"/>
      <c r="N572" s="1669">
        <f t="shared" si="11"/>
        <v>0</v>
      </c>
      <c r="O572" s="479"/>
    </row>
    <row r="573" spans="3:15">
      <c r="C573" s="1578"/>
      <c r="D573" s="3697"/>
      <c r="E573" s="1521"/>
      <c r="F573" s="1609"/>
      <c r="G573" s="561" t="s">
        <v>230</v>
      </c>
      <c r="H573" s="3644"/>
      <c r="I573" s="3645"/>
      <c r="J573" s="3646"/>
      <c r="K573" s="478"/>
      <c r="L573" s="887"/>
      <c r="M573" s="495"/>
      <c r="N573" s="1669">
        <f t="shared" si="11"/>
        <v>0</v>
      </c>
      <c r="O573" s="479"/>
    </row>
    <row r="574" spans="3:15" ht="25.5">
      <c r="C574" s="1578"/>
      <c r="D574" s="3697"/>
      <c r="E574" s="1521"/>
      <c r="F574" s="1609"/>
      <c r="G574" s="323" t="s">
        <v>231</v>
      </c>
      <c r="H574" s="3644"/>
      <c r="I574" s="3645"/>
      <c r="J574" s="3646"/>
      <c r="K574" s="478"/>
      <c r="L574" s="887"/>
      <c r="M574" s="495"/>
      <c r="N574" s="1639">
        <f t="shared" si="11"/>
        <v>0</v>
      </c>
      <c r="O574" s="479"/>
    </row>
    <row r="575" spans="3:15">
      <c r="C575" s="1578"/>
      <c r="D575" s="3697"/>
      <c r="E575" s="1521"/>
      <c r="F575" s="1609"/>
      <c r="G575" s="323"/>
      <c r="H575" s="3644"/>
      <c r="I575" s="3645"/>
      <c r="J575" s="3646"/>
      <c r="K575" s="478"/>
      <c r="L575" s="887"/>
      <c r="M575" s="495"/>
      <c r="N575" s="1639"/>
      <c r="O575" s="479"/>
    </row>
    <row r="576" spans="3:15" ht="13.5" thickBot="1">
      <c r="C576" s="1578"/>
      <c r="D576" s="3697"/>
      <c r="E576" s="1734"/>
      <c r="F576" s="1613"/>
      <c r="G576" s="489"/>
      <c r="H576" s="3647"/>
      <c r="I576" s="3648"/>
      <c r="J576" s="3649"/>
      <c r="K576" s="1644"/>
      <c r="L576" s="471"/>
      <c r="M576" s="472"/>
      <c r="N576" s="473"/>
      <c r="O576" s="472"/>
    </row>
    <row r="577" spans="3:15">
      <c r="C577" s="1578"/>
      <c r="D577" s="3697"/>
      <c r="E577" s="1741"/>
      <c r="F577" s="1538"/>
      <c r="G577" s="1606" t="s">
        <v>192</v>
      </c>
      <c r="H577" s="1666"/>
      <c r="I577" s="1549"/>
      <c r="J577" s="457">
        <f>ROUND(SUM(I579:I612),-3)</f>
        <v>0</v>
      </c>
      <c r="K577" s="1667"/>
      <c r="L577" s="457"/>
      <c r="M577" s="1605"/>
      <c r="N577" s="1630"/>
      <c r="O577" s="1605">
        <f>ROUND(SUM(N579:N614),-3)</f>
        <v>0</v>
      </c>
    </row>
    <row r="578" spans="3:15" ht="8.25" customHeight="1">
      <c r="C578" s="1578"/>
      <c r="D578" s="3697"/>
      <c r="E578" s="1741"/>
      <c r="F578" s="1538"/>
      <c r="G578" s="1856"/>
      <c r="H578" s="1666"/>
      <c r="I578" s="1549"/>
      <c r="J578" s="457"/>
      <c r="K578" s="1667"/>
      <c r="L578" s="457"/>
      <c r="M578" s="1605"/>
      <c r="N578" s="1630"/>
      <c r="O578" s="1605"/>
    </row>
    <row r="579" spans="3:15">
      <c r="C579" s="1578"/>
      <c r="D579" s="3697"/>
      <c r="E579" s="1741"/>
      <c r="F579" s="2654"/>
      <c r="G579" s="593" t="s">
        <v>639</v>
      </c>
      <c r="H579" s="494"/>
      <c r="I579" s="475">
        <f>-'Concilación utilidades'!F89</f>
        <v>0</v>
      </c>
      <c r="J579" s="364"/>
      <c r="K579" s="474"/>
      <c r="L579" s="792"/>
      <c r="M579" s="476"/>
      <c r="N579" s="1635">
        <f>+I579+K579-M579</f>
        <v>0</v>
      </c>
      <c r="O579" s="357"/>
    </row>
    <row r="580" spans="3:15">
      <c r="C580" s="1578"/>
      <c r="D580" s="3697"/>
      <c r="E580" s="1741"/>
      <c r="F580" s="1670" t="s">
        <v>4021</v>
      </c>
      <c r="G580" s="593" t="s">
        <v>4018</v>
      </c>
      <c r="H580" s="494"/>
      <c r="I580" s="475">
        <f>-'Concilación utilidades'!F91</f>
        <v>0</v>
      </c>
      <c r="J580" s="364"/>
      <c r="K580" s="491"/>
      <c r="L580" s="1671" t="s">
        <v>649</v>
      </c>
      <c r="M580" s="476"/>
      <c r="N580" s="1635">
        <f>+I580+K580-M580</f>
        <v>0</v>
      </c>
      <c r="O580" s="357"/>
    </row>
    <row r="581" spans="3:15">
      <c r="C581" s="1578"/>
      <c r="D581" s="3697"/>
      <c r="E581" s="1741"/>
      <c r="F581" s="2655"/>
      <c r="G581" s="593" t="s">
        <v>589</v>
      </c>
      <c r="H581" s="494"/>
      <c r="I581" s="475">
        <f>-'Concilación utilidades'!F94</f>
        <v>0</v>
      </c>
      <c r="J581" s="364"/>
      <c r="K581" s="491">
        <f>-'Concilación utilidades'!E149</f>
        <v>0</v>
      </c>
      <c r="L581" s="1671" t="s">
        <v>645</v>
      </c>
      <c r="M581" s="476"/>
      <c r="N581" s="1635">
        <f t="shared" ref="N581:N610" si="12">+I581+K581-M581</f>
        <v>0</v>
      </c>
      <c r="O581" s="357"/>
    </row>
    <row r="582" spans="3:15">
      <c r="C582" s="1578"/>
      <c r="D582" s="3697"/>
      <c r="E582" s="1741"/>
      <c r="F582" s="594"/>
      <c r="G582" s="595" t="s">
        <v>574</v>
      </c>
      <c r="H582" s="494"/>
      <c r="I582" s="475">
        <f>-'Concilación utilidades'!F95</f>
        <v>0</v>
      </c>
      <c r="J582" s="364"/>
      <c r="K582" s="491"/>
      <c r="L582" s="1671"/>
      <c r="M582" s="476"/>
      <c r="N582" s="1635">
        <f t="shared" si="12"/>
        <v>0</v>
      </c>
      <c r="O582" s="357"/>
    </row>
    <row r="583" spans="3:15">
      <c r="C583" s="1578"/>
      <c r="D583" s="3697"/>
      <c r="E583" s="1741"/>
      <c r="F583" s="594"/>
      <c r="G583" s="595" t="s">
        <v>575</v>
      </c>
      <c r="H583" s="494"/>
      <c r="I583" s="475">
        <f>-'Concilación utilidades'!F96</f>
        <v>0</v>
      </c>
      <c r="J583" s="364"/>
      <c r="K583" s="491">
        <f>-'Concilación utilidades'!E150</f>
        <v>0</v>
      </c>
      <c r="L583" s="1671" t="s">
        <v>645</v>
      </c>
      <c r="M583" s="476">
        <f>+'Concilación utilidades'!E166</f>
        <v>0</v>
      </c>
      <c r="N583" s="1635">
        <f t="shared" si="12"/>
        <v>0</v>
      </c>
      <c r="O583" s="357"/>
    </row>
    <row r="584" spans="3:15">
      <c r="C584" s="1578"/>
      <c r="D584" s="3697"/>
      <c r="E584" s="1741"/>
      <c r="F584" s="594"/>
      <c r="G584" s="595" t="s">
        <v>576</v>
      </c>
      <c r="H584" s="494"/>
      <c r="I584" s="475">
        <f>-'Concilación utilidades'!F97</f>
        <v>0</v>
      </c>
      <c r="J584" s="364"/>
      <c r="K584" s="491"/>
      <c r="L584" s="886"/>
      <c r="M584" s="476"/>
      <c r="N584" s="1635">
        <f t="shared" si="12"/>
        <v>0</v>
      </c>
      <c r="O584" s="357"/>
    </row>
    <row r="585" spans="3:15">
      <c r="C585" s="1578"/>
      <c r="D585" s="3697"/>
      <c r="E585" s="1741"/>
      <c r="F585" s="594"/>
      <c r="G585" s="595" t="s">
        <v>577</v>
      </c>
      <c r="H585" s="494"/>
      <c r="I585" s="475">
        <f>-'Concilación utilidades'!F98</f>
        <v>0</v>
      </c>
      <c r="J585" s="364"/>
      <c r="K585" s="491"/>
      <c r="L585" s="886"/>
      <c r="M585" s="476"/>
      <c r="N585" s="1635">
        <f t="shared" si="12"/>
        <v>0</v>
      </c>
      <c r="O585" s="357"/>
    </row>
    <row r="586" spans="3:15">
      <c r="C586" s="1578"/>
      <c r="D586" s="3697"/>
      <c r="E586" s="1741"/>
      <c r="F586" s="594"/>
      <c r="G586" s="595" t="s">
        <v>578</v>
      </c>
      <c r="H586" s="494"/>
      <c r="I586" s="475">
        <f>-'Concilación utilidades'!F99</f>
        <v>0</v>
      </c>
      <c r="J586" s="364"/>
      <c r="K586" s="491"/>
      <c r="L586" s="886"/>
      <c r="M586" s="476"/>
      <c r="N586" s="1635">
        <f t="shared" si="12"/>
        <v>0</v>
      </c>
      <c r="O586" s="357"/>
    </row>
    <row r="587" spans="3:15">
      <c r="C587" s="1578"/>
      <c r="D587" s="3697"/>
      <c r="E587" s="1741"/>
      <c r="F587" s="594"/>
      <c r="G587" s="595" t="s">
        <v>579</v>
      </c>
      <c r="H587" s="494"/>
      <c r="I587" s="475">
        <f>-'Concilación utilidades'!F100</f>
        <v>0</v>
      </c>
      <c r="J587" s="364"/>
      <c r="K587" s="491"/>
      <c r="L587" s="886"/>
      <c r="M587" s="476"/>
      <c r="N587" s="1635">
        <f t="shared" si="12"/>
        <v>0</v>
      </c>
      <c r="O587" s="357"/>
    </row>
    <row r="588" spans="3:15">
      <c r="C588" s="1578"/>
      <c r="D588" s="3697"/>
      <c r="E588" s="1741"/>
      <c r="F588" s="594"/>
      <c r="G588" s="595" t="s">
        <v>580</v>
      </c>
      <c r="H588" s="494"/>
      <c r="I588" s="475">
        <f>-'Concilación utilidades'!F101</f>
        <v>0</v>
      </c>
      <c r="J588" s="364"/>
      <c r="K588" s="491"/>
      <c r="L588" s="886"/>
      <c r="M588" s="476"/>
      <c r="N588" s="1635">
        <f t="shared" si="12"/>
        <v>0</v>
      </c>
      <c r="O588" s="357"/>
    </row>
    <row r="589" spans="3:15">
      <c r="C589" s="1578"/>
      <c r="D589" s="3697"/>
      <c r="E589" s="1741"/>
      <c r="F589" s="594"/>
      <c r="G589" s="595" t="s">
        <v>581</v>
      </c>
      <c r="H589" s="494"/>
      <c r="I589" s="475">
        <f>-'Concilación utilidades'!F102</f>
        <v>0</v>
      </c>
      <c r="J589" s="364"/>
      <c r="K589" s="491"/>
      <c r="L589" s="886"/>
      <c r="M589" s="476"/>
      <c r="N589" s="1635">
        <f t="shared" si="12"/>
        <v>0</v>
      </c>
      <c r="O589" s="357"/>
    </row>
    <row r="590" spans="3:15">
      <c r="C590" s="1578"/>
      <c r="D590" s="3697"/>
      <c r="E590" s="1741"/>
      <c r="F590" s="594"/>
      <c r="G590" s="595" t="s">
        <v>582</v>
      </c>
      <c r="H590" s="494"/>
      <c r="I590" s="475">
        <f>-'Concilación utilidades'!F103</f>
        <v>0</v>
      </c>
      <c r="J590" s="364"/>
      <c r="K590" s="491"/>
      <c r="L590" s="886"/>
      <c r="M590" s="476"/>
      <c r="N590" s="1635">
        <f t="shared" si="12"/>
        <v>0</v>
      </c>
      <c r="O590" s="357"/>
    </row>
    <row r="591" spans="3:15">
      <c r="C591" s="1578"/>
      <c r="D591" s="3697"/>
      <c r="E591" s="1741"/>
      <c r="F591" s="594"/>
      <c r="G591" s="595" t="s">
        <v>583</v>
      </c>
      <c r="H591" s="494"/>
      <c r="I591" s="475">
        <f>-'Concilación utilidades'!F104</f>
        <v>0</v>
      </c>
      <c r="J591" s="364"/>
      <c r="K591" s="491"/>
      <c r="L591" s="886"/>
      <c r="M591" s="476"/>
      <c r="N591" s="1635">
        <f t="shared" si="12"/>
        <v>0</v>
      </c>
      <c r="O591" s="357"/>
    </row>
    <row r="592" spans="3:15">
      <c r="C592" s="1578"/>
      <c r="D592" s="3697"/>
      <c r="E592" s="1741"/>
      <c r="F592" s="594"/>
      <c r="G592" s="595" t="s">
        <v>584</v>
      </c>
      <c r="H592" s="494"/>
      <c r="I592" s="475">
        <f>-'Concilación utilidades'!F105</f>
        <v>0</v>
      </c>
      <c r="J592" s="364"/>
      <c r="K592" s="491">
        <f>-'Concilación utilidades'!E167</f>
        <v>0</v>
      </c>
      <c r="L592" s="886"/>
      <c r="M592" s="476"/>
      <c r="N592" s="1635">
        <f t="shared" si="12"/>
        <v>0</v>
      </c>
      <c r="O592" s="357"/>
    </row>
    <row r="593" spans="3:15">
      <c r="C593" s="1578"/>
      <c r="D593" s="3697"/>
      <c r="E593" s="1741"/>
      <c r="F593" s="594"/>
      <c r="G593" s="595" t="s">
        <v>393</v>
      </c>
      <c r="H593" s="494"/>
      <c r="I593" s="475">
        <f>-'Concilación utilidades'!F106</f>
        <v>0</v>
      </c>
      <c r="J593" s="364"/>
      <c r="K593" s="491"/>
      <c r="L593" s="886"/>
      <c r="M593" s="476"/>
      <c r="N593" s="1635">
        <f t="shared" si="12"/>
        <v>0</v>
      </c>
      <c r="O593" s="357"/>
    </row>
    <row r="594" spans="3:15">
      <c r="C594" s="1578"/>
      <c r="D594" s="3697"/>
      <c r="E594" s="1741"/>
      <c r="F594" s="594"/>
      <c r="G594" s="595" t="s">
        <v>585</v>
      </c>
      <c r="H594" s="494"/>
      <c r="I594" s="475">
        <f>-'Concilación utilidades'!F107</f>
        <v>0</v>
      </c>
      <c r="J594" s="364"/>
      <c r="K594" s="491"/>
      <c r="L594" s="886"/>
      <c r="M594" s="476">
        <f>+I594</f>
        <v>0</v>
      </c>
      <c r="N594" s="1635">
        <f t="shared" si="12"/>
        <v>0</v>
      </c>
      <c r="O594" s="357"/>
    </row>
    <row r="595" spans="3:15">
      <c r="C595" s="1578"/>
      <c r="D595" s="3697"/>
      <c r="E595" s="1741"/>
      <c r="F595" s="594"/>
      <c r="G595" s="595" t="s">
        <v>586</v>
      </c>
      <c r="H595" s="494"/>
      <c r="I595" s="475">
        <f>-'Concilación utilidades'!F108</f>
        <v>0</v>
      </c>
      <c r="J595" s="364"/>
      <c r="K595" s="491"/>
      <c r="L595" s="886"/>
      <c r="M595" s="476">
        <f>+I595</f>
        <v>0</v>
      </c>
      <c r="N595" s="1635">
        <f t="shared" si="12"/>
        <v>0</v>
      </c>
      <c r="O595" s="357"/>
    </row>
    <row r="596" spans="3:15">
      <c r="C596" s="1578"/>
      <c r="D596" s="3697"/>
      <c r="E596" s="1741"/>
      <c r="F596" s="2657"/>
      <c r="G596" s="559"/>
      <c r="H596" s="494"/>
      <c r="I596" s="475"/>
      <c r="J596" s="364"/>
      <c r="K596" s="491"/>
      <c r="L596" s="886"/>
      <c r="M596" s="476"/>
      <c r="N596" s="1635"/>
      <c r="O596" s="357"/>
    </row>
    <row r="597" spans="3:15">
      <c r="C597" s="1578"/>
      <c r="D597" s="3697"/>
      <c r="E597" s="1741"/>
      <c r="F597" s="504"/>
      <c r="G597" s="596" t="s">
        <v>589</v>
      </c>
      <c r="H597" s="494"/>
      <c r="I597" s="475">
        <f>-'Concilación utilidades'!F113</f>
        <v>0</v>
      </c>
      <c r="J597" s="364"/>
      <c r="K597" s="491"/>
      <c r="L597" s="886"/>
      <c r="M597" s="476"/>
      <c r="N597" s="1635">
        <f t="shared" si="12"/>
        <v>0</v>
      </c>
      <c r="O597" s="357"/>
    </row>
    <row r="598" spans="3:15">
      <c r="C598" s="1578"/>
      <c r="D598" s="3697"/>
      <c r="E598" s="1741"/>
      <c r="F598" s="504"/>
      <c r="G598" s="596" t="s">
        <v>575</v>
      </c>
      <c r="H598" s="494"/>
      <c r="I598" s="475">
        <f>-'Concilación utilidades'!F114</f>
        <v>0</v>
      </c>
      <c r="J598" s="364"/>
      <c r="K598" s="491"/>
      <c r="L598" s="886"/>
      <c r="M598" s="476"/>
      <c r="N598" s="1635">
        <f t="shared" si="12"/>
        <v>0</v>
      </c>
      <c r="O598" s="357"/>
    </row>
    <row r="599" spans="3:15">
      <c r="C599" s="1578"/>
      <c r="D599" s="3697"/>
      <c r="E599" s="1741"/>
      <c r="F599" s="504"/>
      <c r="G599" s="596" t="s">
        <v>576</v>
      </c>
      <c r="H599" s="494"/>
      <c r="I599" s="475">
        <f>-'Concilación utilidades'!F115</f>
        <v>0</v>
      </c>
      <c r="J599" s="364"/>
      <c r="K599" s="491"/>
      <c r="L599" s="886"/>
      <c r="M599" s="476"/>
      <c r="N599" s="1635">
        <f t="shared" si="12"/>
        <v>0</v>
      </c>
      <c r="O599" s="357"/>
    </row>
    <row r="600" spans="3:15">
      <c r="C600" s="1578"/>
      <c r="D600" s="3697"/>
      <c r="E600" s="1741"/>
      <c r="F600" s="504"/>
      <c r="G600" s="596" t="s">
        <v>579</v>
      </c>
      <c r="H600" s="494"/>
      <c r="I600" s="475">
        <f>-'Concilación utilidades'!F116</f>
        <v>0</v>
      </c>
      <c r="J600" s="364"/>
      <c r="K600" s="491"/>
      <c r="L600" s="886"/>
      <c r="M600" s="476"/>
      <c r="N600" s="1635">
        <f t="shared" si="12"/>
        <v>0</v>
      </c>
      <c r="O600" s="357"/>
    </row>
    <row r="601" spans="3:15">
      <c r="C601" s="1578"/>
      <c r="D601" s="3697"/>
      <c r="E601" s="1741"/>
      <c r="F601" s="504"/>
      <c r="G601" s="596" t="s">
        <v>590</v>
      </c>
      <c r="H601" s="494"/>
      <c r="I601" s="475">
        <f>-'Concilación utilidades'!F117</f>
        <v>0</v>
      </c>
      <c r="J601" s="364"/>
      <c r="K601" s="491"/>
      <c r="L601" s="886"/>
      <c r="M601" s="476"/>
      <c r="N601" s="1635">
        <f t="shared" si="12"/>
        <v>0</v>
      </c>
      <c r="O601" s="357"/>
    </row>
    <row r="602" spans="3:15">
      <c r="C602" s="1578"/>
      <c r="D602" s="3697"/>
      <c r="E602" s="1741"/>
      <c r="F602" s="504"/>
      <c r="G602" s="596" t="s">
        <v>591</v>
      </c>
      <c r="H602" s="494"/>
      <c r="I602" s="475">
        <f>-'Concilación utilidades'!F118</f>
        <v>0</v>
      </c>
      <c r="J602" s="364"/>
      <c r="K602" s="491"/>
      <c r="L602" s="886"/>
      <c r="M602" s="476"/>
      <c r="N602" s="1635">
        <f t="shared" si="12"/>
        <v>0</v>
      </c>
      <c r="O602" s="357"/>
    </row>
    <row r="603" spans="3:15">
      <c r="C603" s="1578"/>
      <c r="D603" s="3697"/>
      <c r="E603" s="1741"/>
      <c r="F603" s="504"/>
      <c r="G603" s="596" t="s">
        <v>584</v>
      </c>
      <c r="H603" s="494"/>
      <c r="I603" s="475">
        <f>-'Concilación utilidades'!F119</f>
        <v>0</v>
      </c>
      <c r="J603" s="364"/>
      <c r="K603" s="491"/>
      <c r="L603" s="886"/>
      <c r="M603" s="476"/>
      <c r="N603" s="1635">
        <f t="shared" si="12"/>
        <v>0</v>
      </c>
      <c r="O603" s="357"/>
    </row>
    <row r="604" spans="3:15">
      <c r="C604" s="1578"/>
      <c r="D604" s="3697"/>
      <c r="E604" s="1741"/>
      <c r="F604" s="504"/>
      <c r="G604" s="596" t="s">
        <v>393</v>
      </c>
      <c r="H604" s="494"/>
      <c r="I604" s="475">
        <f>-'Concilación utilidades'!F120</f>
        <v>0</v>
      </c>
      <c r="J604" s="364"/>
      <c r="K604" s="491"/>
      <c r="L604" s="886"/>
      <c r="M604" s="476"/>
      <c r="N604" s="1635">
        <f t="shared" si="12"/>
        <v>0</v>
      </c>
      <c r="O604" s="357"/>
    </row>
    <row r="605" spans="3:15">
      <c r="C605" s="1578"/>
      <c r="D605" s="3697"/>
      <c r="E605" s="1741"/>
      <c r="F605" s="1672"/>
      <c r="G605" s="559"/>
      <c r="H605" s="494"/>
      <c r="I605" s="475"/>
      <c r="J605" s="364"/>
      <c r="K605" s="491"/>
      <c r="L605" s="886"/>
      <c r="M605" s="476"/>
      <c r="N605" s="1635"/>
      <c r="O605" s="357"/>
    </row>
    <row r="606" spans="3:15" ht="25.5">
      <c r="C606" s="1578"/>
      <c r="D606" s="3697"/>
      <c r="E606" s="1741"/>
      <c r="F606" s="2656"/>
      <c r="G606" s="559" t="s">
        <v>640</v>
      </c>
      <c r="H606" s="494"/>
      <c r="I606" s="475">
        <f>-'Concilación utilidades'!F126</f>
        <v>0</v>
      </c>
      <c r="J606" s="364"/>
      <c r="K606" s="491"/>
      <c r="L606" s="2658" t="s">
        <v>650</v>
      </c>
      <c r="M606" s="476">
        <f>+'Concilación utilidades'!E168</f>
        <v>0</v>
      </c>
      <c r="N606" s="1635">
        <f t="shared" si="12"/>
        <v>0</v>
      </c>
      <c r="O606" s="357"/>
    </row>
    <row r="607" spans="3:15">
      <c r="C607" s="1578"/>
      <c r="D607" s="3697"/>
      <c r="E607" s="1741"/>
      <c r="F607" s="504"/>
      <c r="G607" s="596" t="s">
        <v>595</v>
      </c>
      <c r="H607" s="494"/>
      <c r="I607" s="475">
        <f>-'Concilación utilidades'!F127</f>
        <v>0</v>
      </c>
      <c r="J607" s="364"/>
      <c r="K607" s="491"/>
      <c r="L607" s="1671" t="s">
        <v>662</v>
      </c>
      <c r="M607" s="476">
        <f>+'Concilación utilidades'!E182</f>
        <v>0</v>
      </c>
      <c r="N607" s="1635">
        <f t="shared" si="12"/>
        <v>0</v>
      </c>
      <c r="O607" s="357"/>
    </row>
    <row r="608" spans="3:15">
      <c r="C608" s="1578"/>
      <c r="D608" s="3697"/>
      <c r="E608" s="1741"/>
      <c r="F608" s="504"/>
      <c r="G608" s="596" t="s">
        <v>596</v>
      </c>
      <c r="H608" s="494"/>
      <c r="I608" s="475">
        <f>-'Concilación utilidades'!F128</f>
        <v>0</v>
      </c>
      <c r="J608" s="364"/>
      <c r="K608" s="491"/>
      <c r="L608" s="1671" t="s">
        <v>664</v>
      </c>
      <c r="M608" s="476">
        <f>+'Concilación utilidades'!E170</f>
        <v>0</v>
      </c>
      <c r="N608" s="1635">
        <f t="shared" si="12"/>
        <v>0</v>
      </c>
      <c r="O608" s="357"/>
    </row>
    <row r="609" spans="3:15">
      <c r="C609" s="1578"/>
      <c r="D609" s="3697"/>
      <c r="E609" s="1741"/>
      <c r="F609" s="504"/>
      <c r="G609" s="596" t="s">
        <v>597</v>
      </c>
      <c r="H609" s="494"/>
      <c r="I609" s="475">
        <f>-'Concilación utilidades'!F129</f>
        <v>0</v>
      </c>
      <c r="J609" s="364"/>
      <c r="K609" s="491"/>
      <c r="L609" s="1671" t="s">
        <v>652</v>
      </c>
      <c r="M609" s="476">
        <f>+'Concilación utilidades'!E171</f>
        <v>0</v>
      </c>
      <c r="N609" s="1635">
        <f t="shared" si="12"/>
        <v>0</v>
      </c>
      <c r="O609" s="357"/>
    </row>
    <row r="610" spans="3:15">
      <c r="C610" s="1578"/>
      <c r="D610" s="3697"/>
      <c r="E610" s="1741"/>
      <c r="F610" s="504"/>
      <c r="G610" s="596" t="s">
        <v>598</v>
      </c>
      <c r="H610" s="494"/>
      <c r="I610" s="475">
        <f>-'Concilación utilidades'!F130</f>
        <v>0</v>
      </c>
      <c r="J610" s="364"/>
      <c r="K610" s="491"/>
      <c r="L610" s="1671" t="s">
        <v>651</v>
      </c>
      <c r="M610" s="476">
        <f>+'Concilación utilidades'!E172</f>
        <v>0</v>
      </c>
      <c r="N610" s="1635">
        <f t="shared" si="12"/>
        <v>0</v>
      </c>
      <c r="O610" s="357"/>
    </row>
    <row r="611" spans="3:15">
      <c r="C611" s="1578"/>
      <c r="D611" s="3697"/>
      <c r="E611" s="1741"/>
      <c r="F611" s="1538"/>
      <c r="G611" s="460"/>
      <c r="H611" s="494"/>
      <c r="I611" s="475"/>
      <c r="J611" s="364"/>
      <c r="K611" s="491"/>
      <c r="L611" s="886"/>
      <c r="M611" s="476"/>
      <c r="N611" s="1635"/>
      <c r="O611" s="357"/>
    </row>
    <row r="612" spans="3:15">
      <c r="C612" s="1578"/>
      <c r="D612" s="3697"/>
      <c r="E612" s="1741"/>
      <c r="F612" s="1538"/>
      <c r="G612" s="460" t="s">
        <v>250</v>
      </c>
      <c r="H612" s="494"/>
      <c r="I612" s="475"/>
      <c r="J612" s="364"/>
      <c r="K612" s="474"/>
      <c r="L612" s="792"/>
      <c r="M612" s="357"/>
      <c r="N612" s="1635">
        <f>+I612+K612-M612</f>
        <v>0</v>
      </c>
      <c r="O612" s="357"/>
    </row>
    <row r="613" spans="3:15">
      <c r="C613" s="1578"/>
      <c r="D613" s="3697"/>
      <c r="E613" s="1741"/>
      <c r="F613" s="1538"/>
      <c r="G613" s="460"/>
      <c r="H613" s="484"/>
      <c r="I613" s="351"/>
      <c r="J613" s="357"/>
      <c r="K613" s="499"/>
      <c r="L613" s="364"/>
      <c r="M613" s="357"/>
      <c r="N613" s="1673"/>
      <c r="O613" s="357"/>
    </row>
    <row r="614" spans="3:15" ht="66.75" customHeight="1">
      <c r="C614" s="1578"/>
      <c r="D614" s="3697"/>
      <c r="E614" s="1741"/>
      <c r="F614" s="1538"/>
      <c r="G614" s="945" t="s">
        <v>4017</v>
      </c>
      <c r="H614" s="1854"/>
      <c r="I614" s="1855"/>
      <c r="J614" s="408"/>
      <c r="K614" s="1854"/>
      <c r="L614" s="1855"/>
      <c r="M614" s="408"/>
      <c r="N614" s="1635"/>
      <c r="O614" s="357"/>
    </row>
    <row r="615" spans="3:15" ht="13.5" thickBot="1">
      <c r="C615" s="1578"/>
      <c r="D615" s="3697"/>
      <c r="E615" s="1742"/>
      <c r="F615" s="1616"/>
      <c r="G615" s="461"/>
      <c r="H615" s="1674"/>
      <c r="I615" s="385"/>
      <c r="J615" s="464"/>
      <c r="K615" s="1658"/>
      <c r="L615" s="464"/>
      <c r="M615" s="462"/>
      <c r="N615" s="463"/>
      <c r="O615" s="462"/>
    </row>
    <row r="616" spans="3:15">
      <c r="C616" s="1578"/>
      <c r="D616" s="3697"/>
      <c r="E616" s="2753"/>
      <c r="F616" s="1641"/>
      <c r="G616" s="709" t="s">
        <v>1652</v>
      </c>
      <c r="H616" s="1793"/>
      <c r="I616" s="2539"/>
      <c r="J616" s="2551">
        <f>IF(J535-J559-J577&gt;0,J535-J559-J577,0)</f>
        <v>0</v>
      </c>
      <c r="K616" s="2552"/>
      <c r="L616" s="2553"/>
      <c r="M616" s="2554"/>
      <c r="N616" s="2553"/>
      <c r="O616" s="2551">
        <f>IF(O535-O559-O563-O577&gt;0,O535-O559-O563-O577,0)</f>
        <v>0</v>
      </c>
    </row>
    <row r="617" spans="3:15" ht="9.75" customHeight="1" thickBot="1">
      <c r="C617" s="1578"/>
      <c r="D617" s="3697"/>
      <c r="E617" s="2754"/>
      <c r="F617" s="1662"/>
      <c r="G617" s="1663"/>
      <c r="H617" s="1866"/>
      <c r="I617" s="2541"/>
      <c r="J617" s="2540"/>
      <c r="K617" s="1866"/>
      <c r="L617" s="2541"/>
      <c r="M617" s="2540"/>
      <c r="N617" s="2541"/>
      <c r="O617" s="2540"/>
    </row>
    <row r="618" spans="3:15">
      <c r="C618" s="1578"/>
      <c r="D618" s="3697"/>
      <c r="E618" s="1741"/>
      <c r="F618" s="1538"/>
      <c r="G618" s="1606" t="s">
        <v>232</v>
      </c>
      <c r="H618" s="1666"/>
      <c r="I618" s="1549"/>
      <c r="J618" s="457">
        <f>ROUND(SUM(I619),-3)</f>
        <v>0</v>
      </c>
      <c r="K618" s="1667"/>
      <c r="L618" s="457"/>
      <c r="M618" s="1605"/>
      <c r="N618" s="1630"/>
      <c r="O618" s="1605">
        <f>ROUND(SUM(N619),-3)</f>
        <v>0</v>
      </c>
    </row>
    <row r="619" spans="3:15" ht="44.1" customHeight="1">
      <c r="C619" s="1578"/>
      <c r="D619" s="3697"/>
      <c r="E619" s="1741"/>
      <c r="F619" s="1538"/>
      <c r="G619" s="782" t="s">
        <v>4185</v>
      </c>
      <c r="H619" s="484"/>
      <c r="I619" s="814"/>
      <c r="J619" s="364"/>
      <c r="K619" s="474"/>
      <c r="L619" s="792"/>
      <c r="M619" s="357"/>
      <c r="N619" s="1635">
        <f>+I619+M619-K619</f>
        <v>0</v>
      </c>
      <c r="O619" s="357"/>
    </row>
    <row r="620" spans="3:15" ht="13.5" thickBot="1">
      <c r="C620" s="1578"/>
      <c r="D620" s="3697"/>
      <c r="E620" s="1742"/>
      <c r="F620" s="1616"/>
      <c r="G620" s="461"/>
      <c r="H620" s="1674"/>
      <c r="I620" s="385"/>
      <c r="J620" s="464"/>
      <c r="K620" s="1658"/>
      <c r="L620" s="464"/>
      <c r="M620" s="462"/>
      <c r="N620" s="793"/>
      <c r="O620" s="462"/>
    </row>
    <row r="621" spans="3:15">
      <c r="C621" s="1578"/>
      <c r="D621" s="3697"/>
      <c r="E621" s="1521"/>
      <c r="F621" s="1609"/>
      <c r="G621" s="452" t="s">
        <v>1613</v>
      </c>
      <c r="H621" s="3507" t="s">
        <v>637</v>
      </c>
      <c r="I621" s="3508"/>
      <c r="J621" s="3509"/>
      <c r="K621" s="2666"/>
      <c r="L621" s="2667"/>
      <c r="M621" s="518"/>
      <c r="N621" s="2668"/>
      <c r="O621" s="518">
        <f>ROUND(SUM(N623:N625),-3)</f>
        <v>0</v>
      </c>
    </row>
    <row r="622" spans="3:15" ht="102">
      <c r="C622" s="1578"/>
      <c r="D622" s="3697"/>
      <c r="E622" s="1521"/>
      <c r="F622" s="1609"/>
      <c r="G622" s="794" t="s">
        <v>1743</v>
      </c>
      <c r="H622" s="3510"/>
      <c r="I622" s="3511"/>
      <c r="J622" s="3512"/>
      <c r="K622" s="2659"/>
      <c r="L622" s="2660"/>
      <c r="M622" s="2661"/>
      <c r="N622" s="2662"/>
      <c r="O622" s="2661"/>
    </row>
    <row r="623" spans="3:15">
      <c r="C623" s="1578"/>
      <c r="D623" s="3697"/>
      <c r="E623" s="1521"/>
      <c r="F623" s="1609"/>
      <c r="G623" s="768" t="s">
        <v>1614</v>
      </c>
      <c r="H623" s="3510"/>
      <c r="I623" s="3511"/>
      <c r="J623" s="3512"/>
      <c r="K623" s="2663"/>
      <c r="L623" s="2664"/>
      <c r="M623" s="2546"/>
      <c r="N623" s="2665"/>
      <c r="O623" s="2546"/>
    </row>
    <row r="624" spans="3:15">
      <c r="C624" s="1578"/>
      <c r="D624" s="3697"/>
      <c r="E624" s="1521"/>
      <c r="F624" s="1609"/>
      <c r="G624" s="768" t="s">
        <v>1615</v>
      </c>
      <c r="H624" s="3510"/>
      <c r="I624" s="3511"/>
      <c r="J624" s="3512"/>
      <c r="K624" s="2663"/>
      <c r="L624" s="2664"/>
      <c r="M624" s="2546"/>
      <c r="N624" s="2665"/>
      <c r="O624" s="2546"/>
    </row>
    <row r="625" spans="3:15" ht="25.5">
      <c r="C625" s="1578"/>
      <c r="D625" s="3697"/>
      <c r="E625" s="1521"/>
      <c r="F625" s="1609"/>
      <c r="G625" s="768" t="s">
        <v>1616</v>
      </c>
      <c r="H625" s="3510"/>
      <c r="I625" s="3511"/>
      <c r="J625" s="3512"/>
      <c r="K625" s="2663"/>
      <c r="L625" s="2664"/>
      <c r="M625" s="2546"/>
      <c r="N625" s="2665"/>
      <c r="O625" s="2546"/>
    </row>
    <row r="626" spans="3:15" ht="13.5" thickBot="1">
      <c r="C626" s="1578"/>
      <c r="D626" s="3697"/>
      <c r="E626" s="1734"/>
      <c r="F626" s="1613"/>
      <c r="G626" s="489"/>
      <c r="H626" s="3513"/>
      <c r="I626" s="3514"/>
      <c r="J626" s="3515"/>
      <c r="K626" s="1644"/>
      <c r="L626" s="471"/>
      <c r="M626" s="472"/>
      <c r="N626" s="796"/>
      <c r="O626" s="472"/>
    </row>
    <row r="627" spans="3:15">
      <c r="C627" s="1578"/>
      <c r="D627" s="3697"/>
      <c r="E627" s="1741"/>
      <c r="F627" s="1538"/>
      <c r="G627" s="1850" t="s">
        <v>3842</v>
      </c>
      <c r="H627" s="3516" t="s">
        <v>637</v>
      </c>
      <c r="I627" s="3517"/>
      <c r="J627" s="3518"/>
      <c r="K627" s="1667"/>
      <c r="L627" s="457"/>
      <c r="M627" s="1605"/>
      <c r="N627" s="1673"/>
      <c r="O627" s="1605">
        <f>ROUND(SUM(N628:N630),-3)</f>
        <v>0</v>
      </c>
    </row>
    <row r="628" spans="3:15" ht="94.5" customHeight="1">
      <c r="C628" s="1578"/>
      <c r="D628" s="3697"/>
      <c r="E628" s="1741"/>
      <c r="F628" s="1538"/>
      <c r="G628" s="1851" t="s">
        <v>4186</v>
      </c>
      <c r="H628" s="3519"/>
      <c r="I628" s="3520"/>
      <c r="J628" s="3521"/>
      <c r="K628" s="499"/>
      <c r="L628" s="792"/>
      <c r="M628" s="476">
        <f>IF(+N540-N580&gt;0,+N540-N580,0)</f>
        <v>0</v>
      </c>
      <c r="N628" s="1635">
        <f>+M628</f>
        <v>0</v>
      </c>
      <c r="O628" s="2601"/>
    </row>
    <row r="629" spans="3:15" ht="63.75">
      <c r="C629" s="1578"/>
      <c r="D629" s="3697"/>
      <c r="E629" s="1741"/>
      <c r="F629" s="1538"/>
      <c r="G629" s="1852" t="s">
        <v>4187</v>
      </c>
      <c r="H629" s="3519"/>
      <c r="I629" s="3520"/>
      <c r="J629" s="3521"/>
      <c r="K629" s="499"/>
      <c r="L629" s="364"/>
      <c r="M629" s="357"/>
      <c r="N629" s="1635"/>
      <c r="O629" s="2478"/>
    </row>
    <row r="630" spans="3:15" ht="51">
      <c r="C630" s="1578"/>
      <c r="D630" s="3697"/>
      <c r="E630" s="1741"/>
      <c r="F630" s="1538"/>
      <c r="G630" s="1852" t="s">
        <v>4188</v>
      </c>
      <c r="H630" s="3519"/>
      <c r="I630" s="3520"/>
      <c r="J630" s="3521"/>
      <c r="K630" s="499"/>
      <c r="L630" s="364"/>
      <c r="M630" s="357"/>
      <c r="N630" s="1635"/>
      <c r="O630" s="2478"/>
    </row>
    <row r="631" spans="3:15" ht="13.5" thickBot="1">
      <c r="C631" s="1578"/>
      <c r="D631" s="3697"/>
      <c r="E631" s="1742"/>
      <c r="F631" s="1616"/>
      <c r="G631" s="1853"/>
      <c r="H631" s="3525"/>
      <c r="I631" s="3523"/>
      <c r="J631" s="3524"/>
      <c r="K631" s="1658"/>
      <c r="L631" s="464"/>
      <c r="M631" s="462"/>
      <c r="N631" s="793"/>
      <c r="O631" s="462"/>
    </row>
    <row r="632" spans="3:15">
      <c r="C632" s="1578"/>
      <c r="D632" s="3697"/>
      <c r="E632" s="2755"/>
      <c r="F632" s="780"/>
      <c r="G632" s="709" t="s">
        <v>1631</v>
      </c>
      <c r="H632" s="1793"/>
      <c r="I632" s="2539"/>
      <c r="J632" s="2551"/>
      <c r="K632" s="2552"/>
      <c r="L632" s="2553"/>
      <c r="M632" s="2554"/>
      <c r="N632" s="2553"/>
      <c r="O632" s="2551">
        <f>+O621+O627</f>
        <v>0</v>
      </c>
    </row>
    <row r="633" spans="3:15" ht="10.5" customHeight="1" thickBot="1">
      <c r="C633" s="1578"/>
      <c r="D633" s="3697"/>
      <c r="E633" s="2756"/>
      <c r="F633" s="1621"/>
      <c r="G633" s="1663"/>
      <c r="H633" s="1866"/>
      <c r="I633" s="2541"/>
      <c r="J633" s="2540"/>
      <c r="K633" s="1866"/>
      <c r="L633" s="2541"/>
      <c r="M633" s="2540"/>
      <c r="N633" s="2541"/>
      <c r="O633" s="2540"/>
    </row>
    <row r="634" spans="3:15" ht="13.5" thickBot="1">
      <c r="C634" s="1578"/>
      <c r="D634" s="3697"/>
      <c r="E634" s="2757"/>
      <c r="F634" s="853"/>
      <c r="G634" s="1848" t="s">
        <v>1618</v>
      </c>
      <c r="H634" s="1653"/>
      <c r="I634" s="1549"/>
      <c r="J634" s="1646"/>
      <c r="K634" s="1630"/>
      <c r="L634" s="1630"/>
      <c r="M634" s="1630"/>
      <c r="N634" s="2606"/>
      <c r="O634" s="889">
        <f>ROUND(N636,-3)</f>
        <v>0</v>
      </c>
    </row>
    <row r="635" spans="3:15" ht="127.5">
      <c r="C635" s="1578"/>
      <c r="D635" s="3697"/>
      <c r="E635" s="2757"/>
      <c r="F635" s="1538"/>
      <c r="G635" s="2669" t="s">
        <v>4170</v>
      </c>
      <c r="H635" s="484"/>
      <c r="I635" s="814"/>
      <c r="J635" s="357"/>
      <c r="K635" s="1541"/>
      <c r="L635" s="792"/>
      <c r="M635" s="2308"/>
      <c r="N635" s="2547"/>
      <c r="O635" s="1646"/>
    </row>
    <row r="636" spans="3:15">
      <c r="C636" s="1578"/>
      <c r="D636" s="3697"/>
      <c r="E636" s="2757"/>
      <c r="F636" s="1538"/>
      <c r="G636" s="2958" t="s">
        <v>4159</v>
      </c>
      <c r="H636" s="484"/>
      <c r="I636" s="814"/>
      <c r="J636" s="357"/>
      <c r="K636" s="1541"/>
      <c r="L636" s="792"/>
      <c r="M636" s="2308"/>
      <c r="N636" s="2547">
        <f>+H636+K636-M636</f>
        <v>0</v>
      </c>
      <c r="O636" s="2478"/>
    </row>
    <row r="637" spans="3:15" ht="13.5" thickBot="1">
      <c r="C637" s="1578"/>
      <c r="D637" s="3697"/>
      <c r="E637" s="2758"/>
      <c r="F637" s="1616"/>
      <c r="G637" s="1849"/>
      <c r="H637" s="1654"/>
      <c r="I637" s="385"/>
      <c r="J637" s="514"/>
      <c r="K637" s="463"/>
      <c r="L637" s="463"/>
      <c r="M637" s="463"/>
      <c r="N637" s="2607"/>
      <c r="O637" s="514"/>
    </row>
    <row r="638" spans="3:15">
      <c r="C638" s="1578"/>
      <c r="D638" s="3697"/>
      <c r="E638" s="1521"/>
      <c r="F638" s="1609"/>
      <c r="G638" s="772" t="s">
        <v>1619</v>
      </c>
      <c r="H638" s="1626"/>
      <c r="I638" s="1599"/>
      <c r="J638" s="466"/>
      <c r="K638" s="1661"/>
      <c r="L638" s="466"/>
      <c r="M638" s="1622"/>
      <c r="N638" s="334"/>
      <c r="O638" s="1622">
        <f>ROUND(SUM(N639:N641),-3)</f>
        <v>0</v>
      </c>
    </row>
    <row r="639" spans="3:15" ht="25.5">
      <c r="C639" s="1578"/>
      <c r="D639" s="3697"/>
      <c r="E639" s="1521"/>
      <c r="F639" s="1609"/>
      <c r="G639" s="2505" t="s">
        <v>4189</v>
      </c>
      <c r="H639" s="492"/>
      <c r="I639" s="493"/>
      <c r="J639" s="477"/>
      <c r="K639" s="478"/>
      <c r="L639" s="887"/>
      <c r="M639" s="479"/>
      <c r="N639" s="1639">
        <f>+H639+K639-M639</f>
        <v>0</v>
      </c>
      <c r="O639" s="479"/>
    </row>
    <row r="640" spans="3:15" ht="51">
      <c r="C640" s="1578"/>
      <c r="D640" s="3697"/>
      <c r="E640" s="1521"/>
      <c r="F640" s="1609"/>
      <c r="G640" s="2505" t="s">
        <v>3973</v>
      </c>
      <c r="H640" s="492"/>
      <c r="I640" s="493"/>
      <c r="J640" s="477"/>
      <c r="K640" s="478"/>
      <c r="L640" s="887"/>
      <c r="M640" s="479"/>
      <c r="N640" s="1639">
        <f>+H640+K640-M640</f>
        <v>0</v>
      </c>
      <c r="O640" s="479"/>
    </row>
    <row r="641" spans="3:15" ht="25.5">
      <c r="C641" s="1578"/>
      <c r="D641" s="3697"/>
      <c r="E641" s="1521"/>
      <c r="F641" s="1609"/>
      <c r="G641" s="2505" t="s">
        <v>4190</v>
      </c>
      <c r="H641" s="480"/>
      <c r="I641" s="589"/>
      <c r="J641" s="479"/>
      <c r="K641" s="478"/>
      <c r="L641" s="887"/>
      <c r="M641" s="632">
        <f>+H641*50%</f>
        <v>0</v>
      </c>
      <c r="N641" s="1639">
        <f>+H641+K641-M641</f>
        <v>0</v>
      </c>
      <c r="O641" s="479"/>
    </row>
    <row r="642" spans="3:15" ht="13.5" thickBot="1">
      <c r="C642" s="1578"/>
      <c r="D642" s="3697"/>
      <c r="E642" s="1734"/>
      <c r="F642" s="1613"/>
      <c r="G642" s="489"/>
      <c r="H642" s="1665"/>
      <c r="I642" s="449"/>
      <c r="J642" s="471"/>
      <c r="K642" s="1644"/>
      <c r="L642" s="471"/>
      <c r="M642" s="472"/>
      <c r="N642" s="796"/>
      <c r="O642" s="472"/>
    </row>
    <row r="643" spans="3:15">
      <c r="C643" s="1578"/>
      <c r="D643" s="3697"/>
      <c r="E643" s="2750"/>
      <c r="F643" s="1608"/>
      <c r="G643" s="709" t="s">
        <v>1632</v>
      </c>
      <c r="H643" s="1793"/>
      <c r="I643" s="2539"/>
      <c r="J643" s="2551"/>
      <c r="K643" s="2552"/>
      <c r="L643" s="2553"/>
      <c r="M643" s="2554"/>
      <c r="N643" s="2553"/>
      <c r="O643" s="2551">
        <f>+O634+O638</f>
        <v>0</v>
      </c>
    </row>
    <row r="644" spans="3:15" ht="9.75" customHeight="1" thickBot="1">
      <c r="C644" s="1578"/>
      <c r="D644" s="3697"/>
      <c r="E644" s="2759"/>
      <c r="F644" s="1618"/>
      <c r="G644" s="1663"/>
      <c r="H644" s="1866"/>
      <c r="I644" s="2541"/>
      <c r="J644" s="2540"/>
      <c r="K644" s="1866"/>
      <c r="L644" s="2541"/>
      <c r="M644" s="2540"/>
      <c r="N644" s="2541"/>
      <c r="O644" s="2540"/>
    </row>
    <row r="645" spans="3:15" ht="12.75" customHeight="1">
      <c r="C645" s="1578"/>
      <c r="D645" s="3697"/>
      <c r="E645" s="1027"/>
      <c r="F645" s="853"/>
      <c r="G645" s="2610" t="s">
        <v>233</v>
      </c>
      <c r="H645" s="3537" t="s">
        <v>637</v>
      </c>
      <c r="I645" s="3538"/>
      <c r="J645" s="3539"/>
      <c r="K645" s="1871"/>
      <c r="L645" s="483"/>
      <c r="M645" s="483"/>
      <c r="N645" s="482"/>
      <c r="O645" s="481">
        <f>ROUND(+N651,-3)</f>
        <v>0</v>
      </c>
    </row>
    <row r="646" spans="3:15" ht="25.5">
      <c r="C646" s="1578"/>
      <c r="D646" s="3697"/>
      <c r="E646" s="1741"/>
      <c r="F646" s="1645"/>
      <c r="G646" s="2611" t="s">
        <v>4028</v>
      </c>
      <c r="H646" s="3540"/>
      <c r="I646" s="3541"/>
      <c r="J646" s="3542"/>
      <c r="K646" s="1541"/>
      <c r="L646" s="2684"/>
      <c r="M646" s="2308"/>
      <c r="N646" s="590">
        <f>+O621+O643</f>
        <v>0</v>
      </c>
      <c r="O646" s="2565"/>
    </row>
    <row r="647" spans="3:15" ht="153">
      <c r="C647" s="1578"/>
      <c r="D647" s="3697"/>
      <c r="E647" s="1741"/>
      <c r="F647" s="1631"/>
      <c r="G647" s="2521" t="s">
        <v>4191</v>
      </c>
      <c r="H647" s="3540"/>
      <c r="I647" s="3541"/>
      <c r="J647" s="3542"/>
      <c r="K647" s="1541"/>
      <c r="L647" s="2684"/>
      <c r="M647" s="2308"/>
      <c r="N647" s="2685">
        <f>+J951</f>
        <v>0</v>
      </c>
      <c r="O647" s="2565"/>
    </row>
    <row r="648" spans="3:15">
      <c r="C648" s="1578"/>
      <c r="D648" s="3697"/>
      <c r="E648" s="1741"/>
      <c r="F648" s="1631"/>
      <c r="G648" s="2650" t="s">
        <v>213</v>
      </c>
      <c r="H648" s="3540"/>
      <c r="I648" s="3541"/>
      <c r="J648" s="3542"/>
      <c r="K648" s="1541"/>
      <c r="L648" s="2684"/>
      <c r="M648" s="2308"/>
      <c r="N648" s="590">
        <f>IF(N646&gt;N647,N646-N647,0)</f>
        <v>0</v>
      </c>
      <c r="O648" s="2565"/>
    </row>
    <row r="649" spans="3:15">
      <c r="C649" s="1578"/>
      <c r="D649" s="3697"/>
      <c r="E649" s="1741"/>
      <c r="F649" s="1631"/>
      <c r="G649" s="2613" t="s">
        <v>675</v>
      </c>
      <c r="H649" s="3540"/>
      <c r="I649" s="3541"/>
      <c r="J649" s="3542"/>
      <c r="K649" s="1541"/>
      <c r="L649" s="2684"/>
      <c r="M649" s="2308"/>
      <c r="N649" s="590">
        <f>+N646-N648</f>
        <v>0</v>
      </c>
      <c r="O649" s="2565"/>
    </row>
    <row r="650" spans="3:15">
      <c r="C650" s="1578"/>
      <c r="D650" s="3697"/>
      <c r="E650" s="1741"/>
      <c r="F650" s="1631"/>
      <c r="G650" s="2521" t="s">
        <v>4163</v>
      </c>
      <c r="H650" s="3540"/>
      <c r="I650" s="3541"/>
      <c r="J650" s="3542"/>
      <c r="K650" s="474"/>
      <c r="L650" s="2684"/>
      <c r="M650" s="2308"/>
      <c r="N650" s="353">
        <f>+N628+N629+N630</f>
        <v>0</v>
      </c>
      <c r="O650" s="2565"/>
    </row>
    <row r="651" spans="3:15" ht="25.5">
      <c r="C651" s="1578"/>
      <c r="D651" s="3697"/>
      <c r="E651" s="1741"/>
      <c r="F651" s="1631"/>
      <c r="G651" s="2651" t="s">
        <v>4029</v>
      </c>
      <c r="H651" s="3540"/>
      <c r="I651" s="3541"/>
      <c r="J651" s="3542"/>
      <c r="K651" s="474"/>
      <c r="L651" s="2684"/>
      <c r="M651" s="2308"/>
      <c r="N651" s="353">
        <f>IF(+N649+N650&gt;O616+O618,O616+O618,N649+N650)</f>
        <v>0</v>
      </c>
      <c r="O651" s="2565"/>
    </row>
    <row r="652" spans="3:15">
      <c r="C652" s="1578"/>
      <c r="D652" s="3697"/>
      <c r="E652" s="1741"/>
      <c r="F652" s="1631"/>
      <c r="G652" s="2686"/>
      <c r="H652" s="3540"/>
      <c r="I652" s="3541"/>
      <c r="J652" s="3542"/>
      <c r="K652" s="1630"/>
      <c r="L652" s="2687"/>
      <c r="M652" s="2687"/>
      <c r="N652" s="1667"/>
      <c r="O652" s="2565"/>
    </row>
    <row r="653" spans="3:15" ht="6" customHeight="1" thickBot="1">
      <c r="C653" s="1578"/>
      <c r="D653" s="3697"/>
      <c r="E653" s="2760"/>
      <c r="F653" s="2678"/>
      <c r="G653" s="2679"/>
      <c r="H653" s="3543"/>
      <c r="I653" s="3544"/>
      <c r="J653" s="3545"/>
      <c r="K653" s="2680"/>
      <c r="L653" s="2681"/>
      <c r="M653" s="2681"/>
      <c r="N653" s="2682"/>
      <c r="O653" s="2683"/>
    </row>
    <row r="654" spans="3:15">
      <c r="C654" s="1578"/>
      <c r="D654" s="3697"/>
      <c r="E654" s="2753"/>
      <c r="F654" s="1641"/>
      <c r="G654" s="2671" t="s">
        <v>1633</v>
      </c>
      <c r="H654" s="2672"/>
      <c r="I654" s="2673"/>
      <c r="J654" s="2674">
        <f>IF(J535+J618-J559-J563-J577-J645&gt;0,J535+J618-J559-J563-J577-J645,0)</f>
        <v>0</v>
      </c>
      <c r="K654" s="2675"/>
      <c r="L654" s="2676"/>
      <c r="M654" s="2677"/>
      <c r="N654" s="2676"/>
      <c r="O654" s="2674">
        <f>IF(O535+O618-O559-O563-O577-O645&gt;0,O535+O618-O559-O563-O577-O645,0)</f>
        <v>0</v>
      </c>
    </row>
    <row r="655" spans="3:15" ht="11.25" customHeight="1" thickBot="1">
      <c r="C655" s="1578"/>
      <c r="D655" s="3697"/>
      <c r="E655" s="2754"/>
      <c r="F655" s="1662"/>
      <c r="G655" s="1663"/>
      <c r="H655" s="1866"/>
      <c r="I655" s="2541"/>
      <c r="J655" s="2540"/>
      <c r="K655" s="1866"/>
      <c r="L655" s="2541"/>
      <c r="M655" s="2540"/>
      <c r="N655" s="2541"/>
      <c r="O655" s="2540"/>
    </row>
    <row r="656" spans="3:15">
      <c r="C656" s="1578"/>
      <c r="D656" s="3697"/>
      <c r="E656" s="2753"/>
      <c r="F656" s="1641"/>
      <c r="G656" s="709" t="s">
        <v>1634</v>
      </c>
      <c r="H656" s="1793"/>
      <c r="I656" s="2539"/>
      <c r="J656" s="2551">
        <f>IF(J559+J563+J577-J535-J618&gt;0,J559+J563+J577-J535-J618,0)</f>
        <v>0</v>
      </c>
      <c r="K656" s="2552"/>
      <c r="L656" s="2553"/>
      <c r="M656" s="2554"/>
      <c r="N656" s="2553"/>
      <c r="O656" s="2551">
        <f>IF(O559+O563+O577-O535-O618&gt;0,O559+O563+O577-O535-O618,0)</f>
        <v>0</v>
      </c>
    </row>
    <row r="657" spans="3:15" ht="11.25" customHeight="1" thickBot="1">
      <c r="C657" s="1578"/>
      <c r="D657" s="3697"/>
      <c r="E657" s="2754"/>
      <c r="F657" s="1662"/>
      <c r="G657" s="1663"/>
      <c r="H657" s="1866"/>
      <c r="I657" s="2541"/>
      <c r="J657" s="2540"/>
      <c r="K657" s="1866"/>
      <c r="L657" s="2541"/>
      <c r="M657" s="2540"/>
      <c r="N657" s="2541"/>
      <c r="O657" s="2540"/>
    </row>
    <row r="658" spans="3:15">
      <c r="C658" s="1578"/>
      <c r="D658" s="3697"/>
      <c r="E658" s="1741"/>
      <c r="F658" s="1538"/>
      <c r="G658" s="1606" t="s">
        <v>670</v>
      </c>
      <c r="H658" s="3516" t="s">
        <v>637</v>
      </c>
      <c r="I658" s="3517"/>
      <c r="J658" s="3518"/>
      <c r="K658" s="482"/>
      <c r="L658" s="483"/>
      <c r="M658" s="481"/>
      <c r="N658" s="1630"/>
      <c r="O658" s="1605">
        <f>ROUND(N664,-3)</f>
        <v>0</v>
      </c>
    </row>
    <row r="659" spans="3:15" ht="9" customHeight="1">
      <c r="C659" s="1578"/>
      <c r="D659" s="3697"/>
      <c r="E659" s="1741"/>
      <c r="F659" s="1538"/>
      <c r="G659" s="1584"/>
      <c r="H659" s="3519"/>
      <c r="I659" s="3520"/>
      <c r="J659" s="3521"/>
      <c r="K659" s="1667"/>
      <c r="L659" s="457"/>
      <c r="M659" s="1605"/>
      <c r="N659" s="1630"/>
      <c r="O659" s="1605"/>
    </row>
    <row r="660" spans="3:15" ht="76.5">
      <c r="C660" s="1578"/>
      <c r="D660" s="3697"/>
      <c r="E660" s="1741"/>
      <c r="F660" s="1538"/>
      <c r="G660" s="2688" t="s">
        <v>4030</v>
      </c>
      <c r="H660" s="3519"/>
      <c r="I660" s="3520"/>
      <c r="J660" s="3521"/>
      <c r="K660" s="474"/>
      <c r="L660" s="792"/>
      <c r="M660" s="357"/>
      <c r="N660" s="1677"/>
      <c r="O660" s="357"/>
    </row>
    <row r="661" spans="3:15" ht="76.5">
      <c r="C661" s="1578"/>
      <c r="D661" s="3697"/>
      <c r="E661" s="1741"/>
      <c r="F661" s="1538"/>
      <c r="G661" s="2689" t="s">
        <v>4192</v>
      </c>
      <c r="H661" s="3519"/>
      <c r="I661" s="3520"/>
      <c r="J661" s="3521"/>
      <c r="K661" s="474"/>
      <c r="L661" s="792"/>
      <c r="M661" s="357"/>
      <c r="N661" s="1677"/>
      <c r="O661" s="357"/>
    </row>
    <row r="662" spans="3:15" ht="27.95" customHeight="1">
      <c r="C662" s="1578"/>
      <c r="D662" s="3697"/>
      <c r="E662" s="1741"/>
      <c r="F662" s="1538"/>
      <c r="G662" s="2689" t="s">
        <v>4031</v>
      </c>
      <c r="H662" s="3519"/>
      <c r="I662" s="3520"/>
      <c r="J662" s="3521"/>
      <c r="K662" s="474"/>
      <c r="L662" s="792"/>
      <c r="M662" s="357"/>
      <c r="N662" s="1677"/>
      <c r="O662" s="357"/>
    </row>
    <row r="663" spans="3:15" ht="107.25" customHeight="1">
      <c r="C663" s="1578"/>
      <c r="D663" s="3697"/>
      <c r="E663" s="1741"/>
      <c r="F663" s="1538"/>
      <c r="G663" s="2690" t="s">
        <v>4032</v>
      </c>
      <c r="H663" s="3519"/>
      <c r="I663" s="3520"/>
      <c r="J663" s="3521"/>
      <c r="K663" s="474"/>
      <c r="L663" s="792"/>
      <c r="M663" s="357"/>
      <c r="N663" s="1677"/>
      <c r="O663" s="357"/>
    </row>
    <row r="664" spans="3:15" ht="25.5">
      <c r="C664" s="1578"/>
      <c r="D664" s="3697"/>
      <c r="E664" s="1741"/>
      <c r="F664" s="1538"/>
      <c r="G664" s="2691" t="s">
        <v>4033</v>
      </c>
      <c r="H664" s="3519"/>
      <c r="I664" s="3520"/>
      <c r="J664" s="3521"/>
      <c r="K664" s="474"/>
      <c r="L664" s="792"/>
      <c r="M664" s="357"/>
      <c r="N664" s="1541">
        <f>IF(+N662+N663&gt;O654,O654,N662+N663)</f>
        <v>0</v>
      </c>
      <c r="O664" s="357"/>
    </row>
    <row r="665" spans="3:15" ht="13.5" thickBot="1">
      <c r="C665" s="1578"/>
      <c r="D665" s="3697"/>
      <c r="E665" s="1742"/>
      <c r="F665" s="1616"/>
      <c r="G665" s="461"/>
      <c r="H665" s="3522"/>
      <c r="I665" s="3523"/>
      <c r="J665" s="3524"/>
      <c r="K665" s="1658"/>
      <c r="L665" s="464"/>
      <c r="M665" s="462"/>
      <c r="N665" s="463"/>
      <c r="O665" s="462"/>
    </row>
    <row r="666" spans="3:15">
      <c r="C666" s="1578"/>
      <c r="D666" s="3697"/>
      <c r="E666" s="2753"/>
      <c r="F666" s="1641"/>
      <c r="G666" s="709" t="s">
        <v>3991</v>
      </c>
      <c r="H666" s="1793"/>
      <c r="I666" s="2539"/>
      <c r="J666" s="2551">
        <f>+J654-J658</f>
        <v>0</v>
      </c>
      <c r="K666" s="2552"/>
      <c r="L666" s="2553"/>
      <c r="M666" s="2554"/>
      <c r="N666" s="2553"/>
      <c r="O666" s="2551">
        <f>+O654-O658</f>
        <v>0</v>
      </c>
    </row>
    <row r="667" spans="3:15" ht="10.5" customHeight="1" thickBot="1">
      <c r="C667" s="1578"/>
      <c r="D667" s="3698"/>
      <c r="E667" s="2754"/>
      <c r="F667" s="1662"/>
      <c r="G667" s="1663"/>
      <c r="H667" s="1866"/>
      <c r="I667" s="2541"/>
      <c r="J667" s="2540"/>
      <c r="K667" s="1866"/>
      <c r="L667" s="2541"/>
      <c r="M667" s="2540"/>
      <c r="N667" s="2541"/>
      <c r="O667" s="2540"/>
    </row>
    <row r="668" spans="3:15" ht="27" customHeight="1">
      <c r="C668" s="1578"/>
      <c r="D668" s="571"/>
      <c r="E668" s="3558" t="s">
        <v>4036</v>
      </c>
      <c r="F668" s="3559"/>
      <c r="G668" s="3559"/>
      <c r="H668" s="572"/>
      <c r="I668" s="573"/>
      <c r="J668" s="210">
        <f>+I674</f>
        <v>0</v>
      </c>
      <c r="K668" s="574"/>
      <c r="L668" s="575"/>
      <c r="M668" s="210"/>
      <c r="N668" s="574"/>
      <c r="O668" s="210">
        <f>+N674</f>
        <v>0</v>
      </c>
    </row>
    <row r="669" spans="3:15" ht="54" customHeight="1">
      <c r="C669" s="1578"/>
      <c r="D669" s="1593"/>
      <c r="E669" s="3560" t="s">
        <v>1697</v>
      </c>
      <c r="F669" s="3561"/>
      <c r="G669" s="3562"/>
      <c r="H669" s="576"/>
      <c r="I669" s="577"/>
      <c r="J669" s="212"/>
      <c r="K669" s="578"/>
      <c r="L669" s="579"/>
      <c r="M669" s="212"/>
      <c r="N669" s="578"/>
      <c r="O669" s="212"/>
    </row>
    <row r="670" spans="3:15" ht="171" customHeight="1">
      <c r="C670" s="1578"/>
      <c r="D670" s="1593"/>
      <c r="E670" s="3677" t="s">
        <v>1698</v>
      </c>
      <c r="F670" s="3678"/>
      <c r="G670" s="3679"/>
      <c r="H670" s="576"/>
      <c r="I670" s="577"/>
      <c r="J670" s="212"/>
      <c r="K670" s="578"/>
      <c r="L670" s="579"/>
      <c r="M670" s="212"/>
      <c r="N670" s="578"/>
      <c r="O670" s="212"/>
    </row>
    <row r="671" spans="3:15" ht="169.5" customHeight="1">
      <c r="C671" s="1578"/>
      <c r="D671" s="1593"/>
      <c r="E671" s="3563" t="s">
        <v>4193</v>
      </c>
      <c r="F671" s="3564"/>
      <c r="G671" s="3565"/>
      <c r="H671" s="576"/>
      <c r="I671" s="578"/>
      <c r="J671" s="212"/>
      <c r="K671" s="578"/>
      <c r="L671" s="579"/>
      <c r="M671" s="212"/>
      <c r="N671" s="578"/>
      <c r="O671" s="212"/>
    </row>
    <row r="672" spans="3:15" ht="26.1" customHeight="1">
      <c r="C672" s="1578"/>
      <c r="D672" s="1593"/>
      <c r="E672" s="3774" t="s">
        <v>1635</v>
      </c>
      <c r="F672" s="3775"/>
      <c r="G672" s="3776"/>
      <c r="H672" s="576"/>
      <c r="I672" s="577">
        <f>+J342</f>
        <v>0</v>
      </c>
      <c r="J672" s="212"/>
      <c r="K672" s="578"/>
      <c r="L672" s="579"/>
      <c r="M672" s="212"/>
      <c r="N672" s="577">
        <f>+O342</f>
        <v>0</v>
      </c>
      <c r="O672" s="212"/>
    </row>
    <row r="673" spans="3:15" ht="132.75" customHeight="1">
      <c r="C673" s="1578"/>
      <c r="D673" s="1593"/>
      <c r="E673" s="3777" t="s">
        <v>4194</v>
      </c>
      <c r="F673" s="3778"/>
      <c r="G673" s="3779"/>
      <c r="H673" s="583"/>
      <c r="I673" s="584">
        <f>IF((J394-J401-J409-J452)+(J461-J474-J482+J488-J526)+(J535-J559-J563-J577+J618-J658)&gt;0,(J394-J401-J409-J452)+(J461-J474-J482+J488-J526)+(J535-J559-J563-J577+J618-J658),0)</f>
        <v>0</v>
      </c>
      <c r="J673" s="585"/>
      <c r="K673" s="586"/>
      <c r="L673" s="587"/>
      <c r="M673" s="585"/>
      <c r="N673" s="584">
        <f>IF((O394-O401-O409-O452)+(O461-O474-O482+O488-O526)+(O535-O559-O563-O577+O618-O658)&gt;0,(O394-O401-O409-O452)+(O461-O474-O482+O488-O526)+(O535-O559-O563-O577+O618-O658),0)</f>
        <v>0</v>
      </c>
      <c r="O673" s="585"/>
    </row>
    <row r="674" spans="3:15" ht="26.1" customHeight="1">
      <c r="C674" s="1578"/>
      <c r="D674" s="1593"/>
      <c r="E674" s="3741" t="s">
        <v>4037</v>
      </c>
      <c r="F674" s="3742"/>
      <c r="G674" s="3743"/>
      <c r="H674" s="583"/>
      <c r="I674" s="584">
        <f>+I672+I673</f>
        <v>0</v>
      </c>
      <c r="J674" s="585"/>
      <c r="K674" s="586"/>
      <c r="L674" s="587"/>
      <c r="M674" s="585"/>
      <c r="N674" s="584">
        <f>+N672+N673</f>
        <v>0</v>
      </c>
      <c r="O674" s="585"/>
    </row>
    <row r="675" spans="3:15" ht="69.75" customHeight="1">
      <c r="C675" s="1578"/>
      <c r="D675" s="1593"/>
      <c r="E675" s="3741" t="s">
        <v>4038</v>
      </c>
      <c r="F675" s="3742"/>
      <c r="G675" s="3743"/>
      <c r="H675" s="583"/>
      <c r="I675" s="584">
        <f>IF((J394-J401-J409-J452)+(J461-J474-J482+J488-J526)+(J535-J559-J563-J577+J618-J658)&lt;0,-((J394-J401-J409-J452)+(J461-J474-J482+J488-J526)+(J535-J559-J563-J577+J618-J658)),0)</f>
        <v>0</v>
      </c>
      <c r="J675" s="585"/>
      <c r="K675" s="586"/>
      <c r="L675" s="587"/>
      <c r="M675" s="585"/>
      <c r="N675" s="584">
        <f>IF((O394-O401-O409-O452)+(O461-O474-O482+O488-O526)+(O535-O559-O563-O577+O618-O658)&lt;0,-((O394-O401-O409-O452)+(O461-O474-O482+O488-O526)+(O535-O559-O563-O577+O618-O658)),0)</f>
        <v>0</v>
      </c>
      <c r="O675" s="585"/>
    </row>
    <row r="676" spans="3:15" ht="20.100000000000001" customHeight="1" thickBot="1">
      <c r="C676" s="1578"/>
      <c r="D676" s="1595"/>
      <c r="E676" s="3566"/>
      <c r="F676" s="3567"/>
      <c r="G676" s="3568"/>
      <c r="H676" s="199"/>
      <c r="I676" s="62"/>
      <c r="J676" s="580"/>
      <c r="K676" s="581"/>
      <c r="L676" s="582"/>
      <c r="M676" s="580"/>
      <c r="N676" s="581"/>
      <c r="O676" s="580"/>
    </row>
    <row r="677" spans="3:15" ht="14.25" customHeight="1">
      <c r="C677" s="1578"/>
      <c r="D677" s="1593"/>
      <c r="E677" s="3558" t="s">
        <v>4039</v>
      </c>
      <c r="F677" s="3559"/>
      <c r="G677" s="3590"/>
      <c r="H677" s="3546" t="s">
        <v>637</v>
      </c>
      <c r="I677" s="3547"/>
      <c r="J677" s="3548"/>
      <c r="K677" s="1642"/>
      <c r="L677" s="574"/>
      <c r="M677" s="2558"/>
      <c r="N677" s="1642"/>
      <c r="O677" s="2560">
        <f>+O31+O384+O440+O514+O645+O936</f>
        <v>0</v>
      </c>
    </row>
    <row r="678" spans="3:15" ht="11.25" customHeight="1" thickBot="1">
      <c r="C678" s="1578"/>
      <c r="D678" s="1595"/>
      <c r="E678" s="3750"/>
      <c r="F678" s="3751"/>
      <c r="G678" s="3752"/>
      <c r="H678" s="3552"/>
      <c r="I678" s="3553"/>
      <c r="J678" s="3554"/>
      <c r="K678" s="191"/>
      <c r="L678" s="191"/>
      <c r="M678" s="2559"/>
      <c r="N678" s="191"/>
      <c r="O678" s="2559"/>
    </row>
    <row r="679" spans="3:15" ht="16.5" customHeight="1">
      <c r="C679" s="1578"/>
      <c r="D679" s="1593"/>
      <c r="E679" s="3558" t="s">
        <v>1636</v>
      </c>
      <c r="F679" s="3559"/>
      <c r="G679" s="3590"/>
      <c r="H679" s="2561"/>
      <c r="I679" s="573"/>
      <c r="J679" s="574">
        <f>+J668-J677</f>
        <v>0</v>
      </c>
      <c r="K679" s="1819"/>
      <c r="L679" s="574"/>
      <c r="M679" s="2560"/>
      <c r="N679" s="574"/>
      <c r="O679" s="2560">
        <f>+O668-O677</f>
        <v>0</v>
      </c>
    </row>
    <row r="680" spans="3:15" ht="9.75" customHeight="1" thickBot="1">
      <c r="C680" s="1578"/>
      <c r="D680" s="1595"/>
      <c r="E680" s="3750"/>
      <c r="F680" s="3751"/>
      <c r="G680" s="3752"/>
      <c r="H680" s="2562"/>
      <c r="I680" s="60"/>
      <c r="J680" s="191"/>
      <c r="K680" s="1660"/>
      <c r="L680" s="191"/>
      <c r="M680" s="2559"/>
      <c r="N680" s="191"/>
      <c r="O680" s="2559"/>
    </row>
    <row r="681" spans="3:15">
      <c r="C681" s="1578"/>
      <c r="D681" s="1037"/>
      <c r="E681" s="3671" t="s">
        <v>4040</v>
      </c>
      <c r="F681" s="3672"/>
      <c r="G681" s="3672"/>
      <c r="H681" s="842"/>
      <c r="I681" s="843"/>
      <c r="J681" s="518"/>
      <c r="K681" s="1623"/>
      <c r="L681" s="466"/>
      <c r="M681" s="1622"/>
      <c r="N681" s="1623"/>
      <c r="O681" s="1622">
        <f>ROUND(N685,-3)</f>
        <v>0</v>
      </c>
    </row>
    <row r="682" spans="3:15" ht="166.5" customHeight="1">
      <c r="C682" s="1578"/>
      <c r="D682" s="1431"/>
      <c r="E682" s="3491" t="s">
        <v>4195</v>
      </c>
      <c r="F682" s="3701"/>
      <c r="G682" s="3492"/>
      <c r="H682" s="3526" t="s">
        <v>637</v>
      </c>
      <c r="I682" s="3527"/>
      <c r="J682" s="3528"/>
      <c r="K682" s="500"/>
      <c r="L682" s="477"/>
      <c r="M682" s="479"/>
      <c r="N682" s="500"/>
      <c r="O682" s="479"/>
    </row>
    <row r="683" spans="3:15" ht="12.75" customHeight="1">
      <c r="C683" s="1578"/>
      <c r="D683" s="1431"/>
      <c r="E683" s="3491" t="s">
        <v>1659</v>
      </c>
      <c r="F683" s="3701"/>
      <c r="G683" s="3492"/>
      <c r="H683" s="3526"/>
      <c r="I683" s="3527"/>
      <c r="J683" s="3528"/>
      <c r="K683" s="854"/>
      <c r="L683" s="477"/>
      <c r="M683" s="479"/>
      <c r="N683" s="854"/>
      <c r="O683" s="479"/>
    </row>
    <row r="684" spans="3:15" ht="30.95" customHeight="1">
      <c r="C684" s="1578"/>
      <c r="D684" s="1431"/>
      <c r="E684" s="3491" t="s">
        <v>4196</v>
      </c>
      <c r="F684" s="3701"/>
      <c r="G684" s="3492"/>
      <c r="H684" s="3526"/>
      <c r="I684" s="3527"/>
      <c r="J684" s="3528"/>
      <c r="K684" s="500"/>
      <c r="L684" s="477"/>
      <c r="M684" s="479"/>
      <c r="N684" s="854">
        <f>IF(N683&gt;+O679-O392,O679-O392,N683)</f>
        <v>0</v>
      </c>
      <c r="O684" s="479"/>
    </row>
    <row r="685" spans="3:15" ht="27.75" customHeight="1">
      <c r="C685" s="1578"/>
      <c r="D685" s="1431"/>
      <c r="E685" s="3491" t="s">
        <v>1660</v>
      </c>
      <c r="F685" s="3701"/>
      <c r="G685" s="3492"/>
      <c r="H685" s="3526"/>
      <c r="I685" s="3527"/>
      <c r="J685" s="3528"/>
      <c r="K685" s="500"/>
      <c r="L685" s="477"/>
      <c r="M685" s="479"/>
      <c r="N685" s="500">
        <f>IF(N684&gt;O679,O679,N684)</f>
        <v>0</v>
      </c>
      <c r="O685" s="479"/>
    </row>
    <row r="686" spans="3:15" ht="13.5" thickBot="1">
      <c r="C686" s="1578"/>
      <c r="D686" s="1678"/>
      <c r="E686" s="3673"/>
      <c r="F686" s="3674"/>
      <c r="G686" s="3674"/>
      <c r="H686" s="1652"/>
      <c r="I686" s="449"/>
      <c r="J686" s="797"/>
      <c r="K686" s="473"/>
      <c r="L686" s="471"/>
      <c r="M686" s="472"/>
      <c r="N686" s="473"/>
      <c r="O686" s="472"/>
    </row>
    <row r="687" spans="3:15">
      <c r="C687" s="1578"/>
      <c r="D687" s="1579"/>
      <c r="E687" s="3675" t="s">
        <v>1512</v>
      </c>
      <c r="F687" s="3676"/>
      <c r="G687" s="3676"/>
      <c r="H687" s="3580" t="s">
        <v>637</v>
      </c>
      <c r="I687" s="3581"/>
      <c r="J687" s="3582"/>
      <c r="K687" s="1630"/>
      <c r="L687" s="457"/>
      <c r="M687" s="1605"/>
      <c r="N687" s="1630"/>
      <c r="O687" s="1605">
        <f>ROUND(N691,-3)</f>
        <v>0</v>
      </c>
    </row>
    <row r="688" spans="3:15" ht="72.75" customHeight="1">
      <c r="C688" s="1578"/>
      <c r="D688" s="1679"/>
      <c r="E688" s="3703" t="s">
        <v>4041</v>
      </c>
      <c r="F688" s="3704"/>
      <c r="G688" s="3705"/>
      <c r="H688" s="3583"/>
      <c r="I688" s="3495"/>
      <c r="J688" s="3496"/>
      <c r="K688" s="499"/>
      <c r="L688" s="364"/>
      <c r="M688" s="357"/>
      <c r="N688" s="458"/>
      <c r="O688" s="357"/>
    </row>
    <row r="689" spans="3:17" ht="66.75" customHeight="1">
      <c r="C689" s="1578"/>
      <c r="D689" s="1679"/>
      <c r="E689" s="3703" t="s">
        <v>4197</v>
      </c>
      <c r="F689" s="3704"/>
      <c r="G689" s="3705"/>
      <c r="H689" s="3583"/>
      <c r="I689" s="3495"/>
      <c r="J689" s="3496"/>
      <c r="K689" s="499"/>
      <c r="L689" s="364"/>
      <c r="M689" s="357"/>
      <c r="N689" s="2695">
        <f>ROUND(0*1.0336*1.039*1.0197*1.0467*1.124,-3)</f>
        <v>0</v>
      </c>
      <c r="O689" s="357"/>
    </row>
    <row r="690" spans="3:17" ht="31.5" customHeight="1">
      <c r="C690" s="1578"/>
      <c r="D690" s="1679"/>
      <c r="E690" s="3703" t="s">
        <v>4042</v>
      </c>
      <c r="F690" s="3704"/>
      <c r="G690" s="3705"/>
      <c r="H690" s="3583"/>
      <c r="I690" s="3495"/>
      <c r="J690" s="3496"/>
      <c r="K690" s="499"/>
      <c r="L690" s="364"/>
      <c r="M690" s="357"/>
      <c r="N690" s="2695">
        <f>IF(N689&gt;O679-O681,O679-O681,N689)</f>
        <v>0</v>
      </c>
      <c r="O690" s="357"/>
    </row>
    <row r="691" spans="3:17" ht="26.25" customHeight="1">
      <c r="C691" s="1578"/>
      <c r="D691" s="1679"/>
      <c r="E691" s="3703" t="s">
        <v>4043</v>
      </c>
      <c r="F691" s="3704"/>
      <c r="G691" s="3705"/>
      <c r="H691" s="3583"/>
      <c r="I691" s="3495"/>
      <c r="J691" s="3496"/>
      <c r="K691" s="499"/>
      <c r="L691" s="364"/>
      <c r="M691" s="357"/>
      <c r="N691" s="2695">
        <f>+N690</f>
        <v>0</v>
      </c>
      <c r="O691" s="357"/>
    </row>
    <row r="692" spans="3:17" ht="13.5" thickBot="1">
      <c r="C692" s="1578"/>
      <c r="D692" s="1680"/>
      <c r="E692" s="2774"/>
      <c r="F692" s="498"/>
      <c r="G692" s="498"/>
      <c r="H692" s="3584"/>
      <c r="I692" s="3585"/>
      <c r="J692" s="3586"/>
      <c r="K692" s="463"/>
      <c r="L692" s="464"/>
      <c r="M692" s="462"/>
      <c r="N692" s="463"/>
      <c r="O692" s="462"/>
    </row>
    <row r="693" spans="3:17">
      <c r="C693" s="1578"/>
      <c r="D693" s="1428"/>
      <c r="E693" s="3747" t="s">
        <v>1513</v>
      </c>
      <c r="F693" s="3748"/>
      <c r="G693" s="3748"/>
      <c r="H693" s="3507" t="s">
        <v>637</v>
      </c>
      <c r="I693" s="3508"/>
      <c r="J693" s="3509"/>
      <c r="K693" s="1661"/>
      <c r="L693" s="466"/>
      <c r="M693" s="1622"/>
      <c r="N693" s="1623"/>
      <c r="O693" s="1622">
        <f>ROUND(SUM(N694:N698),-3)</f>
        <v>0</v>
      </c>
    </row>
    <row r="694" spans="3:17" ht="33.950000000000003" customHeight="1">
      <c r="C694" s="1578"/>
      <c r="D694" s="1431"/>
      <c r="E694" s="3569" t="s">
        <v>1747</v>
      </c>
      <c r="F694" s="3570"/>
      <c r="G694" s="3570"/>
      <c r="H694" s="3510"/>
      <c r="I694" s="3511"/>
      <c r="J694" s="3512"/>
      <c r="K694" s="478"/>
      <c r="L694" s="887"/>
      <c r="M694" s="495">
        <f>+'Concilación utilidades'!E198</f>
        <v>0</v>
      </c>
      <c r="N694" s="1639">
        <f>+M694</f>
        <v>0</v>
      </c>
      <c r="O694" s="479"/>
    </row>
    <row r="695" spans="3:17" ht="35.1" customHeight="1">
      <c r="C695" s="1578"/>
      <c r="D695" s="1431"/>
      <c r="E695" s="3569" t="s">
        <v>1748</v>
      </c>
      <c r="F695" s="3570"/>
      <c r="G695" s="3570"/>
      <c r="H695" s="3510"/>
      <c r="I695" s="3511"/>
      <c r="J695" s="3512"/>
      <c r="K695" s="478"/>
      <c r="L695" s="887"/>
      <c r="M695" s="495"/>
      <c r="N695" s="1639">
        <f>+M695</f>
        <v>0</v>
      </c>
      <c r="O695" s="479"/>
    </row>
    <row r="696" spans="3:17">
      <c r="C696" s="1578"/>
      <c r="D696" s="1431"/>
      <c r="E696" s="3702" t="s">
        <v>4198</v>
      </c>
      <c r="F696" s="3570"/>
      <c r="G696" s="3570"/>
      <c r="H696" s="3510"/>
      <c r="I696" s="3511"/>
      <c r="J696" s="3512"/>
      <c r="K696" s="478"/>
      <c r="L696" s="887"/>
      <c r="M696" s="495">
        <f>+'Concilación utilidades'!E199</f>
        <v>0</v>
      </c>
      <c r="N696" s="1639">
        <f>+M696</f>
        <v>0</v>
      </c>
      <c r="O696" s="479"/>
    </row>
    <row r="697" spans="3:17">
      <c r="C697" s="1578"/>
      <c r="D697" s="1431"/>
      <c r="E697" s="3569" t="s">
        <v>4199</v>
      </c>
      <c r="F697" s="3570"/>
      <c r="G697" s="3570"/>
      <c r="H697" s="3510"/>
      <c r="I697" s="3511"/>
      <c r="J697" s="3512"/>
      <c r="K697" s="1823"/>
      <c r="L697" s="477"/>
      <c r="M697" s="495"/>
      <c r="N697" s="1639">
        <f>+M697</f>
        <v>0</v>
      </c>
      <c r="O697" s="2696"/>
    </row>
    <row r="698" spans="3:17">
      <c r="C698" s="1578"/>
      <c r="D698" s="1431"/>
      <c r="E698" s="3744" t="s">
        <v>1573</v>
      </c>
      <c r="F698" s="3570"/>
      <c r="G698" s="3570"/>
      <c r="H698" s="3510"/>
      <c r="I698" s="3511"/>
      <c r="J698" s="3512"/>
      <c r="K698" s="1823"/>
      <c r="L698" s="477"/>
      <c r="M698" s="495">
        <f>+'Concilación utilidades'!E200</f>
        <v>0</v>
      </c>
      <c r="N698" s="1639">
        <f>+M698</f>
        <v>0</v>
      </c>
      <c r="O698" s="2696"/>
    </row>
    <row r="699" spans="3:17" ht="13.5" thickBot="1">
      <c r="C699" s="1578"/>
      <c r="D699" s="1678"/>
      <c r="E699" s="3673"/>
      <c r="F699" s="3674"/>
      <c r="G699" s="3674"/>
      <c r="H699" s="3513"/>
      <c r="I699" s="3514"/>
      <c r="J699" s="3515"/>
      <c r="K699" s="855"/>
      <c r="L699" s="471"/>
      <c r="M699" s="472"/>
      <c r="N699" s="473"/>
      <c r="O699" s="472"/>
    </row>
    <row r="700" spans="3:17" ht="21.75" customHeight="1" thickBot="1">
      <c r="C700" s="1578"/>
      <c r="D700" s="1593"/>
      <c r="E700" s="3558" t="s">
        <v>1637</v>
      </c>
      <c r="F700" s="3559"/>
      <c r="G700" s="3590"/>
      <c r="H700" s="3546"/>
      <c r="I700" s="3547"/>
      <c r="J700" s="3548"/>
      <c r="K700" s="1642"/>
      <c r="L700" s="574"/>
      <c r="M700" s="2558"/>
      <c r="N700" s="1642"/>
      <c r="O700" s="2563">
        <f>IF(O679+O693-O681-O687&gt;0,O679+O693-O681-O687,0)</f>
        <v>0</v>
      </c>
    </row>
    <row r="701" spans="3:17" ht="38.1" customHeight="1" thickBot="1">
      <c r="C701" s="1758"/>
      <c r="D701" s="2697"/>
      <c r="E701" s="3745" t="s">
        <v>1665</v>
      </c>
      <c r="F701" s="3746"/>
      <c r="G701" s="3746"/>
      <c r="H701" s="3529" t="s">
        <v>1515</v>
      </c>
      <c r="I701" s="3529"/>
      <c r="J701" s="3530"/>
      <c r="K701" s="1821"/>
      <c r="L701" s="1822"/>
      <c r="M701" s="501"/>
      <c r="N701" s="2608"/>
      <c r="O701" s="2609">
        <f>+'2517 ERI Renta liquida'!L576</f>
        <v>0</v>
      </c>
      <c r="P701" s="1836"/>
      <c r="Q701" s="1844"/>
    </row>
    <row r="702" spans="3:17">
      <c r="C702" s="3699" t="s">
        <v>4044</v>
      </c>
      <c r="D702" s="1682"/>
      <c r="E702" s="2775"/>
      <c r="F702" s="2150" t="s">
        <v>189</v>
      </c>
      <c r="G702" s="2702"/>
      <c r="H702" s="2698"/>
      <c r="I702" s="2151"/>
      <c r="J702" s="2152">
        <f>ROUND(SUM(I703:I711),-3)</f>
        <v>0</v>
      </c>
      <c r="K702" s="1485"/>
      <c r="L702" s="66"/>
      <c r="M702" s="1683"/>
      <c r="N702" s="1485"/>
      <c r="O702" s="1683">
        <f>ROUND(SUM(N703:N711),-3)</f>
        <v>0</v>
      </c>
    </row>
    <row r="703" spans="3:17">
      <c r="C703" s="3666"/>
      <c r="D703" s="502"/>
      <c r="E703" s="2775"/>
      <c r="F703" s="503" t="s">
        <v>245</v>
      </c>
      <c r="G703" s="2703"/>
      <c r="H703" s="2699"/>
      <c r="I703" s="2153">
        <f>SUM(H704:H705)</f>
        <v>0</v>
      </c>
      <c r="J703" s="2154"/>
      <c r="K703" s="1685"/>
      <c r="L703" s="1686"/>
      <c r="M703" s="176"/>
      <c r="N703" s="1685"/>
      <c r="O703" s="176"/>
    </row>
    <row r="704" spans="3:17">
      <c r="C704" s="3666"/>
      <c r="D704" s="502"/>
      <c r="E704" s="2775"/>
      <c r="F704" s="503" t="s">
        <v>215</v>
      </c>
      <c r="G704" s="2703"/>
      <c r="H704" s="2699"/>
      <c r="I704" s="2153"/>
      <c r="J704" s="2154"/>
      <c r="K704" s="1685"/>
      <c r="L704" s="1686"/>
      <c r="M704" s="176"/>
      <c r="N704" s="1669">
        <f>+H704+M704-K704</f>
        <v>0</v>
      </c>
      <c r="O704" s="176"/>
    </row>
    <row r="705" spans="3:15">
      <c r="C705" s="3666"/>
      <c r="D705" s="502"/>
      <c r="E705" s="2775"/>
      <c r="F705" s="503" t="s">
        <v>216</v>
      </c>
      <c r="G705" s="2703"/>
      <c r="H705" s="2699"/>
      <c r="I705" s="2153"/>
      <c r="J705" s="2154"/>
      <c r="K705" s="189"/>
      <c r="L705" s="1686"/>
      <c r="M705" s="176"/>
      <c r="N705" s="1669">
        <f>+H705+M705-K705</f>
        <v>0</v>
      </c>
      <c r="O705" s="176"/>
    </row>
    <row r="706" spans="3:15">
      <c r="C706" s="3666"/>
      <c r="D706" s="502"/>
      <c r="E706" s="2775"/>
      <c r="F706" s="503"/>
      <c r="G706" s="2703"/>
      <c r="H706" s="2699"/>
      <c r="I706" s="2153"/>
      <c r="J706" s="2154"/>
      <c r="K706" s="189"/>
      <c r="L706" s="1686"/>
      <c r="M706" s="176"/>
      <c r="N706" s="1669"/>
      <c r="O706" s="176"/>
    </row>
    <row r="707" spans="3:15" ht="27" customHeight="1">
      <c r="C707" s="3666"/>
      <c r="D707" s="502"/>
      <c r="E707" s="2775"/>
      <c r="F707" s="3744" t="s">
        <v>246</v>
      </c>
      <c r="G707" s="3749"/>
      <c r="H707" s="2699"/>
      <c r="I707" s="2153"/>
      <c r="J707" s="2154"/>
      <c r="K707" s="189"/>
      <c r="L707" s="1686"/>
      <c r="M707" s="176"/>
      <c r="N707" s="1669"/>
      <c r="O707" s="176"/>
    </row>
    <row r="708" spans="3:15">
      <c r="C708" s="3666"/>
      <c r="D708" s="502"/>
      <c r="E708" s="2775"/>
      <c r="F708" s="503" t="s">
        <v>217</v>
      </c>
      <c r="G708" s="2703"/>
      <c r="H708" s="2699"/>
      <c r="I708" s="2153"/>
      <c r="J708" s="2154"/>
      <c r="K708" s="189"/>
      <c r="L708" s="1686"/>
      <c r="M708" s="176"/>
      <c r="N708" s="1669">
        <f>+I708+M708-K708</f>
        <v>0</v>
      </c>
      <c r="O708" s="176"/>
    </row>
    <row r="709" spans="3:15">
      <c r="C709" s="3666"/>
      <c r="D709" s="502"/>
      <c r="E709" s="2775"/>
      <c r="F709" s="503"/>
      <c r="G709" s="2703"/>
      <c r="H709" s="2699"/>
      <c r="I709" s="2153"/>
      <c r="J709" s="2154"/>
      <c r="K709" s="189"/>
      <c r="L709" s="1686"/>
      <c r="M709" s="176"/>
      <c r="N709" s="1669"/>
      <c r="O709" s="176"/>
    </row>
    <row r="710" spans="3:15">
      <c r="C710" s="3666"/>
      <c r="D710" s="502"/>
      <c r="E710" s="2775"/>
      <c r="F710" s="503" t="s">
        <v>247</v>
      </c>
      <c r="G710" s="2703"/>
      <c r="H710" s="2699"/>
      <c r="I710" s="2153"/>
      <c r="J710" s="2154"/>
      <c r="K710" s="189"/>
      <c r="L710" s="1686"/>
      <c r="M710" s="176"/>
      <c r="N710" s="1669"/>
      <c r="O710" s="176"/>
    </row>
    <row r="711" spans="3:15">
      <c r="C711" s="3666"/>
      <c r="D711" s="502"/>
      <c r="E711" s="2775"/>
      <c r="F711" s="503" t="s">
        <v>217</v>
      </c>
      <c r="G711" s="2703"/>
      <c r="H711" s="2699"/>
      <c r="I711" s="2153"/>
      <c r="J711" s="2154"/>
      <c r="K711" s="189"/>
      <c r="L711" s="1686"/>
      <c r="M711" s="176"/>
      <c r="N711" s="1669">
        <f>+I711+M711-K711</f>
        <v>0</v>
      </c>
      <c r="O711" s="176"/>
    </row>
    <row r="712" spans="3:15" ht="13.5" thickBot="1">
      <c r="C712" s="3666"/>
      <c r="D712" s="1687"/>
      <c r="E712" s="1526"/>
      <c r="F712" s="2704"/>
      <c r="G712" s="2705"/>
      <c r="H712" s="2700"/>
      <c r="I712" s="8"/>
      <c r="J712" s="190"/>
      <c r="K712" s="1688"/>
      <c r="L712" s="67"/>
      <c r="M712" s="190"/>
      <c r="N712" s="188"/>
      <c r="O712" s="190"/>
    </row>
    <row r="713" spans="3:15">
      <c r="C713" s="3666"/>
      <c r="D713" s="1689"/>
      <c r="E713" s="1741"/>
      <c r="F713" s="3675" t="s">
        <v>187</v>
      </c>
      <c r="G713" s="3700"/>
      <c r="H713" s="2701"/>
      <c r="I713" s="1820"/>
      <c r="J713" s="1012"/>
      <c r="K713" s="482"/>
      <c r="L713" s="483"/>
      <c r="M713" s="481"/>
      <c r="N713" s="1630"/>
      <c r="O713" s="1605">
        <f>ROUND(N714+N715,-3)</f>
        <v>0</v>
      </c>
    </row>
    <row r="714" spans="3:15">
      <c r="C714" s="3666"/>
      <c r="D714" s="1690"/>
      <c r="E714" s="2776"/>
      <c r="F714" s="3505" t="s">
        <v>4046</v>
      </c>
      <c r="G714" s="3506"/>
      <c r="H714" s="3555" t="s">
        <v>637</v>
      </c>
      <c r="I714" s="3555"/>
      <c r="J714" s="3556"/>
      <c r="K714" s="499"/>
      <c r="L714" s="364"/>
      <c r="M714" s="476"/>
      <c r="N714" s="513">
        <f>+M714</f>
        <v>0</v>
      </c>
      <c r="O714" s="357"/>
    </row>
    <row r="715" spans="3:15">
      <c r="C715" s="3666"/>
      <c r="D715" s="1690"/>
      <c r="E715" s="2776"/>
      <c r="F715" s="3557" t="s">
        <v>218</v>
      </c>
      <c r="G715" s="3506"/>
      <c r="H715" s="3495"/>
      <c r="I715" s="3495"/>
      <c r="J715" s="3496"/>
      <c r="K715" s="499"/>
      <c r="L715" s="364"/>
      <c r="M715" s="476"/>
      <c r="N715" s="513">
        <f>+M715</f>
        <v>0</v>
      </c>
      <c r="O715" s="357"/>
    </row>
    <row r="716" spans="3:15">
      <c r="C716" s="3666"/>
      <c r="D716" s="1690"/>
      <c r="E716" s="2776"/>
      <c r="F716" s="3557" t="s">
        <v>219</v>
      </c>
      <c r="G716" s="3506"/>
      <c r="H716" s="3497"/>
      <c r="I716" s="3497"/>
      <c r="J716" s="3498"/>
      <c r="K716" s="499"/>
      <c r="L716" s="364"/>
      <c r="M716" s="357"/>
      <c r="N716" s="458"/>
      <c r="O716" s="357"/>
    </row>
    <row r="717" spans="3:15" ht="13.5" thickBot="1">
      <c r="C717" s="3666"/>
      <c r="D717" s="1692"/>
      <c r="E717" s="1742"/>
      <c r="F717" s="2706"/>
      <c r="G717" s="2707"/>
      <c r="H717" s="1794"/>
      <c r="I717" s="385"/>
      <c r="J717" s="463"/>
      <c r="K717" s="1658"/>
      <c r="L717" s="464"/>
      <c r="M717" s="462"/>
      <c r="N717" s="463"/>
      <c r="O717" s="462"/>
    </row>
    <row r="718" spans="3:15" ht="21" customHeight="1" thickBot="1">
      <c r="C718" s="3666"/>
      <c r="D718" s="2566"/>
      <c r="E718" s="3531" t="s">
        <v>1582</v>
      </c>
      <c r="F718" s="3532"/>
      <c r="G718" s="3533"/>
      <c r="H718" s="2602"/>
      <c r="I718" s="2603"/>
      <c r="J718" s="2569">
        <f>IF(J702-J713&gt;0,+J702-J713,0)</f>
        <v>0</v>
      </c>
      <c r="K718" s="2567"/>
      <c r="L718" s="2567"/>
      <c r="M718" s="2568"/>
      <c r="N718" s="2567"/>
      <c r="O718" s="2569">
        <f>IF(O702-O713&gt;0,+O702-O713,0)</f>
        <v>0</v>
      </c>
    </row>
    <row r="719" spans="3:15">
      <c r="C719" s="3666"/>
      <c r="D719" s="1689"/>
      <c r="E719" s="1741"/>
      <c r="F719" s="3675" t="s">
        <v>190</v>
      </c>
      <c r="G719" s="3700"/>
      <c r="H719" s="2708"/>
      <c r="I719" s="426"/>
      <c r="J719" s="2564"/>
      <c r="K719" s="1667"/>
      <c r="L719" s="457"/>
      <c r="M719" s="2565"/>
      <c r="N719" s="1630"/>
      <c r="O719" s="2565">
        <f>ROUND(SUM(N720:N722),-3)</f>
        <v>0</v>
      </c>
    </row>
    <row r="720" spans="3:15" ht="103.5" customHeight="1">
      <c r="C720" s="3666"/>
      <c r="D720" s="1690"/>
      <c r="E720" s="1741"/>
      <c r="F720" s="3753" t="s">
        <v>1749</v>
      </c>
      <c r="G720" s="3754"/>
      <c r="H720" s="3495" t="s">
        <v>637</v>
      </c>
      <c r="I720" s="3495"/>
      <c r="J720" s="3496"/>
      <c r="K720" s="491">
        <f>+N720</f>
        <v>0</v>
      </c>
      <c r="L720" s="792"/>
      <c r="M720" s="357"/>
      <c r="N720" s="1677">
        <f>IF((N704+N705+N711-O713)&gt;508944000,508944000,N704+N705+N711-O713)</f>
        <v>0</v>
      </c>
      <c r="O720" s="357"/>
    </row>
    <row r="721" spans="3:15">
      <c r="C721" s="3666"/>
      <c r="D721" s="1690"/>
      <c r="E721" s="1741"/>
      <c r="F721" s="3557"/>
      <c r="G721" s="3506"/>
      <c r="H721" s="3495"/>
      <c r="I721" s="3495"/>
      <c r="J721" s="3496"/>
      <c r="K721" s="474"/>
      <c r="L721" s="792"/>
      <c r="M721" s="357"/>
      <c r="N721" s="1541"/>
      <c r="O721" s="357"/>
    </row>
    <row r="722" spans="3:15" ht="45" customHeight="1">
      <c r="C722" s="3666"/>
      <c r="D722" s="1690"/>
      <c r="E722" s="1741"/>
      <c r="F722" s="3505" t="s">
        <v>1750</v>
      </c>
      <c r="G722" s="3506"/>
      <c r="H722" s="3497"/>
      <c r="I722" s="3497"/>
      <c r="J722" s="3498"/>
      <c r="K722" s="491">
        <f>+N722</f>
        <v>0</v>
      </c>
      <c r="L722" s="792"/>
      <c r="M722" s="357"/>
      <c r="N722" s="1635">
        <f>+N708</f>
        <v>0</v>
      </c>
      <c r="O722" s="357"/>
    </row>
    <row r="723" spans="3:15" ht="13.5" thickBot="1">
      <c r="C723" s="3666"/>
      <c r="D723" s="1692"/>
      <c r="E723" s="1742"/>
      <c r="F723" s="3712"/>
      <c r="G723" s="3713"/>
      <c r="H723" s="2709"/>
      <c r="I723" s="385"/>
      <c r="J723" s="464"/>
      <c r="K723" s="1658"/>
      <c r="L723" s="464"/>
      <c r="M723" s="462"/>
      <c r="N723" s="463"/>
      <c r="O723" s="462"/>
    </row>
    <row r="724" spans="3:15">
      <c r="C724" s="3666"/>
      <c r="D724" s="571"/>
      <c r="E724" s="3558" t="s">
        <v>1638</v>
      </c>
      <c r="F724" s="3559"/>
      <c r="G724" s="3590"/>
      <c r="H724" s="2604"/>
      <c r="I724" s="2605"/>
      <c r="J724" s="2563">
        <f>+J718-J719</f>
        <v>0</v>
      </c>
      <c r="K724" s="574"/>
      <c r="L724" s="574"/>
      <c r="M724" s="2560"/>
      <c r="N724" s="574"/>
      <c r="O724" s="2563">
        <f>+O718-O719</f>
        <v>0</v>
      </c>
    </row>
    <row r="725" spans="3:15" ht="9" customHeight="1" thickBot="1">
      <c r="C725" s="3667"/>
      <c r="D725" s="1595"/>
      <c r="E725" s="3549"/>
      <c r="F725" s="3550"/>
      <c r="G725" s="3551"/>
      <c r="H725" s="3552"/>
      <c r="I725" s="3553"/>
      <c r="J725" s="3554"/>
      <c r="K725" s="191"/>
      <c r="L725" s="191"/>
      <c r="M725" s="2559"/>
      <c r="N725" s="191"/>
      <c r="O725" s="2570"/>
    </row>
    <row r="726" spans="3:15" ht="30.75" customHeight="1">
      <c r="C726" s="3668" t="s">
        <v>4045</v>
      </c>
      <c r="D726" s="1561"/>
      <c r="E726" s="2710"/>
      <c r="F726" s="3675" t="s">
        <v>4047</v>
      </c>
      <c r="G726" s="3700"/>
      <c r="H726" s="1666"/>
      <c r="I726" s="1549"/>
      <c r="J726" s="1605">
        <f>ROUND(SUM(I728:I731),-3)</f>
        <v>0</v>
      </c>
      <c r="K726" s="1667"/>
      <c r="L726" s="457"/>
      <c r="M726" s="1605"/>
      <c r="N726" s="1630"/>
      <c r="O726" s="1605">
        <f>ROUND(SUM(N728:N731),-3)</f>
        <v>0</v>
      </c>
    </row>
    <row r="727" spans="3:15" ht="29.25" customHeight="1">
      <c r="C727" s="3669"/>
      <c r="D727" s="1690"/>
      <c r="E727" s="1741"/>
      <c r="F727" s="3557" t="s">
        <v>235</v>
      </c>
      <c r="G727" s="3506"/>
      <c r="H727" s="494"/>
      <c r="I727" s="814"/>
      <c r="J727" s="357"/>
      <c r="K727" s="474"/>
      <c r="L727" s="792"/>
      <c r="M727" s="357"/>
      <c r="N727" s="1541"/>
      <c r="O727" s="357"/>
    </row>
    <row r="728" spans="3:15" ht="168" customHeight="1">
      <c r="C728" s="3669"/>
      <c r="D728" s="1690"/>
      <c r="E728" s="2761"/>
      <c r="F728" s="3723" t="s">
        <v>4200</v>
      </c>
      <c r="G728" s="3724"/>
      <c r="H728" s="494"/>
      <c r="I728" s="814">
        <f>+'Concilación utilidades'!F37+'Concilación utilidades'!E142</f>
        <v>0</v>
      </c>
      <c r="J728" s="357"/>
      <c r="K728" s="474"/>
      <c r="L728" s="792"/>
      <c r="M728" s="357"/>
      <c r="N728" s="1635">
        <f>+I728+M728-K728</f>
        <v>0</v>
      </c>
      <c r="O728" s="357"/>
    </row>
    <row r="729" spans="3:15" ht="42.75" customHeight="1">
      <c r="C729" s="3669"/>
      <c r="D729" s="1690"/>
      <c r="E729" s="1741"/>
      <c r="F729" s="3505" t="s">
        <v>4049</v>
      </c>
      <c r="G729" s="3725"/>
      <c r="H729" s="494"/>
      <c r="I729" s="814">
        <f>-'Concilación utilidades'!E142</f>
        <v>0</v>
      </c>
      <c r="J729" s="357"/>
      <c r="K729" s="474"/>
      <c r="L729" s="792"/>
      <c r="M729" s="357"/>
      <c r="N729" s="1635">
        <f>+I729+M729-K729</f>
        <v>0</v>
      </c>
      <c r="O729" s="357"/>
    </row>
    <row r="730" spans="3:15">
      <c r="C730" s="3669"/>
      <c r="D730" s="1690"/>
      <c r="E730" s="1741"/>
      <c r="F730" s="3557"/>
      <c r="G730" s="3506"/>
      <c r="H730" s="484"/>
      <c r="I730" s="814"/>
      <c r="J730" s="357"/>
      <c r="K730" s="474"/>
      <c r="L730" s="792"/>
      <c r="M730" s="357"/>
      <c r="N730" s="1635"/>
      <c r="O730" s="357"/>
    </row>
    <row r="731" spans="3:15" ht="57" customHeight="1">
      <c r="C731" s="3669"/>
      <c r="D731" s="1690"/>
      <c r="E731" s="1741"/>
      <c r="F731" s="3505" t="s">
        <v>4048</v>
      </c>
      <c r="G731" s="3506"/>
      <c r="H731" s="494"/>
      <c r="I731" s="814"/>
      <c r="J731" s="357"/>
      <c r="K731" s="474"/>
      <c r="L731" s="792"/>
      <c r="M731" s="357"/>
      <c r="N731" s="1635">
        <f>+I731+M731-K731</f>
        <v>0</v>
      </c>
      <c r="O731" s="357"/>
    </row>
    <row r="732" spans="3:15" ht="13.5" thickBot="1">
      <c r="C732" s="3669"/>
      <c r="D732" s="1692"/>
      <c r="E732" s="1742"/>
      <c r="F732" s="1616"/>
      <c r="G732" s="498"/>
      <c r="H732" s="485"/>
      <c r="I732" s="385"/>
      <c r="J732" s="462"/>
      <c r="K732" s="1658"/>
      <c r="L732" s="464"/>
      <c r="M732" s="462"/>
      <c r="N732" s="463"/>
      <c r="O732" s="462"/>
    </row>
    <row r="733" spans="3:15">
      <c r="C733" s="3669"/>
      <c r="D733" s="4"/>
      <c r="E733" s="2762"/>
      <c r="F733" s="3732" t="s">
        <v>187</v>
      </c>
      <c r="G733" s="3733"/>
      <c r="H733" s="1696"/>
      <c r="I733" s="10"/>
      <c r="J733" s="1683"/>
      <c r="K733" s="1493"/>
      <c r="L733" s="66"/>
      <c r="M733" s="1683"/>
      <c r="N733" s="1485"/>
      <c r="O733" s="1683">
        <f>ROUND(SUM(N734:N736),-3)</f>
        <v>0</v>
      </c>
    </row>
    <row r="734" spans="3:15" ht="27" customHeight="1">
      <c r="C734" s="3669"/>
      <c r="D734" s="4"/>
      <c r="E734" s="2762"/>
      <c r="F734" s="3719" t="s">
        <v>236</v>
      </c>
      <c r="G734" s="3720"/>
      <c r="H734" s="3499" t="s">
        <v>637</v>
      </c>
      <c r="I734" s="3500"/>
      <c r="J734" s="3501"/>
      <c r="K734" s="189"/>
      <c r="L734" s="1686"/>
      <c r="M734" s="192">
        <f>+N729</f>
        <v>0</v>
      </c>
      <c r="N734" s="1669">
        <f>+M734</f>
        <v>0</v>
      </c>
      <c r="O734" s="176"/>
    </row>
    <row r="735" spans="3:15" ht="24.95" customHeight="1">
      <c r="C735" s="3669"/>
      <c r="D735" s="4"/>
      <c r="E735" s="2762"/>
      <c r="F735" s="3719" t="s">
        <v>251</v>
      </c>
      <c r="G735" s="3720"/>
      <c r="H735" s="3502"/>
      <c r="I735" s="3503"/>
      <c r="J735" s="3504"/>
      <c r="K735" s="189"/>
      <c r="L735" s="1686"/>
      <c r="M735" s="192">
        <f>+N731</f>
        <v>0</v>
      </c>
      <c r="N735" s="1669">
        <f>+M735</f>
        <v>0</v>
      </c>
      <c r="O735" s="176"/>
    </row>
    <row r="736" spans="3:15" ht="60" customHeight="1">
      <c r="C736" s="3669"/>
      <c r="D736" s="4"/>
      <c r="E736" s="2762"/>
      <c r="F736" s="3717" t="s">
        <v>4201</v>
      </c>
      <c r="G736" s="3718"/>
      <c r="H736" s="3502"/>
      <c r="I736" s="3503"/>
      <c r="J736" s="3504"/>
      <c r="K736" s="206"/>
      <c r="L736" s="187"/>
      <c r="M736" s="192"/>
      <c r="N736" s="205">
        <f>+M736</f>
        <v>0</v>
      </c>
      <c r="O736" s="176"/>
    </row>
    <row r="737" spans="3:15" ht="13.5" thickBot="1">
      <c r="C737" s="3669"/>
      <c r="D737" s="1697"/>
      <c r="E737" s="2763"/>
      <c r="F737" s="3631"/>
      <c r="G737" s="3632"/>
      <c r="H737" s="1817"/>
      <c r="I737" s="8"/>
      <c r="J737" s="1818"/>
      <c r="K737" s="1688"/>
      <c r="L737" s="67"/>
      <c r="M737" s="190"/>
      <c r="N737" s="188"/>
      <c r="O737" s="190"/>
    </row>
    <row r="738" spans="3:15" ht="12.75" customHeight="1">
      <c r="C738" s="3669"/>
      <c r="D738" s="1693"/>
      <c r="E738" s="3709" t="s">
        <v>1583</v>
      </c>
      <c r="F738" s="3710"/>
      <c r="G738" s="3711"/>
      <c r="H738" s="2571"/>
      <c r="I738" s="573"/>
      <c r="J738" s="2560">
        <f>+J726-J733</f>
        <v>0</v>
      </c>
      <c r="K738" s="1819"/>
      <c r="L738" s="574"/>
      <c r="M738" s="2560"/>
      <c r="N738" s="574"/>
      <c r="O738" s="2560">
        <f>+O726-O733</f>
        <v>0</v>
      </c>
    </row>
    <row r="739" spans="3:15" ht="10.5" customHeight="1" thickBot="1">
      <c r="C739" s="3669"/>
      <c r="D739" s="1698"/>
      <c r="E739" s="3706"/>
      <c r="F739" s="3707"/>
      <c r="G739" s="3708"/>
      <c r="H739" s="2572"/>
      <c r="I739" s="60"/>
      <c r="J739" s="2559"/>
      <c r="K739" s="1660"/>
      <c r="L739" s="191"/>
      <c r="M739" s="2559"/>
      <c r="N739" s="191"/>
      <c r="O739" s="2559"/>
    </row>
    <row r="740" spans="3:15">
      <c r="C740" s="3669"/>
      <c r="D740" s="4"/>
      <c r="E740" s="2762"/>
      <c r="F740" s="3633" t="s">
        <v>252</v>
      </c>
      <c r="G740" s="3634"/>
      <c r="H740" s="1696"/>
      <c r="I740" s="10"/>
      <c r="J740" s="1683">
        <f>ROUND(SUM(I742:I747),-3)</f>
        <v>0</v>
      </c>
      <c r="K740" s="1493"/>
      <c r="L740" s="66"/>
      <c r="M740" s="1683"/>
      <c r="N740" s="1485"/>
      <c r="O740" s="1683">
        <f>ROUND(SUM(N742:N747),-3)</f>
        <v>0</v>
      </c>
    </row>
    <row r="741" spans="3:15" ht="138.75" customHeight="1">
      <c r="C741" s="3669"/>
      <c r="D741" s="4"/>
      <c r="E741" s="2764"/>
      <c r="F741" s="3569" t="s">
        <v>4202</v>
      </c>
      <c r="G741" s="3716"/>
      <c r="H741" s="197"/>
      <c r="I741" s="11"/>
      <c r="J741" s="176"/>
      <c r="K741" s="206"/>
      <c r="L741" s="187"/>
      <c r="M741" s="176"/>
      <c r="N741" s="205"/>
      <c r="O741" s="176"/>
    </row>
    <row r="742" spans="3:15" ht="144.75" customHeight="1">
      <c r="C742" s="3669"/>
      <c r="D742" s="4"/>
      <c r="E742" s="2764"/>
      <c r="F742" s="3653" t="s">
        <v>4203</v>
      </c>
      <c r="G742" s="3654"/>
      <c r="H742" s="197"/>
      <c r="I742" s="11"/>
      <c r="J742" s="176"/>
      <c r="K742" s="206"/>
      <c r="L742" s="187"/>
      <c r="M742" s="176"/>
      <c r="N742" s="205"/>
      <c r="O742" s="176"/>
    </row>
    <row r="743" spans="3:15" ht="15.75" customHeight="1">
      <c r="C743" s="3669"/>
      <c r="D743" s="4"/>
      <c r="E743" s="2764"/>
      <c r="F743" s="2733"/>
      <c r="G743" s="2734" t="s">
        <v>4204</v>
      </c>
      <c r="H743" s="200"/>
      <c r="I743" s="2711"/>
      <c r="J743" s="2712"/>
      <c r="K743" s="2713"/>
      <c r="L743" s="2714"/>
      <c r="M743" s="2712"/>
      <c r="N743" s="2715">
        <f>+I743+M743-K743</f>
        <v>0</v>
      </c>
      <c r="O743" s="2712"/>
    </row>
    <row r="744" spans="3:15" ht="15.75" customHeight="1">
      <c r="C744" s="3669"/>
      <c r="D744" s="4"/>
      <c r="E744" s="2764"/>
      <c r="F744" s="2725"/>
      <c r="G744" s="2726"/>
      <c r="H744" s="2727"/>
      <c r="I744" s="2728"/>
      <c r="J744" s="2729"/>
      <c r="K744" s="2730"/>
      <c r="L744" s="2731"/>
      <c r="M744" s="2729"/>
      <c r="N744" s="2732"/>
      <c r="O744" s="2729"/>
    </row>
    <row r="745" spans="3:15" ht="157.5" customHeight="1">
      <c r="C745" s="3669"/>
      <c r="D745" s="4"/>
      <c r="E745" s="2764"/>
      <c r="F745" s="3726" t="s">
        <v>4205</v>
      </c>
      <c r="G745" s="3727"/>
      <c r="H745" s="197"/>
      <c r="I745" s="11"/>
      <c r="J745" s="176"/>
      <c r="K745" s="206"/>
      <c r="L745" s="187"/>
      <c r="M745" s="176"/>
      <c r="N745" s="205"/>
      <c r="O745" s="176"/>
    </row>
    <row r="746" spans="3:15" ht="16.5" customHeight="1">
      <c r="C746" s="3669"/>
      <c r="D746" s="4"/>
      <c r="E746" s="2764"/>
      <c r="F746" s="946"/>
      <c r="G746" s="2724" t="s">
        <v>4204</v>
      </c>
      <c r="H746" s="200"/>
      <c r="I746" s="2711"/>
      <c r="J746" s="2712"/>
      <c r="K746" s="2713"/>
      <c r="L746" s="2714"/>
      <c r="M746" s="2712"/>
      <c r="N746" s="2715">
        <f>+I746+M746-K746</f>
        <v>0</v>
      </c>
      <c r="O746" s="2712"/>
    </row>
    <row r="747" spans="3:15" ht="7.5" customHeight="1">
      <c r="C747" s="3669"/>
      <c r="D747" s="4"/>
      <c r="E747" s="2764"/>
      <c r="F747" s="1590"/>
      <c r="G747" s="2716"/>
      <c r="H747" s="1696"/>
      <c r="I747" s="10"/>
      <c r="J747" s="2717"/>
      <c r="K747" s="1493"/>
      <c r="L747" s="2718"/>
      <c r="M747" s="2717"/>
      <c r="N747" s="2719"/>
      <c r="O747" s="2717"/>
    </row>
    <row r="748" spans="3:15" ht="9.75" customHeight="1" thickBot="1">
      <c r="C748" s="3669"/>
      <c r="D748" s="1697"/>
      <c r="E748" s="2763"/>
      <c r="F748" s="3684"/>
      <c r="G748" s="3685"/>
      <c r="H748" s="2720"/>
      <c r="I748" s="8"/>
      <c r="J748" s="2721"/>
      <c r="K748" s="2722"/>
      <c r="L748" s="2723"/>
      <c r="M748" s="2721"/>
      <c r="N748" s="188"/>
      <c r="O748" s="2721"/>
    </row>
    <row r="749" spans="3:15">
      <c r="C749" s="3669"/>
      <c r="D749" s="1689"/>
      <c r="E749" s="1741"/>
      <c r="F749" s="3675" t="s">
        <v>253</v>
      </c>
      <c r="G749" s="3700"/>
      <c r="H749" s="1666"/>
      <c r="I749" s="1549"/>
      <c r="J749" s="1605">
        <f>ROUND(SUM(I751:I794),-3)</f>
        <v>0</v>
      </c>
      <c r="K749" s="1667"/>
      <c r="L749" s="457"/>
      <c r="M749" s="1605"/>
      <c r="N749" s="1630"/>
      <c r="O749" s="1605">
        <f>ROUND(SUM(N751:N794),-3)</f>
        <v>0</v>
      </c>
    </row>
    <row r="750" spans="3:15" ht="133.5" customHeight="1">
      <c r="C750" s="3669"/>
      <c r="D750" s="1689"/>
      <c r="E750" s="2710"/>
      <c r="F750" s="3714" t="s">
        <v>4206</v>
      </c>
      <c r="G750" s="3715"/>
      <c r="H750" s="484"/>
      <c r="I750" s="351"/>
      <c r="J750" s="357"/>
      <c r="K750" s="499"/>
      <c r="L750" s="792"/>
      <c r="M750" s="512"/>
      <c r="N750" s="491"/>
      <c r="O750" s="357"/>
    </row>
    <row r="751" spans="3:15" ht="99" customHeight="1">
      <c r="C751" s="3669"/>
      <c r="D751" s="1689"/>
      <c r="E751" s="2757"/>
      <c r="F751" s="3714" t="s">
        <v>4207</v>
      </c>
      <c r="G751" s="3715"/>
      <c r="H751" s="484"/>
      <c r="I751" s="814"/>
      <c r="J751" s="512"/>
      <c r="K751" s="499"/>
      <c r="L751" s="792"/>
      <c r="M751" s="512"/>
      <c r="N751" s="491"/>
      <c r="O751" s="357"/>
    </row>
    <row r="752" spans="3:15" ht="21" customHeight="1">
      <c r="C752" s="3669"/>
      <c r="D752" s="1689"/>
      <c r="E752" s="2757"/>
      <c r="F752" s="783"/>
      <c r="G752" s="1699" t="s">
        <v>4204</v>
      </c>
      <c r="H752" s="484"/>
      <c r="I752" s="814"/>
      <c r="J752" s="512"/>
      <c r="K752" s="499"/>
      <c r="L752" s="792"/>
      <c r="M752" s="512"/>
      <c r="N752" s="491">
        <f>+I752+M752-K752</f>
        <v>0</v>
      </c>
      <c r="O752" s="357"/>
    </row>
    <row r="753" spans="3:15" ht="17.100000000000001" customHeight="1">
      <c r="C753" s="3669"/>
      <c r="D753" s="1689"/>
      <c r="E753" s="2757"/>
      <c r="F753" s="783"/>
      <c r="G753" s="1691"/>
      <c r="H753" s="484"/>
      <c r="I753" s="814"/>
      <c r="J753" s="512"/>
      <c r="K753" s="499"/>
      <c r="L753" s="792"/>
      <c r="M753" s="512"/>
      <c r="N753" s="491"/>
      <c r="O753" s="357"/>
    </row>
    <row r="754" spans="3:15" ht="327" customHeight="1">
      <c r="C754" s="3669"/>
      <c r="D754" s="1689"/>
      <c r="E754" s="2757"/>
      <c r="F754" s="3714" t="s">
        <v>4208</v>
      </c>
      <c r="G754" s="3715"/>
      <c r="H754" s="484"/>
      <c r="I754" s="814"/>
      <c r="J754" s="512"/>
      <c r="K754" s="499"/>
      <c r="L754" s="792"/>
      <c r="M754" s="512"/>
      <c r="N754" s="491"/>
      <c r="O754" s="357"/>
    </row>
    <row r="755" spans="3:15" ht="39.950000000000003" customHeight="1">
      <c r="C755" s="3669"/>
      <c r="D755" s="1689"/>
      <c r="E755" s="2757"/>
      <c r="F755" s="782"/>
      <c r="G755" s="1816" t="s">
        <v>1710</v>
      </c>
      <c r="H755" s="484"/>
      <c r="I755" s="814"/>
      <c r="J755" s="512"/>
      <c r="K755" s="499"/>
      <c r="L755" s="792"/>
      <c r="M755" s="512"/>
      <c r="N755" s="491"/>
      <c r="O755" s="357"/>
    </row>
    <row r="756" spans="3:15" ht="14.1" customHeight="1">
      <c r="C756" s="3669"/>
      <c r="D756" s="1689"/>
      <c r="E756" s="2757"/>
      <c r="F756" s="782"/>
      <c r="G756" s="1035" t="s">
        <v>4204</v>
      </c>
      <c r="H756" s="484"/>
      <c r="I756" s="814"/>
      <c r="J756" s="512"/>
      <c r="K756" s="499"/>
      <c r="L756" s="792"/>
      <c r="M756" s="512"/>
      <c r="N756" s="491">
        <f>+I756+M756-K756</f>
        <v>0</v>
      </c>
      <c r="O756" s="357"/>
    </row>
    <row r="757" spans="3:15" ht="14.1" customHeight="1">
      <c r="C757" s="3669"/>
      <c r="D757" s="1689"/>
      <c r="E757" s="2757"/>
      <c r="F757" s="783"/>
      <c r="G757" s="1035"/>
      <c r="H757" s="484"/>
      <c r="I757" s="814"/>
      <c r="J757" s="512"/>
      <c r="K757" s="499"/>
      <c r="L757" s="792"/>
      <c r="M757" s="512"/>
      <c r="N757" s="491"/>
      <c r="O757" s="357"/>
    </row>
    <row r="758" spans="3:15" ht="39" customHeight="1">
      <c r="C758" s="3669"/>
      <c r="D758" s="1689"/>
      <c r="E758" s="2757"/>
      <c r="F758" s="783"/>
      <c r="G758" s="985" t="s">
        <v>1711</v>
      </c>
      <c r="H758" s="484"/>
      <c r="I758" s="814"/>
      <c r="J758" s="512"/>
      <c r="K758" s="499"/>
      <c r="L758" s="792"/>
      <c r="M758" s="512"/>
      <c r="N758" s="491"/>
      <c r="O758" s="357"/>
    </row>
    <row r="759" spans="3:15" ht="14.1" customHeight="1">
      <c r="C759" s="3669"/>
      <c r="D759" s="1689"/>
      <c r="E759" s="2757"/>
      <c r="F759" s="783"/>
      <c r="G759" s="1699" t="s">
        <v>4204</v>
      </c>
      <c r="H759" s="484"/>
      <c r="I759" s="814"/>
      <c r="J759" s="512"/>
      <c r="K759" s="499"/>
      <c r="L759" s="792"/>
      <c r="M759" s="512"/>
      <c r="N759" s="491">
        <f>+I759+M759-K759</f>
        <v>0</v>
      </c>
      <c r="O759" s="357"/>
    </row>
    <row r="760" spans="3:15" ht="14.1" customHeight="1">
      <c r="C760" s="3669"/>
      <c r="D760" s="1689"/>
      <c r="E760" s="2757"/>
      <c r="F760" s="783"/>
      <c r="G760" s="984"/>
      <c r="H760" s="484"/>
      <c r="I760" s="814"/>
      <c r="J760" s="512"/>
      <c r="K760" s="499"/>
      <c r="L760" s="792"/>
      <c r="M760" s="512"/>
      <c r="N760" s="491"/>
      <c r="O760" s="357"/>
    </row>
    <row r="761" spans="3:15" ht="38.25" customHeight="1">
      <c r="C761" s="3669"/>
      <c r="D761" s="1689"/>
      <c r="E761" s="2757"/>
      <c r="F761" s="783"/>
      <c r="G761" s="985" t="s">
        <v>1712</v>
      </c>
      <c r="H761" s="484"/>
      <c r="I761" s="814"/>
      <c r="J761" s="512"/>
      <c r="K761" s="499"/>
      <c r="L761" s="792"/>
      <c r="M761" s="512"/>
      <c r="N761" s="491"/>
      <c r="O761" s="357"/>
    </row>
    <row r="762" spans="3:15" ht="14.1" customHeight="1">
      <c r="C762" s="3669"/>
      <c r="D762" s="1689"/>
      <c r="E762" s="2757"/>
      <c r="F762" s="783"/>
      <c r="G762" s="1699" t="s">
        <v>4204</v>
      </c>
      <c r="H762" s="484"/>
      <c r="I762" s="814"/>
      <c r="J762" s="512"/>
      <c r="K762" s="499"/>
      <c r="L762" s="792"/>
      <c r="M762" s="512"/>
      <c r="N762" s="491">
        <f>+I762+M762-K762</f>
        <v>0</v>
      </c>
      <c r="O762" s="357"/>
    </row>
    <row r="763" spans="3:15" ht="14.1" customHeight="1">
      <c r="C763" s="3669"/>
      <c r="D763" s="1689"/>
      <c r="E763" s="2757"/>
      <c r="F763" s="783"/>
      <c r="G763" s="984"/>
      <c r="H763" s="484"/>
      <c r="I763" s="814"/>
      <c r="J763" s="512"/>
      <c r="K763" s="499"/>
      <c r="L763" s="792"/>
      <c r="M763" s="512"/>
      <c r="N763" s="491"/>
      <c r="O763" s="357"/>
    </row>
    <row r="764" spans="3:15" ht="39" customHeight="1">
      <c r="C764" s="3669"/>
      <c r="D764" s="1689"/>
      <c r="E764" s="2757"/>
      <c r="F764" s="783"/>
      <c r="G764" s="985" t="s">
        <v>1713</v>
      </c>
      <c r="H764" s="484"/>
      <c r="I764" s="814"/>
      <c r="J764" s="512"/>
      <c r="K764" s="499"/>
      <c r="L764" s="792"/>
      <c r="M764" s="512"/>
      <c r="N764" s="491"/>
      <c r="O764" s="357"/>
    </row>
    <row r="765" spans="3:15" ht="14.1" customHeight="1">
      <c r="C765" s="3669"/>
      <c r="D765" s="1689"/>
      <c r="E765" s="2757"/>
      <c r="F765" s="783"/>
      <c r="G765" s="1699" t="s">
        <v>4204</v>
      </c>
      <c r="H765" s="484"/>
      <c r="I765" s="814"/>
      <c r="J765" s="512"/>
      <c r="K765" s="499"/>
      <c r="L765" s="792"/>
      <c r="M765" s="512"/>
      <c r="N765" s="491">
        <f>+I765+M765-K765</f>
        <v>0</v>
      </c>
      <c r="O765" s="357"/>
    </row>
    <row r="766" spans="3:15" ht="14.1" customHeight="1">
      <c r="C766" s="3669"/>
      <c r="D766" s="1689"/>
      <c r="E766" s="2757"/>
      <c r="F766" s="783"/>
      <c r="G766" s="984"/>
      <c r="H766" s="484"/>
      <c r="I766" s="814"/>
      <c r="J766" s="512"/>
      <c r="K766" s="499"/>
      <c r="L766" s="792"/>
      <c r="M766" s="512"/>
      <c r="N766" s="491"/>
      <c r="O766" s="357"/>
    </row>
    <row r="767" spans="3:15" ht="38.25" customHeight="1">
      <c r="C767" s="3669"/>
      <c r="D767" s="1689"/>
      <c r="E767" s="2757"/>
      <c r="F767" s="783"/>
      <c r="G767" s="985" t="s">
        <v>1714</v>
      </c>
      <c r="H767" s="484"/>
      <c r="I767" s="814"/>
      <c r="J767" s="512"/>
      <c r="K767" s="499"/>
      <c r="L767" s="792"/>
      <c r="M767" s="512"/>
      <c r="N767" s="491"/>
      <c r="O767" s="357"/>
    </row>
    <row r="768" spans="3:15" ht="14.1" customHeight="1">
      <c r="C768" s="3669"/>
      <c r="D768" s="1689"/>
      <c r="E768" s="2757"/>
      <c r="F768" s="783"/>
      <c r="G768" s="1699" t="s">
        <v>4204</v>
      </c>
      <c r="H768" s="484"/>
      <c r="I768" s="814"/>
      <c r="J768" s="512"/>
      <c r="K768" s="499"/>
      <c r="L768" s="792"/>
      <c r="M768" s="512"/>
      <c r="N768" s="491">
        <f>+I768+M768-K768</f>
        <v>0</v>
      </c>
      <c r="O768" s="357"/>
    </row>
    <row r="769" spans="3:15" ht="14.1" customHeight="1">
      <c r="C769" s="3669"/>
      <c r="D769" s="1689"/>
      <c r="E769" s="2757"/>
      <c r="F769" s="783"/>
      <c r="G769" s="984"/>
      <c r="H769" s="484"/>
      <c r="I769" s="814"/>
      <c r="J769" s="512"/>
      <c r="K769" s="499"/>
      <c r="L769" s="792"/>
      <c r="M769" s="512"/>
      <c r="N769" s="491"/>
      <c r="O769" s="357"/>
    </row>
    <row r="770" spans="3:15" ht="39" customHeight="1">
      <c r="C770" s="3669"/>
      <c r="D770" s="1689"/>
      <c r="E770" s="2757"/>
      <c r="F770" s="783"/>
      <c r="G770" s="985" t="s">
        <v>1715</v>
      </c>
      <c r="H770" s="484"/>
      <c r="I770" s="814"/>
      <c r="J770" s="512"/>
      <c r="K770" s="499"/>
      <c r="L770" s="792"/>
      <c r="M770" s="512"/>
      <c r="N770" s="491"/>
      <c r="O770" s="357"/>
    </row>
    <row r="771" spans="3:15" ht="14.1" customHeight="1">
      <c r="C771" s="3669"/>
      <c r="D771" s="1689"/>
      <c r="E771" s="2757"/>
      <c r="F771" s="783"/>
      <c r="G771" s="1699" t="s">
        <v>4204</v>
      </c>
      <c r="H771" s="484"/>
      <c r="I771" s="814"/>
      <c r="J771" s="512"/>
      <c r="K771" s="499"/>
      <c r="L771" s="792"/>
      <c r="M771" s="512"/>
      <c r="N771" s="491">
        <f>+I771+M771-K771</f>
        <v>0</v>
      </c>
      <c r="O771" s="357"/>
    </row>
    <row r="772" spans="3:15" ht="14.1" customHeight="1">
      <c r="C772" s="3669"/>
      <c r="D772" s="1689"/>
      <c r="E772" s="2757"/>
      <c r="F772" s="783"/>
      <c r="G772" s="984"/>
      <c r="H772" s="484"/>
      <c r="I772" s="814"/>
      <c r="J772" s="512"/>
      <c r="K772" s="499"/>
      <c r="L772" s="792"/>
      <c r="M772" s="512"/>
      <c r="N772" s="491"/>
      <c r="O772" s="357"/>
    </row>
    <row r="773" spans="3:15" ht="38.25" customHeight="1">
      <c r="C773" s="3669"/>
      <c r="D773" s="1689"/>
      <c r="E773" s="2757"/>
      <c r="F773" s="783"/>
      <c r="G773" s="985" t="s">
        <v>1716</v>
      </c>
      <c r="H773" s="484"/>
      <c r="I773" s="814"/>
      <c r="J773" s="512"/>
      <c r="K773" s="499"/>
      <c r="L773" s="792"/>
      <c r="M773" s="512"/>
      <c r="N773" s="491"/>
      <c r="O773" s="357"/>
    </row>
    <row r="774" spans="3:15" ht="14.1" customHeight="1">
      <c r="C774" s="3669"/>
      <c r="D774" s="1689"/>
      <c r="E774" s="2757"/>
      <c r="F774" s="783"/>
      <c r="G774" s="1699" t="s">
        <v>4204</v>
      </c>
      <c r="H774" s="484"/>
      <c r="I774" s="814"/>
      <c r="J774" s="512"/>
      <c r="K774" s="499"/>
      <c r="L774" s="792"/>
      <c r="M774" s="512"/>
      <c r="N774" s="491">
        <f>+I774+M774-K774</f>
        <v>0</v>
      </c>
      <c r="O774" s="357"/>
    </row>
    <row r="775" spans="3:15" ht="14.1" customHeight="1">
      <c r="C775" s="3669"/>
      <c r="D775" s="1689"/>
      <c r="E775" s="2757"/>
      <c r="F775" s="783"/>
      <c r="G775" s="984"/>
      <c r="H775" s="484"/>
      <c r="I775" s="814"/>
      <c r="J775" s="512"/>
      <c r="K775" s="499"/>
      <c r="L775" s="792"/>
      <c r="M775" s="512"/>
      <c r="N775" s="491"/>
      <c r="O775" s="357"/>
    </row>
    <row r="776" spans="3:15" ht="39.75" customHeight="1">
      <c r="C776" s="3669"/>
      <c r="D776" s="1689"/>
      <c r="E776" s="2757"/>
      <c r="F776" s="783"/>
      <c r="G776" s="985" t="s">
        <v>1717</v>
      </c>
      <c r="H776" s="484"/>
      <c r="I776" s="814"/>
      <c r="J776" s="512"/>
      <c r="K776" s="499"/>
      <c r="L776" s="792"/>
      <c r="M776" s="512"/>
      <c r="N776" s="491"/>
      <c r="O776" s="357"/>
    </row>
    <row r="777" spans="3:15" ht="14.1" customHeight="1">
      <c r="C777" s="3669"/>
      <c r="D777" s="1689"/>
      <c r="E777" s="2757"/>
      <c r="F777" s="783"/>
      <c r="G777" s="1699" t="s">
        <v>4204</v>
      </c>
      <c r="H777" s="484"/>
      <c r="I777" s="814"/>
      <c r="J777" s="512"/>
      <c r="K777" s="499"/>
      <c r="L777" s="792"/>
      <c r="M777" s="512"/>
      <c r="N777" s="491">
        <f>+I777+M777-K777</f>
        <v>0</v>
      </c>
      <c r="O777" s="357"/>
    </row>
    <row r="778" spans="3:15" ht="14.1" customHeight="1">
      <c r="C778" s="3669"/>
      <c r="D778" s="1689"/>
      <c r="E778" s="2757"/>
      <c r="F778" s="783"/>
      <c r="G778" s="984"/>
      <c r="H778" s="484"/>
      <c r="I778" s="814"/>
      <c r="J778" s="512"/>
      <c r="K778" s="499"/>
      <c r="L778" s="792"/>
      <c r="M778" s="512"/>
      <c r="N778" s="491"/>
      <c r="O778" s="357"/>
    </row>
    <row r="779" spans="3:15" ht="39" customHeight="1">
      <c r="C779" s="3669"/>
      <c r="D779" s="1689"/>
      <c r="E779" s="2757"/>
      <c r="F779" s="783"/>
      <c r="G779" s="985" t="s">
        <v>1718</v>
      </c>
      <c r="H779" s="484"/>
      <c r="I779" s="814"/>
      <c r="J779" s="512"/>
      <c r="K779" s="499"/>
      <c r="L779" s="792"/>
      <c r="M779" s="512"/>
      <c r="N779" s="491"/>
      <c r="O779" s="357"/>
    </row>
    <row r="780" spans="3:15" ht="14.1" customHeight="1">
      <c r="C780" s="3669"/>
      <c r="D780" s="1689"/>
      <c r="E780" s="2757"/>
      <c r="F780" s="783"/>
      <c r="G780" s="1699" t="s">
        <v>4204</v>
      </c>
      <c r="H780" s="484"/>
      <c r="I780" s="814"/>
      <c r="J780" s="512"/>
      <c r="K780" s="499"/>
      <c r="L780" s="792"/>
      <c r="M780" s="512"/>
      <c r="N780" s="491">
        <f>+I780+M780-K780</f>
        <v>0</v>
      </c>
      <c r="O780" s="357"/>
    </row>
    <row r="781" spans="3:15" ht="14.1" customHeight="1">
      <c r="C781" s="3669"/>
      <c r="D781" s="1689"/>
      <c r="E781" s="2757"/>
      <c r="F781" s="783"/>
      <c r="G781" s="984"/>
      <c r="H781" s="484"/>
      <c r="I781" s="814"/>
      <c r="J781" s="512"/>
      <c r="K781" s="499"/>
      <c r="L781" s="792"/>
      <c r="M781" s="512"/>
      <c r="N781" s="491"/>
      <c r="O781" s="357"/>
    </row>
    <row r="782" spans="3:15" ht="39.75" customHeight="1">
      <c r="C782" s="3669"/>
      <c r="D782" s="1689"/>
      <c r="E782" s="2757"/>
      <c r="F782" s="783"/>
      <c r="G782" s="985" t="s">
        <v>1719</v>
      </c>
      <c r="H782" s="484"/>
      <c r="I782" s="814"/>
      <c r="J782" s="512"/>
      <c r="K782" s="499"/>
      <c r="L782" s="792"/>
      <c r="M782" s="512"/>
      <c r="N782" s="491"/>
      <c r="O782" s="357"/>
    </row>
    <row r="783" spans="3:15" ht="14.1" customHeight="1">
      <c r="C783" s="3669"/>
      <c r="D783" s="1689"/>
      <c r="E783" s="2757"/>
      <c r="F783" s="783"/>
      <c r="G783" s="1699" t="s">
        <v>4204</v>
      </c>
      <c r="H783" s="484"/>
      <c r="I783" s="814"/>
      <c r="J783" s="512"/>
      <c r="K783" s="499"/>
      <c r="L783" s="792"/>
      <c r="M783" s="512"/>
      <c r="N783" s="491">
        <f>+I783+M783-K783</f>
        <v>0</v>
      </c>
      <c r="O783" s="357"/>
    </row>
    <row r="784" spans="3:15" ht="14.1" customHeight="1">
      <c r="C784" s="3669"/>
      <c r="D784" s="1689"/>
      <c r="E784" s="2757"/>
      <c r="F784" s="783"/>
      <c r="G784" s="984"/>
      <c r="H784" s="484"/>
      <c r="I784" s="814"/>
      <c r="J784" s="512"/>
      <c r="K784" s="499"/>
      <c r="L784" s="792"/>
      <c r="M784" s="512"/>
      <c r="N784" s="491"/>
      <c r="O784" s="357"/>
    </row>
    <row r="785" spans="3:15" ht="38.25" customHeight="1">
      <c r="C785" s="3669"/>
      <c r="D785" s="1689"/>
      <c r="E785" s="2757"/>
      <c r="F785" s="783"/>
      <c r="G785" s="985" t="s">
        <v>1720</v>
      </c>
      <c r="H785" s="484"/>
      <c r="I785" s="814"/>
      <c r="J785" s="512"/>
      <c r="K785" s="499"/>
      <c r="L785" s="792"/>
      <c r="M785" s="512"/>
      <c r="N785" s="491"/>
      <c r="O785" s="357"/>
    </row>
    <row r="786" spans="3:15" ht="14.1" customHeight="1">
      <c r="C786" s="3669"/>
      <c r="D786" s="1689"/>
      <c r="E786" s="2757"/>
      <c r="F786" s="783"/>
      <c r="G786" s="1699" t="s">
        <v>4204</v>
      </c>
      <c r="H786" s="484"/>
      <c r="I786" s="814"/>
      <c r="J786" s="512"/>
      <c r="K786" s="499"/>
      <c r="L786" s="792"/>
      <c r="M786" s="512"/>
      <c r="N786" s="491">
        <f>+I786+M786-K786</f>
        <v>0</v>
      </c>
      <c r="O786" s="357"/>
    </row>
    <row r="787" spans="3:15" ht="14.1" customHeight="1">
      <c r="C787" s="3669"/>
      <c r="D787" s="1689"/>
      <c r="E787" s="2757"/>
      <c r="F787" s="783"/>
      <c r="G787" s="984"/>
      <c r="H787" s="484"/>
      <c r="I787" s="814"/>
      <c r="J787" s="512"/>
      <c r="K787" s="499"/>
      <c r="L787" s="792"/>
      <c r="M787" s="512"/>
      <c r="N787" s="491"/>
      <c r="O787" s="357"/>
    </row>
    <row r="788" spans="3:15" ht="39.75" customHeight="1">
      <c r="C788" s="3669"/>
      <c r="D788" s="1689"/>
      <c r="E788" s="2757"/>
      <c r="F788" s="783"/>
      <c r="G788" s="985" t="s">
        <v>1721</v>
      </c>
      <c r="H788" s="484"/>
      <c r="I788" s="814"/>
      <c r="J788" s="512"/>
      <c r="K788" s="499"/>
      <c r="L788" s="792"/>
      <c r="M788" s="512"/>
      <c r="N788" s="491"/>
      <c r="O788" s="357"/>
    </row>
    <row r="789" spans="3:15" ht="14.1" customHeight="1">
      <c r="C789" s="3669"/>
      <c r="D789" s="1689"/>
      <c r="E789" s="2757"/>
      <c r="F789" s="783"/>
      <c r="G789" s="1699" t="s">
        <v>4204</v>
      </c>
      <c r="H789" s="484"/>
      <c r="I789" s="814"/>
      <c r="J789" s="512"/>
      <c r="K789" s="499"/>
      <c r="L789" s="792"/>
      <c r="M789" s="512"/>
      <c r="N789" s="491">
        <f>+I789+M789-K789</f>
        <v>0</v>
      </c>
      <c r="O789" s="357"/>
    </row>
    <row r="790" spans="3:15" ht="14.1" customHeight="1">
      <c r="C790" s="3669"/>
      <c r="D790" s="1689"/>
      <c r="E790" s="2757"/>
      <c r="F790" s="783"/>
      <c r="G790" s="984"/>
      <c r="H790" s="484"/>
      <c r="I790" s="814"/>
      <c r="J790" s="512"/>
      <c r="K790" s="499"/>
      <c r="L790" s="792"/>
      <c r="M790" s="512"/>
      <c r="N790" s="491"/>
      <c r="O790" s="357"/>
    </row>
    <row r="791" spans="3:15" ht="38.25" customHeight="1">
      <c r="C791" s="3669"/>
      <c r="D791" s="1689"/>
      <c r="E791" s="2757"/>
      <c r="F791" s="783"/>
      <c r="G791" s="985" t="s">
        <v>1722</v>
      </c>
      <c r="H791" s="484"/>
      <c r="I791" s="814"/>
      <c r="J791" s="512"/>
      <c r="K791" s="499"/>
      <c r="L791" s="792"/>
      <c r="M791" s="512"/>
      <c r="N791" s="491"/>
      <c r="O791" s="357"/>
    </row>
    <row r="792" spans="3:15" ht="14.1" customHeight="1">
      <c r="C792" s="3669"/>
      <c r="D792" s="1689"/>
      <c r="E792" s="2757"/>
      <c r="F792" s="783"/>
      <c r="G792" s="1699" t="s">
        <v>4204</v>
      </c>
      <c r="H792" s="484"/>
      <c r="I792" s="814"/>
      <c r="J792" s="512"/>
      <c r="K792" s="499"/>
      <c r="L792" s="792"/>
      <c r="M792" s="512"/>
      <c r="N792" s="491">
        <f>+I792+M792-K792</f>
        <v>0</v>
      </c>
      <c r="O792" s="357"/>
    </row>
    <row r="793" spans="3:15" ht="9.75" customHeight="1">
      <c r="C793" s="3669"/>
      <c r="D793" s="1689"/>
      <c r="E793" s="2757"/>
      <c r="F793" s="783"/>
      <c r="G793" s="1691"/>
      <c r="H793" s="484"/>
      <c r="I793" s="814"/>
      <c r="J793" s="512"/>
      <c r="K793" s="499"/>
      <c r="L793" s="792"/>
      <c r="M793" s="512"/>
      <c r="N793" s="491"/>
      <c r="O793" s="357"/>
    </row>
    <row r="794" spans="3:15" ht="9.75" customHeight="1">
      <c r="C794" s="3669"/>
      <c r="D794" s="1689"/>
      <c r="E794" s="2757"/>
      <c r="F794" s="783"/>
      <c r="G794" s="1691"/>
      <c r="H794" s="484"/>
      <c r="I794" s="814"/>
      <c r="J794" s="512"/>
      <c r="K794" s="499"/>
      <c r="L794" s="792"/>
      <c r="M794" s="512"/>
      <c r="N794" s="491"/>
      <c r="O794" s="357"/>
    </row>
    <row r="795" spans="3:15" ht="9.75" customHeight="1" thickBot="1">
      <c r="C795" s="3669"/>
      <c r="D795" s="1700"/>
      <c r="E795" s="2758"/>
      <c r="F795" s="3739"/>
      <c r="G795" s="3740"/>
      <c r="H795" s="1674"/>
      <c r="I795" s="385"/>
      <c r="J795" s="514"/>
      <c r="K795" s="1658"/>
      <c r="L795" s="515"/>
      <c r="M795" s="514"/>
      <c r="N795" s="597"/>
      <c r="O795" s="514"/>
    </row>
    <row r="796" spans="3:15" ht="20.25" customHeight="1">
      <c r="C796" s="3669"/>
      <c r="D796" s="1695"/>
      <c r="E796" s="2762"/>
      <c r="F796" s="3635" t="s">
        <v>1675</v>
      </c>
      <c r="G796" s="3636"/>
      <c r="H796" s="1696"/>
      <c r="I796" s="10"/>
      <c r="J796" s="1683">
        <f>ROUND(SUM(I797:I800),-3)</f>
        <v>0</v>
      </c>
      <c r="K796" s="1493"/>
      <c r="L796" s="66"/>
      <c r="M796" s="1683"/>
      <c r="N796" s="1485"/>
      <c r="O796" s="1683">
        <f>ROUND(SUM(N797:N800),-3)</f>
        <v>0</v>
      </c>
    </row>
    <row r="797" spans="3:15" ht="20.100000000000001" customHeight="1">
      <c r="C797" s="3669"/>
      <c r="D797" s="4"/>
      <c r="E797" s="2764"/>
      <c r="F797" s="3730" t="s">
        <v>254</v>
      </c>
      <c r="G797" s="3731"/>
      <c r="H797" s="200"/>
      <c r="I797" s="1576"/>
      <c r="J797" s="176"/>
      <c r="K797" s="189"/>
      <c r="L797" s="1686"/>
      <c r="M797" s="176"/>
      <c r="N797" s="1669">
        <f>+I797+M797-K797</f>
        <v>0</v>
      </c>
      <c r="O797" s="176"/>
    </row>
    <row r="798" spans="3:15" ht="26.25" customHeight="1">
      <c r="C798" s="3669"/>
      <c r="D798" s="4"/>
      <c r="E798" s="2762"/>
      <c r="F798" s="3730" t="s">
        <v>255</v>
      </c>
      <c r="G798" s="3731"/>
      <c r="H798" s="200"/>
      <c r="I798" s="1576"/>
      <c r="J798" s="176"/>
      <c r="K798" s="189"/>
      <c r="L798" s="1686"/>
      <c r="M798" s="176"/>
      <c r="N798" s="1669">
        <f>+I798+M798-K798</f>
        <v>0</v>
      </c>
      <c r="O798" s="176"/>
    </row>
    <row r="799" spans="3:15" ht="26.25" customHeight="1">
      <c r="C799" s="3669"/>
      <c r="D799" s="4"/>
      <c r="E799" s="2762"/>
      <c r="F799" s="3730" t="s">
        <v>237</v>
      </c>
      <c r="G799" s="3731"/>
      <c r="H799" s="200"/>
      <c r="I799" s="1576"/>
      <c r="J799" s="176"/>
      <c r="K799" s="189"/>
      <c r="L799" s="1686"/>
      <c r="M799" s="176"/>
      <c r="N799" s="1669">
        <f>+I799+M799-K799</f>
        <v>0</v>
      </c>
      <c r="O799" s="176"/>
    </row>
    <row r="800" spans="3:15" ht="26.1" customHeight="1">
      <c r="C800" s="3669"/>
      <c r="D800" s="4"/>
      <c r="E800" s="2762"/>
      <c r="F800" s="3730" t="s">
        <v>238</v>
      </c>
      <c r="G800" s="3731"/>
      <c r="H800" s="200"/>
      <c r="I800" s="1576"/>
      <c r="J800" s="176"/>
      <c r="K800" s="189"/>
      <c r="L800" s="1686"/>
      <c r="M800" s="176"/>
      <c r="N800" s="1669">
        <f>+I800+M800-K800</f>
        <v>0</v>
      </c>
      <c r="O800" s="176"/>
    </row>
    <row r="801" spans="3:15" ht="13.5" thickBot="1">
      <c r="C801" s="3669"/>
      <c r="D801" s="1697"/>
      <c r="E801" s="2763"/>
      <c r="F801" s="3721"/>
      <c r="G801" s="3722"/>
      <c r="H801" s="198"/>
      <c r="I801" s="8"/>
      <c r="J801" s="190"/>
      <c r="K801" s="1688"/>
      <c r="L801" s="67"/>
      <c r="M801" s="190"/>
      <c r="N801" s="188"/>
      <c r="O801" s="190"/>
    </row>
    <row r="802" spans="3:15" ht="41.1" customHeight="1">
      <c r="C802" s="3669"/>
      <c r="D802" s="1614"/>
      <c r="E802" s="1741"/>
      <c r="F802" s="3735" t="s">
        <v>4050</v>
      </c>
      <c r="G802" s="3736"/>
      <c r="H802" s="3580" t="s">
        <v>637</v>
      </c>
      <c r="I802" s="3581"/>
      <c r="J802" s="3582"/>
      <c r="K802" s="1667"/>
      <c r="L802" s="457"/>
      <c r="M802" s="1605"/>
      <c r="N802" s="1630"/>
      <c r="O802" s="1605">
        <f>ROUND(N803,-3)</f>
        <v>0</v>
      </c>
    </row>
    <row r="803" spans="3:15" ht="18.75" customHeight="1">
      <c r="C803" s="3669"/>
      <c r="D803" s="1689"/>
      <c r="E803" s="1741"/>
      <c r="F803" s="3737" t="s">
        <v>256</v>
      </c>
      <c r="G803" s="3738"/>
      <c r="H803" s="3583"/>
      <c r="I803" s="3495"/>
      <c r="J803" s="3496"/>
      <c r="K803" s="499"/>
      <c r="L803" s="364"/>
      <c r="M803" s="357"/>
      <c r="N803" s="351">
        <f>+N797+N799</f>
        <v>0</v>
      </c>
      <c r="O803" s="357"/>
    </row>
    <row r="804" spans="3:15" ht="13.5" thickBot="1">
      <c r="C804" s="3669"/>
      <c r="D804" s="1700"/>
      <c r="E804" s="1742"/>
      <c r="F804" s="3728"/>
      <c r="G804" s="3729"/>
      <c r="H804" s="3584"/>
      <c r="I804" s="3585"/>
      <c r="J804" s="3586"/>
      <c r="K804" s="1658"/>
      <c r="L804" s="464"/>
      <c r="M804" s="462"/>
      <c r="N804" s="463"/>
      <c r="O804" s="462"/>
    </row>
    <row r="805" spans="3:15" ht="50.1" customHeight="1">
      <c r="C805" s="1694"/>
      <c r="D805" s="1617"/>
      <c r="E805" s="2750"/>
      <c r="F805" s="3637" t="s">
        <v>4051</v>
      </c>
      <c r="G805" s="3638"/>
      <c r="H805" s="1701"/>
      <c r="I805" s="1702"/>
      <c r="J805" s="1703"/>
      <c r="K805" s="1868"/>
      <c r="L805" s="1869"/>
      <c r="M805" s="1879"/>
      <c r="N805" s="1675"/>
      <c r="O805" s="1879">
        <f>ROUND(IF(O700&gt;O701,(O700+O724+N746+SUM(N756:N792)-N845),(O701+O724+N746+SUM(N756:N792)-N845)),-3)</f>
        <v>0</v>
      </c>
    </row>
    <row r="806" spans="3:15" ht="90.75" customHeight="1">
      <c r="C806" s="1694"/>
      <c r="D806" s="1693"/>
      <c r="E806" s="2750"/>
      <c r="F806" s="3639" t="s">
        <v>4209</v>
      </c>
      <c r="G806" s="3640"/>
      <c r="H806" s="1701"/>
      <c r="I806" s="1702"/>
      <c r="J806" s="1703"/>
      <c r="K806" s="1704"/>
      <c r="L806" s="1675"/>
      <c r="M806" s="2573"/>
      <c r="N806" s="1675"/>
      <c r="O806" s="2573"/>
    </row>
    <row r="807" spans="3:15" ht="13.5" thickBot="1">
      <c r="C807" s="1694"/>
      <c r="D807" s="1705"/>
      <c r="E807" s="2759"/>
      <c r="F807" s="1706"/>
      <c r="G807" s="1707"/>
      <c r="H807" s="1701"/>
      <c r="I807" s="1702"/>
      <c r="J807" s="1703"/>
      <c r="K807" s="1676"/>
      <c r="L807" s="786"/>
      <c r="M807" s="785"/>
      <c r="N807" s="1675"/>
      <c r="O807" s="785"/>
    </row>
    <row r="808" spans="3:15" ht="12.95" customHeight="1">
      <c r="C808" s="3610" t="s">
        <v>203</v>
      </c>
      <c r="D808" s="1689"/>
      <c r="E808" s="2777"/>
      <c r="F808" s="3904" t="s">
        <v>202</v>
      </c>
      <c r="G808" s="3905"/>
      <c r="H808" s="775"/>
      <c r="I808" s="1011"/>
      <c r="J808" s="430">
        <f>ROUND(SUM(I809:I811),-3)</f>
        <v>0</v>
      </c>
      <c r="K808" s="818"/>
      <c r="L808" s="429"/>
      <c r="M808" s="430"/>
      <c r="N808" s="428"/>
      <c r="O808" s="1012">
        <f>ROUND(+N809+N811,-3)</f>
        <v>0</v>
      </c>
    </row>
    <row r="809" spans="3:15">
      <c r="C809" s="3611"/>
      <c r="D809" s="1689"/>
      <c r="E809" s="2778"/>
      <c r="F809" s="3734" t="s">
        <v>163</v>
      </c>
      <c r="G809" s="3621"/>
      <c r="H809" s="367"/>
      <c r="I809" s="475">
        <f>+'Concilación utilidades'!E213</f>
        <v>0</v>
      </c>
      <c r="J809" s="357"/>
      <c r="K809" s="981"/>
      <c r="L809" s="980"/>
      <c r="M809" s="437"/>
      <c r="N809" s="1582">
        <f>+I809+M809-K809</f>
        <v>0</v>
      </c>
      <c r="O809" s="357"/>
    </row>
    <row r="810" spans="3:15">
      <c r="C810" s="3611"/>
      <c r="D810" s="1689"/>
      <c r="E810" s="2779"/>
      <c r="F810" s="3734"/>
      <c r="G810" s="3621"/>
      <c r="H810" s="367"/>
      <c r="I810" s="475"/>
      <c r="J810" s="357"/>
      <c r="K810" s="981"/>
      <c r="L810" s="980"/>
      <c r="M810" s="443"/>
      <c r="N810" s="1583"/>
      <c r="O810" s="357"/>
    </row>
    <row r="811" spans="3:15">
      <c r="C811" s="3611"/>
      <c r="D811" s="1689"/>
      <c r="E811" s="2779"/>
      <c r="F811" s="3734" t="s">
        <v>23</v>
      </c>
      <c r="G811" s="3621"/>
      <c r="H811" s="367"/>
      <c r="I811" s="475">
        <f>SUM(H812:H817)</f>
        <v>0</v>
      </c>
      <c r="J811" s="357"/>
      <c r="K811" s="981"/>
      <c r="L811" s="980"/>
      <c r="M811" s="443"/>
      <c r="N811" s="1582">
        <f>SUM(N812:N817)</f>
        <v>0</v>
      </c>
      <c r="O811" s="357"/>
    </row>
    <row r="812" spans="3:15" ht="14.25" customHeight="1">
      <c r="C812" s="1708"/>
      <c r="D812" s="1689"/>
      <c r="E812" s="2779"/>
      <c r="F812" s="3734" t="s">
        <v>139</v>
      </c>
      <c r="G812" s="3621"/>
      <c r="H812" s="367"/>
      <c r="I812" s="475"/>
      <c r="J812" s="357"/>
      <c r="K812" s="981"/>
      <c r="L812" s="980"/>
      <c r="M812" s="443"/>
      <c r="N812" s="1583">
        <f t="shared" ref="N812:N817" si="13">+H812+M812-K812</f>
        <v>0</v>
      </c>
      <c r="O812" s="357"/>
    </row>
    <row r="813" spans="3:15">
      <c r="C813" s="1708"/>
      <c r="D813" s="1689"/>
      <c r="E813" s="2779"/>
      <c r="F813" s="3734" t="s">
        <v>138</v>
      </c>
      <c r="G813" s="3621"/>
      <c r="H813" s="367"/>
      <c r="I813" s="475"/>
      <c r="J813" s="357"/>
      <c r="K813" s="981"/>
      <c r="L813" s="980"/>
      <c r="M813" s="443"/>
      <c r="N813" s="1583">
        <f t="shared" si="13"/>
        <v>0</v>
      </c>
      <c r="O813" s="357"/>
    </row>
    <row r="814" spans="3:15">
      <c r="C814" s="1708"/>
      <c r="D814" s="1689"/>
      <c r="E814" s="2779"/>
      <c r="F814" s="3737" t="s">
        <v>1653</v>
      </c>
      <c r="G814" s="3781"/>
      <c r="H814" s="367"/>
      <c r="I814" s="475"/>
      <c r="J814" s="357"/>
      <c r="K814" s="981"/>
      <c r="L814" s="980"/>
      <c r="M814" s="443"/>
      <c r="N814" s="1583">
        <f t="shared" si="13"/>
        <v>0</v>
      </c>
      <c r="O814" s="357"/>
    </row>
    <row r="815" spans="3:15">
      <c r="C815" s="1708"/>
      <c r="D815" s="1689"/>
      <c r="E815" s="2779"/>
      <c r="F815" s="3734" t="s">
        <v>140</v>
      </c>
      <c r="G815" s="3621"/>
      <c r="H815" s="367"/>
      <c r="I815" s="475"/>
      <c r="J815" s="357"/>
      <c r="K815" s="981"/>
      <c r="L815" s="980"/>
      <c r="M815" s="443"/>
      <c r="N815" s="1583">
        <f t="shared" si="13"/>
        <v>0</v>
      </c>
      <c r="O815" s="357"/>
    </row>
    <row r="816" spans="3:15">
      <c r="C816" s="1708"/>
      <c r="D816" s="1689"/>
      <c r="E816" s="2779"/>
      <c r="F816" s="3734" t="s">
        <v>141</v>
      </c>
      <c r="G816" s="3621"/>
      <c r="H816" s="367"/>
      <c r="I816" s="475"/>
      <c r="J816" s="357"/>
      <c r="K816" s="981"/>
      <c r="L816" s="1671" t="s">
        <v>663</v>
      </c>
      <c r="M816" s="437">
        <f>+'Concilación utilidades'!E214</f>
        <v>0</v>
      </c>
      <c r="N816" s="1583">
        <f t="shared" si="13"/>
        <v>0</v>
      </c>
      <c r="O816" s="357"/>
    </row>
    <row r="817" spans="3:15" ht="39.75" customHeight="1">
      <c r="C817" s="1708"/>
      <c r="D817" s="1689"/>
      <c r="E817" s="2779"/>
      <c r="F817" s="3914" t="s">
        <v>167</v>
      </c>
      <c r="G817" s="3903"/>
      <c r="H817" s="353"/>
      <c r="I817" s="814"/>
      <c r="J817" s="357"/>
      <c r="K817" s="981"/>
      <c r="L817" s="980"/>
      <c r="M817" s="443"/>
      <c r="N817" s="1583">
        <f t="shared" si="13"/>
        <v>0</v>
      </c>
      <c r="O817" s="357"/>
    </row>
    <row r="818" spans="3:15" ht="13.5" thickBot="1">
      <c r="C818" s="1708"/>
      <c r="D818" s="1709"/>
      <c r="E818" s="2765"/>
      <c r="F818" s="3915"/>
      <c r="G818" s="3916"/>
      <c r="H818" s="1604"/>
      <c r="I818" s="385"/>
      <c r="J818" s="526"/>
      <c r="K818" s="1710"/>
      <c r="L818" s="525"/>
      <c r="M818" s="526"/>
      <c r="N818" s="442"/>
      <c r="O818" s="526"/>
    </row>
    <row r="819" spans="3:15">
      <c r="C819" s="1708"/>
      <c r="D819" s="1682"/>
      <c r="E819" s="3911"/>
      <c r="F819" s="3900" t="s">
        <v>24</v>
      </c>
      <c r="G819" s="3901"/>
      <c r="H819" s="1598"/>
      <c r="I819" s="1599"/>
      <c r="J819" s="470">
        <f>ROUND(+I820,-3)</f>
        <v>0</v>
      </c>
      <c r="K819" s="1711"/>
      <c r="L819" s="801"/>
      <c r="M819" s="1600"/>
      <c r="N819" s="445"/>
      <c r="O819" s="470">
        <f>ROUND(+N820,-3)</f>
        <v>0</v>
      </c>
    </row>
    <row r="820" spans="3:15">
      <c r="C820" s="1708"/>
      <c r="D820" s="1682"/>
      <c r="E820" s="3912"/>
      <c r="F820" s="3880" t="s">
        <v>671</v>
      </c>
      <c r="G820" s="3881"/>
      <c r="H820" s="519"/>
      <c r="I820" s="493"/>
      <c r="J820" s="479"/>
      <c r="K820" s="808">
        <f>-'Concilación utilidades'!E218</f>
        <v>0</v>
      </c>
      <c r="L820" s="1628" t="s">
        <v>663</v>
      </c>
      <c r="M820" s="455"/>
      <c r="N820" s="1589">
        <f>+I820+K820-M820</f>
        <v>0</v>
      </c>
      <c r="O820" s="479"/>
    </row>
    <row r="821" spans="3:15" ht="13.5" thickBot="1">
      <c r="C821" s="1708"/>
      <c r="D821" s="1712"/>
      <c r="E821" s="3913"/>
      <c r="F821" s="1013"/>
      <c r="G821" s="1014"/>
      <c r="H821" s="1015"/>
      <c r="I821" s="490"/>
      <c r="J821" s="472"/>
      <c r="K821" s="1713"/>
      <c r="L821" s="521"/>
      <c r="M821" s="520"/>
      <c r="N821" s="522"/>
      <c r="O821" s="472"/>
    </row>
    <row r="822" spans="3:15">
      <c r="C822" s="1708"/>
      <c r="D822" s="1689"/>
      <c r="E822" s="2747"/>
      <c r="F822" s="1016" t="s">
        <v>25</v>
      </c>
      <c r="G822" s="1562"/>
      <c r="H822" s="775"/>
      <c r="I822" s="1011"/>
      <c r="J822" s="427"/>
      <c r="K822" s="860"/>
      <c r="L822" s="861"/>
      <c r="M822" s="1017"/>
      <c r="N822" s="861"/>
      <c r="O822" s="427">
        <f>ROUND(SUM(N823:N834),-3)</f>
        <v>0</v>
      </c>
    </row>
    <row r="823" spans="3:15" ht="33" customHeight="1">
      <c r="C823" s="1708"/>
      <c r="D823" s="1689"/>
      <c r="E823" s="2740"/>
      <c r="F823" s="3505" t="s">
        <v>4063</v>
      </c>
      <c r="G823" s="3621"/>
      <c r="H823" s="3788" t="s">
        <v>637</v>
      </c>
      <c r="I823" s="3555"/>
      <c r="J823" s="3556"/>
      <c r="K823" s="981"/>
      <c r="L823" s="980"/>
      <c r="M823" s="437"/>
      <c r="N823" s="1583">
        <f>+M823</f>
        <v>0</v>
      </c>
      <c r="O823" s="443"/>
    </row>
    <row r="824" spans="3:15" ht="30" customHeight="1">
      <c r="C824" s="1708"/>
      <c r="D824" s="1689"/>
      <c r="E824" s="2740"/>
      <c r="F824" s="3505" t="s">
        <v>4053</v>
      </c>
      <c r="G824" s="3888"/>
      <c r="H824" s="3583"/>
      <c r="I824" s="3495"/>
      <c r="J824" s="3496"/>
      <c r="K824" s="981"/>
      <c r="L824" s="980"/>
      <c r="M824" s="437"/>
      <c r="N824" s="1583">
        <f t="shared" ref="N824:N833" si="14">+M824</f>
        <v>0</v>
      </c>
      <c r="O824" s="443"/>
    </row>
    <row r="825" spans="3:15" ht="30" customHeight="1">
      <c r="C825" s="1708"/>
      <c r="D825" s="1689"/>
      <c r="E825" s="2740"/>
      <c r="F825" s="3889" t="s">
        <v>4065</v>
      </c>
      <c r="G825" s="3890"/>
      <c r="H825" s="3583"/>
      <c r="I825" s="3495"/>
      <c r="J825" s="3496"/>
      <c r="K825" s="981"/>
      <c r="L825" s="980"/>
      <c r="M825" s="437"/>
      <c r="N825" s="1583">
        <f t="shared" si="14"/>
        <v>0</v>
      </c>
      <c r="O825" s="443"/>
    </row>
    <row r="826" spans="3:15" ht="42.75" customHeight="1">
      <c r="C826" s="1708"/>
      <c r="D826" s="1689"/>
      <c r="E826" s="2740"/>
      <c r="F826" s="3889" t="s">
        <v>4052</v>
      </c>
      <c r="G826" s="3890"/>
      <c r="H826" s="3583"/>
      <c r="I826" s="3495"/>
      <c r="J826" s="3496"/>
      <c r="K826" s="981"/>
      <c r="L826" s="980"/>
      <c r="M826" s="437"/>
      <c r="N826" s="1583">
        <f t="shared" si="14"/>
        <v>0</v>
      </c>
      <c r="O826" s="443"/>
    </row>
    <row r="827" spans="3:15" ht="27.75" customHeight="1">
      <c r="C827" s="1708"/>
      <c r="D827" s="1690"/>
      <c r="E827" s="2740"/>
      <c r="F827" s="3902" t="s">
        <v>1529</v>
      </c>
      <c r="G827" s="3903"/>
      <c r="H827" s="3583"/>
      <c r="I827" s="3495"/>
      <c r="J827" s="3496"/>
      <c r="K827" s="981"/>
      <c r="L827" s="980"/>
      <c r="M827" s="437"/>
      <c r="N827" s="1583">
        <f t="shared" si="14"/>
        <v>0</v>
      </c>
      <c r="O827" s="443"/>
    </row>
    <row r="828" spans="3:15">
      <c r="C828" s="1708"/>
      <c r="D828" s="1690"/>
      <c r="E828" s="2740"/>
      <c r="F828" s="3734"/>
      <c r="G828" s="3621"/>
      <c r="H828" s="3583"/>
      <c r="I828" s="3495"/>
      <c r="J828" s="3496"/>
      <c r="K828" s="981"/>
      <c r="L828" s="980"/>
      <c r="M828" s="437"/>
      <c r="N828" s="1583"/>
      <c r="O828" s="443"/>
    </row>
    <row r="829" spans="3:15" ht="41.25" customHeight="1">
      <c r="C829" s="1708"/>
      <c r="D829" s="1690"/>
      <c r="E829" s="2740"/>
      <c r="F829" s="3505" t="s">
        <v>1751</v>
      </c>
      <c r="G829" s="3725"/>
      <c r="H829" s="3583"/>
      <c r="I829" s="3495"/>
      <c r="J829" s="3496"/>
      <c r="K829" s="981"/>
      <c r="L829" s="980"/>
      <c r="M829" s="437">
        <f>IF((N813+N815)*20%&gt;(1625*42412),(1625*42412),(N813+N815)*20%)</f>
        <v>0</v>
      </c>
      <c r="N829" s="1583">
        <f t="shared" si="14"/>
        <v>0</v>
      </c>
      <c r="O829" s="443"/>
    </row>
    <row r="830" spans="3:15" ht="15.95" customHeight="1">
      <c r="C830" s="1708"/>
      <c r="D830" s="1690"/>
      <c r="E830" s="2740"/>
      <c r="F830" s="459"/>
      <c r="G830" s="1004"/>
      <c r="H830" s="3583"/>
      <c r="I830" s="3495"/>
      <c r="J830" s="3496"/>
      <c r="K830" s="981"/>
      <c r="L830" s="980"/>
      <c r="M830" s="437"/>
      <c r="N830" s="1583"/>
      <c r="O830" s="443"/>
    </row>
    <row r="831" spans="3:15" ht="29.1" customHeight="1">
      <c r="C831" s="1708"/>
      <c r="D831" s="1690"/>
      <c r="E831" s="2740"/>
      <c r="F831" s="3802" t="s">
        <v>1752</v>
      </c>
      <c r="G831" s="3803"/>
      <c r="H831" s="3583"/>
      <c r="I831" s="3495"/>
      <c r="J831" s="3496"/>
      <c r="K831" s="981"/>
      <c r="L831" s="980"/>
      <c r="M831" s="437">
        <f>IF(N814&gt;137839000,137839000,N814)</f>
        <v>0</v>
      </c>
      <c r="N831" s="1583">
        <f t="shared" si="14"/>
        <v>0</v>
      </c>
      <c r="O831" s="443"/>
    </row>
    <row r="832" spans="3:15">
      <c r="C832" s="1708"/>
      <c r="D832" s="1690"/>
      <c r="E832" s="2740"/>
      <c r="F832" s="3734"/>
      <c r="G832" s="3621"/>
      <c r="H832" s="3583"/>
      <c r="I832" s="3495"/>
      <c r="J832" s="3496"/>
      <c r="K832" s="981"/>
      <c r="L832" s="980"/>
      <c r="M832" s="437"/>
      <c r="N832" s="1583"/>
      <c r="O832" s="443"/>
    </row>
    <row r="833" spans="3:16" ht="80.25" customHeight="1">
      <c r="C833" s="1708"/>
      <c r="D833" s="1690"/>
      <c r="E833" s="2740"/>
      <c r="F833" s="3889" t="s">
        <v>1753</v>
      </c>
      <c r="G833" s="3910"/>
      <c r="H833" s="3583"/>
      <c r="I833" s="3495"/>
      <c r="J833" s="3496"/>
      <c r="K833" s="981"/>
      <c r="L833" s="980"/>
      <c r="M833" s="437"/>
      <c r="N833" s="1583">
        <f t="shared" si="14"/>
        <v>0</v>
      </c>
      <c r="O833" s="443"/>
    </row>
    <row r="834" spans="3:16" ht="13.5" thickBot="1">
      <c r="C834" s="1708"/>
      <c r="D834" s="1714"/>
      <c r="E834" s="2741"/>
      <c r="F834" s="3822"/>
      <c r="G834" s="3823"/>
      <c r="H834" s="1654"/>
      <c r="I834" s="1794"/>
      <c r="J834" s="514"/>
      <c r="K834" s="1018"/>
      <c r="L834" s="1019"/>
      <c r="M834" s="826"/>
      <c r="N834" s="1020"/>
      <c r="O834" s="826"/>
    </row>
    <row r="835" spans="3:16" ht="25.5" customHeight="1">
      <c r="C835" s="1708"/>
      <c r="D835" s="571"/>
      <c r="E835" s="3908" t="s">
        <v>4054</v>
      </c>
      <c r="F835" s="3908"/>
      <c r="G835" s="3909"/>
      <c r="H835" s="3782" t="s">
        <v>637</v>
      </c>
      <c r="I835" s="3783"/>
      <c r="J835" s="3784"/>
      <c r="K835" s="2575"/>
      <c r="L835" s="2576"/>
      <c r="M835" s="2577"/>
      <c r="N835" s="2578"/>
      <c r="O835" s="2579">
        <f>ROUND(IF(O808-O819-O822&gt;0,O808-O819-O822,0),-3)</f>
        <v>0</v>
      </c>
    </row>
    <row r="836" spans="3:16" ht="7.5" customHeight="1" thickBot="1">
      <c r="C836" s="1715"/>
      <c r="D836" s="1595"/>
      <c r="E836" s="2780"/>
      <c r="F836" s="1716"/>
      <c r="G836" s="1717"/>
      <c r="H836" s="2580"/>
      <c r="I836" s="2581"/>
      <c r="J836" s="1718"/>
      <c r="K836" s="1719"/>
      <c r="L836" s="2574"/>
      <c r="M836" s="1718"/>
      <c r="N836" s="1720"/>
      <c r="O836" s="2169"/>
    </row>
    <row r="837" spans="3:16" ht="25.5" customHeight="1">
      <c r="C837" s="3796" t="s">
        <v>1510</v>
      </c>
      <c r="D837" s="3796" t="s">
        <v>1514</v>
      </c>
      <c r="E837" s="467"/>
      <c r="F837" s="3827" t="s">
        <v>4055</v>
      </c>
      <c r="G837" s="3828"/>
      <c r="H837" s="989"/>
      <c r="I837" s="990"/>
      <c r="J837" s="505"/>
      <c r="K837" s="506"/>
      <c r="L837" s="993"/>
      <c r="M837" s="507"/>
      <c r="N837" s="508"/>
      <c r="O837" s="993">
        <f>MAX(N838:N839)</f>
        <v>0</v>
      </c>
    </row>
    <row r="838" spans="3:16" hidden="1">
      <c r="C838" s="3797"/>
      <c r="D838" s="3797"/>
      <c r="E838" s="1722"/>
      <c r="F838" s="2955"/>
      <c r="G838" s="2947"/>
      <c r="H838" s="2948"/>
      <c r="I838" s="2949"/>
      <c r="J838" s="2950"/>
      <c r="K838" s="2951"/>
      <c r="L838" s="2952"/>
      <c r="M838" s="2953"/>
      <c r="N838" s="2954">
        <f>IF(O700&gt;O701,'Tablas de impuestos'!F20,0)</f>
        <v>0</v>
      </c>
      <c r="O838" s="2583"/>
      <c r="P838" s="2159"/>
    </row>
    <row r="839" spans="3:16" ht="15" hidden="1" customHeight="1">
      <c r="C839" s="3797"/>
      <c r="D839" s="3797"/>
      <c r="E839" s="1722"/>
      <c r="F839" s="2955"/>
      <c r="G839" s="2947"/>
      <c r="H839" s="2948"/>
      <c r="I839" s="2949"/>
      <c r="J839" s="2950"/>
      <c r="K839" s="2951"/>
      <c r="L839" s="2952"/>
      <c r="M839" s="2953"/>
      <c r="N839" s="2954">
        <f>IF(O700=0,IF(O701=0,'Tablas de impuestos'!F20,0),0)</f>
        <v>0</v>
      </c>
      <c r="O839" s="2583"/>
      <c r="P839" s="2159"/>
    </row>
    <row r="840" spans="3:16" ht="13.5" thickBot="1">
      <c r="C840" s="3797"/>
      <c r="D840" s="3797"/>
      <c r="E840" s="1728"/>
      <c r="F840" s="3549"/>
      <c r="G840" s="3551"/>
      <c r="H840" s="1732"/>
      <c r="I840" s="991"/>
      <c r="J840" s="2582"/>
      <c r="K840" s="1729"/>
      <c r="L840" s="511"/>
      <c r="M840" s="510"/>
      <c r="N840" s="509"/>
      <c r="O840" s="1730"/>
    </row>
    <row r="841" spans="3:16" ht="26.25" customHeight="1">
      <c r="C841" s="3797"/>
      <c r="D841" s="3797"/>
      <c r="E841" s="467"/>
      <c r="F841" s="3558" t="s">
        <v>4056</v>
      </c>
      <c r="G841" s="3590"/>
      <c r="H841" s="2501"/>
      <c r="I841" s="888"/>
      <c r="J841" s="2584"/>
      <c r="K841" s="2585"/>
      <c r="L841" s="2587"/>
      <c r="M841" s="2586"/>
      <c r="N841" s="2587"/>
      <c r="O841" s="2586">
        <f>IF(O701&gt;O700,IF(O837=0,'Tablas de impuestos'!F25,0),0)</f>
        <v>0</v>
      </c>
    </row>
    <row r="842" spans="3:16" ht="13.5" thickBot="1">
      <c r="C842" s="3797"/>
      <c r="D842" s="3797"/>
      <c r="E842" s="1728"/>
      <c r="F842" s="3549"/>
      <c r="G842" s="3551"/>
      <c r="H842" s="1732"/>
      <c r="I842" s="769"/>
      <c r="J842" s="2582"/>
      <c r="K842" s="1729"/>
      <c r="L842" s="509"/>
      <c r="M842" s="510"/>
      <c r="N842" s="509"/>
      <c r="O842" s="510"/>
    </row>
    <row r="843" spans="3:16" ht="33.75" customHeight="1">
      <c r="C843" s="3797"/>
      <c r="D843" s="3797"/>
      <c r="E843" s="467"/>
      <c r="F843" s="3820" t="s">
        <v>1723</v>
      </c>
      <c r="G843" s="3821"/>
      <c r="H843" s="989"/>
      <c r="I843" s="990"/>
      <c r="J843" s="505"/>
      <c r="K843" s="506"/>
      <c r="L843" s="993"/>
      <c r="M843" s="507"/>
      <c r="N843" s="508"/>
      <c r="O843" s="599">
        <f>+N844+N845</f>
        <v>0</v>
      </c>
    </row>
    <row r="844" spans="3:16" ht="27.75" customHeight="1">
      <c r="C844" s="3797"/>
      <c r="D844" s="3797"/>
      <c r="E844" s="1722"/>
      <c r="F844" s="1034"/>
      <c r="G844" s="1808" t="s">
        <v>1724</v>
      </c>
      <c r="H844" s="1809"/>
      <c r="I844" s="1810"/>
      <c r="J844" s="1811"/>
      <c r="K844" s="1812"/>
      <c r="L844" s="1813"/>
      <c r="M844" s="1814"/>
      <c r="N844" s="1815">
        <f>ROUND(N752*27%,-3)</f>
        <v>0</v>
      </c>
      <c r="O844" s="988"/>
    </row>
    <row r="845" spans="3:16" ht="25.5">
      <c r="C845" s="3797"/>
      <c r="D845" s="3797"/>
      <c r="E845" s="1722"/>
      <c r="F845" s="1034"/>
      <c r="G845" s="1808" t="s">
        <v>1725</v>
      </c>
      <c r="H845" s="1809"/>
      <c r="I845" s="1810"/>
      <c r="J845" s="1811"/>
      <c r="K845" s="1812"/>
      <c r="L845" s="1813"/>
      <c r="M845" s="1814"/>
      <c r="N845" s="1815">
        <f>ROUND(SUM(N756*0%)+(N759*5%)+(N762*8.75%)+(N765*9%)+(N768*15%)+(N771*17.5%)+(N774*26.5%)+(N777*33%)+(N780*35%)+(N783*38%)+(N786*40%)+(N789*45%)+(N792*50%),-3)</f>
        <v>0</v>
      </c>
      <c r="O845" s="988"/>
    </row>
    <row r="846" spans="3:16" ht="13.5" thickBot="1">
      <c r="C846" s="3797"/>
      <c r="D846" s="3797"/>
      <c r="E846" s="1722"/>
      <c r="F846" s="1731"/>
      <c r="G846" s="987"/>
      <c r="H846" s="1732"/>
      <c r="I846" s="991"/>
      <c r="J846" s="1723"/>
      <c r="K846" s="1724"/>
      <c r="L846" s="1725"/>
      <c r="M846" s="1726"/>
      <c r="N846" s="1727"/>
      <c r="O846" s="1721"/>
    </row>
    <row r="847" spans="3:16">
      <c r="C847" s="3797"/>
      <c r="D847" s="3797"/>
      <c r="E847" s="467"/>
      <c r="F847" s="3558" t="s">
        <v>1639</v>
      </c>
      <c r="G847" s="3590"/>
      <c r="H847" s="2501"/>
      <c r="I847" s="888"/>
      <c r="J847" s="2584"/>
      <c r="K847" s="2585"/>
      <c r="L847" s="2587"/>
      <c r="M847" s="2586"/>
      <c r="N847" s="2587"/>
      <c r="O847" s="2586">
        <f>+'Tablas de impuestos'!F45</f>
        <v>0</v>
      </c>
    </row>
    <row r="848" spans="3:16" ht="13.5" thickBot="1">
      <c r="C848" s="3797"/>
      <c r="D848" s="3797"/>
      <c r="E848" s="1728"/>
      <c r="F848" s="3549"/>
      <c r="G848" s="3551"/>
      <c r="H848" s="1732"/>
      <c r="I848" s="769"/>
      <c r="J848" s="2582"/>
      <c r="K848" s="1729"/>
      <c r="L848" s="509"/>
      <c r="M848" s="510"/>
      <c r="N848" s="509"/>
      <c r="O848" s="510"/>
    </row>
    <row r="849" spans="3:15" ht="14.25" customHeight="1">
      <c r="C849" s="3797"/>
      <c r="D849" s="3797"/>
      <c r="E849" s="467"/>
      <c r="F849" s="3558" t="s">
        <v>1726</v>
      </c>
      <c r="G849" s="3590"/>
      <c r="H849" s="2501"/>
      <c r="I849" s="888"/>
      <c r="J849" s="2584"/>
      <c r="K849" s="2585"/>
      <c r="L849" s="2587"/>
      <c r="M849" s="2586"/>
      <c r="N849" s="2587"/>
      <c r="O849" s="2586">
        <f>ROUND((O796-O802)*35%,-3)</f>
        <v>0</v>
      </c>
    </row>
    <row r="850" spans="3:15" ht="13.5" thickBot="1">
      <c r="C850" s="3797"/>
      <c r="D850" s="3797"/>
      <c r="E850" s="1728"/>
      <c r="F850" s="3549"/>
      <c r="G850" s="3551"/>
      <c r="H850" s="1732"/>
      <c r="I850" s="769"/>
      <c r="J850" s="2582"/>
      <c r="K850" s="1729"/>
      <c r="L850" s="509"/>
      <c r="M850" s="510"/>
      <c r="N850" s="509"/>
      <c r="O850" s="510"/>
    </row>
    <row r="851" spans="3:15" ht="12.75" customHeight="1">
      <c r="C851" s="3797"/>
      <c r="D851" s="3797"/>
      <c r="E851" s="1722"/>
      <c r="F851" s="3558" t="s">
        <v>1727</v>
      </c>
      <c r="G851" s="3590"/>
      <c r="H851" s="2501"/>
      <c r="I851" s="888"/>
      <c r="J851" s="2584"/>
      <c r="K851" s="2585"/>
      <c r="L851" s="2587"/>
      <c r="M851" s="2586"/>
      <c r="N851" s="2587"/>
      <c r="O851" s="2586">
        <f>SUM(O837:O849)</f>
        <v>0</v>
      </c>
    </row>
    <row r="852" spans="3:15" ht="13.5" thickBot="1">
      <c r="C852" s="3797"/>
      <c r="D852" s="3798"/>
      <c r="E852" s="1733"/>
      <c r="F852" s="3549"/>
      <c r="G852" s="3551"/>
      <c r="H852" s="1732"/>
      <c r="I852" s="769"/>
      <c r="J852" s="2582"/>
      <c r="K852" s="1729"/>
      <c r="L852" s="509"/>
      <c r="M852" s="510"/>
      <c r="N852" s="509"/>
      <c r="O852" s="510"/>
    </row>
    <row r="853" spans="3:15">
      <c r="C853" s="3797"/>
      <c r="D853" s="3796" t="s">
        <v>117</v>
      </c>
      <c r="E853" s="1003"/>
      <c r="F853" s="3861" t="s">
        <v>672</v>
      </c>
      <c r="G853" s="3862"/>
      <c r="H853" s="1021"/>
      <c r="I853" s="1022"/>
      <c r="J853" s="529"/>
      <c r="K853" s="528"/>
      <c r="L853" s="529"/>
      <c r="M853" s="529"/>
      <c r="N853" s="2800"/>
      <c r="O853" s="2801">
        <f>SUM(N854:N855)</f>
        <v>0</v>
      </c>
    </row>
    <row r="854" spans="3:15" ht="14.25" customHeight="1">
      <c r="C854" s="3797"/>
      <c r="D854" s="3797"/>
      <c r="E854" s="1521"/>
      <c r="F854" s="3569" t="s">
        <v>4210</v>
      </c>
      <c r="G854" s="3749"/>
      <c r="H854" s="3612" t="s">
        <v>637</v>
      </c>
      <c r="I854" s="3613"/>
      <c r="J854" s="3613"/>
      <c r="K854" s="523"/>
      <c r="L854" s="805"/>
      <c r="M854" s="2796"/>
      <c r="N854" s="2802"/>
      <c r="O854" s="2803"/>
    </row>
    <row r="855" spans="3:15">
      <c r="C855" s="3797"/>
      <c r="D855" s="3797"/>
      <c r="E855" s="1521"/>
      <c r="F855" s="3882" t="s">
        <v>4210</v>
      </c>
      <c r="G855" s="3883"/>
      <c r="H855" s="3789"/>
      <c r="I855" s="3790"/>
      <c r="J855" s="3790"/>
      <c r="K855" s="523"/>
      <c r="L855" s="805"/>
      <c r="M855" s="2796"/>
      <c r="N855" s="2802"/>
      <c r="O855" s="2803"/>
    </row>
    <row r="856" spans="3:15" ht="13.5" thickBot="1">
      <c r="C856" s="3797"/>
      <c r="D856" s="3797"/>
      <c r="E856" s="1734"/>
      <c r="F856" s="3884"/>
      <c r="G856" s="3885"/>
      <c r="H856" s="1015"/>
      <c r="I856" s="1023"/>
      <c r="J856" s="530"/>
      <c r="K856" s="1735"/>
      <c r="L856" s="530"/>
      <c r="M856" s="2797"/>
      <c r="N856" s="2804"/>
      <c r="O856" s="2805"/>
    </row>
    <row r="857" spans="3:15">
      <c r="C857" s="3797"/>
      <c r="D857" s="3797"/>
      <c r="E857" s="2766"/>
      <c r="F857" s="3886" t="s">
        <v>1444</v>
      </c>
      <c r="G857" s="3887"/>
      <c r="H857" s="1738"/>
      <c r="I857" s="488"/>
      <c r="J857" s="1739"/>
      <c r="K857" s="1737"/>
      <c r="L857" s="1024"/>
      <c r="M857" s="2798"/>
      <c r="N857" s="2806"/>
      <c r="O857" s="2807">
        <f>ROUND(+N869,-3)</f>
        <v>0</v>
      </c>
    </row>
    <row r="858" spans="3:15" ht="45.75" customHeight="1">
      <c r="C858" s="3797"/>
      <c r="D858" s="3797"/>
      <c r="E858" s="1521"/>
      <c r="F858" s="3569" t="s">
        <v>4211</v>
      </c>
      <c r="G858" s="3749"/>
      <c r="H858" s="1738"/>
      <c r="I858" s="1599"/>
      <c r="J858" s="1739"/>
      <c r="K858" s="1737"/>
      <c r="L858" s="1024"/>
      <c r="M858" s="2798"/>
      <c r="N858" s="2808"/>
      <c r="O858" s="2807"/>
    </row>
    <row r="859" spans="3:15">
      <c r="C859" s="3797"/>
      <c r="D859" s="3797"/>
      <c r="E859" s="1521"/>
      <c r="F859" s="3569" t="s">
        <v>239</v>
      </c>
      <c r="G859" s="3749"/>
      <c r="H859" s="3526" t="s">
        <v>637</v>
      </c>
      <c r="I859" s="3527"/>
      <c r="J859" s="3528"/>
      <c r="K859" s="523"/>
      <c r="L859" s="805"/>
      <c r="M859" s="2796"/>
      <c r="N859" s="2802">
        <f>+'Concilación utilidades'!E171</f>
        <v>0</v>
      </c>
      <c r="O859" s="2546"/>
    </row>
    <row r="860" spans="3:15">
      <c r="C860" s="3797"/>
      <c r="D860" s="3797"/>
      <c r="E860" s="1521"/>
      <c r="F860" s="3744" t="s">
        <v>240</v>
      </c>
      <c r="G860" s="3749"/>
      <c r="H860" s="3526"/>
      <c r="I860" s="3527"/>
      <c r="J860" s="3528"/>
      <c r="K860" s="523"/>
      <c r="L860" s="805"/>
      <c r="M860" s="2796"/>
      <c r="N860" s="2809"/>
      <c r="O860" s="2546"/>
    </row>
    <row r="861" spans="3:15">
      <c r="C861" s="3797"/>
      <c r="D861" s="3797"/>
      <c r="E861" s="1521"/>
      <c r="F861" s="3744" t="s">
        <v>241</v>
      </c>
      <c r="G861" s="3749"/>
      <c r="H861" s="3526"/>
      <c r="I861" s="3527"/>
      <c r="J861" s="3528"/>
      <c r="K861" s="523"/>
      <c r="L861" s="805"/>
      <c r="M861" s="2796"/>
      <c r="N861" s="2802">
        <f>ROUND(N859*N860,-3)</f>
        <v>0</v>
      </c>
      <c r="O861" s="2546"/>
    </row>
    <row r="862" spans="3:15">
      <c r="C862" s="3797"/>
      <c r="D862" s="3797"/>
      <c r="E862" s="1521"/>
      <c r="F862" s="3744"/>
      <c r="G862" s="3749"/>
      <c r="H862" s="3526"/>
      <c r="I862" s="3527"/>
      <c r="J862" s="3528"/>
      <c r="K862" s="523"/>
      <c r="L862" s="805"/>
      <c r="M862" s="2796"/>
      <c r="N862" s="2802"/>
      <c r="O862" s="2546"/>
    </row>
    <row r="863" spans="3:15" ht="57" customHeight="1">
      <c r="C863" s="3797"/>
      <c r="D863" s="3797"/>
      <c r="E863" s="1521"/>
      <c r="F863" s="3917" t="s">
        <v>1556</v>
      </c>
      <c r="G863" s="3918"/>
      <c r="H863" s="3526"/>
      <c r="I863" s="3527"/>
      <c r="J863" s="3528"/>
      <c r="K863" s="523"/>
      <c r="L863" s="805"/>
      <c r="M863" s="2796"/>
      <c r="N863" s="2802"/>
      <c r="O863" s="2546"/>
    </row>
    <row r="864" spans="3:15">
      <c r="C864" s="3797"/>
      <c r="D864" s="3797"/>
      <c r="E864" s="1521"/>
      <c r="F864" s="3744" t="s">
        <v>1445</v>
      </c>
      <c r="G864" s="3749"/>
      <c r="H864" s="3526"/>
      <c r="I864" s="3527"/>
      <c r="J864" s="3528"/>
      <c r="K864" s="523"/>
      <c r="L864" s="805"/>
      <c r="M864" s="2796"/>
      <c r="N864" s="2802"/>
      <c r="O864" s="2546"/>
    </row>
    <row r="865" spans="3:15">
      <c r="C865" s="3797"/>
      <c r="D865" s="3797"/>
      <c r="E865" s="1521"/>
      <c r="F865" s="3744" t="s">
        <v>240</v>
      </c>
      <c r="G865" s="3749"/>
      <c r="H865" s="3526"/>
      <c r="I865" s="3527"/>
      <c r="J865" s="3528"/>
      <c r="K865" s="523"/>
      <c r="L865" s="805"/>
      <c r="M865" s="2796"/>
      <c r="N865" s="2809"/>
      <c r="O865" s="2546"/>
    </row>
    <row r="866" spans="3:15">
      <c r="C866" s="3797"/>
      <c r="D866" s="3797"/>
      <c r="E866" s="1521"/>
      <c r="F866" s="3744" t="s">
        <v>241</v>
      </c>
      <c r="G866" s="3749"/>
      <c r="H866" s="3526"/>
      <c r="I866" s="3527"/>
      <c r="J866" s="3528"/>
      <c r="K866" s="523"/>
      <c r="L866" s="805"/>
      <c r="M866" s="2796"/>
      <c r="N866" s="2802">
        <f>ROUND(N864*N865,-3)</f>
        <v>0</v>
      </c>
      <c r="O866" s="2546"/>
    </row>
    <row r="867" spans="3:15">
      <c r="C867" s="3797"/>
      <c r="D867" s="3797"/>
      <c r="E867" s="1521"/>
      <c r="F867" s="561"/>
      <c r="G867" s="1002"/>
      <c r="H867" s="3526"/>
      <c r="I867" s="3527"/>
      <c r="J867" s="3528"/>
      <c r="K867" s="523"/>
      <c r="L867" s="805"/>
      <c r="M867" s="2796"/>
      <c r="N867" s="2802"/>
      <c r="O867" s="2546"/>
    </row>
    <row r="868" spans="3:15" ht="35.1" customHeight="1">
      <c r="C868" s="3797"/>
      <c r="D868" s="3797"/>
      <c r="E868" s="1521"/>
      <c r="F868" s="3869" t="s">
        <v>4057</v>
      </c>
      <c r="G868" s="3870"/>
      <c r="H868" s="3526"/>
      <c r="I868" s="3527"/>
      <c r="J868" s="3528"/>
      <c r="K868" s="523"/>
      <c r="L868" s="805"/>
      <c r="M868" s="2796"/>
      <c r="N868" s="2802">
        <f>ROUND(O851*25%,-3)</f>
        <v>0</v>
      </c>
      <c r="O868" s="2546"/>
    </row>
    <row r="869" spans="3:15" ht="81" customHeight="1">
      <c r="C869" s="3797"/>
      <c r="D869" s="3797"/>
      <c r="E869" s="1521"/>
      <c r="F869" s="3869" t="s">
        <v>4212</v>
      </c>
      <c r="G869" s="3870"/>
      <c r="H869" s="3526"/>
      <c r="I869" s="3527"/>
      <c r="J869" s="3528"/>
      <c r="K869" s="523">
        <f>+N869</f>
        <v>0</v>
      </c>
      <c r="L869" s="1628" t="s">
        <v>652</v>
      </c>
      <c r="M869" s="2796"/>
      <c r="N869" s="2802">
        <f>IF(N868&gt;SUM(N861+N866),SUM(N861+N866),N868)</f>
        <v>0</v>
      </c>
      <c r="O869" s="2546"/>
    </row>
    <row r="870" spans="3:15">
      <c r="C870" s="3797"/>
      <c r="D870" s="3797"/>
      <c r="E870" s="1521"/>
      <c r="F870" s="3863"/>
      <c r="G870" s="3864"/>
      <c r="H870" s="3526"/>
      <c r="I870" s="3527"/>
      <c r="J870" s="3528"/>
      <c r="K870" s="523"/>
      <c r="L870" s="805"/>
      <c r="M870" s="2796"/>
      <c r="N870" s="2802"/>
      <c r="O870" s="2546"/>
    </row>
    <row r="871" spans="3:15" ht="13.5" thickBot="1">
      <c r="C871" s="3797"/>
      <c r="D871" s="3797"/>
      <c r="E871" s="1734"/>
      <c r="F871" s="3865"/>
      <c r="G871" s="3866"/>
      <c r="H871" s="1738"/>
      <c r="I871" s="449"/>
      <c r="J871" s="1792"/>
      <c r="K871" s="1025"/>
      <c r="L871" s="1026"/>
      <c r="M871" s="2799"/>
      <c r="N871" s="2804"/>
      <c r="O871" s="2805"/>
    </row>
    <row r="872" spans="3:15">
      <c r="C872" s="3797"/>
      <c r="D872" s="3797"/>
      <c r="E872" s="1027"/>
      <c r="F872" s="3867" t="s">
        <v>242</v>
      </c>
      <c r="G872" s="3868"/>
      <c r="H872" s="1791"/>
      <c r="I872" s="1011"/>
      <c r="J872" s="810">
        <f>SUM(I873:I873)</f>
        <v>0</v>
      </c>
      <c r="K872" s="1740"/>
      <c r="L872" s="1028"/>
      <c r="M872" s="1028"/>
      <c r="N872" s="1791"/>
      <c r="O872" s="481">
        <f>ROUND(SUM(N874:N876),-3)</f>
        <v>0</v>
      </c>
    </row>
    <row r="873" spans="3:15" ht="42.75" customHeight="1">
      <c r="C873" s="3797"/>
      <c r="D873" s="3797"/>
      <c r="E873" s="1741"/>
      <c r="F873" s="3919" t="s">
        <v>4058</v>
      </c>
      <c r="G873" s="3920"/>
      <c r="H873" s="3583" t="s">
        <v>637</v>
      </c>
      <c r="I873" s="3495"/>
      <c r="J873" s="3496"/>
      <c r="K873" s="353"/>
      <c r="L873" s="814"/>
      <c r="M873" s="776"/>
      <c r="N873" s="353"/>
      <c r="O873" s="357"/>
    </row>
    <row r="874" spans="3:15" ht="75.95" customHeight="1">
      <c r="C874" s="3797"/>
      <c r="D874" s="3797"/>
      <c r="E874" s="1741"/>
      <c r="F874" s="3816" t="s">
        <v>1661</v>
      </c>
      <c r="G874" s="3817"/>
      <c r="H874" s="3583"/>
      <c r="I874" s="3495"/>
      <c r="J874" s="3496"/>
      <c r="K874" s="353"/>
      <c r="L874" s="814"/>
      <c r="M874" s="776"/>
      <c r="N874" s="353">
        <f>+K874</f>
        <v>0</v>
      </c>
      <c r="O874" s="357"/>
    </row>
    <row r="875" spans="3:15" ht="55.5" customHeight="1">
      <c r="C875" s="3797"/>
      <c r="D875" s="3797"/>
      <c r="E875" s="1741"/>
      <c r="F875" s="3816" t="s">
        <v>4059</v>
      </c>
      <c r="G875" s="3817"/>
      <c r="H875" s="1632"/>
      <c r="I875" s="1633"/>
      <c r="J875" s="1634"/>
      <c r="K875" s="353">
        <f>+'Tablas de impuestos'!D63</f>
        <v>0</v>
      </c>
      <c r="L875" s="814"/>
      <c r="M875" s="776"/>
      <c r="N875" s="353">
        <f>+K875</f>
        <v>0</v>
      </c>
      <c r="O875" s="357"/>
    </row>
    <row r="876" spans="3:15" ht="78.95" customHeight="1">
      <c r="C876" s="3797"/>
      <c r="D876" s="3797"/>
      <c r="E876" s="1741"/>
      <c r="F876" s="3816" t="s">
        <v>4060</v>
      </c>
      <c r="G876" s="3817"/>
      <c r="H876" s="1632"/>
      <c r="I876" s="1633"/>
      <c r="J876" s="1634"/>
      <c r="K876" s="353"/>
      <c r="L876" s="814"/>
      <c r="M876" s="776"/>
      <c r="N876" s="353">
        <f>+K876</f>
        <v>0</v>
      </c>
      <c r="O876" s="357"/>
    </row>
    <row r="877" spans="3:15" ht="20.100000000000001" customHeight="1" thickBot="1">
      <c r="C877" s="3797"/>
      <c r="D877" s="3797"/>
      <c r="E877" s="1742"/>
      <c r="F877" s="3906"/>
      <c r="G877" s="3907"/>
      <c r="H877" s="1743"/>
      <c r="I877" s="385"/>
      <c r="J877" s="812"/>
      <c r="K877" s="1743"/>
      <c r="L877" s="856"/>
      <c r="M877" s="856"/>
      <c r="N877" s="1743"/>
      <c r="O877" s="462"/>
    </row>
    <row r="878" spans="3:15" ht="16.5" customHeight="1" thickBot="1">
      <c r="C878" s="3797"/>
      <c r="D878" s="3798"/>
      <c r="E878" s="2824"/>
      <c r="F878" s="3818" t="s">
        <v>1728</v>
      </c>
      <c r="G878" s="3819"/>
      <c r="H878" s="2818"/>
      <c r="I878" s="2819"/>
      <c r="J878" s="2592"/>
      <c r="K878" s="2820"/>
      <c r="L878" s="2821"/>
      <c r="M878" s="2822"/>
      <c r="N878" s="2823"/>
      <c r="O878" s="2592">
        <f>SUM(O853:O872)</f>
        <v>0</v>
      </c>
    </row>
    <row r="879" spans="3:15" ht="13.5" thickBot="1">
      <c r="C879" s="3797"/>
      <c r="D879" s="497"/>
      <c r="E879" s="3807" t="s">
        <v>1729</v>
      </c>
      <c r="F879" s="3808"/>
      <c r="G879" s="3809"/>
      <c r="H879" s="2588"/>
      <c r="I879" s="2589"/>
      <c r="J879" s="2590"/>
      <c r="K879" s="207"/>
      <c r="L879" s="68"/>
      <c r="M879" s="208"/>
      <c r="N879" s="2591"/>
      <c r="O879" s="2590">
        <f>IF(O851-O878&gt;0,O851-O878,0)</f>
        <v>0</v>
      </c>
    </row>
    <row r="880" spans="3:15">
      <c r="C880" s="3797"/>
      <c r="D880" s="1593"/>
      <c r="E880" s="3810" t="s">
        <v>26</v>
      </c>
      <c r="F880" s="3811"/>
      <c r="G880" s="3812"/>
      <c r="H880" s="203"/>
      <c r="I880" s="13"/>
      <c r="J880" s="1780"/>
      <c r="K880" s="1790"/>
      <c r="L880" s="1780"/>
      <c r="M880" s="204"/>
      <c r="N880" s="1915"/>
      <c r="O880" s="465">
        <f>SUM(N881:N882)</f>
        <v>0</v>
      </c>
    </row>
    <row r="881" spans="3:15">
      <c r="C881" s="3797"/>
      <c r="D881" s="1593"/>
      <c r="E881" s="3813" t="s">
        <v>146</v>
      </c>
      <c r="F881" s="3814"/>
      <c r="G881" s="3815"/>
      <c r="H881" s="202"/>
      <c r="I881" s="1745"/>
      <c r="J881" s="1781"/>
      <c r="K881" s="1785"/>
      <c r="L881" s="61"/>
      <c r="M881" s="1786"/>
      <c r="N881" s="1783">
        <f>ROUND(N809*20%,-3)</f>
        <v>0</v>
      </c>
      <c r="O881" s="211"/>
    </row>
    <row r="882" spans="3:15">
      <c r="C882" s="3797"/>
      <c r="D882" s="1593"/>
      <c r="E882" s="3804" t="s">
        <v>1688</v>
      </c>
      <c r="F882" s="3805"/>
      <c r="G882" s="3806"/>
      <c r="H882" s="201"/>
      <c r="I882" s="1745"/>
      <c r="J882" s="1782"/>
      <c r="K882" s="201"/>
      <c r="L882" s="992"/>
      <c r="M882" s="1787"/>
      <c r="N882" s="1784">
        <f>IF(O835-N809&gt;0,ROUND((O835-N809)*15%,-3),0)</f>
        <v>0</v>
      </c>
      <c r="O882" s="212"/>
    </row>
    <row r="883" spans="3:15" ht="9" customHeight="1" thickBot="1">
      <c r="C883" s="3797"/>
      <c r="D883" s="1595"/>
      <c r="E883" s="3785"/>
      <c r="F883" s="3786"/>
      <c r="G883" s="3787"/>
      <c r="H883" s="1744"/>
      <c r="I883" s="1746"/>
      <c r="J883" s="12"/>
      <c r="K883" s="1788"/>
      <c r="L883" s="14"/>
      <c r="M883" s="1789"/>
      <c r="N883" s="1659"/>
      <c r="O883" s="1747"/>
    </row>
    <row r="884" spans="3:15" ht="38.25" customHeight="1" thickBot="1">
      <c r="C884" s="3797"/>
      <c r="D884" s="858"/>
      <c r="E884" s="3877" t="s">
        <v>673</v>
      </c>
      <c r="F884" s="3878"/>
      <c r="G884" s="3879"/>
      <c r="H884" s="3824" t="s">
        <v>637</v>
      </c>
      <c r="I884" s="3825"/>
      <c r="J884" s="3826"/>
      <c r="K884" s="2810"/>
      <c r="L884" s="2811"/>
      <c r="M884" s="2812"/>
      <c r="N884" s="2813"/>
      <c r="O884" s="2814"/>
    </row>
    <row r="885" spans="3:15" ht="21" customHeight="1" thickBot="1">
      <c r="C885" s="3797"/>
      <c r="D885" s="497"/>
      <c r="E885" s="3891" t="s">
        <v>1680</v>
      </c>
      <c r="F885" s="3892"/>
      <c r="G885" s="3893"/>
      <c r="H885" s="2818"/>
      <c r="I885" s="2819"/>
      <c r="J885" s="2592"/>
      <c r="K885" s="2820"/>
      <c r="L885" s="2821"/>
      <c r="M885" s="2822"/>
      <c r="N885" s="2823"/>
      <c r="O885" s="2592">
        <f>IF(O879+O880-O884&gt;0,O879+O880-O884,0)</f>
        <v>0</v>
      </c>
    </row>
    <row r="886" spans="3:15" ht="21" customHeight="1" thickBot="1">
      <c r="C886" s="3797"/>
      <c r="D886" s="2815"/>
      <c r="E886" s="3894" t="s">
        <v>1530</v>
      </c>
      <c r="F886" s="3895"/>
      <c r="G886" s="3896"/>
      <c r="H886" s="538"/>
      <c r="I886" s="857"/>
      <c r="J886" s="541"/>
      <c r="K886" s="539"/>
      <c r="L886" s="540"/>
      <c r="M886" s="541"/>
      <c r="N886" s="542"/>
      <c r="O886" s="541"/>
    </row>
    <row r="887" spans="3:15" ht="21" customHeight="1" thickBot="1">
      <c r="C887" s="3797"/>
      <c r="D887" s="2816"/>
      <c r="E887" s="3897" t="s">
        <v>1730</v>
      </c>
      <c r="F887" s="3898"/>
      <c r="G887" s="3899"/>
      <c r="H887" s="1598"/>
      <c r="I887" s="1736"/>
      <c r="J887" s="1600"/>
      <c r="K887" s="1711"/>
      <c r="L887" s="801"/>
      <c r="M887" s="1600"/>
      <c r="N887" s="445"/>
      <c r="O887" s="1600"/>
    </row>
    <row r="888" spans="3:15" ht="21" customHeight="1">
      <c r="C888" s="3797"/>
      <c r="D888" s="2817"/>
      <c r="E888" s="3874" t="s">
        <v>1731</v>
      </c>
      <c r="F888" s="3875"/>
      <c r="G888" s="3876"/>
      <c r="H888" s="350"/>
      <c r="I888" s="859"/>
      <c r="J888" s="430">
        <f>ROUND(SUM(I891:I906),-3)</f>
        <v>0</v>
      </c>
      <c r="K888" s="860"/>
      <c r="L888" s="431"/>
      <c r="M888" s="427"/>
      <c r="N888" s="861"/>
      <c r="O888" s="430">
        <f>ROUND(SUM(N891:N906),-3)</f>
        <v>0</v>
      </c>
    </row>
    <row r="889" spans="3:15">
      <c r="C889" s="3797"/>
      <c r="D889" s="1579"/>
      <c r="E889" s="3734" t="s">
        <v>27</v>
      </c>
      <c r="F889" s="3780"/>
      <c r="G889" s="3621"/>
      <c r="H889" s="353"/>
      <c r="I889" s="776"/>
      <c r="J889" s="435"/>
      <c r="K889" s="803"/>
      <c r="L889" s="802"/>
      <c r="M889" s="435"/>
      <c r="N889" s="1582"/>
      <c r="O889" s="357"/>
    </row>
    <row r="890" spans="3:15">
      <c r="C890" s="3797"/>
      <c r="D890" s="1579"/>
      <c r="E890" s="3734" t="s">
        <v>28</v>
      </c>
      <c r="F890" s="3780"/>
      <c r="G890" s="3621"/>
      <c r="H890" s="353"/>
      <c r="I890" s="776"/>
      <c r="J890" s="435"/>
      <c r="K890" s="803"/>
      <c r="L890" s="802"/>
      <c r="M890" s="435"/>
      <c r="N890" s="1582"/>
      <c r="O890" s="357"/>
    </row>
    <row r="891" spans="3:15">
      <c r="C891" s="3797"/>
      <c r="D891" s="1579"/>
      <c r="E891" s="3505" t="s">
        <v>4213</v>
      </c>
      <c r="F891" s="3780"/>
      <c r="G891" s="3621"/>
      <c r="H891" s="353"/>
      <c r="I891" s="776"/>
      <c r="J891" s="435"/>
      <c r="K891" s="803"/>
      <c r="L891" s="802"/>
      <c r="M891" s="435"/>
      <c r="N891" s="1583">
        <f>+I891+K891-M891</f>
        <v>0</v>
      </c>
      <c r="O891" s="357"/>
    </row>
    <row r="892" spans="3:15">
      <c r="C892" s="3797"/>
      <c r="D892" s="1579"/>
      <c r="E892" s="3734"/>
      <c r="F892" s="3780"/>
      <c r="G892" s="3621"/>
      <c r="H892" s="353"/>
      <c r="I892" s="776"/>
      <c r="J892" s="435"/>
      <c r="K892" s="803"/>
      <c r="L892" s="802"/>
      <c r="M892" s="435"/>
      <c r="N892" s="1583"/>
      <c r="O892" s="357"/>
    </row>
    <row r="893" spans="3:15">
      <c r="C893" s="3797"/>
      <c r="D893" s="1579"/>
      <c r="E893" s="3734" t="s">
        <v>29</v>
      </c>
      <c r="F893" s="3780"/>
      <c r="G893" s="3621"/>
      <c r="H893" s="353"/>
      <c r="I893" s="776"/>
      <c r="J893" s="435"/>
      <c r="K893" s="803"/>
      <c r="L893" s="802"/>
      <c r="M893" s="435"/>
      <c r="N893" s="1583"/>
      <c r="O893" s="357"/>
    </row>
    <row r="894" spans="3:15">
      <c r="C894" s="3797"/>
      <c r="D894" s="1579"/>
      <c r="E894" s="3505" t="s">
        <v>4214</v>
      </c>
      <c r="F894" s="3780"/>
      <c r="G894" s="3621"/>
      <c r="H894" s="353"/>
      <c r="I894" s="776"/>
      <c r="J894" s="435"/>
      <c r="K894" s="803"/>
      <c r="L894" s="802"/>
      <c r="M894" s="435"/>
      <c r="N894" s="1583">
        <f>+I894+K894-M894</f>
        <v>0</v>
      </c>
      <c r="O894" s="357"/>
    </row>
    <row r="895" spans="3:15">
      <c r="C895" s="3797"/>
      <c r="D895" s="1579"/>
      <c r="E895" s="3505" t="s">
        <v>4213</v>
      </c>
      <c r="F895" s="3780"/>
      <c r="G895" s="3621"/>
      <c r="H895" s="353"/>
      <c r="I895" s="776"/>
      <c r="J895" s="435"/>
      <c r="K895" s="803"/>
      <c r="L895" s="802"/>
      <c r="M895" s="435"/>
      <c r="N895" s="1583">
        <f>+I895+K895-M895</f>
        <v>0</v>
      </c>
      <c r="O895" s="357"/>
    </row>
    <row r="896" spans="3:15">
      <c r="C896" s="3797"/>
      <c r="D896" s="1579"/>
      <c r="E896" s="3734"/>
      <c r="F896" s="3780"/>
      <c r="G896" s="3621"/>
      <c r="H896" s="353"/>
      <c r="I896" s="776"/>
      <c r="J896" s="435"/>
      <c r="K896" s="803"/>
      <c r="L896" s="802"/>
      <c r="M896" s="435"/>
      <c r="N896" s="1583"/>
      <c r="O896" s="357"/>
    </row>
    <row r="897" spans="3:16">
      <c r="C897" s="3797"/>
      <c r="D897" s="1579"/>
      <c r="E897" s="3734" t="s">
        <v>143</v>
      </c>
      <c r="F897" s="3780"/>
      <c r="G897" s="3621"/>
      <c r="H897" s="353"/>
      <c r="I897" s="776"/>
      <c r="J897" s="435"/>
      <c r="K897" s="803"/>
      <c r="L897" s="802"/>
      <c r="M897" s="435"/>
      <c r="N897" s="1583"/>
      <c r="O897" s="357"/>
    </row>
    <row r="898" spans="3:16">
      <c r="C898" s="3797"/>
      <c r="D898" s="1579"/>
      <c r="E898" s="3505" t="s">
        <v>4215</v>
      </c>
      <c r="F898" s="3780"/>
      <c r="G898" s="3621"/>
      <c r="H898" s="353"/>
      <c r="I898" s="776"/>
      <c r="J898" s="435"/>
      <c r="K898" s="803"/>
      <c r="L898" s="802"/>
      <c r="M898" s="435"/>
      <c r="N898" s="1583">
        <f>+I898+K898-M898</f>
        <v>0</v>
      </c>
      <c r="O898" s="357"/>
    </row>
    <row r="899" spans="3:16">
      <c r="C899" s="3797"/>
      <c r="D899" s="1579"/>
      <c r="E899" s="3505" t="s">
        <v>4216</v>
      </c>
      <c r="F899" s="3780"/>
      <c r="G899" s="3621"/>
      <c r="H899" s="353"/>
      <c r="I899" s="776"/>
      <c r="J899" s="435"/>
      <c r="K899" s="803"/>
      <c r="L899" s="802"/>
      <c r="M899" s="435"/>
      <c r="N899" s="1583">
        <f>+I899+K899-M899</f>
        <v>0</v>
      </c>
      <c r="O899" s="357"/>
    </row>
    <row r="900" spans="3:16">
      <c r="C900" s="3797"/>
      <c r="D900" s="1579"/>
      <c r="E900" s="3734"/>
      <c r="F900" s="3780"/>
      <c r="G900" s="3621"/>
      <c r="H900" s="353"/>
      <c r="I900" s="776"/>
      <c r="J900" s="435"/>
      <c r="K900" s="803"/>
      <c r="L900" s="802"/>
      <c r="M900" s="435"/>
      <c r="N900" s="1583"/>
      <c r="O900" s="357"/>
    </row>
    <row r="901" spans="3:16">
      <c r="C901" s="3797"/>
      <c r="D901" s="1579"/>
      <c r="E901" s="3734" t="s">
        <v>142</v>
      </c>
      <c r="F901" s="3780"/>
      <c r="G901" s="3621"/>
      <c r="H901" s="353"/>
      <c r="I901" s="776"/>
      <c r="J901" s="435"/>
      <c r="K901" s="803"/>
      <c r="L901" s="802"/>
      <c r="M901" s="435"/>
      <c r="N901" s="1583"/>
      <c r="O901" s="357"/>
    </row>
    <row r="902" spans="3:16">
      <c r="C902" s="3797"/>
      <c r="D902" s="1579"/>
      <c r="E902" s="3505" t="s">
        <v>4217</v>
      </c>
      <c r="F902" s="3780"/>
      <c r="G902" s="3621"/>
      <c r="H902" s="353"/>
      <c r="I902" s="776">
        <f>+I809*20%</f>
        <v>0</v>
      </c>
      <c r="J902" s="435"/>
      <c r="K902" s="803"/>
      <c r="L902" s="802"/>
      <c r="M902" s="435"/>
      <c r="N902" s="1583">
        <f>+I902+K902-M902</f>
        <v>0</v>
      </c>
      <c r="O902" s="357"/>
    </row>
    <row r="903" spans="3:16">
      <c r="C903" s="3797"/>
      <c r="D903" s="1579"/>
      <c r="E903" s="3505" t="s">
        <v>4218</v>
      </c>
      <c r="F903" s="3780"/>
      <c r="G903" s="3621"/>
      <c r="H903" s="367"/>
      <c r="I903" s="862">
        <f>+H816*1%</f>
        <v>0</v>
      </c>
      <c r="J903" s="863"/>
      <c r="K903" s="803"/>
      <c r="L903" s="802"/>
      <c r="M903" s="435"/>
      <c r="N903" s="1583">
        <f>+I903+K903-M903</f>
        <v>0</v>
      </c>
      <c r="O903" s="357"/>
    </row>
    <row r="904" spans="3:16" ht="12.95" customHeight="1">
      <c r="C904" s="3797"/>
      <c r="D904" s="1579"/>
      <c r="E904" s="3505" t="s">
        <v>4219</v>
      </c>
      <c r="F904" s="3780"/>
      <c r="G904" s="3621"/>
      <c r="H904" s="367"/>
      <c r="I904" s="862"/>
      <c r="J904" s="863"/>
      <c r="K904" s="803"/>
      <c r="L904" s="802"/>
      <c r="M904" s="435"/>
      <c r="N904" s="1583">
        <f>+I904+K904-M904</f>
        <v>0</v>
      </c>
      <c r="O904" s="357"/>
    </row>
    <row r="905" spans="3:16" ht="12.95" customHeight="1">
      <c r="C905" s="3797"/>
      <c r="D905" s="1579"/>
      <c r="E905" s="3734"/>
      <c r="F905" s="3780"/>
      <c r="G905" s="3621"/>
      <c r="H905" s="367"/>
      <c r="I905" s="862"/>
      <c r="J905" s="863"/>
      <c r="K905" s="803"/>
      <c r="L905" s="802"/>
      <c r="M905" s="435"/>
      <c r="N905" s="1583"/>
      <c r="O905" s="1605"/>
    </row>
    <row r="906" spans="3:16" ht="54" customHeight="1">
      <c r="C906" s="3797"/>
      <c r="D906" s="1579"/>
      <c r="E906" s="3505" t="s">
        <v>1754</v>
      </c>
      <c r="F906" s="3780"/>
      <c r="G906" s="3621"/>
      <c r="H906" s="367"/>
      <c r="I906" s="862"/>
      <c r="J906" s="863"/>
      <c r="K906" s="803"/>
      <c r="L906" s="802"/>
      <c r="M906" s="435"/>
      <c r="N906" s="1583">
        <f>+I906+K906-M906</f>
        <v>0</v>
      </c>
      <c r="O906" s="357"/>
    </row>
    <row r="907" spans="3:16" ht="13.5" thickBot="1">
      <c r="C907" s="3797"/>
      <c r="D907" s="1579"/>
      <c r="E907" s="3829"/>
      <c r="F907" s="3830"/>
      <c r="G907" s="3831"/>
      <c r="H907" s="412"/>
      <c r="I907" s="531"/>
      <c r="J907" s="823"/>
      <c r="K907" s="1748"/>
      <c r="L907" s="864"/>
      <c r="M907" s="440"/>
      <c r="N907" s="441"/>
      <c r="O907" s="462"/>
    </row>
    <row r="908" spans="3:16" ht="15.75" thickBot="1">
      <c r="C908" s="3797"/>
      <c r="D908" s="858"/>
      <c r="E908" s="3832" t="s">
        <v>4062</v>
      </c>
      <c r="F908" s="3833"/>
      <c r="G908" s="3834"/>
      <c r="H908" s="533"/>
      <c r="I908" s="865"/>
      <c r="J908" s="865"/>
      <c r="K908" s="535"/>
      <c r="L908" s="532"/>
      <c r="M908" s="534"/>
      <c r="N908" s="536"/>
      <c r="O908" s="534">
        <f>+'Anticipo al 2024'!F61</f>
        <v>0</v>
      </c>
      <c r="P908" s="2401"/>
    </row>
    <row r="909" spans="3:16" ht="18" customHeight="1" thickBot="1">
      <c r="C909" s="3797"/>
      <c r="D909" s="497"/>
      <c r="E909" s="3835" t="s">
        <v>1732</v>
      </c>
      <c r="F909" s="3836"/>
      <c r="G909" s="3837"/>
      <c r="H909" s="1907"/>
      <c r="I909" s="770"/>
      <c r="J909" s="1908"/>
      <c r="K909" s="1907"/>
      <c r="L909" s="770"/>
      <c r="M909" s="1908"/>
      <c r="N909" s="2593"/>
      <c r="O909" s="2594">
        <f>IF(O885+O908-O886-O887-O888&gt;0,O885+O908-O886-O887-O888,0)</f>
        <v>0</v>
      </c>
    </row>
    <row r="910" spans="3:16" ht="18" customHeight="1">
      <c r="C910" s="3797"/>
      <c r="D910" s="1428"/>
      <c r="E910" s="3838" t="s">
        <v>12</v>
      </c>
      <c r="F910" s="3839"/>
      <c r="G910" s="3840"/>
      <c r="H910" s="523"/>
      <c r="I910" s="805"/>
      <c r="J910" s="454"/>
      <c r="K910" s="528"/>
      <c r="L910" s="529"/>
      <c r="M910" s="516"/>
      <c r="N910" s="866"/>
      <c r="O910" s="2170">
        <f>ROUND(N911,-3)</f>
        <v>0</v>
      </c>
    </row>
    <row r="911" spans="3:16" ht="18" customHeight="1" thickBot="1">
      <c r="C911" s="3797"/>
      <c r="D911" s="1591"/>
      <c r="E911" s="3799" t="s">
        <v>674</v>
      </c>
      <c r="F911" s="3800"/>
      <c r="G911" s="3801"/>
      <c r="H911" s="867"/>
      <c r="I911" s="868"/>
      <c r="J911" s="869"/>
      <c r="K911" s="1749"/>
      <c r="L911" s="800"/>
      <c r="M911" s="1750"/>
      <c r="N911" s="445"/>
      <c r="O911" s="2171"/>
    </row>
    <row r="912" spans="3:16" ht="18" customHeight="1" thickBot="1">
      <c r="C912" s="3797"/>
      <c r="D912" s="497"/>
      <c r="E912" s="3835" t="s">
        <v>4066</v>
      </c>
      <c r="F912" s="3836"/>
      <c r="G912" s="3837"/>
      <c r="H912" s="2593"/>
      <c r="I912" s="2595"/>
      <c r="J912" s="2596"/>
      <c r="K912" s="2597"/>
      <c r="L912" s="2598"/>
      <c r="M912" s="2599"/>
      <c r="N912" s="2593"/>
      <c r="O912" s="2594">
        <f>IF(O885+O908+O910-O886-O887-O888&gt;0,O885+O908+O910-O886-O887-O888,0)</f>
        <v>0</v>
      </c>
    </row>
    <row r="913" spans="3:15" ht="18" customHeight="1" thickBot="1">
      <c r="C913" s="3798"/>
      <c r="D913" s="1595"/>
      <c r="E913" s="3871" t="s">
        <v>1755</v>
      </c>
      <c r="F913" s="3872"/>
      <c r="G913" s="3873"/>
      <c r="H913" s="1907"/>
      <c r="I913" s="770"/>
      <c r="J913" s="1908"/>
      <c r="K913" s="1907"/>
      <c r="L913" s="770"/>
      <c r="M913" s="1908"/>
      <c r="N913" s="2593"/>
      <c r="O913" s="2594">
        <f>IF(O886+O887+O888-O885-O908-O910&gt;0,O886+O887+O888-O885-O908-O910,0)</f>
        <v>0</v>
      </c>
    </row>
    <row r="914" spans="3:15" ht="13.5" thickBot="1">
      <c r="C914" s="1681"/>
      <c r="D914" s="1795"/>
      <c r="E914" s="2856" t="s">
        <v>1699</v>
      </c>
      <c r="F914" s="2846"/>
      <c r="G914" s="2847"/>
      <c r="H914" s="1801"/>
      <c r="I914" s="517"/>
      <c r="J914" s="975"/>
      <c r="K914" s="976"/>
      <c r="L914" s="977"/>
      <c r="M914" s="978"/>
      <c r="N914" s="977"/>
      <c r="O914" s="978"/>
    </row>
    <row r="915" spans="3:15" ht="242.1" customHeight="1">
      <c r="C915" s="1681"/>
      <c r="D915" s="1587"/>
      <c r="E915" s="3855" t="s">
        <v>4220</v>
      </c>
      <c r="F915" s="3856"/>
      <c r="G915" s="3857"/>
      <c r="H915" s="3859" t="s">
        <v>637</v>
      </c>
      <c r="I915" s="3859"/>
      <c r="J915" s="3860"/>
      <c r="K915" s="979"/>
      <c r="L915" s="953"/>
      <c r="M915" s="974"/>
      <c r="N915" s="1752"/>
      <c r="O915" s="2172"/>
    </row>
    <row r="916" spans="3:15">
      <c r="C916" s="1681"/>
      <c r="D916" s="1587"/>
      <c r="E916" s="2854" t="s">
        <v>1700</v>
      </c>
      <c r="F916" s="2849"/>
      <c r="G916" s="2850"/>
      <c r="H916" s="3527"/>
      <c r="I916" s="3527"/>
      <c r="J916" s="3528"/>
      <c r="K916" s="979"/>
      <c r="L916" s="953"/>
      <c r="M916" s="974"/>
      <c r="N916" s="1752"/>
      <c r="O916" s="974"/>
    </row>
    <row r="917" spans="3:15">
      <c r="C917" s="1681"/>
      <c r="D917" s="2853"/>
      <c r="E917" s="2854" t="s">
        <v>1701</v>
      </c>
      <c r="F917" s="2849"/>
      <c r="G917" s="2851"/>
      <c r="H917" s="3527"/>
      <c r="I917" s="3527"/>
      <c r="J917" s="3528"/>
      <c r="K917" s="979"/>
      <c r="L917" s="953"/>
      <c r="M917" s="974"/>
      <c r="N917" s="1640"/>
      <c r="O917" s="974"/>
    </row>
    <row r="918" spans="3:15">
      <c r="C918" s="1681"/>
      <c r="D918" s="1587"/>
      <c r="E918" s="2854" t="s">
        <v>1702</v>
      </c>
      <c r="F918" s="2849"/>
      <c r="G918" s="2851"/>
      <c r="H918" s="3527"/>
      <c r="I918" s="3527"/>
      <c r="J918" s="3528"/>
      <c r="K918" s="979"/>
      <c r="L918" s="953"/>
      <c r="M918" s="974"/>
      <c r="N918" s="1640"/>
      <c r="O918" s="974"/>
    </row>
    <row r="919" spans="3:15">
      <c r="C919" s="1681"/>
      <c r="D919" s="1587"/>
      <c r="E919" s="2854" t="s">
        <v>1703</v>
      </c>
      <c r="F919" s="2849"/>
      <c r="G919" s="2851"/>
      <c r="H919" s="3527"/>
      <c r="I919" s="3527"/>
      <c r="J919" s="3528"/>
      <c r="K919" s="979"/>
      <c r="L919" s="953"/>
      <c r="M919" s="974"/>
      <c r="N919" s="1640"/>
      <c r="O919" s="974"/>
    </row>
    <row r="920" spans="3:15">
      <c r="C920" s="1681"/>
      <c r="D920" s="1587"/>
      <c r="E920" s="2848"/>
      <c r="F920" s="2849"/>
      <c r="G920" s="2851"/>
      <c r="H920" s="3527"/>
      <c r="I920" s="3527"/>
      <c r="J920" s="3528"/>
      <c r="K920" s="979"/>
      <c r="L920" s="953"/>
      <c r="M920" s="974"/>
      <c r="N920" s="1640"/>
      <c r="O920" s="974"/>
    </row>
    <row r="921" spans="3:15">
      <c r="C921" s="1681"/>
      <c r="D921" s="1587"/>
      <c r="E921" s="2854" t="s">
        <v>1704</v>
      </c>
      <c r="F921" s="2849"/>
      <c r="G921" s="2851"/>
      <c r="H921" s="3527"/>
      <c r="I921" s="3527"/>
      <c r="J921" s="3528"/>
      <c r="K921" s="979"/>
      <c r="L921" s="953"/>
      <c r="M921" s="974"/>
      <c r="N921" s="1640"/>
      <c r="O921" s="974"/>
    </row>
    <row r="922" spans="3:15">
      <c r="C922" s="1681"/>
      <c r="D922" s="1587"/>
      <c r="E922" s="2854" t="s">
        <v>1701</v>
      </c>
      <c r="F922" s="2849"/>
      <c r="G922" s="2851"/>
      <c r="H922" s="3527"/>
      <c r="I922" s="3527"/>
      <c r="J922" s="3528"/>
      <c r="K922" s="979"/>
      <c r="L922" s="953"/>
      <c r="M922" s="974"/>
      <c r="N922" s="1640"/>
      <c r="O922" s="974"/>
    </row>
    <row r="923" spans="3:15">
      <c r="C923" s="1681"/>
      <c r="D923" s="1587"/>
      <c r="E923" s="2854" t="s">
        <v>1702</v>
      </c>
      <c r="F923" s="2849"/>
      <c r="G923" s="2851"/>
      <c r="H923" s="3527"/>
      <c r="I923" s="3527"/>
      <c r="J923" s="3528"/>
      <c r="K923" s="979"/>
      <c r="L923" s="953"/>
      <c r="M923" s="974"/>
      <c r="N923" s="1640"/>
      <c r="O923" s="974"/>
    </row>
    <row r="924" spans="3:15">
      <c r="C924" s="1681"/>
      <c r="D924" s="1587"/>
      <c r="E924" s="2854" t="s">
        <v>1703</v>
      </c>
      <c r="F924" s="2849"/>
      <c r="G924" s="2851"/>
      <c r="H924" s="3527"/>
      <c r="I924" s="3527"/>
      <c r="J924" s="3528"/>
      <c r="K924" s="979"/>
      <c r="L924" s="953"/>
      <c r="M924" s="974"/>
      <c r="N924" s="1640"/>
      <c r="O924" s="974"/>
    </row>
    <row r="925" spans="3:15">
      <c r="C925" s="1681"/>
      <c r="D925" s="1587"/>
      <c r="E925" s="2848"/>
      <c r="F925" s="2849"/>
      <c r="G925" s="2851"/>
      <c r="H925" s="3527"/>
      <c r="I925" s="3527"/>
      <c r="J925" s="3528"/>
      <c r="K925" s="979"/>
      <c r="L925" s="953"/>
      <c r="M925" s="974"/>
      <c r="N925" s="1640"/>
      <c r="O925" s="974"/>
    </row>
    <row r="926" spans="3:15">
      <c r="C926" s="1681"/>
      <c r="D926" s="1587"/>
      <c r="E926" s="2854" t="s">
        <v>1705</v>
      </c>
      <c r="F926" s="2849"/>
      <c r="G926" s="2851"/>
      <c r="H926" s="3527"/>
      <c r="I926" s="3527"/>
      <c r="J926" s="3528"/>
      <c r="K926" s="979"/>
      <c r="L926" s="953"/>
      <c r="M926" s="974"/>
      <c r="N926" s="1640"/>
      <c r="O926" s="974"/>
    </row>
    <row r="927" spans="3:15">
      <c r="C927" s="1681"/>
      <c r="D927" s="1587"/>
      <c r="E927" s="2854" t="s">
        <v>1701</v>
      </c>
      <c r="F927" s="2849"/>
      <c r="G927" s="2851"/>
      <c r="H927" s="3527"/>
      <c r="I927" s="3527"/>
      <c r="J927" s="3528"/>
      <c r="K927" s="979"/>
      <c r="L927" s="953"/>
      <c r="M927" s="974"/>
      <c r="N927" s="1640"/>
      <c r="O927" s="974"/>
    </row>
    <row r="928" spans="3:15">
      <c r="C928" s="1681"/>
      <c r="D928" s="1587"/>
      <c r="E928" s="2854" t="s">
        <v>1702</v>
      </c>
      <c r="F928" s="2849"/>
      <c r="G928" s="2851"/>
      <c r="H928" s="3527"/>
      <c r="I928" s="3527"/>
      <c r="J928" s="3528"/>
      <c r="K928" s="979"/>
      <c r="L928" s="953"/>
      <c r="M928" s="974"/>
      <c r="N928" s="1640"/>
      <c r="O928" s="974"/>
    </row>
    <row r="929" spans="3:16">
      <c r="C929" s="1681"/>
      <c r="D929" s="1587"/>
      <c r="E929" s="2854" t="s">
        <v>1703</v>
      </c>
      <c r="F929" s="2849"/>
      <c r="G929" s="2851"/>
      <c r="H929" s="3527"/>
      <c r="I929" s="3527"/>
      <c r="J929" s="3528"/>
      <c r="K929" s="979"/>
      <c r="L929" s="953"/>
      <c r="M929" s="974"/>
      <c r="N929" s="1640"/>
      <c r="O929" s="974"/>
    </row>
    <row r="930" spans="3:16">
      <c r="C930" s="1681"/>
      <c r="D930" s="1587"/>
      <c r="E930" s="2848"/>
      <c r="F930" s="2849"/>
      <c r="G930" s="2851"/>
      <c r="H930" s="3527"/>
      <c r="I930" s="3527"/>
      <c r="J930" s="3528"/>
      <c r="K930" s="979"/>
      <c r="L930" s="953"/>
      <c r="M930" s="974"/>
      <c r="N930" s="1640"/>
      <c r="O930" s="974"/>
    </row>
    <row r="931" spans="3:16">
      <c r="C931" s="1681"/>
      <c r="D931" s="1587"/>
      <c r="E931" s="2854" t="s">
        <v>1706</v>
      </c>
      <c r="F931" s="2849"/>
      <c r="G931" s="2851"/>
      <c r="H931" s="3527"/>
      <c r="I931" s="3527"/>
      <c r="J931" s="3528"/>
      <c r="K931" s="979"/>
      <c r="L931" s="953"/>
      <c r="M931" s="974"/>
      <c r="N931" s="1640"/>
      <c r="O931" s="974"/>
    </row>
    <row r="932" spans="3:16">
      <c r="C932" s="1681"/>
      <c r="D932" s="1587"/>
      <c r="E932" s="2854" t="s">
        <v>1701</v>
      </c>
      <c r="F932" s="2849"/>
      <c r="G932" s="2851"/>
      <c r="H932" s="3527"/>
      <c r="I932" s="3527"/>
      <c r="J932" s="3528"/>
      <c r="K932" s="979"/>
      <c r="L932" s="953"/>
      <c r="M932" s="974"/>
      <c r="N932" s="1640"/>
      <c r="O932" s="974"/>
    </row>
    <row r="933" spans="3:16">
      <c r="C933" s="1681"/>
      <c r="D933" s="1587"/>
      <c r="E933" s="2854" t="s">
        <v>1702</v>
      </c>
      <c r="F933" s="2849"/>
      <c r="G933" s="2851"/>
      <c r="H933" s="3527"/>
      <c r="I933" s="3527"/>
      <c r="J933" s="3528"/>
      <c r="K933" s="979"/>
      <c r="L933" s="953"/>
      <c r="M933" s="974"/>
      <c r="N933" s="1640"/>
      <c r="O933" s="974"/>
    </row>
    <row r="934" spans="3:16">
      <c r="C934" s="1681"/>
      <c r="D934" s="1587"/>
      <c r="E934" s="2854" t="s">
        <v>1703</v>
      </c>
      <c r="F934" s="2849"/>
      <c r="G934" s="2851"/>
      <c r="H934" s="3527"/>
      <c r="I934" s="3527"/>
      <c r="J934" s="3528"/>
      <c r="K934" s="979"/>
      <c r="L934" s="953"/>
      <c r="M934" s="974"/>
      <c r="N934" s="1640"/>
      <c r="O934" s="974"/>
    </row>
    <row r="935" spans="3:16" ht="13.5" thickBot="1">
      <c r="C935" s="1681"/>
      <c r="D935" s="2852"/>
      <c r="E935" s="2867"/>
      <c r="F935" s="2868"/>
      <c r="G935" s="2855"/>
      <c r="H935" s="1802"/>
      <c r="I935" s="450"/>
      <c r="J935" s="451"/>
      <c r="K935" s="1759"/>
      <c r="L935" s="1760"/>
      <c r="M935" s="1761"/>
      <c r="N935" s="1762"/>
      <c r="O935" s="1761"/>
    </row>
    <row r="936" spans="3:16" ht="30.95" customHeight="1">
      <c r="C936" s="1681"/>
      <c r="D936" s="2869"/>
      <c r="E936" s="2865" t="s">
        <v>1683</v>
      </c>
      <c r="F936" s="1763"/>
      <c r="G936" s="1805"/>
      <c r="H936" s="3517" t="s">
        <v>637</v>
      </c>
      <c r="I936" s="3517"/>
      <c r="J936" s="3518"/>
      <c r="K936" s="1765"/>
      <c r="L936" s="1766"/>
      <c r="M936" s="1767"/>
      <c r="N936" s="1768"/>
      <c r="O936" s="427">
        <f>-'Concilación utilidades'!E152</f>
        <v>0</v>
      </c>
    </row>
    <row r="937" spans="3:16" ht="13.5" thickBot="1">
      <c r="C937" s="1681"/>
      <c r="D937" s="1798"/>
      <c r="E937" s="3846"/>
      <c r="F937" s="3847"/>
      <c r="G937" s="1806"/>
      <c r="H937" s="1779"/>
      <c r="I937" s="441"/>
      <c r="J937" s="777"/>
      <c r="K937" s="1769"/>
      <c r="L937" s="973"/>
      <c r="M937" s="526"/>
      <c r="N937" s="1770"/>
      <c r="O937" s="526"/>
    </row>
    <row r="938" spans="3:16">
      <c r="C938" s="1681"/>
      <c r="D938" s="1799"/>
      <c r="E938" s="2870" t="s">
        <v>1707</v>
      </c>
      <c r="F938" s="2404"/>
      <c r="G938" s="2871"/>
      <c r="H938" s="1803"/>
      <c r="I938" s="1754"/>
      <c r="J938" s="1756"/>
      <c r="K938" s="1773"/>
      <c r="L938" s="1774"/>
      <c r="M938" s="1775"/>
      <c r="N938" s="1771"/>
      <c r="O938" s="1756"/>
    </row>
    <row r="939" spans="3:16" ht="178.5" customHeight="1">
      <c r="C939" s="1681"/>
      <c r="D939" s="1799"/>
      <c r="E939" s="3850" t="s">
        <v>4221</v>
      </c>
      <c r="F939" s="3851"/>
      <c r="G939" s="3852"/>
      <c r="H939" s="1803"/>
      <c r="I939" s="1755"/>
      <c r="J939" s="1756"/>
      <c r="K939" s="1776"/>
      <c r="L939" s="1754"/>
      <c r="M939" s="1756"/>
      <c r="N939" s="1771"/>
      <c r="O939" s="2873" t="str">
        <f>IF(O394&gt;0,IF((O409/O394)&gt;0.6,"X","no aplica"),"No aplica")</f>
        <v>No aplica</v>
      </c>
    </row>
    <row r="940" spans="3:16" ht="13.5" thickBot="1">
      <c r="C940" s="1681"/>
      <c r="D940" s="1796"/>
      <c r="E940" s="3848"/>
      <c r="F940" s="3849"/>
      <c r="G940" s="2855"/>
      <c r="H940" s="1804"/>
      <c r="I940" s="807"/>
      <c r="J940" s="520"/>
      <c r="K940" s="1777"/>
      <c r="L940" s="982"/>
      <c r="M940" s="983"/>
      <c r="N940" s="1772"/>
      <c r="O940" s="983"/>
    </row>
    <row r="941" spans="3:16" ht="26.1" customHeight="1">
      <c r="C941" s="1681"/>
      <c r="D941" s="1800"/>
      <c r="E941" s="2866" t="s">
        <v>1708</v>
      </c>
      <c r="F941" s="1753"/>
      <c r="G941" s="1807"/>
      <c r="H941" s="3843" t="s">
        <v>637</v>
      </c>
      <c r="I941" s="3844"/>
      <c r="J941" s="3845"/>
      <c r="K941" s="981"/>
      <c r="L941" s="2173"/>
      <c r="M941" s="2174"/>
      <c r="N941" s="2175"/>
      <c r="O941" s="2872"/>
    </row>
    <row r="942" spans="3:16" ht="54.95" customHeight="1" thickBot="1">
      <c r="C942" s="1757"/>
      <c r="D942" s="1798"/>
      <c r="E942" s="3846" t="s">
        <v>1709</v>
      </c>
      <c r="F942" s="3853"/>
      <c r="G942" s="3854"/>
      <c r="H942" s="1764"/>
      <c r="I942" s="972"/>
      <c r="J942" s="526"/>
      <c r="K942" s="1769"/>
      <c r="L942" s="973"/>
      <c r="M942" s="526"/>
      <c r="N942" s="1770"/>
      <c r="O942" s="777"/>
    </row>
    <row r="943" spans="3:16">
      <c r="H943" s="10"/>
      <c r="I943" s="10"/>
      <c r="J943" s="15"/>
      <c r="K943" s="15"/>
      <c r="L943" s="15"/>
      <c r="M943" s="15"/>
      <c r="N943" s="15"/>
      <c r="O943" s="15"/>
      <c r="P943" s="24"/>
    </row>
    <row r="944" spans="3:16">
      <c r="H944" s="10"/>
      <c r="I944" s="10"/>
      <c r="J944" s="15"/>
      <c r="K944" s="15"/>
      <c r="L944" s="15"/>
      <c r="M944" s="15"/>
      <c r="N944" s="15"/>
      <c r="O944" s="15"/>
      <c r="P944" s="24"/>
    </row>
    <row r="945" spans="3:16" ht="22.5" customHeight="1">
      <c r="C945" s="2874" t="s">
        <v>1640</v>
      </c>
      <c r="D945" s="565"/>
      <c r="E945" s="2781"/>
      <c r="F945" s="565"/>
      <c r="G945" s="566"/>
      <c r="H945" s="567"/>
      <c r="I945" s="15"/>
      <c r="J945" s="15"/>
      <c r="K945" s="15"/>
      <c r="L945" s="15"/>
      <c r="M945" s="15"/>
      <c r="N945" s="15"/>
      <c r="O945" s="15"/>
      <c r="P945" s="24"/>
    </row>
    <row r="946" spans="3:16" ht="69" customHeight="1">
      <c r="C946" s="3842" t="s">
        <v>4067</v>
      </c>
      <c r="D946" s="3842"/>
      <c r="E946" s="3842"/>
      <c r="F946" s="3842"/>
      <c r="G946" s="3842"/>
      <c r="H946" s="3842"/>
      <c r="I946" s="3842"/>
      <c r="J946" s="3842"/>
      <c r="K946" s="15"/>
      <c r="L946" s="15"/>
      <c r="M946" s="15"/>
      <c r="N946" s="15"/>
      <c r="O946" s="15"/>
      <c r="P946" s="24"/>
    </row>
    <row r="947" spans="3:16" ht="127.5">
      <c r="C947" s="568"/>
      <c r="D947" s="565"/>
      <c r="E947" s="2781"/>
      <c r="F947" s="569"/>
      <c r="G947" s="2514" t="s">
        <v>1528</v>
      </c>
      <c r="H947" s="2515" t="s">
        <v>1527</v>
      </c>
      <c r="I947" s="2515" t="s">
        <v>3977</v>
      </c>
      <c r="J947" s="2515" t="s">
        <v>3978</v>
      </c>
      <c r="K947" s="15"/>
      <c r="L947" s="15"/>
      <c r="M947" s="15"/>
      <c r="N947" s="15"/>
      <c r="O947" s="15"/>
      <c r="P947" s="24"/>
    </row>
    <row r="948" spans="3:16" ht="25.5">
      <c r="C948" s="55"/>
      <c r="D948" s="55"/>
      <c r="E948" s="2782"/>
      <c r="F948" s="569"/>
      <c r="G948" s="2516" t="s">
        <v>3979</v>
      </c>
      <c r="H948" s="2418">
        <f>+O306-O323</f>
        <v>0</v>
      </c>
      <c r="I948" s="2418">
        <f>+N385</f>
        <v>0</v>
      </c>
      <c r="J948" s="2418">
        <f>IFERROR(IF(I952&lt;H955,I948,ROUND((I948/I952)*H955,-3)),0)</f>
        <v>0</v>
      </c>
      <c r="K948" s="2520"/>
      <c r="L948" s="15"/>
      <c r="M948" s="15"/>
      <c r="N948" s="15"/>
      <c r="O948" s="15"/>
      <c r="P948" s="24"/>
    </row>
    <row r="949" spans="3:16" ht="106.5" customHeight="1">
      <c r="C949" s="55"/>
      <c r="D949" s="55"/>
      <c r="E949" s="2782"/>
      <c r="F949" s="569"/>
      <c r="G949" s="2516" t="s">
        <v>4222</v>
      </c>
      <c r="H949" s="2418">
        <f>+O394-O401</f>
        <v>0</v>
      </c>
      <c r="I949" s="2418">
        <f>N441</f>
        <v>0</v>
      </c>
      <c r="J949" s="2418">
        <f>IFERROR(IF(I952&lt;H955,I949,ROUND((I949/I952)*H955,-3)),0)</f>
        <v>0</v>
      </c>
      <c r="K949" s="2520"/>
      <c r="L949" s="15"/>
      <c r="M949" s="15"/>
      <c r="N949" s="15"/>
      <c r="O949" s="15"/>
      <c r="P949" s="24"/>
    </row>
    <row r="950" spans="3:16" ht="89.25">
      <c r="C950" s="55"/>
      <c r="D950" s="55"/>
      <c r="E950" s="2782"/>
      <c r="F950" s="569"/>
      <c r="G950" s="2516" t="s">
        <v>4223</v>
      </c>
      <c r="H950" s="2418">
        <f>+O461-O474</f>
        <v>0</v>
      </c>
      <c r="I950" s="2418">
        <f>+N515</f>
        <v>0</v>
      </c>
      <c r="J950" s="2418">
        <f>IFERROR(IF(I952&lt;H955,I950,ROUND((I950/I952)*H955,-3)),0)</f>
        <v>0</v>
      </c>
      <c r="K950" s="2520"/>
      <c r="L950" s="15"/>
      <c r="M950" s="15"/>
      <c r="N950" s="15"/>
      <c r="O950" s="15"/>
      <c r="P950" s="24"/>
    </row>
    <row r="951" spans="3:16" ht="89.25">
      <c r="C951" s="55"/>
      <c r="D951" s="55"/>
      <c r="E951" s="2782"/>
      <c r="F951" s="569"/>
      <c r="G951" s="2516" t="s">
        <v>4224</v>
      </c>
      <c r="H951" s="2418">
        <f>+O535-O559-O563</f>
        <v>0</v>
      </c>
      <c r="I951" s="2418">
        <f>+N646</f>
        <v>0</v>
      </c>
      <c r="J951" s="2418">
        <f>IFERROR(IF(I952&lt;H955,I951,ROUND((I951/I952)*H955,-3)),0)</f>
        <v>0</v>
      </c>
      <c r="K951" s="2520"/>
      <c r="L951" s="15"/>
      <c r="M951" s="15"/>
      <c r="N951" s="15"/>
      <c r="O951" s="15"/>
      <c r="P951" s="24"/>
    </row>
    <row r="952" spans="3:16">
      <c r="C952"/>
      <c r="D952" s="55"/>
      <c r="E952" s="2782"/>
      <c r="F952" s="569"/>
      <c r="G952" s="2517" t="s">
        <v>51</v>
      </c>
      <c r="H952" s="2428">
        <f>SUM(H948:H951)</f>
        <v>0</v>
      </c>
      <c r="I952" s="2428">
        <f>SUM(I948:I951)</f>
        <v>0</v>
      </c>
      <c r="J952" s="2428">
        <f>SUM(J948:J951)</f>
        <v>0</v>
      </c>
      <c r="K952" s="2520"/>
      <c r="L952" s="15"/>
      <c r="M952" s="15"/>
      <c r="N952" s="15"/>
      <c r="O952" s="15"/>
      <c r="P952" s="24"/>
    </row>
    <row r="953" spans="3:16">
      <c r="C953"/>
      <c r="D953" s="55"/>
      <c r="E953" s="2782"/>
      <c r="F953" s="569"/>
      <c r="G953" s="2517" t="s">
        <v>1579</v>
      </c>
      <c r="H953" s="2428">
        <f>ROUND(H952*40%,-3)</f>
        <v>0</v>
      </c>
      <c r="I953" s="2418"/>
      <c r="J953" s="2418"/>
      <c r="K953" s="2520"/>
      <c r="L953" s="15"/>
      <c r="M953" s="15"/>
      <c r="N953" s="15"/>
      <c r="O953" s="15"/>
      <c r="P953" s="24"/>
    </row>
    <row r="954" spans="3:16">
      <c r="G954" s="2518" t="s">
        <v>3980</v>
      </c>
      <c r="H954" s="2428">
        <f>ROUND(1340*42412,-3)</f>
        <v>56832000</v>
      </c>
      <c r="I954" s="2825"/>
      <c r="J954" s="2408"/>
      <c r="K954" s="2520"/>
      <c r="L954" s="15"/>
      <c r="M954" s="15"/>
      <c r="N954" s="15"/>
      <c r="O954" s="15"/>
      <c r="P954" s="24"/>
    </row>
    <row r="955" spans="3:16" ht="25.5">
      <c r="G955" s="2519" t="s">
        <v>1580</v>
      </c>
      <c r="H955" s="2428">
        <f>IF(H953&lt;=H954,H953,H954)</f>
        <v>0</v>
      </c>
      <c r="I955" s="2825"/>
      <c r="J955" s="2408"/>
      <c r="K955" s="2520"/>
      <c r="L955" s="15"/>
      <c r="M955" s="15"/>
      <c r="N955" s="15"/>
      <c r="O955" s="15"/>
      <c r="P955" s="24"/>
    </row>
    <row r="956" spans="3:16">
      <c r="H956" s="10"/>
      <c r="I956" s="10"/>
      <c r="J956" s="15"/>
      <c r="K956" s="15"/>
      <c r="L956" s="15"/>
      <c r="M956" s="15"/>
      <c r="N956" s="15"/>
      <c r="O956" s="15"/>
      <c r="P956" s="24"/>
    </row>
    <row r="957" spans="3:16">
      <c r="H957" s="10"/>
      <c r="I957" s="10"/>
      <c r="J957" s="15"/>
      <c r="K957" s="15"/>
      <c r="L957" s="15"/>
      <c r="M957" s="15"/>
      <c r="N957" s="15"/>
      <c r="O957" s="15"/>
      <c r="P957" s="24"/>
    </row>
    <row r="958" spans="3:16">
      <c r="E958" s="3792" t="s">
        <v>644</v>
      </c>
      <c r="F958" s="3792"/>
      <c r="G958" s="3792"/>
      <c r="H958" s="3792"/>
      <c r="I958" s="3792"/>
      <c r="J958" s="216"/>
      <c r="K958" s="217"/>
      <c r="L958" s="216"/>
      <c r="M958" s="216"/>
      <c r="N958" s="218"/>
      <c r="O958" s="219"/>
      <c r="P958" s="24"/>
    </row>
    <row r="959" spans="3:16">
      <c r="E959" s="2767"/>
      <c r="F959" s="219"/>
      <c r="G959" s="219"/>
      <c r="H959" s="216"/>
      <c r="I959" s="217"/>
      <c r="J959" s="216"/>
      <c r="K959" s="217"/>
      <c r="L959" s="216"/>
      <c r="M959" s="216"/>
      <c r="N959" s="218"/>
      <c r="O959" s="219"/>
      <c r="P959" s="24"/>
    </row>
    <row r="960" spans="3:16">
      <c r="E960" s="2783" t="s">
        <v>60</v>
      </c>
      <c r="F960" s="3793" t="s">
        <v>3901</v>
      </c>
      <c r="G960" s="3591"/>
      <c r="H960" s="3591"/>
      <c r="I960" s="3591"/>
      <c r="J960" s="3591"/>
      <c r="K960" s="3591"/>
      <c r="L960" s="3591"/>
      <c r="M960" s="3591"/>
      <c r="N960" s="3591"/>
      <c r="O960" s="3591"/>
      <c r="P960" s="24"/>
    </row>
    <row r="961" spans="5:16">
      <c r="E961" s="2783"/>
      <c r="F961" s="3591"/>
      <c r="G961" s="3591"/>
      <c r="H961" s="3591"/>
      <c r="I961" s="3591"/>
      <c r="J961" s="3591"/>
      <c r="K961" s="3591"/>
      <c r="L961" s="3591"/>
      <c r="M961" s="3591"/>
      <c r="N961" s="3591"/>
      <c r="O961" s="3591"/>
      <c r="P961" s="24"/>
    </row>
    <row r="962" spans="5:16">
      <c r="E962" s="2783"/>
      <c r="F962" s="219"/>
      <c r="G962" s="219"/>
      <c r="H962" s="216"/>
      <c r="I962" s="217"/>
      <c r="J962" s="216"/>
      <c r="K962" s="217"/>
      <c r="L962" s="216"/>
      <c r="M962" s="216"/>
      <c r="N962" s="218"/>
      <c r="O962" s="219"/>
      <c r="P962" s="24"/>
    </row>
    <row r="963" spans="5:16" ht="44.1" customHeight="1">
      <c r="E963" s="2784" t="s">
        <v>645</v>
      </c>
      <c r="F963" s="3493" t="s">
        <v>1756</v>
      </c>
      <c r="G963" s="3493"/>
      <c r="H963" s="3493"/>
      <c r="I963" s="3493"/>
      <c r="J963" s="3493"/>
      <c r="K963" s="3493"/>
      <c r="L963" s="3493"/>
      <c r="M963" s="3493"/>
      <c r="N963" s="3493"/>
      <c r="O963" s="3493"/>
      <c r="P963" s="24"/>
    </row>
    <row r="964" spans="5:16">
      <c r="E964" s="2784"/>
      <c r="F964" s="2827"/>
      <c r="G964" s="2827"/>
      <c r="H964" s="2827"/>
      <c r="I964" s="2827"/>
      <c r="J964" s="2827"/>
      <c r="K964" s="2827"/>
      <c r="L964" s="2827"/>
      <c r="M964" s="2827"/>
      <c r="N964" s="2827"/>
      <c r="O964" s="2827"/>
      <c r="P964" s="24"/>
    </row>
    <row r="965" spans="5:16" ht="27" customHeight="1">
      <c r="E965" s="2784" t="s">
        <v>300</v>
      </c>
      <c r="F965" s="3494" t="s">
        <v>3902</v>
      </c>
      <c r="G965" s="3494"/>
      <c r="H965" s="3494"/>
      <c r="I965" s="3494"/>
      <c r="J965" s="3494"/>
      <c r="K965" s="3494"/>
      <c r="L965" s="3494"/>
      <c r="M965" s="3494"/>
      <c r="N965" s="3494"/>
      <c r="O965" s="3494"/>
      <c r="P965" s="24"/>
    </row>
    <row r="966" spans="5:16">
      <c r="E966" s="2784"/>
      <c r="F966" s="2827"/>
      <c r="G966" s="2827"/>
      <c r="H966" s="2213"/>
      <c r="I966" s="2214"/>
      <c r="J966" s="2213"/>
      <c r="K966" s="2214"/>
      <c r="L966" s="2213"/>
      <c r="M966" s="2213"/>
      <c r="N966" s="2215"/>
      <c r="O966" s="2827"/>
      <c r="P966" s="24"/>
    </row>
    <row r="967" spans="5:16" ht="12.75" customHeight="1">
      <c r="E967" s="2784" t="s">
        <v>320</v>
      </c>
      <c r="F967" s="3493" t="s">
        <v>646</v>
      </c>
      <c r="G967" s="3493"/>
      <c r="H967" s="3493"/>
      <c r="I967" s="3493"/>
      <c r="J967" s="3493"/>
      <c r="K967" s="3493"/>
      <c r="L967" s="3493"/>
      <c r="M967" s="3493"/>
      <c r="N967" s="3493"/>
      <c r="O967" s="3493"/>
      <c r="P967" s="24"/>
    </row>
    <row r="968" spans="5:16">
      <c r="E968" s="2784"/>
      <c r="F968" s="2827"/>
      <c r="G968" s="2827"/>
      <c r="H968" s="2213"/>
      <c r="I968" s="2214"/>
      <c r="J968" s="2213"/>
      <c r="K968" s="2214"/>
      <c r="L968" s="2213"/>
      <c r="M968" s="2213"/>
      <c r="N968" s="2215"/>
      <c r="O968" s="2827"/>
      <c r="P968" s="24"/>
    </row>
    <row r="969" spans="5:16">
      <c r="E969" s="2783" t="s">
        <v>1696</v>
      </c>
      <c r="F969" s="3493" t="s">
        <v>3883</v>
      </c>
      <c r="G969" s="3493"/>
      <c r="H969" s="3493"/>
      <c r="I969" s="3493"/>
      <c r="J969" s="3493"/>
      <c r="K969" s="3493"/>
      <c r="L969" s="3493"/>
      <c r="M969" s="3493"/>
      <c r="N969" s="3493"/>
      <c r="O969" s="3493"/>
      <c r="P969" s="24"/>
    </row>
    <row r="970" spans="5:16">
      <c r="E970" s="2784"/>
      <c r="F970" s="2827"/>
      <c r="G970" s="2827"/>
      <c r="H970" s="2213"/>
      <c r="I970" s="2214"/>
      <c r="J970" s="2213"/>
      <c r="K970" s="2214"/>
      <c r="L970" s="2213"/>
      <c r="M970" s="2213"/>
      <c r="N970" s="2215"/>
      <c r="O970" s="2827"/>
      <c r="P970" s="24"/>
    </row>
    <row r="971" spans="5:16">
      <c r="E971" s="2784" t="s">
        <v>647</v>
      </c>
      <c r="F971" s="3793" t="s">
        <v>4011</v>
      </c>
      <c r="G971" s="3591"/>
      <c r="H971" s="3591"/>
      <c r="I971" s="3591"/>
      <c r="J971" s="3591"/>
      <c r="K971" s="3591"/>
      <c r="L971" s="3591"/>
      <c r="M971" s="3591"/>
      <c r="N971" s="3591"/>
      <c r="O971" s="3591"/>
      <c r="P971" s="24"/>
    </row>
    <row r="972" spans="5:16">
      <c r="E972" s="2785"/>
      <c r="F972" s="3591"/>
      <c r="G972" s="3591"/>
      <c r="H972" s="3591"/>
      <c r="I972" s="3591"/>
      <c r="J972" s="3591"/>
      <c r="K972" s="3591"/>
      <c r="L972" s="3591"/>
      <c r="M972" s="3591"/>
      <c r="N972" s="3591"/>
      <c r="O972" s="3591"/>
      <c r="P972" s="24"/>
    </row>
    <row r="973" spans="5:16">
      <c r="E973" s="2785"/>
      <c r="F973" s="2794"/>
      <c r="G973" s="2794"/>
      <c r="H973" s="2794"/>
      <c r="I973" s="2794"/>
      <c r="J973" s="2794"/>
      <c r="K973" s="2794"/>
      <c r="L973" s="2794"/>
      <c r="M973" s="2794"/>
      <c r="N973" s="2794"/>
      <c r="O973" s="2794"/>
      <c r="P973" s="24"/>
    </row>
    <row r="974" spans="5:16">
      <c r="E974" s="2783" t="s">
        <v>648</v>
      </c>
      <c r="F974" s="3793" t="s">
        <v>3916</v>
      </c>
      <c r="G974" s="3591"/>
      <c r="H974" s="3591"/>
      <c r="I974" s="3591"/>
      <c r="J974" s="3591"/>
      <c r="K974" s="3591"/>
      <c r="L974" s="3591"/>
      <c r="M974" s="3591"/>
      <c r="N974" s="3591"/>
      <c r="O974" s="3591"/>
      <c r="P974" s="24"/>
    </row>
    <row r="975" spans="5:16">
      <c r="E975" s="2783"/>
      <c r="F975" s="2827"/>
      <c r="G975" s="2827"/>
      <c r="H975" s="2213"/>
      <c r="I975" s="2214"/>
      <c r="J975" s="2213"/>
      <c r="K975" s="2214"/>
      <c r="L975" s="2213"/>
      <c r="M975" s="2213"/>
      <c r="N975" s="2215"/>
      <c r="O975" s="2827"/>
      <c r="P975" s="24"/>
    </row>
    <row r="976" spans="5:16">
      <c r="E976" s="2783" t="s">
        <v>662</v>
      </c>
      <c r="F976" s="3793" t="s">
        <v>4012</v>
      </c>
      <c r="G976" s="3793"/>
      <c r="H976" s="3793"/>
      <c r="I976" s="3793"/>
      <c r="J976" s="3793"/>
      <c r="K976" s="3793"/>
      <c r="L976" s="3793"/>
      <c r="M976" s="3793"/>
      <c r="N976" s="3793"/>
      <c r="O976" s="3793"/>
      <c r="P976" s="24"/>
    </row>
    <row r="977" spans="5:16">
      <c r="E977" s="2767"/>
      <c r="F977" s="3793"/>
      <c r="G977" s="3793"/>
      <c r="H977" s="3793"/>
      <c r="I977" s="3793"/>
      <c r="J977" s="3793"/>
      <c r="K977" s="3793"/>
      <c r="L977" s="3793"/>
      <c r="M977" s="3793"/>
      <c r="N977" s="3793"/>
      <c r="O977" s="3793"/>
      <c r="P977" s="24"/>
    </row>
    <row r="978" spans="5:16">
      <c r="E978" s="2767"/>
      <c r="F978" s="3793"/>
      <c r="G978" s="3793"/>
      <c r="H978" s="3793"/>
      <c r="I978" s="3793"/>
      <c r="J978" s="3793"/>
      <c r="K978" s="3793"/>
      <c r="L978" s="3793"/>
      <c r="M978" s="3793"/>
      <c r="N978" s="3793"/>
      <c r="O978" s="3793"/>
      <c r="P978" s="24"/>
    </row>
    <row r="979" spans="5:16">
      <c r="E979" s="2767"/>
      <c r="F979" s="3793"/>
      <c r="G979" s="3793"/>
      <c r="H979" s="3793"/>
      <c r="I979" s="3793"/>
      <c r="J979" s="3793"/>
      <c r="K979" s="3793"/>
      <c r="L979" s="3793"/>
      <c r="M979" s="3793"/>
      <c r="N979" s="3793"/>
      <c r="O979" s="3793"/>
      <c r="P979" s="24"/>
    </row>
    <row r="980" spans="5:16">
      <c r="E980" s="2767"/>
      <c r="F980" s="3793"/>
      <c r="G980" s="3793"/>
      <c r="H980" s="3793"/>
      <c r="I980" s="3793"/>
      <c r="J980" s="3793"/>
      <c r="K980" s="3793"/>
      <c r="L980" s="3793"/>
      <c r="M980" s="3793"/>
      <c r="N980" s="3793"/>
      <c r="O980" s="3793"/>
      <c r="P980" s="24"/>
    </row>
    <row r="981" spans="5:16">
      <c r="E981" s="2767"/>
      <c r="F981" s="2827"/>
      <c r="G981" s="2827"/>
      <c r="H981" s="2829"/>
      <c r="I981" s="2830"/>
      <c r="J981" s="2829"/>
      <c r="K981" s="2214"/>
      <c r="L981" s="2213"/>
      <c r="M981" s="2213"/>
      <c r="N981" s="2215"/>
      <c r="O981" s="2827"/>
      <c r="P981" s="24"/>
    </row>
    <row r="982" spans="5:16">
      <c r="E982" s="2783" t="s">
        <v>664</v>
      </c>
      <c r="F982" s="3841" t="s">
        <v>1662</v>
      </c>
      <c r="G982" s="3755"/>
      <c r="H982" s="3755"/>
      <c r="I982" s="3755"/>
      <c r="J982" s="3755"/>
      <c r="K982" s="3755"/>
      <c r="L982" s="3755"/>
      <c r="M982" s="3755"/>
      <c r="N982" s="3755"/>
      <c r="O982" s="3755"/>
      <c r="P982" s="24"/>
    </row>
    <row r="983" spans="5:16">
      <c r="E983" s="2783"/>
      <c r="F983" s="2827"/>
      <c r="G983" s="2827"/>
      <c r="H983" s="2829"/>
      <c r="I983" s="2830"/>
      <c r="J983" s="2829"/>
      <c r="K983" s="2214"/>
      <c r="L983" s="2213"/>
      <c r="M983" s="2213"/>
      <c r="N983" s="2215"/>
      <c r="O983" s="2827"/>
      <c r="P983" s="24"/>
    </row>
    <row r="984" spans="5:16">
      <c r="E984" s="2783" t="s">
        <v>649</v>
      </c>
      <c r="F984" s="3793" t="s">
        <v>4022</v>
      </c>
      <c r="G984" s="3793"/>
      <c r="H984" s="3793"/>
      <c r="I984" s="3793"/>
      <c r="J984" s="3793"/>
      <c r="K984" s="3793"/>
      <c r="L984" s="3793"/>
      <c r="M984" s="3793"/>
      <c r="N984" s="3793"/>
      <c r="O984" s="3793"/>
      <c r="P984" s="24"/>
    </row>
    <row r="985" spans="5:16">
      <c r="E985" s="2767"/>
      <c r="F985" s="3793"/>
      <c r="G985" s="3793"/>
      <c r="H985" s="3793"/>
      <c r="I985" s="3793"/>
      <c r="J985" s="3793"/>
      <c r="K985" s="3793"/>
      <c r="L985" s="3793"/>
      <c r="M985" s="3793"/>
      <c r="N985" s="3793"/>
      <c r="O985" s="3793"/>
      <c r="P985" s="24"/>
    </row>
    <row r="986" spans="5:16">
      <c r="E986" s="2767"/>
      <c r="F986" s="2827"/>
      <c r="G986" s="2827"/>
      <c r="H986" s="2213"/>
      <c r="I986" s="2214"/>
      <c r="J986" s="2213"/>
      <c r="K986" s="2214"/>
      <c r="L986" s="2213"/>
      <c r="M986" s="2213"/>
      <c r="N986" s="2215"/>
      <c r="O986" s="2827"/>
      <c r="P986" s="24"/>
    </row>
    <row r="987" spans="5:16">
      <c r="E987" s="2783" t="s">
        <v>650</v>
      </c>
      <c r="F987" s="3755" t="s">
        <v>4023</v>
      </c>
      <c r="G987" s="3755"/>
      <c r="H987" s="3755"/>
      <c r="I987" s="3755"/>
      <c r="J987" s="3755"/>
      <c r="K987" s="3755"/>
      <c r="L987" s="3755"/>
      <c r="M987" s="3755"/>
      <c r="N987" s="3755"/>
      <c r="O987" s="3755"/>
      <c r="P987" s="24"/>
    </row>
    <row r="988" spans="5:16">
      <c r="E988" s="2767"/>
      <c r="F988" s="2827"/>
      <c r="G988" s="2827"/>
      <c r="H988" s="2213"/>
      <c r="I988" s="2214"/>
      <c r="J988" s="2213"/>
      <c r="K988" s="2214"/>
      <c r="L988" s="2213"/>
      <c r="M988" s="2213"/>
      <c r="N988" s="2215"/>
      <c r="O988" s="2827"/>
      <c r="P988" s="24"/>
    </row>
    <row r="989" spans="5:16">
      <c r="E989" s="2786" t="s">
        <v>651</v>
      </c>
      <c r="F989" s="3494" t="s">
        <v>4025</v>
      </c>
      <c r="G989" s="3493"/>
      <c r="H989" s="3493"/>
      <c r="I989" s="3493"/>
      <c r="J989" s="3493"/>
      <c r="K989" s="3493"/>
      <c r="L989" s="3493"/>
      <c r="M989" s="3493"/>
      <c r="N989" s="3493"/>
      <c r="O989" s="3493"/>
      <c r="P989" s="24"/>
    </row>
    <row r="990" spans="5:16">
      <c r="E990" s="2786"/>
      <c r="F990" s="2827"/>
      <c r="G990" s="2827"/>
      <c r="H990" s="2213"/>
      <c r="I990" s="2214"/>
      <c r="J990" s="2213"/>
      <c r="K990" s="2214"/>
      <c r="L990" s="2213"/>
      <c r="M990" s="2213"/>
      <c r="N990" s="2215"/>
      <c r="O990" s="2827"/>
      <c r="P990" s="24"/>
    </row>
    <row r="991" spans="5:16" ht="26.25" customHeight="1">
      <c r="E991" s="2786" t="s">
        <v>652</v>
      </c>
      <c r="F991" s="3795" t="s">
        <v>4024</v>
      </c>
      <c r="G991" s="3494"/>
      <c r="H991" s="3494"/>
      <c r="I991" s="3494"/>
      <c r="J991" s="3494"/>
      <c r="K991" s="3494"/>
      <c r="L991" s="3494"/>
      <c r="M991" s="3494"/>
      <c r="N991" s="3494"/>
      <c r="O991" s="3494"/>
      <c r="P991" s="24"/>
    </row>
    <row r="992" spans="5:16">
      <c r="E992" s="2767"/>
      <c r="F992" s="2827"/>
      <c r="G992" s="2827"/>
      <c r="H992" s="2213"/>
      <c r="I992" s="2214"/>
      <c r="J992" s="2213"/>
      <c r="K992" s="2214"/>
      <c r="L992" s="2213"/>
      <c r="M992" s="2213"/>
      <c r="N992" s="2215"/>
      <c r="O992" s="2827"/>
      <c r="P992" s="24"/>
    </row>
    <row r="993" spans="5:16" ht="12.75" customHeight="1">
      <c r="E993" s="2783" t="s">
        <v>653</v>
      </c>
      <c r="F993" s="3494" t="s">
        <v>3963</v>
      </c>
      <c r="G993" s="3494"/>
      <c r="H993" s="3494"/>
      <c r="I993" s="3494"/>
      <c r="J993" s="3494"/>
      <c r="K993" s="3494"/>
      <c r="L993" s="3494"/>
      <c r="M993" s="3494"/>
      <c r="N993" s="3494"/>
      <c r="O993" s="3494"/>
      <c r="P993" s="24"/>
    </row>
    <row r="994" spans="5:16">
      <c r="E994" s="2767"/>
      <c r="F994" s="2831"/>
      <c r="G994" s="2827"/>
      <c r="H994" s="2827"/>
      <c r="I994" s="2827"/>
      <c r="J994" s="2827"/>
      <c r="K994" s="2827"/>
      <c r="L994" s="2827"/>
      <c r="M994" s="2827"/>
      <c r="N994" s="2827"/>
      <c r="O994" s="2827"/>
      <c r="P994" s="24"/>
    </row>
    <row r="995" spans="5:16">
      <c r="E995" s="2783" t="s">
        <v>654</v>
      </c>
      <c r="F995" s="3858" t="s">
        <v>4026</v>
      </c>
      <c r="G995" s="3858"/>
      <c r="H995" s="3858"/>
      <c r="I995" s="3858"/>
      <c r="J995" s="3858"/>
      <c r="K995" s="3858"/>
      <c r="L995" s="3858"/>
      <c r="M995" s="3858"/>
      <c r="N995" s="3858"/>
      <c r="O995" s="3858"/>
      <c r="P995" s="24"/>
    </row>
    <row r="996" spans="5:16">
      <c r="E996" s="2783"/>
      <c r="F996" s="2827"/>
      <c r="G996" s="2827"/>
      <c r="H996" s="2213"/>
      <c r="I996" s="2214"/>
      <c r="J996" s="2213"/>
      <c r="K996" s="2214"/>
      <c r="L996" s="2213"/>
      <c r="M996" s="2213"/>
      <c r="N996" s="2215"/>
      <c r="O996" s="2827"/>
      <c r="P996" s="24"/>
    </row>
    <row r="997" spans="5:16">
      <c r="E997" s="2783" t="s">
        <v>655</v>
      </c>
      <c r="F997" s="3858" t="s">
        <v>3903</v>
      </c>
      <c r="G997" s="3858"/>
      <c r="H997" s="3858"/>
      <c r="I997" s="3858"/>
      <c r="J997" s="3858"/>
      <c r="K997" s="3858"/>
      <c r="L997" s="3858"/>
      <c r="M997" s="3858"/>
      <c r="N997" s="3858"/>
      <c r="O997" s="3858"/>
      <c r="P997" s="24"/>
    </row>
    <row r="998" spans="5:16">
      <c r="E998" s="2783"/>
      <c r="F998" s="2827"/>
      <c r="G998" s="2827"/>
      <c r="H998" s="2213"/>
      <c r="I998" s="2214"/>
      <c r="J998" s="2213"/>
      <c r="K998" s="2214"/>
      <c r="L998" s="2213"/>
      <c r="M998" s="2213"/>
      <c r="N998" s="2215"/>
      <c r="O998" s="2827"/>
      <c r="P998" s="24"/>
    </row>
    <row r="999" spans="5:16">
      <c r="E999" s="2783" t="s">
        <v>656</v>
      </c>
      <c r="F999" s="3793" t="s">
        <v>4027</v>
      </c>
      <c r="G999" s="3591"/>
      <c r="H999" s="3591"/>
      <c r="I999" s="3591"/>
      <c r="J999" s="3591"/>
      <c r="K999" s="3591"/>
      <c r="L999" s="3591"/>
      <c r="M999" s="3591"/>
      <c r="N999" s="3591"/>
      <c r="O999" s="3591"/>
      <c r="P999" s="24"/>
    </row>
    <row r="1000" spans="5:16">
      <c r="E1000" s="2787"/>
      <c r="F1000" s="3591"/>
      <c r="G1000" s="3591"/>
      <c r="H1000" s="3591"/>
      <c r="I1000" s="3591"/>
      <c r="J1000" s="3591"/>
      <c r="K1000" s="3591"/>
      <c r="L1000" s="3591"/>
      <c r="M1000" s="3591"/>
      <c r="N1000" s="3591"/>
      <c r="O1000" s="3591"/>
      <c r="P1000" s="24"/>
    </row>
    <row r="1001" spans="5:16">
      <c r="E1001" s="2787"/>
      <c r="F1001" s="2827"/>
      <c r="G1001" s="2827"/>
      <c r="H1001" s="2213"/>
      <c r="I1001" s="2214"/>
      <c r="J1001" s="2213"/>
      <c r="K1001" s="2214"/>
      <c r="L1001" s="2213"/>
      <c r="M1001" s="2213"/>
      <c r="N1001" s="2215"/>
      <c r="O1001" s="2827"/>
      <c r="P1001" s="24"/>
    </row>
    <row r="1002" spans="5:16" ht="25.5" customHeight="1">
      <c r="E1002" s="2783" t="s">
        <v>657</v>
      </c>
      <c r="F1002" s="3793" t="s">
        <v>4013</v>
      </c>
      <c r="G1002" s="3591"/>
      <c r="H1002" s="3591"/>
      <c r="I1002" s="3591"/>
      <c r="J1002" s="3591"/>
      <c r="K1002" s="3591"/>
      <c r="L1002" s="3591"/>
      <c r="M1002" s="3591"/>
      <c r="N1002" s="3591"/>
      <c r="O1002" s="3591"/>
      <c r="P1002" s="24"/>
    </row>
    <row r="1003" spans="5:16">
      <c r="E1003" s="2787"/>
      <c r="F1003" s="2833"/>
      <c r="G1003" s="2833"/>
      <c r="H1003" s="2833"/>
      <c r="I1003" s="2833"/>
      <c r="J1003" s="2833"/>
      <c r="K1003" s="2833"/>
      <c r="L1003" s="2833"/>
      <c r="M1003" s="2833"/>
      <c r="N1003" s="2833"/>
      <c r="O1003" s="2833"/>
      <c r="P1003" s="24"/>
    </row>
    <row r="1004" spans="5:16">
      <c r="E1004" s="2784" t="s">
        <v>3904</v>
      </c>
      <c r="F1004" s="3793" t="s">
        <v>4225</v>
      </c>
      <c r="G1004" s="3591"/>
      <c r="H1004" s="3591"/>
      <c r="I1004" s="3591"/>
      <c r="J1004" s="3591"/>
      <c r="K1004" s="3591"/>
      <c r="L1004" s="3591"/>
      <c r="M1004" s="3591"/>
      <c r="N1004" s="3591"/>
      <c r="O1004" s="3591"/>
      <c r="P1004" s="24"/>
    </row>
    <row r="1005" spans="5:16">
      <c r="E1005" s="2787"/>
      <c r="F1005" s="3591"/>
      <c r="G1005" s="3591"/>
      <c r="H1005" s="3591"/>
      <c r="I1005" s="3591"/>
      <c r="J1005" s="3591"/>
      <c r="K1005" s="3591"/>
      <c r="L1005" s="3591"/>
      <c r="M1005" s="3591"/>
      <c r="N1005" s="3591"/>
      <c r="O1005" s="3591"/>
      <c r="P1005" s="24"/>
    </row>
    <row r="1006" spans="5:16" ht="18.95" customHeight="1">
      <c r="E1006" s="2787"/>
      <c r="F1006" s="3591"/>
      <c r="G1006" s="3591"/>
      <c r="H1006" s="3591"/>
      <c r="I1006" s="3591"/>
      <c r="J1006" s="3591"/>
      <c r="K1006" s="3591"/>
      <c r="L1006" s="3591"/>
      <c r="M1006" s="3591"/>
      <c r="N1006" s="3591"/>
      <c r="O1006" s="3591"/>
      <c r="P1006" s="24"/>
    </row>
    <row r="1007" spans="5:16">
      <c r="E1007" s="2787"/>
      <c r="F1007" s="219"/>
      <c r="G1007" s="219"/>
      <c r="H1007" s="2834"/>
      <c r="I1007" s="2835"/>
      <c r="J1007" s="2834"/>
      <c r="K1007" s="2835"/>
      <c r="L1007" s="2834"/>
      <c r="M1007" s="2834"/>
      <c r="N1007" s="2836"/>
      <c r="O1007" s="219"/>
      <c r="P1007" s="24"/>
    </row>
    <row r="1008" spans="5:16" ht="21.75" customHeight="1">
      <c r="E1008" s="2875" t="s">
        <v>127</v>
      </c>
      <c r="F1008" s="2837"/>
      <c r="G1008" s="2837"/>
      <c r="H1008" s="2838"/>
      <c r="I1008" s="2835"/>
      <c r="J1008" s="2834"/>
      <c r="K1008" s="2835"/>
      <c r="L1008" s="2834"/>
      <c r="M1008" s="2834"/>
      <c r="N1008" s="2836"/>
      <c r="O1008" s="219"/>
      <c r="P1008" s="24"/>
    </row>
    <row r="1009" spans="5:16" ht="30" customHeight="1">
      <c r="E1009" s="2789" t="s">
        <v>124</v>
      </c>
      <c r="F1009" s="3591" t="s">
        <v>4226</v>
      </c>
      <c r="G1009" s="3490"/>
      <c r="H1009" s="3490"/>
      <c r="I1009" s="3490"/>
      <c r="J1009" s="3490"/>
      <c r="K1009" s="3490"/>
      <c r="L1009" s="3490"/>
      <c r="M1009" s="3490"/>
      <c r="N1009" s="3490"/>
      <c r="O1009" s="3490"/>
      <c r="P1009" s="24"/>
    </row>
    <row r="1010" spans="5:16">
      <c r="E1010" s="2788"/>
      <c r="F1010" s="2840"/>
      <c r="G1010" s="2840"/>
      <c r="H1010" s="2841"/>
      <c r="I1010" s="2830"/>
      <c r="J1010" s="2829"/>
      <c r="K1010" s="2830"/>
      <c r="L1010" s="2829"/>
      <c r="M1010" s="2829"/>
      <c r="N1010" s="2842"/>
      <c r="O1010" s="2827"/>
      <c r="P1010" s="24"/>
    </row>
    <row r="1011" spans="5:16" ht="92.1" customHeight="1">
      <c r="E1011" s="2790" t="s">
        <v>125</v>
      </c>
      <c r="F1011" s="3494" t="s">
        <v>3885</v>
      </c>
      <c r="G1011" s="3494"/>
      <c r="H1011" s="3494"/>
      <c r="I1011" s="3494"/>
      <c r="J1011" s="3494"/>
      <c r="K1011" s="3494"/>
      <c r="L1011" s="3494"/>
      <c r="M1011" s="3494"/>
      <c r="N1011" s="3494"/>
      <c r="O1011" s="3494"/>
      <c r="P1011" s="24"/>
    </row>
    <row r="1012" spans="5:16">
      <c r="E1012" s="2791"/>
      <c r="F1012" s="2827"/>
      <c r="G1012" s="2827"/>
      <c r="H1012" s="2829"/>
      <c r="I1012" s="2830"/>
      <c r="J1012" s="2829"/>
      <c r="K1012" s="2830"/>
      <c r="L1012" s="2829"/>
      <c r="M1012" s="2829"/>
      <c r="N1012" s="2842"/>
      <c r="O1012" s="2827"/>
      <c r="P1012" s="24"/>
    </row>
    <row r="1013" spans="5:16" ht="46.5" customHeight="1">
      <c r="E1013" s="2790" t="s">
        <v>126</v>
      </c>
      <c r="F1013" s="3494" t="s">
        <v>658</v>
      </c>
      <c r="G1013" s="3494"/>
      <c r="H1013" s="3494"/>
      <c r="I1013" s="3494"/>
      <c r="J1013" s="3494"/>
      <c r="K1013" s="3494"/>
      <c r="L1013" s="3494"/>
      <c r="M1013" s="3494"/>
      <c r="N1013" s="3494"/>
      <c r="O1013" s="3494"/>
      <c r="P1013" s="24"/>
    </row>
    <row r="1014" spans="5:16" ht="15" customHeight="1">
      <c r="E1014" s="2790"/>
      <c r="F1014" s="2828"/>
      <c r="G1014" s="2828"/>
      <c r="H1014" s="2828"/>
      <c r="I1014" s="2828"/>
      <c r="J1014" s="2828"/>
      <c r="K1014" s="2828"/>
      <c r="L1014" s="2828"/>
      <c r="M1014" s="2828"/>
      <c r="N1014" s="2828"/>
      <c r="O1014" s="2828"/>
      <c r="P1014" s="24"/>
    </row>
    <row r="1015" spans="5:16" ht="38.1" customHeight="1">
      <c r="E1015" s="2789" t="s">
        <v>128</v>
      </c>
      <c r="F1015" s="3489" t="s">
        <v>3964</v>
      </c>
      <c r="G1015" s="3490"/>
      <c r="H1015" s="3490"/>
      <c r="I1015" s="3490"/>
      <c r="J1015" s="3490"/>
      <c r="K1015" s="3490"/>
      <c r="L1015" s="3490"/>
      <c r="M1015" s="3490"/>
      <c r="N1015" s="3490"/>
      <c r="O1015" s="3490"/>
      <c r="P1015" s="24"/>
    </row>
    <row r="1016" spans="5:16">
      <c r="E1016" s="2791"/>
      <c r="F1016" s="2827"/>
      <c r="G1016" s="2827"/>
      <c r="H1016" s="2829"/>
      <c r="I1016" s="2830"/>
      <c r="J1016" s="2829"/>
      <c r="K1016" s="2830"/>
      <c r="L1016" s="2829"/>
      <c r="M1016" s="2829"/>
      <c r="N1016" s="2842"/>
      <c r="O1016" s="2827"/>
      <c r="P1016" s="24"/>
    </row>
    <row r="1017" spans="5:16" ht="78" customHeight="1">
      <c r="E1017" s="2790" t="s">
        <v>129</v>
      </c>
      <c r="F1017" s="3494" t="s">
        <v>4227</v>
      </c>
      <c r="G1017" s="3494"/>
      <c r="H1017" s="3494"/>
      <c r="I1017" s="3494"/>
      <c r="J1017" s="3494"/>
      <c r="K1017" s="3494"/>
      <c r="L1017" s="3494"/>
      <c r="M1017" s="3494"/>
      <c r="N1017" s="3494"/>
      <c r="O1017" s="3494"/>
      <c r="P1017" s="24"/>
    </row>
    <row r="1018" spans="5:16">
      <c r="E1018" s="2787"/>
      <c r="F1018" s="2827"/>
      <c r="G1018" s="2827"/>
      <c r="H1018" s="2829"/>
      <c r="I1018" s="2830"/>
      <c r="J1018" s="2829"/>
      <c r="K1018" s="2830"/>
      <c r="L1018" s="2829"/>
      <c r="M1018" s="2829"/>
      <c r="N1018" s="2842"/>
      <c r="O1018" s="2827"/>
      <c r="P1018" s="24"/>
    </row>
    <row r="1019" spans="5:16" ht="24.95" customHeight="1">
      <c r="E1019" s="2792" t="s">
        <v>350</v>
      </c>
      <c r="F1019" s="3793" t="s">
        <v>659</v>
      </c>
      <c r="G1019" s="3793"/>
      <c r="H1019" s="3793"/>
      <c r="I1019" s="3793"/>
      <c r="J1019" s="3793"/>
      <c r="K1019" s="3793"/>
      <c r="L1019" s="3793"/>
      <c r="M1019" s="3793"/>
      <c r="N1019" s="3793"/>
      <c r="O1019" s="3793"/>
      <c r="P1019" s="24"/>
    </row>
    <row r="1020" spans="5:16" ht="11.25" customHeight="1">
      <c r="E1020" s="2792"/>
      <c r="F1020" s="2826"/>
      <c r="G1020" s="2826"/>
      <c r="H1020" s="2826"/>
      <c r="I1020" s="2826"/>
      <c r="J1020" s="2826"/>
      <c r="K1020" s="2826"/>
      <c r="L1020" s="2826"/>
      <c r="M1020" s="2826"/>
      <c r="N1020" s="2826"/>
      <c r="O1020" s="2826"/>
      <c r="P1020" s="24"/>
    </row>
    <row r="1021" spans="5:16" ht="75.95" customHeight="1">
      <c r="E1021" s="2792" t="s">
        <v>130</v>
      </c>
      <c r="F1021" s="3494" t="s">
        <v>3915</v>
      </c>
      <c r="G1021" s="3494"/>
      <c r="H1021" s="3494"/>
      <c r="I1021" s="3494"/>
      <c r="J1021" s="3494"/>
      <c r="K1021" s="3494"/>
      <c r="L1021" s="3494"/>
      <c r="M1021" s="3494"/>
      <c r="N1021" s="3494"/>
      <c r="O1021" s="3494"/>
      <c r="P1021" s="24"/>
    </row>
    <row r="1022" spans="5:16" ht="11.1" customHeight="1">
      <c r="E1022" s="2792"/>
      <c r="F1022" s="2832"/>
      <c r="G1022" s="2828"/>
      <c r="H1022" s="2828"/>
      <c r="I1022" s="2828"/>
      <c r="J1022" s="2828"/>
      <c r="K1022" s="2828"/>
      <c r="L1022" s="2828"/>
      <c r="M1022" s="2828"/>
      <c r="N1022" s="2828"/>
      <c r="O1022" s="2828"/>
      <c r="P1022" s="24"/>
    </row>
    <row r="1023" spans="5:16" ht="29.1" customHeight="1">
      <c r="E1023" s="2793" t="s">
        <v>1571</v>
      </c>
      <c r="F1023" s="3494" t="s">
        <v>4016</v>
      </c>
      <c r="G1023" s="3494"/>
      <c r="H1023" s="3494"/>
      <c r="I1023" s="3494"/>
      <c r="J1023" s="3494"/>
      <c r="K1023" s="3494"/>
      <c r="L1023" s="3494"/>
      <c r="M1023" s="3494"/>
      <c r="N1023" s="3494"/>
      <c r="O1023" s="3494"/>
      <c r="P1023" s="24"/>
    </row>
    <row r="1024" spans="5:16" ht="9.9499999999999993" customHeight="1">
      <c r="E1024" s="2792"/>
      <c r="F1024" s="2832"/>
      <c r="G1024" s="2828"/>
      <c r="H1024" s="2828"/>
      <c r="I1024" s="2828"/>
      <c r="J1024" s="2828"/>
      <c r="K1024" s="2828"/>
      <c r="L1024" s="2828"/>
      <c r="M1024" s="2828"/>
      <c r="N1024" s="2828"/>
      <c r="O1024" s="2828"/>
      <c r="P1024" s="24"/>
    </row>
    <row r="1025" spans="5:16" ht="54" customHeight="1">
      <c r="E1025" s="2789" t="s">
        <v>131</v>
      </c>
      <c r="F1025" s="3489" t="s">
        <v>4228</v>
      </c>
      <c r="G1025" s="3490"/>
      <c r="H1025" s="3490"/>
      <c r="I1025" s="3490"/>
      <c r="J1025" s="3490"/>
      <c r="K1025" s="3490"/>
      <c r="L1025" s="3490"/>
      <c r="M1025" s="3490"/>
      <c r="N1025" s="3490"/>
      <c r="O1025" s="3490"/>
      <c r="P1025" s="24"/>
    </row>
    <row r="1026" spans="5:16" ht="13.5" customHeight="1">
      <c r="E1026" s="2789"/>
      <c r="F1026" s="2843"/>
      <c r="G1026" s="2839"/>
      <c r="H1026" s="2839"/>
      <c r="I1026" s="2839"/>
      <c r="J1026" s="2839"/>
      <c r="K1026" s="2839"/>
      <c r="L1026" s="2839"/>
      <c r="M1026" s="2839"/>
      <c r="N1026" s="2839"/>
      <c r="O1026" s="2839"/>
      <c r="P1026" s="24"/>
    </row>
    <row r="1027" spans="5:16" ht="45.75" customHeight="1">
      <c r="E1027" s="2789" t="s">
        <v>132</v>
      </c>
      <c r="F1027" s="3494" t="s">
        <v>4229</v>
      </c>
      <c r="G1027" s="3494"/>
      <c r="H1027" s="3494"/>
      <c r="I1027" s="3494"/>
      <c r="J1027" s="3494"/>
      <c r="K1027" s="3494"/>
      <c r="L1027" s="3494"/>
      <c r="M1027" s="3494"/>
      <c r="N1027" s="3494"/>
      <c r="O1027" s="3494"/>
      <c r="P1027" s="24"/>
    </row>
    <row r="1028" spans="5:16" ht="14.25" customHeight="1">
      <c r="E1028" s="2789"/>
      <c r="F1028" s="2794"/>
      <c r="G1028" s="2795"/>
      <c r="H1028" s="2795"/>
      <c r="I1028" s="2795"/>
      <c r="J1028" s="2795"/>
      <c r="K1028" s="2795"/>
      <c r="L1028" s="2795"/>
      <c r="M1028" s="2795"/>
      <c r="N1028" s="2795"/>
      <c r="O1028" s="2795"/>
      <c r="P1028" s="24"/>
    </row>
    <row r="1029" spans="5:16" ht="24" customHeight="1">
      <c r="E1029" s="2792" t="s">
        <v>660</v>
      </c>
      <c r="F1029" s="3793" t="s">
        <v>3992</v>
      </c>
      <c r="G1029" s="3494"/>
      <c r="H1029" s="3494"/>
      <c r="I1029" s="3494"/>
      <c r="J1029" s="3494"/>
      <c r="K1029" s="3494"/>
      <c r="L1029" s="3494"/>
      <c r="M1029" s="3494"/>
      <c r="N1029" s="3494"/>
      <c r="O1029" s="3494"/>
      <c r="P1029" s="24"/>
    </row>
    <row r="1030" spans="5:16">
      <c r="E1030" s="2787"/>
      <c r="F1030" s="2827"/>
      <c r="G1030" s="2827"/>
      <c r="H1030" s="2829"/>
      <c r="I1030" s="2830"/>
      <c r="J1030" s="2829"/>
      <c r="K1030" s="2830"/>
      <c r="L1030" s="2829"/>
      <c r="M1030" s="2829"/>
      <c r="N1030" s="2842"/>
      <c r="O1030" s="2827"/>
      <c r="P1030" s="24"/>
    </row>
    <row r="1031" spans="5:16" ht="46.5" customHeight="1">
      <c r="E1031" s="2792" t="s">
        <v>133</v>
      </c>
      <c r="F1031" s="3489" t="s">
        <v>4230</v>
      </c>
      <c r="G1031" s="3490"/>
      <c r="H1031" s="3490"/>
      <c r="I1031" s="3490"/>
      <c r="J1031" s="3490"/>
      <c r="K1031" s="3490"/>
      <c r="L1031" s="3490"/>
      <c r="M1031" s="3490"/>
      <c r="N1031" s="3490"/>
      <c r="O1031" s="3490"/>
      <c r="P1031" s="24"/>
    </row>
    <row r="1032" spans="5:16">
      <c r="E1032" s="2787"/>
      <c r="F1032" s="2827"/>
      <c r="G1032" s="2827"/>
      <c r="H1032" s="2829"/>
      <c r="I1032" s="2830"/>
      <c r="J1032" s="2829"/>
      <c r="K1032" s="2830"/>
      <c r="L1032" s="2829"/>
      <c r="M1032" s="2829"/>
      <c r="N1032" s="2842"/>
      <c r="O1032" s="2827"/>
      <c r="P1032" s="24"/>
    </row>
    <row r="1033" spans="5:16" ht="27.75" customHeight="1">
      <c r="E1033" s="2789" t="s">
        <v>134</v>
      </c>
      <c r="F1033" s="3591" t="s">
        <v>4064</v>
      </c>
      <c r="G1033" s="3591"/>
      <c r="H1033" s="3591"/>
      <c r="I1033" s="3591"/>
      <c r="J1033" s="3591"/>
      <c r="K1033" s="3591"/>
      <c r="L1033" s="3591"/>
      <c r="M1033" s="3591"/>
      <c r="N1033" s="3591"/>
      <c r="O1033" s="3591"/>
      <c r="P1033" s="24"/>
    </row>
    <row r="1034" spans="5:16" ht="14.1" customHeight="1">
      <c r="E1034" s="2789"/>
      <c r="F1034" s="2844"/>
      <c r="G1034" s="2844"/>
      <c r="H1034" s="2844"/>
      <c r="I1034" s="2844"/>
      <c r="J1034" s="2844"/>
      <c r="K1034" s="2844"/>
      <c r="L1034" s="2844"/>
      <c r="M1034" s="2844"/>
      <c r="N1034" s="2844"/>
      <c r="O1034" s="2844"/>
      <c r="P1034" s="24"/>
    </row>
    <row r="1035" spans="5:16" ht="56.1" customHeight="1">
      <c r="E1035" s="2793" t="s">
        <v>1532</v>
      </c>
      <c r="F1035" s="3591" t="s">
        <v>4231</v>
      </c>
      <c r="G1035" s="3794"/>
      <c r="H1035" s="3794"/>
      <c r="I1035" s="3794"/>
      <c r="J1035" s="3794"/>
      <c r="K1035" s="3794"/>
      <c r="L1035" s="3794"/>
      <c r="M1035" s="3794"/>
      <c r="N1035" s="3794"/>
      <c r="O1035" s="3794"/>
      <c r="P1035" s="24"/>
    </row>
    <row r="1036" spans="5:16" ht="18.95" customHeight="1">
      <c r="E1036" s="2789"/>
      <c r="F1036" s="2844"/>
      <c r="G1036" s="2844"/>
      <c r="H1036" s="2844"/>
      <c r="I1036" s="2844"/>
      <c r="J1036" s="2844"/>
      <c r="K1036" s="2844"/>
      <c r="L1036" s="2844"/>
      <c r="M1036" s="2844"/>
      <c r="N1036" s="2844"/>
      <c r="O1036" s="2844"/>
      <c r="P1036" s="24"/>
    </row>
    <row r="1037" spans="5:16" ht="48.95" customHeight="1">
      <c r="E1037" s="2789" t="s">
        <v>135</v>
      </c>
      <c r="F1037" s="3489" t="s">
        <v>1757</v>
      </c>
      <c r="G1037" s="3489"/>
      <c r="H1037" s="3489"/>
      <c r="I1037" s="3489"/>
      <c r="J1037" s="3489"/>
      <c r="K1037" s="3489"/>
      <c r="L1037" s="3489"/>
      <c r="M1037" s="3489"/>
      <c r="N1037" s="3489"/>
      <c r="O1037" s="3489"/>
      <c r="P1037" s="24"/>
    </row>
    <row r="1038" spans="5:16">
      <c r="E1038" s="2787"/>
      <c r="F1038" s="2827"/>
      <c r="G1038" s="2827"/>
      <c r="H1038" s="2829"/>
      <c r="I1038" s="2830"/>
      <c r="J1038" s="2829"/>
      <c r="K1038" s="2830"/>
      <c r="L1038" s="2829"/>
      <c r="M1038" s="2829"/>
      <c r="N1038" s="2842"/>
      <c r="O1038" s="2827"/>
      <c r="P1038" s="24"/>
    </row>
    <row r="1039" spans="5:16" ht="30.95" customHeight="1">
      <c r="E1039" s="2789" t="s">
        <v>136</v>
      </c>
      <c r="F1039" s="3791" t="s">
        <v>165</v>
      </c>
      <c r="G1039" s="3791"/>
      <c r="H1039" s="3791"/>
      <c r="I1039" s="3791"/>
      <c r="J1039" s="3791"/>
      <c r="K1039" s="3791"/>
      <c r="L1039" s="3791"/>
      <c r="M1039" s="3791"/>
      <c r="N1039" s="3791"/>
      <c r="O1039" s="3791"/>
      <c r="P1039" s="24"/>
    </row>
    <row r="1040" spans="5:16" ht="11.25" customHeight="1">
      <c r="E1040" s="2789"/>
      <c r="F1040" s="2845"/>
      <c r="G1040" s="2845"/>
      <c r="H1040" s="2845"/>
      <c r="I1040" s="2845"/>
      <c r="J1040" s="2845"/>
      <c r="K1040" s="2845"/>
      <c r="L1040" s="2845"/>
      <c r="M1040" s="2845"/>
      <c r="N1040" s="2845"/>
      <c r="O1040" s="2845"/>
      <c r="P1040" s="24"/>
    </row>
    <row r="1041" spans="5:16" ht="42.95" customHeight="1">
      <c r="E1041" s="2789" t="s">
        <v>137</v>
      </c>
      <c r="F1041" s="3489" t="s">
        <v>1758</v>
      </c>
      <c r="G1041" s="3490"/>
      <c r="H1041" s="3490"/>
      <c r="I1041" s="3490"/>
      <c r="J1041" s="3490"/>
      <c r="K1041" s="3490"/>
      <c r="L1041" s="3490"/>
      <c r="M1041" s="3490"/>
      <c r="N1041" s="3490"/>
      <c r="O1041" s="3490"/>
      <c r="P1041" s="24"/>
    </row>
    <row r="1042" spans="5:16" ht="12" customHeight="1">
      <c r="E1042" s="2789"/>
      <c r="F1042" s="2839"/>
      <c r="G1042" s="2839"/>
      <c r="H1042" s="2839"/>
      <c r="I1042" s="2839"/>
      <c r="J1042" s="2839"/>
      <c r="K1042" s="2839"/>
      <c r="L1042" s="2839"/>
      <c r="M1042" s="2839"/>
      <c r="N1042" s="2839"/>
      <c r="O1042" s="2839"/>
      <c r="P1042" s="24"/>
    </row>
    <row r="1043" spans="5:16" ht="42.95" customHeight="1">
      <c r="E1043" s="2793" t="s">
        <v>1533</v>
      </c>
      <c r="F1043" s="3489" t="s">
        <v>4061</v>
      </c>
      <c r="G1043" s="3490"/>
      <c r="H1043" s="3490"/>
      <c r="I1043" s="3490"/>
      <c r="J1043" s="3490"/>
      <c r="K1043" s="3490"/>
      <c r="L1043" s="3490"/>
      <c r="M1043" s="3490"/>
      <c r="N1043" s="3490"/>
      <c r="O1043" s="3490"/>
      <c r="P1043" s="24"/>
    </row>
    <row r="1044" spans="5:16">
      <c r="E1044" s="2787"/>
      <c r="F1044" s="2827"/>
      <c r="G1044" s="2827"/>
      <c r="H1044" s="2829"/>
      <c r="I1044" s="2830"/>
      <c r="J1044" s="2829"/>
      <c r="K1044" s="2830"/>
      <c r="L1044" s="2829"/>
      <c r="M1044" s="2829"/>
      <c r="N1044" s="2842"/>
      <c r="O1044" s="2827"/>
      <c r="P1044" s="24"/>
    </row>
    <row r="1045" spans="5:16" ht="25.5" customHeight="1">
      <c r="E1045" s="2789" t="s">
        <v>145</v>
      </c>
      <c r="F1045" s="3591" t="s">
        <v>3884</v>
      </c>
      <c r="G1045" s="3600"/>
      <c r="H1045" s="3600"/>
      <c r="I1045" s="3600"/>
      <c r="J1045" s="3600"/>
      <c r="K1045" s="3600"/>
      <c r="L1045" s="3600"/>
      <c r="M1045" s="3600"/>
      <c r="N1045" s="3600"/>
      <c r="O1045" s="3600"/>
      <c r="P1045" s="24"/>
    </row>
    <row r="1046" spans="5:16">
      <c r="E1046" s="2787"/>
      <c r="F1046" s="2827"/>
      <c r="G1046" s="2827"/>
      <c r="H1046" s="2829"/>
      <c r="I1046" s="2830"/>
      <c r="J1046" s="2829"/>
      <c r="K1046" s="2830"/>
      <c r="L1046" s="2829"/>
      <c r="M1046" s="2829"/>
      <c r="N1046" s="2842"/>
      <c r="O1046" s="2827"/>
      <c r="P1046" s="24"/>
    </row>
    <row r="1047" spans="5:16" ht="161.25" customHeight="1">
      <c r="E1047" s="2789" t="s">
        <v>147</v>
      </c>
      <c r="F1047" s="3591" t="s">
        <v>4232</v>
      </c>
      <c r="G1047" s="3591"/>
      <c r="H1047" s="3591"/>
      <c r="I1047" s="3591"/>
      <c r="J1047" s="3591"/>
      <c r="K1047" s="3591"/>
      <c r="L1047" s="3591"/>
      <c r="M1047" s="3591"/>
      <c r="N1047" s="3591"/>
      <c r="O1047" s="3591"/>
      <c r="P1047" s="24"/>
    </row>
    <row r="1048" spans="5:16">
      <c r="E1048" s="2787"/>
      <c r="F1048" s="2827"/>
      <c r="G1048" s="2827"/>
      <c r="H1048" s="2829"/>
      <c r="I1048" s="2830"/>
      <c r="J1048" s="2829"/>
      <c r="K1048" s="2830"/>
      <c r="L1048" s="2829"/>
      <c r="M1048" s="2829"/>
      <c r="N1048" s="2842"/>
      <c r="O1048" s="2827"/>
      <c r="P1048" s="24"/>
    </row>
    <row r="1049" spans="5:16" ht="122.1" customHeight="1">
      <c r="E1049" s="2792" t="s">
        <v>661</v>
      </c>
      <c r="F1049" s="3591" t="s">
        <v>4233</v>
      </c>
      <c r="G1049" s="3600"/>
      <c r="H1049" s="3600"/>
      <c r="I1049" s="3600"/>
      <c r="J1049" s="3600"/>
      <c r="K1049" s="3600"/>
      <c r="L1049" s="3600"/>
      <c r="M1049" s="3600"/>
      <c r="N1049" s="3600"/>
      <c r="O1049" s="3600"/>
      <c r="P1049" s="24"/>
    </row>
    <row r="1050" spans="5:16">
      <c r="F1050" s="2216"/>
      <c r="G1050" s="2216"/>
      <c r="H1050" s="2216"/>
      <c r="I1050" s="2216"/>
      <c r="J1050" s="2216"/>
      <c r="K1050" s="2216"/>
      <c r="L1050" s="2216"/>
      <c r="M1050" s="2216"/>
      <c r="N1050" s="2216"/>
      <c r="O1050" s="2216"/>
      <c r="P1050" s="24"/>
    </row>
    <row r="1051" spans="5:16">
      <c r="F1051" s="2216"/>
      <c r="G1051" s="2216"/>
      <c r="H1051" s="2216"/>
      <c r="I1051" s="2216"/>
      <c r="J1051" s="2216"/>
      <c r="K1051" s="2216"/>
      <c r="L1051" s="2216"/>
      <c r="M1051" s="2216"/>
      <c r="N1051" s="2216"/>
      <c r="O1051" s="2216"/>
      <c r="P1051" s="24"/>
    </row>
    <row r="1052" spans="5:16">
      <c r="F1052" s="2216"/>
      <c r="G1052" s="2216"/>
      <c r="H1052" s="2216"/>
      <c r="I1052" s="2216"/>
      <c r="J1052" s="2216"/>
      <c r="K1052" s="2216"/>
      <c r="L1052" s="2216"/>
      <c r="M1052" s="2216"/>
      <c r="N1052" s="2216"/>
      <c r="O1052" s="2216"/>
      <c r="P1052" s="24"/>
    </row>
    <row r="1053" spans="5:16" ht="29.1" customHeight="1">
      <c r="F1053" s="2216"/>
      <c r="G1053" s="2216"/>
      <c r="H1053" s="2216"/>
      <c r="I1053" s="2216"/>
      <c r="J1053" s="2216"/>
      <c r="K1053" s="2216"/>
      <c r="L1053" s="2216"/>
      <c r="M1053" s="2216"/>
      <c r="N1053" s="2216"/>
      <c r="O1053" s="2216"/>
      <c r="P1053" s="24"/>
    </row>
    <row r="1054" spans="5:16">
      <c r="F1054" s="2216"/>
      <c r="G1054" s="2216"/>
      <c r="H1054" s="2216"/>
      <c r="I1054" s="2216"/>
      <c r="J1054" s="2216"/>
      <c r="K1054" s="2216"/>
      <c r="L1054" s="2216"/>
      <c r="M1054" s="2216"/>
      <c r="N1054" s="2216"/>
      <c r="O1054" s="2216"/>
      <c r="P1054" s="24"/>
    </row>
    <row r="1055" spans="5:16">
      <c r="F1055" s="2216"/>
      <c r="G1055" s="2216"/>
      <c r="H1055" s="2216"/>
      <c r="I1055" s="2216"/>
      <c r="J1055" s="2216"/>
      <c r="K1055" s="2216"/>
      <c r="L1055" s="2216"/>
      <c r="M1055" s="2216"/>
      <c r="N1055" s="2216"/>
      <c r="O1055" s="2216"/>
      <c r="P1055" s="24"/>
    </row>
    <row r="1056" spans="5:16" ht="63.95" customHeight="1">
      <c r="F1056" s="2216"/>
      <c r="G1056" s="2216"/>
      <c r="H1056" s="2216"/>
      <c r="I1056" s="2216"/>
      <c r="J1056" s="2216"/>
      <c r="K1056" s="2216"/>
      <c r="L1056" s="2216"/>
      <c r="M1056" s="2216"/>
      <c r="N1056" s="2216"/>
      <c r="O1056" s="2216"/>
      <c r="P1056" s="24"/>
    </row>
    <row r="1057" spans="6:16">
      <c r="F1057" s="2216"/>
      <c r="G1057" s="2216"/>
      <c r="H1057" s="2216"/>
      <c r="I1057" s="2216"/>
      <c r="J1057" s="2216"/>
      <c r="K1057" s="2216"/>
      <c r="L1057" s="2216"/>
      <c r="M1057" s="2216"/>
      <c r="N1057" s="2216"/>
      <c r="O1057" s="2216"/>
      <c r="P1057" s="24"/>
    </row>
    <row r="1058" spans="6:16" ht="81.95" customHeight="1">
      <c r="F1058" s="2216"/>
      <c r="G1058" s="2216"/>
      <c r="H1058" s="2216"/>
      <c r="I1058" s="2216"/>
      <c r="J1058" s="2216"/>
      <c r="K1058" s="2216"/>
      <c r="L1058" s="2216"/>
      <c r="M1058" s="2216"/>
      <c r="N1058" s="2216"/>
      <c r="O1058" s="2216"/>
      <c r="P1058" s="24"/>
    </row>
    <row r="1059" spans="6:16">
      <c r="F1059" s="2216"/>
      <c r="G1059" s="2216"/>
      <c r="H1059" s="2216"/>
      <c r="I1059" s="2216"/>
      <c r="J1059" s="2216"/>
      <c r="K1059" s="2216"/>
      <c r="L1059" s="2216"/>
      <c r="M1059" s="2216"/>
      <c r="N1059" s="2216"/>
      <c r="O1059" s="2216"/>
      <c r="P1059" s="24"/>
    </row>
    <row r="1060" spans="6:16" ht="30" customHeight="1">
      <c r="F1060" s="2216"/>
      <c r="G1060" s="2216"/>
      <c r="H1060" s="2216"/>
      <c r="I1060" s="2216"/>
      <c r="J1060" s="2216"/>
      <c r="K1060" s="2216"/>
      <c r="L1060" s="2216"/>
      <c r="M1060" s="2216"/>
      <c r="N1060" s="2216"/>
      <c r="O1060" s="2216"/>
      <c r="P1060" s="24"/>
    </row>
    <row r="1061" spans="6:16">
      <c r="F1061" s="2216"/>
      <c r="G1061" s="2216"/>
      <c r="H1061" s="2217"/>
      <c r="I1061" s="2217"/>
      <c r="J1061" s="2218"/>
      <c r="K1061" s="2218"/>
      <c r="L1061" s="2218"/>
      <c r="M1061" s="2218"/>
      <c r="N1061" s="2218"/>
      <c r="O1061" s="2218"/>
      <c r="P1061" s="24"/>
    </row>
    <row r="1062" spans="6:16">
      <c r="F1062" s="2216"/>
      <c r="G1062" s="3791"/>
      <c r="H1062" s="3791"/>
      <c r="I1062" s="3791"/>
      <c r="J1062" s="3791"/>
      <c r="K1062" s="3791"/>
      <c r="L1062" s="3791"/>
      <c r="M1062" s="3791"/>
      <c r="N1062" s="3791"/>
      <c r="O1062" s="3791"/>
      <c r="P1062" s="24"/>
    </row>
    <row r="1063" spans="6:16" ht="71.099999999999994" customHeight="1">
      <c r="F1063" s="2216"/>
      <c r="G1063" s="2216"/>
      <c r="H1063" s="2216"/>
      <c r="I1063" s="2216"/>
      <c r="J1063" s="2216"/>
      <c r="K1063" s="2216"/>
      <c r="L1063" s="2216"/>
      <c r="M1063" s="2216"/>
      <c r="N1063" s="2216"/>
      <c r="O1063" s="2216"/>
      <c r="P1063" s="24"/>
    </row>
    <row r="1064" spans="6:16">
      <c r="F1064" s="2216"/>
      <c r="G1064" s="2216"/>
      <c r="H1064" s="2216"/>
      <c r="I1064" s="2216"/>
      <c r="J1064" s="2216"/>
      <c r="K1064" s="2216"/>
      <c r="L1064" s="2216"/>
      <c r="M1064" s="2216"/>
      <c r="N1064" s="2216"/>
      <c r="O1064" s="2216"/>
      <c r="P1064" s="24"/>
    </row>
    <row r="1065" spans="6:16" ht="36" customHeight="1">
      <c r="F1065" s="2216"/>
      <c r="G1065" s="2216"/>
      <c r="H1065" s="2216"/>
      <c r="I1065" s="2216"/>
      <c r="J1065" s="2216"/>
      <c r="K1065" s="2216"/>
      <c r="L1065" s="2216"/>
      <c r="M1065" s="2216"/>
      <c r="N1065" s="2216"/>
      <c r="O1065" s="2216"/>
      <c r="P1065" s="24"/>
    </row>
    <row r="1066" spans="6:16" ht="60" customHeight="1">
      <c r="F1066" s="2216"/>
      <c r="G1066" s="2216"/>
      <c r="H1066" s="2216"/>
      <c r="I1066" s="2216"/>
      <c r="J1066" s="2216"/>
      <c r="K1066" s="2216"/>
      <c r="L1066" s="2216"/>
      <c r="M1066" s="2216"/>
      <c r="N1066" s="2216"/>
      <c r="O1066" s="2216"/>
      <c r="P1066" s="24"/>
    </row>
    <row r="1067" spans="6:16">
      <c r="F1067" s="2216"/>
      <c r="G1067" s="2216"/>
      <c r="H1067" s="2216"/>
      <c r="I1067" s="2216"/>
      <c r="J1067" s="2216"/>
      <c r="K1067" s="2216"/>
      <c r="L1067" s="2216"/>
      <c r="M1067" s="2216"/>
      <c r="N1067" s="2216"/>
      <c r="O1067" s="2216"/>
      <c r="P1067" s="24"/>
    </row>
    <row r="1068" spans="6:16">
      <c r="F1068" s="2216"/>
      <c r="G1068" s="2216"/>
      <c r="H1068" s="2216"/>
      <c r="I1068" s="2216"/>
      <c r="J1068" s="2216"/>
      <c r="K1068" s="2216"/>
      <c r="L1068" s="2216"/>
      <c r="M1068" s="2216"/>
      <c r="N1068" s="2216"/>
      <c r="O1068" s="2216"/>
      <c r="P1068" s="24"/>
    </row>
    <row r="1069" spans="6:16">
      <c r="F1069" s="2216"/>
      <c r="G1069" s="2216"/>
      <c r="H1069" s="2216"/>
      <c r="I1069" s="2216"/>
      <c r="J1069" s="2216"/>
      <c r="K1069" s="2216"/>
      <c r="L1069" s="2216"/>
      <c r="M1069" s="2216"/>
      <c r="N1069" s="2216"/>
      <c r="O1069" s="2216"/>
      <c r="P1069" s="24"/>
    </row>
    <row r="1070" spans="6:16" hidden="1">
      <c r="F1070" s="2216"/>
      <c r="G1070" s="2216"/>
      <c r="H1070" s="2216"/>
      <c r="I1070" s="2216"/>
      <c r="J1070" s="2216"/>
      <c r="K1070" s="2216"/>
      <c r="L1070" s="2216"/>
      <c r="M1070" s="2216"/>
      <c r="N1070" s="2216"/>
      <c r="O1070" s="2216"/>
      <c r="P1070" s="24"/>
    </row>
    <row r="1071" spans="6:16" hidden="1">
      <c r="F1071" s="2216"/>
      <c r="G1071" s="2216"/>
      <c r="H1071" s="2216"/>
      <c r="I1071" s="2216"/>
      <c r="J1071" s="2216"/>
      <c r="K1071" s="2216"/>
      <c r="L1071" s="2216"/>
      <c r="M1071" s="2216"/>
      <c r="N1071" s="2216"/>
      <c r="O1071" s="2216"/>
      <c r="P1071" s="24"/>
    </row>
    <row r="1072" spans="6:16" hidden="1">
      <c r="F1072" s="2216"/>
      <c r="G1072" s="2216"/>
      <c r="H1072" s="2216"/>
      <c r="I1072" s="2216"/>
      <c r="J1072" s="2216"/>
      <c r="K1072" s="2216"/>
      <c r="L1072" s="2216"/>
      <c r="M1072" s="2216"/>
      <c r="N1072" s="2216"/>
      <c r="O1072" s="2216"/>
      <c r="P1072" s="24"/>
    </row>
    <row r="1073" spans="6:16" hidden="1">
      <c r="F1073" s="2216"/>
      <c r="G1073" s="2216"/>
      <c r="H1073" s="2216"/>
      <c r="I1073" s="2216"/>
      <c r="J1073" s="2216"/>
      <c r="K1073" s="2216"/>
      <c r="L1073" s="2216"/>
      <c r="M1073" s="2216"/>
      <c r="N1073" s="2216"/>
      <c r="O1073" s="2216"/>
      <c r="P1073" s="24"/>
    </row>
    <row r="1074" spans="6:16" hidden="1">
      <c r="F1074" s="2216"/>
      <c r="G1074" s="2216"/>
      <c r="H1074" s="2216"/>
      <c r="I1074" s="2216"/>
      <c r="J1074" s="2216"/>
      <c r="K1074" s="2216"/>
      <c r="L1074" s="2216"/>
      <c r="M1074" s="2216"/>
      <c r="N1074" s="2216"/>
      <c r="O1074" s="2216"/>
      <c r="P1074" s="24"/>
    </row>
    <row r="1075" spans="6:16" hidden="1">
      <c r="F1075" s="2216"/>
      <c r="G1075" s="2216"/>
      <c r="H1075" s="2216"/>
      <c r="I1075" s="2216"/>
      <c r="J1075" s="2216"/>
      <c r="K1075" s="2216"/>
      <c r="L1075" s="2216"/>
      <c r="M1075" s="2216"/>
      <c r="N1075" s="2216"/>
      <c r="O1075" s="2216"/>
      <c r="P1075" s="24"/>
    </row>
    <row r="1076" spans="6:16" hidden="1">
      <c r="F1076" s="2216"/>
      <c r="G1076" s="2216"/>
      <c r="H1076" s="2216"/>
      <c r="I1076" s="2216"/>
      <c r="J1076" s="2216"/>
      <c r="K1076" s="2216"/>
      <c r="L1076" s="2216"/>
      <c r="M1076" s="2216"/>
      <c r="N1076" s="2216"/>
      <c r="O1076" s="2216"/>
      <c r="P1076" s="24"/>
    </row>
    <row r="1077" spans="6:16" hidden="1">
      <c r="F1077" s="2216"/>
      <c r="G1077" s="2216"/>
      <c r="H1077" s="2216"/>
      <c r="I1077" s="2216"/>
      <c r="J1077" s="2216"/>
      <c r="K1077" s="2216"/>
      <c r="L1077" s="2216"/>
      <c r="M1077" s="2216"/>
      <c r="N1077" s="2216"/>
      <c r="O1077" s="2216"/>
      <c r="P1077" s="24"/>
    </row>
    <row r="1078" spans="6:16" hidden="1">
      <c r="F1078" s="2216"/>
      <c r="G1078" s="2216"/>
      <c r="H1078" s="2216"/>
      <c r="I1078" s="2216"/>
      <c r="J1078" s="2216"/>
      <c r="K1078" s="2216"/>
      <c r="L1078" s="2216"/>
      <c r="M1078" s="2216"/>
      <c r="N1078" s="2216"/>
      <c r="O1078" s="2216"/>
      <c r="P1078" s="24"/>
    </row>
    <row r="1079" spans="6:16" hidden="1">
      <c r="F1079" s="2216"/>
      <c r="G1079" s="2216"/>
      <c r="H1079" s="2216"/>
      <c r="I1079" s="2216"/>
      <c r="J1079" s="2216"/>
      <c r="K1079" s="2216"/>
      <c r="L1079" s="2216"/>
      <c r="M1079" s="2216"/>
      <c r="N1079" s="2216"/>
      <c r="O1079" s="2216"/>
      <c r="P1079" s="24"/>
    </row>
    <row r="1080" spans="6:16" hidden="1">
      <c r="F1080" s="2216"/>
      <c r="G1080" s="2216"/>
      <c r="H1080" s="2216"/>
      <c r="I1080" s="2216"/>
      <c r="J1080" s="2216"/>
      <c r="K1080" s="2216"/>
      <c r="L1080" s="2216"/>
      <c r="M1080" s="2216"/>
      <c r="N1080" s="2216"/>
      <c r="O1080" s="2216"/>
      <c r="P1080" s="24"/>
    </row>
    <row r="1081" spans="6:16" hidden="1">
      <c r="F1081" s="2216"/>
      <c r="G1081" s="2216"/>
      <c r="H1081" s="2216"/>
      <c r="I1081" s="2216"/>
      <c r="J1081" s="2216"/>
      <c r="K1081" s="2216"/>
      <c r="L1081" s="2216"/>
      <c r="M1081" s="2216"/>
      <c r="N1081" s="2216"/>
      <c r="O1081" s="2216"/>
      <c r="P1081" s="24"/>
    </row>
    <row r="1082" spans="6:16" hidden="1">
      <c r="F1082" s="2216"/>
      <c r="G1082" s="2216"/>
      <c r="H1082" s="2216"/>
      <c r="I1082" s="2216"/>
      <c r="J1082" s="2216"/>
      <c r="K1082" s="2216"/>
      <c r="L1082" s="2216"/>
      <c r="M1082" s="2216"/>
      <c r="N1082" s="2216"/>
      <c r="O1082" s="2216"/>
      <c r="P1082" s="24"/>
    </row>
    <row r="1083" spans="6:16" hidden="1">
      <c r="F1083" s="2216"/>
      <c r="G1083" s="2216"/>
      <c r="H1083" s="2216"/>
      <c r="I1083" s="2216"/>
      <c r="J1083" s="2216"/>
      <c r="K1083" s="2216"/>
      <c r="L1083" s="2216"/>
      <c r="M1083" s="2216"/>
      <c r="N1083" s="2216"/>
      <c r="O1083" s="2216"/>
      <c r="P1083" s="24"/>
    </row>
    <row r="1084" spans="6:16" hidden="1">
      <c r="F1084" s="2216"/>
      <c r="G1084" s="2216"/>
      <c r="H1084" s="2216"/>
      <c r="I1084" s="2216"/>
      <c r="J1084" s="2216"/>
      <c r="K1084" s="2216"/>
      <c r="L1084" s="2216"/>
      <c r="M1084" s="2216"/>
      <c r="N1084" s="2216"/>
      <c r="O1084" s="2216"/>
      <c r="P1084" s="24"/>
    </row>
    <row r="1085" spans="6:16" hidden="1">
      <c r="F1085" s="2216"/>
      <c r="G1085" s="2216"/>
      <c r="H1085" s="2216"/>
      <c r="I1085" s="2216"/>
      <c r="J1085" s="2216"/>
      <c r="K1085" s="2216"/>
      <c r="L1085" s="2216"/>
      <c r="M1085" s="2216"/>
      <c r="N1085" s="2216"/>
      <c r="O1085" s="2216"/>
      <c r="P1085" s="24"/>
    </row>
    <row r="1086" spans="6:16" hidden="1">
      <c r="F1086" s="2216"/>
      <c r="G1086" s="2216"/>
      <c r="H1086" s="2216"/>
      <c r="I1086" s="2216"/>
      <c r="J1086" s="2216"/>
      <c r="K1086" s="2216"/>
      <c r="L1086" s="2216"/>
      <c r="M1086" s="2216"/>
      <c r="N1086" s="2216"/>
      <c r="O1086" s="2216"/>
      <c r="P1086" s="24"/>
    </row>
    <row r="1087" spans="6:16" hidden="1">
      <c r="F1087" s="2216"/>
      <c r="G1087" s="2216"/>
      <c r="H1087" s="2216"/>
      <c r="I1087" s="2216"/>
      <c r="J1087" s="2216"/>
      <c r="K1087" s="2216"/>
      <c r="L1087" s="2216"/>
      <c r="M1087" s="2216"/>
      <c r="N1087" s="2216"/>
      <c r="O1087" s="2216"/>
      <c r="P1087" s="24"/>
    </row>
    <row r="1088" spans="6:16" hidden="1">
      <c r="F1088" s="2216"/>
      <c r="G1088" s="2216"/>
      <c r="H1088" s="2216"/>
      <c r="I1088" s="2216"/>
      <c r="J1088" s="2216"/>
      <c r="K1088" s="2216"/>
      <c r="L1088" s="2216"/>
      <c r="M1088" s="2216"/>
      <c r="N1088" s="2216"/>
      <c r="O1088" s="2216"/>
      <c r="P1088" s="24"/>
    </row>
    <row r="1089" spans="6:16" hidden="1">
      <c r="F1089" s="2216"/>
      <c r="G1089" s="2216"/>
      <c r="H1089" s="2216"/>
      <c r="I1089" s="2216"/>
      <c r="J1089" s="2216"/>
      <c r="K1089" s="2216"/>
      <c r="L1089" s="2216"/>
      <c r="M1089" s="2216"/>
      <c r="N1089" s="2216"/>
      <c r="O1089" s="2216"/>
      <c r="P1089" s="24"/>
    </row>
    <row r="1090" spans="6:16" hidden="1">
      <c r="F1090" s="2216"/>
      <c r="G1090" s="2216"/>
      <c r="H1090" s="2216"/>
      <c r="I1090" s="2216"/>
      <c r="J1090" s="2216"/>
      <c r="K1090" s="2216"/>
      <c r="L1090" s="2216"/>
      <c r="M1090" s="2216"/>
      <c r="N1090" s="2216"/>
      <c r="O1090" s="2216"/>
      <c r="P1090" s="24"/>
    </row>
    <row r="1091" spans="6:16" hidden="1">
      <c r="F1091" s="2216"/>
      <c r="G1091" s="2216"/>
      <c r="H1091" s="2216"/>
      <c r="I1091" s="2216"/>
      <c r="J1091" s="2216"/>
      <c r="K1091" s="2216"/>
      <c r="L1091" s="2216"/>
      <c r="M1091" s="2216"/>
      <c r="N1091" s="2216"/>
      <c r="O1091" s="2216"/>
      <c r="P1091" s="24"/>
    </row>
    <row r="1092" spans="6:16" hidden="1">
      <c r="F1092" s="2216"/>
      <c r="G1092" s="2216"/>
      <c r="H1092" s="2216"/>
      <c r="I1092" s="2216"/>
      <c r="J1092" s="2216"/>
      <c r="K1092" s="2216"/>
      <c r="L1092" s="2216"/>
      <c r="M1092" s="2216"/>
      <c r="N1092" s="2216"/>
      <c r="O1092" s="2216"/>
      <c r="P1092" s="24"/>
    </row>
    <row r="1093" spans="6:16" hidden="1">
      <c r="F1093" s="2216"/>
      <c r="G1093" s="2216"/>
      <c r="H1093" s="2216"/>
      <c r="I1093" s="2216"/>
      <c r="J1093" s="2216"/>
      <c r="K1093" s="2216"/>
      <c r="L1093" s="2216"/>
      <c r="M1093" s="2216"/>
      <c r="N1093" s="2216"/>
      <c r="O1093" s="2216"/>
      <c r="P1093" s="24"/>
    </row>
    <row r="1094" spans="6:16" hidden="1">
      <c r="F1094" s="2216"/>
      <c r="G1094" s="2216"/>
      <c r="H1094" s="2216"/>
      <c r="I1094" s="2216"/>
      <c r="J1094" s="2216"/>
      <c r="K1094" s="2216"/>
      <c r="L1094" s="2216"/>
      <c r="M1094" s="2216"/>
      <c r="N1094" s="2216"/>
      <c r="O1094" s="2216"/>
      <c r="P1094" s="24"/>
    </row>
    <row r="1095" spans="6:16" hidden="1">
      <c r="F1095" s="2216"/>
      <c r="G1095" s="2216"/>
      <c r="H1095" s="2216"/>
      <c r="I1095" s="2216"/>
      <c r="J1095" s="2216"/>
      <c r="K1095" s="2216"/>
      <c r="L1095" s="2216"/>
      <c r="M1095" s="2216"/>
      <c r="N1095" s="2216"/>
      <c r="O1095" s="2216"/>
      <c r="P1095" s="24"/>
    </row>
    <row r="1096" spans="6:16" hidden="1">
      <c r="F1096" s="2216"/>
      <c r="G1096" s="2216"/>
      <c r="H1096" s="2216"/>
      <c r="I1096" s="2216"/>
      <c r="J1096" s="2216"/>
      <c r="K1096" s="2216"/>
      <c r="L1096" s="2216"/>
      <c r="M1096" s="2216"/>
      <c r="N1096" s="2216"/>
      <c r="O1096" s="2216"/>
      <c r="P1096" s="24"/>
    </row>
    <row r="1097" spans="6:16" hidden="1">
      <c r="F1097" s="2216"/>
      <c r="G1097" s="2216"/>
      <c r="H1097" s="2216"/>
      <c r="I1097" s="2216"/>
      <c r="J1097" s="2216"/>
      <c r="K1097" s="2216"/>
      <c r="L1097" s="2216"/>
      <c r="M1097" s="2216"/>
      <c r="N1097" s="2216"/>
      <c r="O1097" s="2216"/>
      <c r="P1097" s="24"/>
    </row>
    <row r="1098" spans="6:16" hidden="1">
      <c r="F1098" s="2216"/>
      <c r="G1098" s="2216"/>
      <c r="H1098" s="2216"/>
      <c r="I1098" s="2216"/>
      <c r="J1098" s="2216"/>
      <c r="K1098" s="2216"/>
      <c r="L1098" s="2216"/>
      <c r="M1098" s="2216"/>
      <c r="N1098" s="2216"/>
      <c r="O1098" s="2216"/>
      <c r="P1098" s="24"/>
    </row>
    <row r="1099" spans="6:16" hidden="1">
      <c r="F1099" s="2216"/>
      <c r="G1099" s="2216"/>
      <c r="H1099" s="2216"/>
      <c r="I1099" s="2216"/>
      <c r="J1099" s="2216"/>
      <c r="K1099" s="2216"/>
      <c r="L1099" s="2216"/>
      <c r="M1099" s="2216"/>
      <c r="N1099" s="2216"/>
      <c r="O1099" s="2216"/>
      <c r="P1099" s="24"/>
    </row>
    <row r="1100" spans="6:16" hidden="1">
      <c r="F1100" s="2216"/>
      <c r="G1100" s="2216"/>
      <c r="H1100" s="2216"/>
      <c r="I1100" s="2216"/>
      <c r="J1100" s="2216"/>
      <c r="K1100" s="2216"/>
      <c r="L1100" s="2216"/>
      <c r="M1100" s="2216"/>
      <c r="N1100" s="2216"/>
      <c r="O1100" s="2216"/>
      <c r="P1100" s="24"/>
    </row>
    <row r="1101" spans="6:16" hidden="1">
      <c r="F1101" s="2216"/>
      <c r="G1101" s="2216"/>
      <c r="H1101" s="2216"/>
      <c r="I1101" s="2216"/>
      <c r="J1101" s="2216"/>
      <c r="K1101" s="2216"/>
      <c r="L1101" s="2216"/>
      <c r="M1101" s="2216"/>
      <c r="N1101" s="2216"/>
      <c r="O1101" s="2216"/>
      <c r="P1101" s="24"/>
    </row>
    <row r="1102" spans="6:16" hidden="1">
      <c r="F1102" s="2216"/>
      <c r="G1102" s="2216"/>
      <c r="H1102" s="2216"/>
      <c r="I1102" s="2216"/>
      <c r="J1102" s="2216"/>
      <c r="K1102" s="2216"/>
      <c r="L1102" s="2216"/>
      <c r="M1102" s="2216"/>
      <c r="N1102" s="2216"/>
      <c r="O1102" s="2216"/>
      <c r="P1102" s="24"/>
    </row>
    <row r="1103" spans="6:16" hidden="1">
      <c r="F1103" s="2216"/>
      <c r="G1103" s="2216"/>
      <c r="H1103" s="2216"/>
      <c r="I1103" s="2216"/>
      <c r="J1103" s="2216"/>
      <c r="K1103" s="2216"/>
      <c r="L1103" s="2216"/>
      <c r="M1103" s="2216"/>
      <c r="N1103" s="2216"/>
      <c r="O1103" s="2216"/>
      <c r="P1103" s="24"/>
    </row>
    <row r="1104" spans="6:16" hidden="1">
      <c r="F1104" s="2216"/>
      <c r="G1104" s="2216"/>
      <c r="H1104" s="2216"/>
      <c r="I1104" s="2216"/>
      <c r="J1104" s="2216"/>
      <c r="K1104" s="2216"/>
      <c r="L1104" s="2216"/>
      <c r="M1104" s="2216"/>
      <c r="N1104" s="2216"/>
      <c r="O1104" s="2216"/>
      <c r="P1104" s="24"/>
    </row>
    <row r="1105" spans="6:16" hidden="1">
      <c r="F1105" s="2216"/>
      <c r="G1105" s="2216"/>
      <c r="H1105" s="2216"/>
      <c r="I1105" s="2216"/>
      <c r="J1105" s="2216"/>
      <c r="K1105" s="2216"/>
      <c r="L1105" s="2216"/>
      <c r="M1105" s="2216"/>
      <c r="N1105" s="2216"/>
      <c r="O1105" s="2216"/>
      <c r="P1105" s="24"/>
    </row>
    <row r="1106" spans="6:16" hidden="1">
      <c r="F1106" s="2216"/>
      <c r="G1106" s="2216"/>
      <c r="H1106" s="2216"/>
      <c r="I1106" s="2216"/>
      <c r="J1106" s="2216"/>
      <c r="K1106" s="2216"/>
      <c r="L1106" s="2216"/>
      <c r="M1106" s="2216"/>
      <c r="N1106" s="2216"/>
      <c r="O1106" s="2216"/>
      <c r="P1106" s="24"/>
    </row>
    <row r="1107" spans="6:16" hidden="1">
      <c r="F1107" s="2216"/>
      <c r="G1107" s="2216"/>
      <c r="H1107" s="2216"/>
      <c r="I1107" s="2216"/>
      <c r="J1107" s="2216"/>
      <c r="K1107" s="2216"/>
      <c r="L1107" s="2216"/>
      <c r="M1107" s="2216"/>
      <c r="N1107" s="2216"/>
      <c r="O1107" s="2216"/>
      <c r="P1107" s="24"/>
    </row>
    <row r="1108" spans="6:16" hidden="1">
      <c r="F1108" s="2216"/>
      <c r="G1108" s="2216"/>
      <c r="H1108" s="2216"/>
      <c r="I1108" s="2216"/>
      <c r="J1108" s="2216"/>
      <c r="K1108" s="2216"/>
      <c r="L1108" s="2216"/>
      <c r="M1108" s="2216"/>
      <c r="N1108" s="2216"/>
      <c r="O1108" s="2216"/>
      <c r="P1108" s="24"/>
    </row>
    <row r="1109" spans="6:16" hidden="1">
      <c r="F1109" s="2216"/>
      <c r="G1109" s="2216"/>
      <c r="H1109" s="2216"/>
      <c r="I1109" s="2216"/>
      <c r="J1109" s="2216"/>
      <c r="K1109" s="2216"/>
      <c r="L1109" s="2216"/>
      <c r="M1109" s="2216"/>
      <c r="N1109" s="2216"/>
      <c r="O1109" s="2216"/>
      <c r="P1109" s="24"/>
    </row>
    <row r="1110" spans="6:16" hidden="1">
      <c r="F1110" s="2216"/>
      <c r="G1110" s="2216"/>
      <c r="H1110" s="2216"/>
      <c r="I1110" s="2216"/>
      <c r="J1110" s="2216"/>
      <c r="K1110" s="2216"/>
      <c r="L1110" s="2216"/>
      <c r="M1110" s="2216"/>
      <c r="N1110" s="2216"/>
      <c r="O1110" s="2216"/>
      <c r="P1110" s="24"/>
    </row>
    <row r="1111" spans="6:16" hidden="1">
      <c r="F1111" s="2216"/>
      <c r="G1111" s="2216"/>
      <c r="H1111" s="2216"/>
      <c r="I1111" s="2216"/>
      <c r="J1111" s="2216"/>
      <c r="K1111" s="2216"/>
      <c r="L1111" s="2216"/>
      <c r="M1111" s="2216"/>
      <c r="N1111" s="2216"/>
      <c r="O1111" s="2216"/>
      <c r="P1111" s="24"/>
    </row>
    <row r="1112" spans="6:16" hidden="1">
      <c r="F1112" s="2216"/>
      <c r="G1112" s="2216"/>
      <c r="H1112" s="2216"/>
      <c r="I1112" s="2216"/>
      <c r="J1112" s="2216"/>
      <c r="K1112" s="2216"/>
      <c r="L1112" s="2216"/>
      <c r="M1112" s="2216"/>
      <c r="N1112" s="2216"/>
      <c r="O1112" s="2216"/>
      <c r="P1112" s="24"/>
    </row>
    <row r="1113" spans="6:16" hidden="1">
      <c r="F1113" s="2216"/>
      <c r="G1113" s="2216"/>
      <c r="H1113" s="2216"/>
      <c r="I1113" s="2216"/>
      <c r="J1113" s="2216"/>
      <c r="K1113" s="2216"/>
      <c r="L1113" s="2216"/>
      <c r="M1113" s="2216"/>
      <c r="N1113" s="2216"/>
      <c r="O1113" s="2216"/>
      <c r="P1113" s="24"/>
    </row>
    <row r="1114" spans="6:16" hidden="1">
      <c r="F1114" s="2216"/>
      <c r="G1114" s="2216"/>
      <c r="H1114" s="2216"/>
      <c r="I1114" s="2216"/>
      <c r="J1114" s="2216"/>
      <c r="K1114" s="2216"/>
      <c r="L1114" s="2216"/>
      <c r="M1114" s="2216"/>
      <c r="N1114" s="2216"/>
      <c r="O1114" s="2216"/>
      <c r="P1114" s="24"/>
    </row>
    <row r="1115" spans="6:16" hidden="1">
      <c r="F1115" s="2216"/>
      <c r="G1115" s="2216"/>
      <c r="H1115" s="2216"/>
      <c r="I1115" s="2216"/>
      <c r="J1115" s="2216"/>
      <c r="K1115" s="2216"/>
      <c r="L1115" s="2216"/>
      <c r="M1115" s="2216"/>
      <c r="N1115" s="2216"/>
      <c r="O1115" s="2216"/>
      <c r="P1115" s="24"/>
    </row>
    <row r="1116" spans="6:16" hidden="1">
      <c r="F1116" s="2216"/>
      <c r="G1116" s="2216"/>
      <c r="H1116" s="2216"/>
      <c r="I1116" s="2216"/>
      <c r="J1116" s="2216"/>
      <c r="K1116" s="2216"/>
      <c r="L1116" s="2216"/>
      <c r="M1116" s="2216"/>
      <c r="N1116" s="2216"/>
      <c r="O1116" s="2216"/>
      <c r="P1116" s="24"/>
    </row>
    <row r="1117" spans="6:16" hidden="1">
      <c r="F1117" s="2216"/>
      <c r="G1117" s="2216"/>
      <c r="H1117" s="2216"/>
      <c r="I1117" s="2216"/>
      <c r="J1117" s="2216"/>
      <c r="K1117" s="2216"/>
      <c r="L1117" s="2216"/>
      <c r="M1117" s="2216"/>
      <c r="N1117" s="2216"/>
      <c r="O1117" s="2216"/>
      <c r="P1117" s="24"/>
    </row>
    <row r="1118" spans="6:16" hidden="1">
      <c r="F1118" s="2216"/>
      <c r="G1118" s="2216"/>
      <c r="H1118" s="2216"/>
      <c r="I1118" s="2216"/>
      <c r="J1118" s="2216"/>
      <c r="K1118" s="2216"/>
      <c r="L1118" s="2216"/>
      <c r="M1118" s="2216"/>
      <c r="N1118" s="2216"/>
      <c r="O1118" s="2216"/>
      <c r="P1118" s="24"/>
    </row>
    <row r="1119" spans="6:16" hidden="1">
      <c r="F1119" s="2216"/>
      <c r="G1119" s="2216"/>
      <c r="H1119" s="2216"/>
      <c r="I1119" s="2216"/>
      <c r="J1119" s="2216"/>
      <c r="K1119" s="2216"/>
      <c r="L1119" s="2216"/>
      <c r="M1119" s="2216"/>
      <c r="N1119" s="2216"/>
      <c r="O1119" s="2216"/>
      <c r="P1119" s="24"/>
    </row>
    <row r="1120" spans="6:16" hidden="1">
      <c r="F1120" s="2216"/>
      <c r="G1120" s="2216"/>
      <c r="H1120" s="2216"/>
      <c r="I1120" s="2216"/>
      <c r="J1120" s="2216"/>
      <c r="K1120" s="2216"/>
      <c r="L1120" s="2216"/>
      <c r="M1120" s="2216"/>
      <c r="N1120" s="2216"/>
      <c r="O1120" s="2216"/>
      <c r="P1120" s="24"/>
    </row>
    <row r="1121" spans="6:16" hidden="1">
      <c r="F1121" s="2216"/>
      <c r="G1121" s="2216"/>
      <c r="H1121" s="2216"/>
      <c r="I1121" s="2216"/>
      <c r="J1121" s="2216"/>
      <c r="K1121" s="2216"/>
      <c r="L1121" s="2216"/>
      <c r="M1121" s="2216"/>
      <c r="N1121" s="2216"/>
      <c r="O1121" s="2216"/>
      <c r="P1121" s="24"/>
    </row>
    <row r="1122" spans="6:16" hidden="1">
      <c r="F1122" s="2216"/>
      <c r="G1122" s="2216"/>
      <c r="H1122" s="2216"/>
      <c r="I1122" s="2216"/>
      <c r="J1122" s="2216"/>
      <c r="K1122" s="2216"/>
      <c r="L1122" s="2216"/>
      <c r="M1122" s="2216"/>
      <c r="N1122" s="2216"/>
      <c r="O1122" s="2216"/>
      <c r="P1122" s="24"/>
    </row>
    <row r="1123" spans="6:16" hidden="1">
      <c r="F1123" s="2216"/>
      <c r="G1123" s="2216"/>
      <c r="H1123" s="2216"/>
      <c r="I1123" s="2216"/>
      <c r="J1123" s="2216"/>
      <c r="K1123" s="2216"/>
      <c r="L1123" s="2216"/>
      <c r="M1123" s="2216"/>
      <c r="N1123" s="2216"/>
      <c r="O1123" s="2216"/>
      <c r="P1123" s="24"/>
    </row>
    <row r="1124" spans="6:16" hidden="1">
      <c r="F1124" s="2216"/>
      <c r="G1124" s="2216"/>
      <c r="H1124" s="2216"/>
      <c r="I1124" s="2216"/>
      <c r="J1124" s="2216"/>
      <c r="K1124" s="2216"/>
      <c r="L1124" s="2216"/>
      <c r="M1124" s="2216"/>
      <c r="N1124" s="2216"/>
      <c r="O1124" s="2216"/>
      <c r="P1124" s="24"/>
    </row>
    <row r="1125" spans="6:16" hidden="1">
      <c r="F1125" s="2216"/>
      <c r="G1125" s="2216"/>
      <c r="H1125" s="2216"/>
      <c r="I1125" s="2216"/>
      <c r="J1125" s="2216"/>
      <c r="K1125" s="2216"/>
      <c r="L1125" s="2216"/>
      <c r="M1125" s="2216"/>
      <c r="N1125" s="2216"/>
      <c r="O1125" s="2216"/>
      <c r="P1125" s="24"/>
    </row>
    <row r="1126" spans="6:16" hidden="1">
      <c r="F1126" s="2216"/>
      <c r="G1126" s="2216"/>
      <c r="H1126" s="2216"/>
      <c r="I1126" s="2216"/>
      <c r="J1126" s="2216"/>
      <c r="K1126" s="2216"/>
      <c r="L1126" s="2216"/>
      <c r="M1126" s="2216"/>
      <c r="N1126" s="2216"/>
      <c r="O1126" s="2216"/>
      <c r="P1126" s="24"/>
    </row>
    <row r="1127" spans="6:16" hidden="1">
      <c r="F1127" s="2216"/>
      <c r="G1127" s="2216"/>
      <c r="H1127" s="2216"/>
      <c r="I1127" s="2216"/>
      <c r="J1127" s="2216"/>
      <c r="K1127" s="2216"/>
      <c r="L1127" s="2216"/>
      <c r="M1127" s="2216"/>
      <c r="N1127" s="2216"/>
      <c r="O1127" s="2216"/>
      <c r="P1127" s="24"/>
    </row>
    <row r="1128" spans="6:16" hidden="1">
      <c r="F1128" s="2216"/>
      <c r="G1128" s="2216"/>
      <c r="H1128" s="2216"/>
      <c r="I1128" s="2216"/>
      <c r="J1128" s="2216"/>
      <c r="K1128" s="2216"/>
      <c r="L1128" s="2216"/>
      <c r="M1128" s="2216"/>
      <c r="N1128" s="2216"/>
      <c r="O1128" s="2216"/>
      <c r="P1128" s="24"/>
    </row>
    <row r="1129" spans="6:16" hidden="1">
      <c r="F1129" s="2216"/>
      <c r="G1129" s="2216"/>
      <c r="H1129" s="2216"/>
      <c r="I1129" s="2216"/>
      <c r="J1129" s="2216"/>
      <c r="K1129" s="2216"/>
      <c r="L1129" s="2216"/>
      <c r="M1129" s="2216"/>
      <c r="N1129" s="2216"/>
      <c r="O1129" s="2216"/>
      <c r="P1129" s="24"/>
    </row>
    <row r="1130" spans="6:16" hidden="1">
      <c r="F1130" s="2216"/>
      <c r="G1130" s="2216"/>
      <c r="H1130" s="2216"/>
      <c r="I1130" s="2216"/>
      <c r="J1130" s="2216"/>
      <c r="K1130" s="2216"/>
      <c r="L1130" s="2216"/>
      <c r="M1130" s="2216"/>
      <c r="N1130" s="2216"/>
      <c r="O1130" s="2216"/>
      <c r="P1130" s="24"/>
    </row>
    <row r="1131" spans="6:16" hidden="1">
      <c r="F1131" s="2216"/>
      <c r="G1131" s="2216"/>
      <c r="H1131" s="2216"/>
      <c r="I1131" s="2216"/>
      <c r="J1131" s="2216"/>
      <c r="K1131" s="2216"/>
      <c r="L1131" s="2216"/>
      <c r="M1131" s="2216"/>
      <c r="N1131" s="2216"/>
      <c r="O1131" s="2216"/>
      <c r="P1131" s="24"/>
    </row>
    <row r="1132" spans="6:16" hidden="1">
      <c r="F1132" s="2216"/>
      <c r="G1132" s="2216"/>
      <c r="H1132" s="2216"/>
      <c r="I1132" s="2216"/>
      <c r="J1132" s="2216"/>
      <c r="K1132" s="2216"/>
      <c r="L1132" s="2216"/>
      <c r="M1132" s="2216"/>
      <c r="N1132" s="2216"/>
      <c r="O1132" s="2216"/>
      <c r="P1132" s="24"/>
    </row>
    <row r="1133" spans="6:16" hidden="1">
      <c r="F1133" s="2216"/>
      <c r="G1133" s="2216"/>
      <c r="H1133" s="2216"/>
      <c r="I1133" s="2216"/>
      <c r="J1133" s="2216"/>
      <c r="K1133" s="2216"/>
      <c r="L1133" s="2216"/>
      <c r="M1133" s="2216"/>
      <c r="N1133" s="2216"/>
      <c r="O1133" s="2216"/>
      <c r="P1133" s="24"/>
    </row>
    <row r="1134" spans="6:16" hidden="1">
      <c r="F1134" s="2216"/>
      <c r="G1134" s="2216"/>
      <c r="H1134" s="2216"/>
      <c r="I1134" s="2216"/>
      <c r="J1134" s="2216"/>
      <c r="K1134" s="2216"/>
      <c r="L1134" s="2216"/>
      <c r="M1134" s="2216"/>
      <c r="N1134" s="2216"/>
      <c r="O1134" s="2216"/>
      <c r="P1134" s="24"/>
    </row>
    <row r="1135" spans="6:16" hidden="1">
      <c r="F1135" s="2216"/>
      <c r="G1135" s="2216"/>
      <c r="H1135" s="2216"/>
      <c r="I1135" s="2216"/>
      <c r="J1135" s="2216"/>
      <c r="K1135" s="2216"/>
      <c r="L1135" s="2216"/>
      <c r="M1135" s="2216"/>
      <c r="N1135" s="2216"/>
      <c r="O1135" s="2216"/>
      <c r="P1135" s="24"/>
    </row>
    <row r="1136" spans="6:16" hidden="1">
      <c r="F1136" s="2216"/>
      <c r="G1136" s="2216"/>
      <c r="H1136" s="2216"/>
      <c r="I1136" s="2216"/>
      <c r="J1136" s="2216"/>
      <c r="K1136" s="2216"/>
      <c r="L1136" s="2216"/>
      <c r="M1136" s="2216"/>
      <c r="N1136" s="2216"/>
      <c r="O1136" s="2216"/>
      <c r="P1136" s="24"/>
    </row>
    <row r="1137" spans="6:16" hidden="1">
      <c r="F1137" s="2216"/>
      <c r="G1137" s="2216"/>
      <c r="H1137" s="2216"/>
      <c r="I1137" s="2216"/>
      <c r="J1137" s="2216"/>
      <c r="K1137" s="2216"/>
      <c r="L1137" s="2216"/>
      <c r="M1137" s="2216"/>
      <c r="N1137" s="2216"/>
      <c r="O1137" s="2216"/>
      <c r="P1137" s="24"/>
    </row>
    <row r="1138" spans="6:16" hidden="1">
      <c r="F1138" s="2216"/>
      <c r="G1138" s="2216"/>
      <c r="H1138" s="2216"/>
      <c r="I1138" s="2216"/>
      <c r="J1138" s="2216"/>
      <c r="K1138" s="2216"/>
      <c r="L1138" s="2216"/>
      <c r="M1138" s="2216"/>
      <c r="N1138" s="2216"/>
      <c r="O1138" s="2216"/>
      <c r="P1138" s="24"/>
    </row>
    <row r="1139" spans="6:16" hidden="1">
      <c r="F1139" s="2216"/>
      <c r="G1139" s="2216"/>
      <c r="H1139" s="2216"/>
      <c r="I1139" s="2216"/>
      <c r="J1139" s="2216"/>
      <c r="K1139" s="2216"/>
      <c r="L1139" s="2216"/>
      <c r="M1139" s="2216"/>
      <c r="N1139" s="2216"/>
      <c r="O1139" s="2216"/>
      <c r="P1139" s="24"/>
    </row>
    <row r="1140" spans="6:16" hidden="1">
      <c r="F1140" s="2216"/>
      <c r="G1140" s="2216"/>
      <c r="H1140" s="2216"/>
      <c r="I1140" s="2216"/>
      <c r="J1140" s="2216"/>
      <c r="K1140" s="2216"/>
      <c r="L1140" s="2216"/>
      <c r="M1140" s="2216"/>
      <c r="N1140" s="2216"/>
      <c r="O1140" s="2216"/>
      <c r="P1140" s="24"/>
    </row>
    <row r="1141" spans="6:16" hidden="1">
      <c r="F1141" s="2216"/>
      <c r="G1141" s="2216"/>
      <c r="H1141" s="2216"/>
      <c r="I1141" s="2216"/>
      <c r="J1141" s="2216"/>
      <c r="K1141" s="2216"/>
      <c r="L1141" s="2216"/>
      <c r="M1141" s="2216"/>
      <c r="N1141" s="2216"/>
      <c r="O1141" s="2216"/>
      <c r="P1141" s="24"/>
    </row>
    <row r="1142" spans="6:16" hidden="1">
      <c r="F1142" s="2216"/>
      <c r="G1142" s="2216"/>
      <c r="H1142" s="2216"/>
      <c r="I1142" s="2216"/>
      <c r="J1142" s="2216"/>
      <c r="K1142" s="2216"/>
      <c r="L1142" s="2216"/>
      <c r="M1142" s="2216"/>
      <c r="N1142" s="2216"/>
      <c r="O1142" s="2216"/>
      <c r="P1142" s="24"/>
    </row>
    <row r="1143" spans="6:16" hidden="1">
      <c r="F1143" s="2216"/>
      <c r="G1143" s="2216"/>
      <c r="H1143" s="2216"/>
      <c r="I1143" s="2216"/>
      <c r="J1143" s="2216"/>
      <c r="K1143" s="2216"/>
      <c r="L1143" s="2216"/>
      <c r="M1143" s="2216"/>
      <c r="N1143" s="2216"/>
      <c r="O1143" s="2216"/>
      <c r="P1143" s="24"/>
    </row>
    <row r="1144" spans="6:16" hidden="1">
      <c r="F1144" s="2216"/>
      <c r="G1144" s="2216"/>
      <c r="H1144" s="2216"/>
      <c r="I1144" s="2216"/>
      <c r="J1144" s="2216"/>
      <c r="K1144" s="2216"/>
      <c r="L1144" s="2216"/>
      <c r="M1144" s="2216"/>
      <c r="N1144" s="2216"/>
      <c r="O1144" s="2216"/>
      <c r="P1144" s="24"/>
    </row>
    <row r="1145" spans="6:16" hidden="1">
      <c r="F1145" s="2216"/>
      <c r="G1145" s="2216"/>
      <c r="H1145" s="2216"/>
      <c r="I1145" s="2216"/>
      <c r="J1145" s="2216"/>
      <c r="K1145" s="2216"/>
      <c r="L1145" s="2216"/>
      <c r="M1145" s="2216"/>
      <c r="N1145" s="2216"/>
      <c r="O1145" s="2216"/>
      <c r="P1145" s="24"/>
    </row>
    <row r="1146" spans="6:16" hidden="1">
      <c r="F1146" s="2216"/>
      <c r="G1146" s="2216"/>
      <c r="H1146" s="2216"/>
      <c r="I1146" s="2216"/>
      <c r="J1146" s="2216"/>
      <c r="K1146" s="2216"/>
      <c r="L1146" s="2216"/>
      <c r="M1146" s="2216"/>
      <c r="N1146" s="2216"/>
      <c r="O1146" s="2216"/>
      <c r="P1146" s="24"/>
    </row>
    <row r="1147" spans="6:16" hidden="1">
      <c r="F1147" s="2216"/>
      <c r="G1147" s="2216"/>
      <c r="H1147" s="2216"/>
      <c r="I1147" s="2216"/>
      <c r="J1147" s="2216"/>
      <c r="K1147" s="2216"/>
      <c r="L1147" s="2216"/>
      <c r="M1147" s="2216"/>
      <c r="N1147" s="2216"/>
      <c r="O1147" s="2216"/>
      <c r="P1147" s="24"/>
    </row>
    <row r="1148" spans="6:16" hidden="1">
      <c r="F1148" s="2216"/>
      <c r="G1148" s="2216"/>
      <c r="H1148" s="2216"/>
      <c r="I1148" s="2216"/>
      <c r="J1148" s="2216"/>
      <c r="K1148" s="2216"/>
      <c r="L1148" s="2216"/>
      <c r="M1148" s="2216"/>
      <c r="N1148" s="2216"/>
      <c r="O1148" s="2216"/>
      <c r="P1148" s="24"/>
    </row>
    <row r="1149" spans="6:16" hidden="1">
      <c r="F1149" s="2216"/>
      <c r="G1149" s="2216"/>
      <c r="H1149" s="2216"/>
      <c r="I1149" s="2216"/>
      <c r="J1149" s="2216"/>
      <c r="K1149" s="2216"/>
      <c r="L1149" s="2216"/>
      <c r="M1149" s="2216"/>
      <c r="N1149" s="2216"/>
      <c r="O1149" s="2216"/>
      <c r="P1149" s="24"/>
    </row>
    <row r="1150" spans="6:16" hidden="1">
      <c r="F1150" s="2216"/>
      <c r="G1150" s="2216"/>
      <c r="H1150" s="2216"/>
      <c r="I1150" s="2216"/>
      <c r="J1150" s="2216"/>
      <c r="K1150" s="2216"/>
      <c r="L1150" s="2216"/>
      <c r="M1150" s="2216"/>
      <c r="N1150" s="2216"/>
      <c r="O1150" s="2216"/>
      <c r="P1150" s="24"/>
    </row>
    <row r="1151" spans="6:16" hidden="1">
      <c r="F1151" s="2216"/>
      <c r="G1151" s="2216"/>
      <c r="H1151" s="2216"/>
      <c r="I1151" s="2216"/>
      <c r="J1151" s="2216"/>
      <c r="K1151" s="2216"/>
      <c r="L1151" s="2216"/>
      <c r="M1151" s="2216"/>
      <c r="N1151" s="2216"/>
      <c r="O1151" s="2216"/>
      <c r="P1151" s="24"/>
    </row>
    <row r="1152" spans="6:16" hidden="1">
      <c r="F1152" s="2216"/>
      <c r="G1152" s="2216"/>
      <c r="H1152" s="2216"/>
      <c r="I1152" s="2216"/>
      <c r="J1152" s="2216"/>
      <c r="K1152" s="2216"/>
      <c r="L1152" s="2216"/>
      <c r="M1152" s="2216"/>
      <c r="N1152" s="2216"/>
      <c r="O1152" s="2216"/>
      <c r="P1152" s="24"/>
    </row>
    <row r="1153" spans="6:16" hidden="1">
      <c r="F1153" s="2216"/>
      <c r="G1153" s="2216"/>
      <c r="H1153" s="2216"/>
      <c r="I1153" s="2216"/>
      <c r="J1153" s="2216"/>
      <c r="K1153" s="2216"/>
      <c r="L1153" s="2216"/>
      <c r="M1153" s="2216"/>
      <c r="N1153" s="2216"/>
      <c r="O1153" s="2216"/>
      <c r="P1153" s="24"/>
    </row>
    <row r="1154" spans="6:16" hidden="1">
      <c r="F1154" s="2216"/>
      <c r="G1154" s="2216"/>
      <c r="H1154" s="2216"/>
      <c r="I1154" s="2216"/>
      <c r="J1154" s="2216"/>
      <c r="K1154" s="2216"/>
      <c r="L1154" s="2216"/>
      <c r="M1154" s="2216"/>
      <c r="N1154" s="2216"/>
      <c r="O1154" s="2216"/>
      <c r="P1154" s="24"/>
    </row>
    <row r="1155" spans="6:16" hidden="1">
      <c r="F1155" s="2216"/>
      <c r="G1155" s="2216"/>
      <c r="H1155" s="2216"/>
      <c r="I1155" s="2216"/>
      <c r="J1155" s="2216"/>
      <c r="K1155" s="2216"/>
      <c r="L1155" s="2216"/>
      <c r="M1155" s="2216"/>
      <c r="N1155" s="2216"/>
      <c r="O1155" s="2216"/>
      <c r="P1155" s="24"/>
    </row>
    <row r="1156" spans="6:16" hidden="1">
      <c r="F1156" s="2216"/>
      <c r="G1156" s="2216"/>
      <c r="H1156" s="2216"/>
      <c r="I1156" s="2216"/>
      <c r="J1156" s="2216"/>
      <c r="K1156" s="2216"/>
      <c r="L1156" s="2216"/>
      <c r="M1156" s="2216"/>
      <c r="N1156" s="2216"/>
      <c r="O1156" s="2216"/>
      <c r="P1156" s="24"/>
    </row>
    <row r="1157" spans="6:16">
      <c r="F1157" s="2216"/>
      <c r="G1157" s="2216"/>
      <c r="H1157" s="2217"/>
      <c r="I1157" s="2217"/>
      <c r="J1157" s="2218"/>
      <c r="K1157" s="2218"/>
      <c r="L1157" s="2218"/>
      <c r="M1157" s="2218"/>
      <c r="N1157" s="2218"/>
      <c r="O1157" s="2218"/>
      <c r="P1157" s="24"/>
    </row>
    <row r="1158" spans="6:16">
      <c r="F1158" s="2216"/>
      <c r="G1158" s="2216"/>
      <c r="H1158" s="2217"/>
      <c r="I1158" s="2217"/>
      <c r="J1158" s="2218"/>
      <c r="K1158" s="2218"/>
      <c r="L1158" s="2218"/>
      <c r="M1158" s="2218"/>
      <c r="N1158" s="2218"/>
      <c r="O1158" s="2218"/>
      <c r="P1158" s="24"/>
    </row>
    <row r="1159" spans="6:16">
      <c r="F1159" s="2216"/>
      <c r="G1159" s="2216"/>
      <c r="H1159" s="2217"/>
      <c r="I1159" s="2217"/>
      <c r="J1159" s="2218"/>
      <c r="K1159" s="2218"/>
      <c r="L1159" s="2218"/>
      <c r="M1159" s="2218"/>
      <c r="N1159" s="2218"/>
      <c r="O1159" s="2218"/>
      <c r="P1159" s="24"/>
    </row>
    <row r="1160" spans="6:16">
      <c r="F1160" s="2216"/>
      <c r="G1160" s="2216"/>
      <c r="H1160" s="2217"/>
      <c r="I1160" s="2217"/>
      <c r="J1160" s="2218"/>
      <c r="K1160" s="2218"/>
      <c r="L1160" s="2218"/>
      <c r="M1160" s="2218"/>
      <c r="N1160" s="2218"/>
      <c r="O1160" s="2218"/>
      <c r="P1160" s="24"/>
    </row>
    <row r="1161" spans="6:16">
      <c r="F1161" s="2216"/>
      <c r="G1161" s="2216"/>
      <c r="H1161" s="2217"/>
      <c r="I1161" s="2217"/>
      <c r="J1161" s="2218"/>
      <c r="K1161" s="2218"/>
      <c r="L1161" s="2218"/>
      <c r="M1161" s="2218"/>
      <c r="N1161" s="2218"/>
      <c r="O1161" s="2218"/>
      <c r="P1161" s="24"/>
    </row>
    <row r="1162" spans="6:16">
      <c r="F1162" s="2216"/>
      <c r="G1162" s="2216"/>
      <c r="H1162" s="2217"/>
      <c r="I1162" s="2217"/>
      <c r="J1162" s="2218"/>
      <c r="K1162" s="2218"/>
      <c r="L1162" s="2218"/>
      <c r="M1162" s="2218"/>
      <c r="N1162" s="2218"/>
      <c r="O1162" s="2218"/>
      <c r="P1162" s="24"/>
    </row>
    <row r="1163" spans="6:16">
      <c r="F1163" s="2216"/>
      <c r="G1163" s="2216"/>
      <c r="H1163" s="2217"/>
      <c r="I1163" s="2217"/>
      <c r="J1163" s="2218"/>
      <c r="K1163" s="2218"/>
      <c r="L1163" s="2218"/>
      <c r="M1163" s="2218"/>
      <c r="N1163" s="2218"/>
      <c r="O1163" s="2218"/>
      <c r="P1163" s="24"/>
    </row>
    <row r="1164" spans="6:16">
      <c r="F1164" s="2216"/>
      <c r="G1164" s="2216"/>
      <c r="H1164" s="2217"/>
      <c r="I1164" s="2217"/>
      <c r="J1164" s="2218"/>
      <c r="K1164" s="2218"/>
      <c r="L1164" s="2218"/>
      <c r="M1164" s="2218"/>
      <c r="N1164" s="2218"/>
      <c r="O1164" s="2218"/>
      <c r="P1164" s="24"/>
    </row>
    <row r="1165" spans="6:16">
      <c r="F1165" s="2216"/>
      <c r="G1165" s="2216"/>
      <c r="H1165" s="2217"/>
      <c r="I1165" s="2217"/>
      <c r="J1165" s="2218"/>
      <c r="K1165" s="2218"/>
      <c r="L1165" s="2218"/>
      <c r="M1165" s="2218"/>
      <c r="N1165" s="2218"/>
      <c r="O1165" s="2218"/>
      <c r="P1165" s="24"/>
    </row>
    <row r="1166" spans="6:16">
      <c r="F1166" s="2216"/>
      <c r="G1166" s="2216"/>
      <c r="H1166" s="2217"/>
      <c r="I1166" s="2217"/>
      <c r="J1166" s="2218"/>
      <c r="K1166" s="2218"/>
      <c r="L1166" s="2218"/>
      <c r="M1166" s="2218"/>
      <c r="N1166" s="2218"/>
      <c r="O1166" s="2218"/>
      <c r="P1166" s="24"/>
    </row>
    <row r="1167" spans="6:16">
      <c r="F1167" s="2216"/>
      <c r="G1167" s="2216"/>
      <c r="H1167" s="2217"/>
      <c r="I1167" s="2217"/>
      <c r="J1167" s="2218"/>
      <c r="K1167" s="2218"/>
      <c r="L1167" s="2218"/>
      <c r="M1167" s="2218"/>
      <c r="N1167" s="2218"/>
      <c r="O1167" s="2218"/>
      <c r="P1167" s="24"/>
    </row>
    <row r="1168" spans="6:16">
      <c r="F1168" s="2216"/>
      <c r="G1168" s="2216"/>
      <c r="H1168" s="2217"/>
      <c r="I1168" s="2217"/>
      <c r="J1168" s="2218"/>
      <c r="K1168" s="2218"/>
      <c r="L1168" s="2218"/>
      <c r="M1168" s="2218"/>
      <c r="N1168" s="2218"/>
      <c r="O1168" s="2218"/>
      <c r="P1168" s="24"/>
    </row>
    <row r="1169" spans="6:16">
      <c r="F1169" s="2216"/>
      <c r="G1169" s="2216"/>
      <c r="H1169" s="2217"/>
      <c r="I1169" s="2217"/>
      <c r="J1169" s="2218"/>
      <c r="K1169" s="2218"/>
      <c r="L1169" s="2218"/>
      <c r="M1169" s="2218"/>
      <c r="N1169" s="2218"/>
      <c r="O1169" s="2218"/>
      <c r="P1169" s="24"/>
    </row>
    <row r="1170" spans="6:16">
      <c r="F1170" s="2216"/>
      <c r="G1170" s="2216"/>
      <c r="H1170" s="2217"/>
      <c r="I1170" s="2217"/>
      <c r="J1170" s="2218"/>
      <c r="K1170" s="2218"/>
      <c r="L1170" s="2218"/>
      <c r="M1170" s="2218"/>
      <c r="N1170" s="2218"/>
      <c r="O1170" s="2218"/>
      <c r="P1170" s="24"/>
    </row>
    <row r="1171" spans="6:16">
      <c r="F1171" s="2216"/>
      <c r="G1171" s="2216"/>
      <c r="H1171" s="2217"/>
      <c r="I1171" s="2217"/>
      <c r="J1171" s="2218"/>
      <c r="K1171" s="2218"/>
      <c r="L1171" s="2218"/>
      <c r="M1171" s="2218"/>
      <c r="N1171" s="2218"/>
      <c r="O1171" s="2218"/>
      <c r="P1171" s="24"/>
    </row>
    <row r="1172" spans="6:16">
      <c r="F1172" s="2216"/>
      <c r="G1172" s="2216"/>
      <c r="H1172" s="2217"/>
      <c r="I1172" s="2217"/>
      <c r="J1172" s="2218"/>
      <c r="K1172" s="2218"/>
      <c r="L1172" s="2218"/>
      <c r="M1172" s="2218"/>
      <c r="N1172" s="2218"/>
      <c r="O1172" s="2218"/>
      <c r="P1172" s="24"/>
    </row>
    <row r="1173" spans="6:16">
      <c r="F1173" s="2216"/>
      <c r="G1173" s="2216"/>
      <c r="H1173" s="2217"/>
      <c r="I1173" s="2217"/>
      <c r="J1173" s="2218"/>
      <c r="K1173" s="2218"/>
      <c r="L1173" s="2218"/>
      <c r="M1173" s="2218"/>
      <c r="N1173" s="2218"/>
      <c r="O1173" s="2218"/>
      <c r="P1173" s="24"/>
    </row>
    <row r="1174" spans="6:16">
      <c r="F1174" s="2216"/>
      <c r="G1174" s="2216"/>
      <c r="H1174" s="2217"/>
      <c r="I1174" s="2217"/>
      <c r="J1174" s="2218"/>
      <c r="K1174" s="2218"/>
      <c r="L1174" s="2218"/>
      <c r="M1174" s="2218"/>
      <c r="N1174" s="2218"/>
      <c r="O1174" s="2218"/>
      <c r="P1174" s="24"/>
    </row>
    <row r="1175" spans="6:16">
      <c r="F1175" s="2216"/>
      <c r="G1175" s="2216"/>
      <c r="H1175" s="2217"/>
      <c r="I1175" s="2217"/>
      <c r="J1175" s="2218"/>
      <c r="K1175" s="2218"/>
      <c r="L1175" s="2218"/>
      <c r="M1175" s="2218"/>
      <c r="N1175" s="2218"/>
      <c r="O1175" s="2218"/>
      <c r="P1175" s="24"/>
    </row>
    <row r="1176" spans="6:16">
      <c r="F1176" s="2216"/>
      <c r="G1176" s="2216"/>
      <c r="H1176" s="2217"/>
      <c r="I1176" s="2217"/>
      <c r="J1176" s="2218"/>
      <c r="K1176" s="2218"/>
      <c r="L1176" s="2218"/>
      <c r="M1176" s="2218"/>
      <c r="N1176" s="2218"/>
      <c r="O1176" s="2218"/>
      <c r="P1176" s="24"/>
    </row>
    <row r="1177" spans="6:16">
      <c r="F1177" s="2216"/>
      <c r="G1177" s="2216"/>
      <c r="H1177" s="2217"/>
      <c r="I1177" s="2217"/>
      <c r="J1177" s="2218"/>
      <c r="K1177" s="2218"/>
      <c r="L1177" s="2218"/>
      <c r="M1177" s="2218"/>
      <c r="N1177" s="2218"/>
      <c r="O1177" s="2218"/>
      <c r="P1177" s="24"/>
    </row>
    <row r="1178" spans="6:16">
      <c r="F1178" s="2216"/>
      <c r="G1178" s="2216"/>
      <c r="H1178" s="2217"/>
      <c r="I1178" s="2217"/>
      <c r="J1178" s="2218"/>
      <c r="K1178" s="2218"/>
      <c r="L1178" s="2218"/>
      <c r="M1178" s="2218"/>
      <c r="N1178" s="2218"/>
      <c r="O1178" s="2218"/>
      <c r="P1178" s="24"/>
    </row>
    <row r="1179" spans="6:16">
      <c r="F1179" s="2216"/>
      <c r="G1179" s="2216"/>
      <c r="H1179" s="2217"/>
      <c r="I1179" s="2217"/>
      <c r="J1179" s="2218"/>
      <c r="K1179" s="2218"/>
      <c r="L1179" s="2218"/>
      <c r="M1179" s="2218"/>
      <c r="N1179" s="2218"/>
      <c r="O1179" s="2218"/>
      <c r="P1179" s="24"/>
    </row>
    <row r="1180" spans="6:16">
      <c r="P1180" s="24"/>
    </row>
    <row r="1181" spans="6:16">
      <c r="P1181" s="24"/>
    </row>
    <row r="1182" spans="6:16">
      <c r="P1182" s="24"/>
    </row>
    <row r="1183" spans="6:16">
      <c r="P1183" s="24"/>
    </row>
    <row r="1184" spans="6:16">
      <c r="P1184" s="24"/>
    </row>
    <row r="1185" spans="16:16">
      <c r="P1185" s="24"/>
    </row>
    <row r="1186" spans="16:16">
      <c r="P1186" s="24"/>
    </row>
    <row r="1187" spans="16:16">
      <c r="P1187" s="24"/>
    </row>
    <row r="1188" spans="16:16">
      <c r="P1188" s="24"/>
    </row>
    <row r="1189" spans="16:16">
      <c r="P1189" s="24"/>
    </row>
    <row r="1190" spans="16:16">
      <c r="P1190" s="24"/>
    </row>
    <row r="1191" spans="16:16">
      <c r="P1191" s="24"/>
    </row>
    <row r="1192" spans="16:16">
      <c r="P1192" s="24"/>
    </row>
    <row r="1193" spans="16:16">
      <c r="P1193" s="24"/>
    </row>
    <row r="1194" spans="16:16">
      <c r="P1194" s="24"/>
    </row>
    <row r="1195" spans="16:16">
      <c r="P1195" s="24"/>
    </row>
    <row r="1196" spans="16:16">
      <c r="P1196" s="24"/>
    </row>
    <row r="1197" spans="16:16">
      <c r="P1197" s="24"/>
    </row>
    <row r="1198" spans="16:16">
      <c r="P1198" s="24"/>
    </row>
    <row r="1199" spans="16:16">
      <c r="P1199" s="24"/>
    </row>
    <row r="1200" spans="16:16">
      <c r="P1200" s="24"/>
    </row>
    <row r="1201" spans="16:16">
      <c r="P1201" s="24"/>
    </row>
    <row r="1202" spans="16:16">
      <c r="P1202" s="24"/>
    </row>
    <row r="1203" spans="16:16">
      <c r="P1203" s="24"/>
    </row>
    <row r="1204" spans="16:16">
      <c r="P1204" s="24"/>
    </row>
    <row r="1205" spans="16:16">
      <c r="P1205" s="24"/>
    </row>
    <row r="1206" spans="16:16">
      <c r="P1206" s="24"/>
    </row>
    <row r="1207" spans="16:16">
      <c r="P1207" s="24"/>
    </row>
    <row r="1208" spans="16:16">
      <c r="P1208" s="24"/>
    </row>
    <row r="1209" spans="16:16">
      <c r="P1209" s="24"/>
    </row>
    <row r="1210" spans="16:16">
      <c r="P1210" s="24"/>
    </row>
    <row r="1211" spans="16:16">
      <c r="P1211" s="24"/>
    </row>
    <row r="1212" spans="16:16">
      <c r="P1212" s="24"/>
    </row>
    <row r="1213" spans="16:16">
      <c r="P1213" s="24"/>
    </row>
    <row r="1214" spans="16:16">
      <c r="P1214" s="24"/>
    </row>
    <row r="1215" spans="16:16">
      <c r="P1215" s="24"/>
    </row>
    <row r="1216" spans="16:16">
      <c r="P1216" s="24"/>
    </row>
    <row r="1217" spans="16:16">
      <c r="P1217" s="24"/>
    </row>
    <row r="1218" spans="16:16">
      <c r="P1218" s="24"/>
    </row>
    <row r="1219" spans="16:16">
      <c r="P1219" s="24"/>
    </row>
    <row r="1220" spans="16:16">
      <c r="P1220" s="24"/>
    </row>
    <row r="1221" spans="16:16">
      <c r="P1221" s="24"/>
    </row>
    <row r="1222" spans="16:16">
      <c r="P1222" s="24"/>
    </row>
    <row r="1223" spans="16:16">
      <c r="P1223" s="24"/>
    </row>
    <row r="1224" spans="16:16">
      <c r="P1224" s="24"/>
    </row>
    <row r="1225" spans="16:16">
      <c r="P1225" s="24"/>
    </row>
    <row r="1226" spans="16:16">
      <c r="P1226" s="24"/>
    </row>
    <row r="1227" spans="16:16">
      <c r="P1227" s="24"/>
    </row>
    <row r="1228" spans="16:16">
      <c r="P1228" s="24"/>
    </row>
    <row r="1229" spans="16:16">
      <c r="P1229" s="24"/>
    </row>
    <row r="1230" spans="16:16">
      <c r="P1230" s="24"/>
    </row>
    <row r="1231" spans="16:16">
      <c r="P1231" s="24"/>
    </row>
    <row r="1232" spans="16:16">
      <c r="P1232" s="24"/>
    </row>
    <row r="1233" spans="16:16">
      <c r="P1233" s="24"/>
    </row>
    <row r="1234" spans="16:16">
      <c r="P1234" s="24"/>
    </row>
    <row r="1235" spans="16:16">
      <c r="P1235" s="24"/>
    </row>
    <row r="1236" spans="16:16">
      <c r="P1236" s="24"/>
    </row>
    <row r="1237" spans="16:16">
      <c r="P1237" s="24"/>
    </row>
    <row r="1238" spans="16:16">
      <c r="P1238" s="24"/>
    </row>
    <row r="1239" spans="16:16">
      <c r="P1239" s="24"/>
    </row>
    <row r="1240" spans="16:16">
      <c r="P1240" s="24"/>
    </row>
    <row r="1241" spans="16:16">
      <c r="P1241" s="24"/>
    </row>
    <row r="1242" spans="16:16">
      <c r="P1242" s="24"/>
    </row>
    <row r="1243" spans="16:16">
      <c r="P1243" s="24"/>
    </row>
    <row r="1244" spans="16:16">
      <c r="P1244" s="24"/>
    </row>
    <row r="1245" spans="16:16">
      <c r="P1245" s="24"/>
    </row>
    <row r="1246" spans="16:16">
      <c r="P1246" s="24"/>
    </row>
    <row r="1247" spans="16:16">
      <c r="P1247" s="24"/>
    </row>
    <row r="1248" spans="16:16">
      <c r="P1248" s="24"/>
    </row>
    <row r="1249" spans="16:16">
      <c r="P1249" s="24"/>
    </row>
    <row r="1250" spans="16:16">
      <c r="P1250" s="24"/>
    </row>
    <row r="1251" spans="16:16">
      <c r="P1251" s="24"/>
    </row>
    <row r="1252" spans="16:16">
      <c r="P1252" s="24"/>
    </row>
    <row r="1253" spans="16:16">
      <c r="P1253" s="24"/>
    </row>
    <row r="1254" spans="16:16">
      <c r="P1254" s="24"/>
    </row>
    <row r="1255" spans="16:16">
      <c r="P1255" s="24"/>
    </row>
    <row r="1256" spans="16:16">
      <c r="P1256" s="24"/>
    </row>
    <row r="1257" spans="16:16">
      <c r="P1257" s="24"/>
    </row>
    <row r="1258" spans="16:16">
      <c r="P1258" s="24"/>
    </row>
    <row r="1259" spans="16:16">
      <c r="P1259" s="24"/>
    </row>
    <row r="1260" spans="16:16">
      <c r="P1260" s="24"/>
    </row>
    <row r="1261" spans="16:16">
      <c r="P1261" s="24"/>
    </row>
    <row r="1262" spans="16:16">
      <c r="P1262" s="24"/>
    </row>
    <row r="1263" spans="16:16">
      <c r="P1263" s="24"/>
    </row>
    <row r="1264" spans="16:16">
      <c r="P1264" s="24"/>
    </row>
    <row r="1265" spans="16:16">
      <c r="P1265" s="24"/>
    </row>
    <row r="1266" spans="16:16">
      <c r="P1266" s="24"/>
    </row>
    <row r="1267" spans="16:16">
      <c r="P1267" s="24"/>
    </row>
    <row r="1268" spans="16:16">
      <c r="P1268" s="24"/>
    </row>
    <row r="1269" spans="16:16">
      <c r="P1269" s="24"/>
    </row>
    <row r="1270" spans="16:16">
      <c r="P1270" s="24"/>
    </row>
    <row r="1271" spans="16:16">
      <c r="P1271" s="24"/>
    </row>
    <row r="1272" spans="16:16">
      <c r="P1272" s="24"/>
    </row>
    <row r="1273" spans="16:16">
      <c r="P1273" s="24"/>
    </row>
    <row r="1274" spans="16:16">
      <c r="P1274" s="24"/>
    </row>
    <row r="1275" spans="16:16">
      <c r="P1275" s="24"/>
    </row>
    <row r="1276" spans="16:16">
      <c r="P1276" s="24"/>
    </row>
    <row r="1277" spans="16:16">
      <c r="P1277" s="24"/>
    </row>
    <row r="1278" spans="16:16">
      <c r="P1278" s="24"/>
    </row>
    <row r="1279" spans="16:16">
      <c r="P1279" s="24"/>
    </row>
    <row r="1280" spans="16:16">
      <c r="P1280" s="24"/>
    </row>
    <row r="1281" spans="16:16">
      <c r="P1281" s="24"/>
    </row>
    <row r="1282" spans="16:16">
      <c r="P1282" s="24"/>
    </row>
    <row r="1283" spans="16:16">
      <c r="P1283" s="24"/>
    </row>
    <row r="1284" spans="16:16">
      <c r="P1284" s="24"/>
    </row>
    <row r="1285" spans="16:16">
      <c r="P1285" s="24"/>
    </row>
    <row r="1286" spans="16:16">
      <c r="P1286" s="24"/>
    </row>
    <row r="1287" spans="16:16">
      <c r="P1287" s="24"/>
    </row>
    <row r="1288" spans="16:16">
      <c r="P1288" s="24"/>
    </row>
    <row r="1289" spans="16:16">
      <c r="P1289" s="24"/>
    </row>
    <row r="1290" spans="16:16">
      <c r="P1290" s="24"/>
    </row>
    <row r="1291" spans="16:16">
      <c r="P1291" s="24"/>
    </row>
    <row r="1292" spans="16:16">
      <c r="P1292" s="24"/>
    </row>
    <row r="1293" spans="16:16">
      <c r="P1293" s="24"/>
    </row>
    <row r="1294" spans="16:16">
      <c r="P1294" s="24"/>
    </row>
    <row r="1295" spans="16:16">
      <c r="P1295" s="24"/>
    </row>
    <row r="1296" spans="16:16">
      <c r="P1296" s="24"/>
    </row>
    <row r="1297" spans="16:16">
      <c r="P1297" s="24"/>
    </row>
    <row r="1298" spans="16:16">
      <c r="P1298" s="24"/>
    </row>
    <row r="1299" spans="16:16">
      <c r="P1299" s="24"/>
    </row>
    <row r="1300" spans="16:16">
      <c r="P1300" s="24"/>
    </row>
    <row r="1301" spans="16:16">
      <c r="P1301" s="24"/>
    </row>
    <row r="1302" spans="16:16">
      <c r="P1302" s="24"/>
    </row>
    <row r="1303" spans="16:16">
      <c r="P1303" s="24"/>
    </row>
    <row r="1304" spans="16:16">
      <c r="P1304" s="24"/>
    </row>
    <row r="1305" spans="16:16">
      <c r="P1305" s="24"/>
    </row>
    <row r="1306" spans="16:16">
      <c r="P1306" s="24"/>
    </row>
    <row r="1307" spans="16:16">
      <c r="P1307" s="24"/>
    </row>
    <row r="1308" spans="16:16">
      <c r="P1308" s="24"/>
    </row>
    <row r="1309" spans="16:16">
      <c r="P1309" s="24"/>
    </row>
    <row r="1310" spans="16:16">
      <c r="P1310" s="24"/>
    </row>
    <row r="1311" spans="16:16">
      <c r="P1311" s="24"/>
    </row>
    <row r="1312" spans="16:16">
      <c r="P1312" s="24"/>
    </row>
    <row r="1313" spans="16:16">
      <c r="P1313" s="24"/>
    </row>
    <row r="1314" spans="16:16">
      <c r="P1314" s="24"/>
    </row>
    <row r="1315" spans="16:16">
      <c r="P1315" s="24"/>
    </row>
    <row r="1316" spans="16:16">
      <c r="P1316" s="24"/>
    </row>
    <row r="1317" spans="16:16">
      <c r="P1317" s="24"/>
    </row>
    <row r="1318" spans="16:16">
      <c r="P1318" s="24"/>
    </row>
    <row r="1319" spans="16:16">
      <c r="P1319" s="24"/>
    </row>
    <row r="1320" spans="16:16">
      <c r="P1320" s="24"/>
    </row>
    <row r="1321" spans="16:16">
      <c r="P1321" s="24"/>
    </row>
    <row r="1322" spans="16:16">
      <c r="P1322" s="24"/>
    </row>
    <row r="1323" spans="16:16">
      <c r="P1323" s="24"/>
    </row>
    <row r="1324" spans="16:16">
      <c r="P1324" s="24"/>
    </row>
    <row r="1325" spans="16:16">
      <c r="P1325" s="24"/>
    </row>
    <row r="1326" spans="16:16">
      <c r="P1326" s="24"/>
    </row>
    <row r="1327" spans="16:16">
      <c r="P1327" s="24"/>
    </row>
    <row r="1328" spans="16:16">
      <c r="P1328" s="24"/>
    </row>
    <row r="1329" spans="16:16">
      <c r="P1329" s="24"/>
    </row>
    <row r="1330" spans="16:16">
      <c r="P1330" s="24"/>
    </row>
    <row r="1331" spans="16:16">
      <c r="P1331" s="24"/>
    </row>
    <row r="1332" spans="16:16">
      <c r="P1332" s="24"/>
    </row>
    <row r="1333" spans="16:16">
      <c r="P1333" s="24"/>
    </row>
    <row r="1334" spans="16:16">
      <c r="P1334" s="24"/>
    </row>
    <row r="1335" spans="16:16">
      <c r="P1335" s="24"/>
    </row>
    <row r="1336" spans="16:16">
      <c r="P1336" s="24"/>
    </row>
    <row r="1337" spans="16:16">
      <c r="P1337" s="24"/>
    </row>
    <row r="1338" spans="16:16">
      <c r="P1338" s="24"/>
    </row>
    <row r="1339" spans="16:16">
      <c r="P1339" s="24"/>
    </row>
    <row r="1340" spans="16:16">
      <c r="P1340" s="24"/>
    </row>
    <row r="1341" spans="16:16">
      <c r="P1341" s="24"/>
    </row>
    <row r="1342" spans="16:16">
      <c r="P1342" s="24"/>
    </row>
    <row r="1343" spans="16:16">
      <c r="P1343" s="24"/>
    </row>
    <row r="1344" spans="16:16">
      <c r="P1344" s="24"/>
    </row>
    <row r="1345" spans="16:16">
      <c r="P1345" s="24"/>
    </row>
    <row r="1346" spans="16:16">
      <c r="P1346" s="24"/>
    </row>
    <row r="1347" spans="16:16">
      <c r="P1347" s="24"/>
    </row>
    <row r="1348" spans="16:16">
      <c r="P1348" s="24"/>
    </row>
    <row r="1349" spans="16:16">
      <c r="P1349" s="24"/>
    </row>
    <row r="1350" spans="16:16">
      <c r="P1350" s="24"/>
    </row>
    <row r="1351" spans="16:16">
      <c r="P1351" s="24"/>
    </row>
    <row r="1352" spans="16:16">
      <c r="P1352" s="24"/>
    </row>
    <row r="1353" spans="16:16">
      <c r="P1353" s="24"/>
    </row>
    <row r="1354" spans="16:16">
      <c r="P1354" s="24"/>
    </row>
    <row r="1355" spans="16:16">
      <c r="P1355" s="24"/>
    </row>
    <row r="1356" spans="16:16">
      <c r="P1356" s="24"/>
    </row>
    <row r="1357" spans="16:16">
      <c r="P1357" s="24"/>
    </row>
    <row r="1358" spans="16:16">
      <c r="P1358" s="24"/>
    </row>
    <row r="1359" spans="16:16">
      <c r="P1359" s="24"/>
    </row>
    <row r="1360" spans="16:16">
      <c r="P1360" s="24"/>
    </row>
    <row r="1361" spans="16:16">
      <c r="P1361" s="24"/>
    </row>
    <row r="1362" spans="16:16">
      <c r="P1362" s="24"/>
    </row>
    <row r="1363" spans="16:16">
      <c r="P1363" s="24"/>
    </row>
    <row r="1364" spans="16:16">
      <c r="P1364" s="24"/>
    </row>
    <row r="1365" spans="16:16">
      <c r="P1365" s="24"/>
    </row>
    <row r="1366" spans="16:16">
      <c r="P1366" s="24"/>
    </row>
    <row r="1367" spans="16:16">
      <c r="P1367" s="24"/>
    </row>
    <row r="1368" spans="16:16">
      <c r="P1368" s="24"/>
    </row>
    <row r="1369" spans="16:16">
      <c r="P1369" s="24"/>
    </row>
    <row r="1370" spans="16:16">
      <c r="P1370" s="24"/>
    </row>
    <row r="1371" spans="16:16">
      <c r="P1371" s="24"/>
    </row>
    <row r="1372" spans="16:16">
      <c r="P1372" s="24"/>
    </row>
    <row r="1373" spans="16:16">
      <c r="P1373" s="24"/>
    </row>
    <row r="1374" spans="16:16">
      <c r="P1374" s="24"/>
    </row>
    <row r="1375" spans="16:16">
      <c r="P1375" s="24"/>
    </row>
    <row r="1376" spans="16:16">
      <c r="P1376" s="24"/>
    </row>
    <row r="1377" spans="16:16">
      <c r="P1377" s="24"/>
    </row>
    <row r="1378" spans="16:16">
      <c r="P1378" s="24"/>
    </row>
    <row r="1379" spans="16:16">
      <c r="P1379" s="24"/>
    </row>
    <row r="1380" spans="16:16">
      <c r="P1380" s="24"/>
    </row>
    <row r="1381" spans="16:16">
      <c r="P1381" s="24"/>
    </row>
    <row r="1382" spans="16:16">
      <c r="P1382" s="24"/>
    </row>
    <row r="1383" spans="16:16">
      <c r="P1383" s="24"/>
    </row>
    <row r="1384" spans="16:16">
      <c r="P1384" s="24"/>
    </row>
    <row r="1385" spans="16:16">
      <c r="P1385" s="24"/>
    </row>
    <row r="1386" spans="16:16">
      <c r="P1386" s="24"/>
    </row>
    <row r="1387" spans="16:16">
      <c r="P1387" s="24"/>
    </row>
    <row r="1388" spans="16:16">
      <c r="P1388" s="24"/>
    </row>
    <row r="1389" spans="16:16">
      <c r="P1389" s="24"/>
    </row>
    <row r="1390" spans="16:16">
      <c r="P1390" s="24"/>
    </row>
    <row r="1391" spans="16:16">
      <c r="P1391" s="24"/>
    </row>
    <row r="1392" spans="16:16">
      <c r="P1392" s="24"/>
    </row>
    <row r="1393" spans="16:16">
      <c r="P1393" s="24"/>
    </row>
    <row r="1394" spans="16:16">
      <c r="P1394" s="24"/>
    </row>
    <row r="1395" spans="16:16">
      <c r="P1395" s="24"/>
    </row>
    <row r="1396" spans="16:16">
      <c r="P1396" s="24"/>
    </row>
    <row r="1397" spans="16:16">
      <c r="P1397" s="24"/>
    </row>
    <row r="1398" spans="16:16">
      <c r="P1398" s="24"/>
    </row>
    <row r="1399" spans="16:16">
      <c r="P1399" s="24"/>
    </row>
    <row r="1400" spans="16:16">
      <c r="P1400" s="24"/>
    </row>
    <row r="1401" spans="16:16">
      <c r="P1401" s="24"/>
    </row>
    <row r="1402" spans="16:16">
      <c r="P1402" s="24"/>
    </row>
    <row r="1403" spans="16:16">
      <c r="P1403" s="24"/>
    </row>
    <row r="1404" spans="16:16">
      <c r="P1404" s="24"/>
    </row>
    <row r="1405" spans="16:16">
      <c r="P1405" s="24"/>
    </row>
    <row r="1406" spans="16:16">
      <c r="P1406" s="24"/>
    </row>
    <row r="1407" spans="16:16">
      <c r="P1407" s="24"/>
    </row>
    <row r="1408" spans="16:16">
      <c r="P1408" s="24"/>
    </row>
    <row r="1409" spans="16:16">
      <c r="P1409" s="24"/>
    </row>
    <row r="1410" spans="16:16">
      <c r="P1410" s="24"/>
    </row>
    <row r="1411" spans="16:16">
      <c r="P1411" s="24"/>
    </row>
    <row r="1412" spans="16:16">
      <c r="P1412" s="24"/>
    </row>
    <row r="1413" spans="16:16">
      <c r="P1413" s="24"/>
    </row>
    <row r="1414" spans="16:16">
      <c r="P1414" s="24"/>
    </row>
    <row r="1415" spans="16:16">
      <c r="P1415" s="24"/>
    </row>
    <row r="1416" spans="16:16">
      <c r="P1416" s="24"/>
    </row>
    <row r="1417" spans="16:16">
      <c r="P1417" s="24"/>
    </row>
    <row r="1418" spans="16:16">
      <c r="P1418" s="24"/>
    </row>
    <row r="1419" spans="16:16">
      <c r="P1419" s="24"/>
    </row>
    <row r="1420" spans="16:16">
      <c r="P1420" s="24"/>
    </row>
    <row r="1421" spans="16:16">
      <c r="P1421" s="24"/>
    </row>
    <row r="1422" spans="16:16">
      <c r="P1422" s="24"/>
    </row>
    <row r="1423" spans="16:16">
      <c r="P1423" s="24"/>
    </row>
    <row r="1424" spans="16:16">
      <c r="P1424" s="24"/>
    </row>
    <row r="1425" spans="16:16">
      <c r="P1425" s="24"/>
    </row>
    <row r="1426" spans="16:16">
      <c r="P1426" s="24"/>
    </row>
    <row r="1427" spans="16:16">
      <c r="P1427" s="24"/>
    </row>
    <row r="1428" spans="16:16">
      <c r="P1428" s="24"/>
    </row>
    <row r="1429" spans="16:16">
      <c r="P1429" s="24"/>
    </row>
    <row r="1430" spans="16:16">
      <c r="P1430" s="24"/>
    </row>
    <row r="1431" spans="16:16">
      <c r="P1431" s="24"/>
    </row>
    <row r="1432" spans="16:16">
      <c r="P1432" s="24"/>
    </row>
    <row r="1433" spans="16:16">
      <c r="P1433" s="24"/>
    </row>
    <row r="1434" spans="16:16">
      <c r="P1434" s="24"/>
    </row>
    <row r="1435" spans="16:16">
      <c r="P1435" s="24"/>
    </row>
    <row r="1436" spans="16:16">
      <c r="P1436" s="24"/>
    </row>
    <row r="1437" spans="16:16">
      <c r="P1437" s="24"/>
    </row>
    <row r="1438" spans="16:16">
      <c r="P1438" s="24"/>
    </row>
    <row r="1439" spans="16:16">
      <c r="P1439" s="24"/>
    </row>
    <row r="1440" spans="16:16">
      <c r="P1440" s="24"/>
    </row>
    <row r="1441" spans="16:16">
      <c r="P1441" s="24"/>
    </row>
    <row r="1442" spans="16:16">
      <c r="P1442" s="24"/>
    </row>
    <row r="1443" spans="16:16">
      <c r="P1443" s="24"/>
    </row>
    <row r="1444" spans="16:16">
      <c r="P1444" s="24"/>
    </row>
    <row r="1445" spans="16:16">
      <c r="P1445" s="24"/>
    </row>
    <row r="1446" spans="16:16">
      <c r="P1446" s="24"/>
    </row>
    <row r="1447" spans="16:16">
      <c r="P1447" s="24"/>
    </row>
    <row r="1448" spans="16:16">
      <c r="P1448" s="24"/>
    </row>
    <row r="1449" spans="16:16">
      <c r="P1449" s="24"/>
    </row>
    <row r="1450" spans="16:16">
      <c r="P1450" s="24"/>
    </row>
    <row r="1451" spans="16:16">
      <c r="P1451" s="24"/>
    </row>
    <row r="1452" spans="16:16">
      <c r="P1452" s="24"/>
    </row>
    <row r="1453" spans="16:16">
      <c r="P1453" s="24"/>
    </row>
    <row r="1454" spans="16:16">
      <c r="P1454" s="24"/>
    </row>
    <row r="1455" spans="16:16">
      <c r="P1455" s="24"/>
    </row>
    <row r="1456" spans="16:16">
      <c r="P1456" s="24"/>
    </row>
    <row r="1457" spans="16:16">
      <c r="P1457" s="24"/>
    </row>
    <row r="1458" spans="16:16">
      <c r="P1458" s="24"/>
    </row>
    <row r="1459" spans="16:16">
      <c r="P1459" s="24"/>
    </row>
    <row r="1460" spans="16:16">
      <c r="P1460" s="24"/>
    </row>
    <row r="1461" spans="16:16">
      <c r="P1461" s="24"/>
    </row>
    <row r="1462" spans="16:16">
      <c r="P1462" s="24"/>
    </row>
    <row r="1463" spans="16:16">
      <c r="P1463" s="24"/>
    </row>
    <row r="1464" spans="16:16">
      <c r="P1464" s="24"/>
    </row>
    <row r="1465" spans="16:16">
      <c r="P1465" s="24"/>
    </row>
    <row r="1466" spans="16:16">
      <c r="P1466" s="24"/>
    </row>
    <row r="1467" spans="16:16">
      <c r="P1467" s="24"/>
    </row>
    <row r="1468" spans="16:16">
      <c r="P1468" s="24"/>
    </row>
    <row r="1469" spans="16:16">
      <c r="P1469" s="24"/>
    </row>
    <row r="1470" spans="16:16">
      <c r="P1470" s="24"/>
    </row>
    <row r="1471" spans="16:16">
      <c r="P1471" s="24"/>
    </row>
    <row r="1472" spans="16:16">
      <c r="P1472" s="24"/>
    </row>
    <row r="1473" spans="16:16">
      <c r="P1473" s="24"/>
    </row>
    <row r="1474" spans="16:16">
      <c r="P1474" s="24"/>
    </row>
    <row r="1475" spans="16:16">
      <c r="P1475" s="24"/>
    </row>
    <row r="1476" spans="16:16">
      <c r="P1476" s="24"/>
    </row>
    <row r="1477" spans="16:16">
      <c r="P1477" s="24"/>
    </row>
    <row r="1478" spans="16:16">
      <c r="P1478" s="24"/>
    </row>
    <row r="1479" spans="16:16">
      <c r="P1479" s="24"/>
    </row>
    <row r="1480" spans="16:16">
      <c r="P1480" s="24"/>
    </row>
    <row r="1481" spans="16:16">
      <c r="P1481" s="24"/>
    </row>
    <row r="1482" spans="16:16">
      <c r="P1482" s="24"/>
    </row>
    <row r="1483" spans="16:16">
      <c r="P1483" s="24"/>
    </row>
    <row r="1484" spans="16:16"/>
    <row r="1485" spans="16:16"/>
    <row r="1486" spans="16:16"/>
    <row r="1487" spans="16:16"/>
    <row r="1488" spans="16:16"/>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sheetData>
  <mergeCells count="303">
    <mergeCell ref="F819:G819"/>
    <mergeCell ref="F827:G827"/>
    <mergeCell ref="D837:D852"/>
    <mergeCell ref="F810:G810"/>
    <mergeCell ref="F811:G811"/>
    <mergeCell ref="F808:G808"/>
    <mergeCell ref="F809:G809"/>
    <mergeCell ref="E905:G905"/>
    <mergeCell ref="F813:G813"/>
    <mergeCell ref="F815:G815"/>
    <mergeCell ref="F877:G877"/>
    <mergeCell ref="E835:G835"/>
    <mergeCell ref="F874:G874"/>
    <mergeCell ref="F832:G832"/>
    <mergeCell ref="F833:G833"/>
    <mergeCell ref="E819:E821"/>
    <mergeCell ref="F826:G826"/>
    <mergeCell ref="F816:G816"/>
    <mergeCell ref="F817:G817"/>
    <mergeCell ref="F818:G818"/>
    <mergeCell ref="F863:G863"/>
    <mergeCell ref="F873:G873"/>
    <mergeCell ref="F860:G860"/>
    <mergeCell ref="F861:G861"/>
    <mergeCell ref="E889:G889"/>
    <mergeCell ref="E884:G884"/>
    <mergeCell ref="F820:G820"/>
    <mergeCell ref="F851:G851"/>
    <mergeCell ref="F858:G858"/>
    <mergeCell ref="F854:G854"/>
    <mergeCell ref="F855:G855"/>
    <mergeCell ref="F856:G856"/>
    <mergeCell ref="F857:G857"/>
    <mergeCell ref="F824:G824"/>
    <mergeCell ref="F825:G825"/>
    <mergeCell ref="E885:G885"/>
    <mergeCell ref="E886:G886"/>
    <mergeCell ref="E887:G887"/>
    <mergeCell ref="F828:G828"/>
    <mergeCell ref="F829:G829"/>
    <mergeCell ref="F850:G850"/>
    <mergeCell ref="F852:G852"/>
    <mergeCell ref="F1013:O1013"/>
    <mergeCell ref="F1017:O1017"/>
    <mergeCell ref="F995:O995"/>
    <mergeCell ref="F997:O997"/>
    <mergeCell ref="F999:O1000"/>
    <mergeCell ref="F1002:O1002"/>
    <mergeCell ref="H915:J934"/>
    <mergeCell ref="H936:J936"/>
    <mergeCell ref="D853:D878"/>
    <mergeCell ref="F853:G853"/>
    <mergeCell ref="F864:G864"/>
    <mergeCell ref="F865:G865"/>
    <mergeCell ref="F866:G866"/>
    <mergeCell ref="F870:G870"/>
    <mergeCell ref="F871:G871"/>
    <mergeCell ref="F872:G872"/>
    <mergeCell ref="F869:G869"/>
    <mergeCell ref="F859:G859"/>
    <mergeCell ref="F862:G862"/>
    <mergeCell ref="F868:G868"/>
    <mergeCell ref="E903:G903"/>
    <mergeCell ref="E912:G912"/>
    <mergeCell ref="E913:G913"/>
    <mergeCell ref="E888:G888"/>
    <mergeCell ref="E892:G892"/>
    <mergeCell ref="E893:G893"/>
    <mergeCell ref="E902:G902"/>
    <mergeCell ref="E904:G904"/>
    <mergeCell ref="E907:G907"/>
    <mergeCell ref="E908:G908"/>
    <mergeCell ref="E909:G909"/>
    <mergeCell ref="E910:G910"/>
    <mergeCell ref="F1004:O1006"/>
    <mergeCell ref="F976:O980"/>
    <mergeCell ref="F982:O982"/>
    <mergeCell ref="C946:J946"/>
    <mergeCell ref="E896:G896"/>
    <mergeCell ref="E897:G897"/>
    <mergeCell ref="E898:G898"/>
    <mergeCell ref="E899:G899"/>
    <mergeCell ref="E906:G906"/>
    <mergeCell ref="E895:G895"/>
    <mergeCell ref="H941:J941"/>
    <mergeCell ref="E937:F937"/>
    <mergeCell ref="E940:F940"/>
    <mergeCell ref="E939:G939"/>
    <mergeCell ref="E942:G942"/>
    <mergeCell ref="E915:G915"/>
    <mergeCell ref="E894:G894"/>
    <mergeCell ref="E890:G890"/>
    <mergeCell ref="C837:C913"/>
    <mergeCell ref="E911:G911"/>
    <mergeCell ref="E900:G900"/>
    <mergeCell ref="E901:G901"/>
    <mergeCell ref="F831:G831"/>
    <mergeCell ref="H873:J874"/>
    <mergeCell ref="E882:G882"/>
    <mergeCell ref="E879:G879"/>
    <mergeCell ref="E880:G880"/>
    <mergeCell ref="E881:G881"/>
    <mergeCell ref="F875:G875"/>
    <mergeCell ref="F876:G876"/>
    <mergeCell ref="F878:G878"/>
    <mergeCell ref="F849:G849"/>
    <mergeCell ref="F843:G843"/>
    <mergeCell ref="F834:G834"/>
    <mergeCell ref="H884:J884"/>
    <mergeCell ref="F837:G837"/>
    <mergeCell ref="F840:G840"/>
    <mergeCell ref="F841:G841"/>
    <mergeCell ref="F842:G842"/>
    <mergeCell ref="F848:G848"/>
    <mergeCell ref="G1062:O1062"/>
    <mergeCell ref="F1041:O1041"/>
    <mergeCell ref="F1045:O1045"/>
    <mergeCell ref="F1047:O1047"/>
    <mergeCell ref="E958:I958"/>
    <mergeCell ref="F960:O961"/>
    <mergeCell ref="F963:O963"/>
    <mergeCell ref="F1015:O1015"/>
    <mergeCell ref="F1039:O1039"/>
    <mergeCell ref="F1027:O1027"/>
    <mergeCell ref="F1033:O1033"/>
    <mergeCell ref="F1037:O1037"/>
    <mergeCell ref="F971:O972"/>
    <mergeCell ref="F974:O974"/>
    <mergeCell ref="F984:O985"/>
    <mergeCell ref="F1035:O1035"/>
    <mergeCell ref="F1043:O1043"/>
    <mergeCell ref="F965:O965"/>
    <mergeCell ref="F1021:O1021"/>
    <mergeCell ref="F1019:O1019"/>
    <mergeCell ref="F1029:O1029"/>
    <mergeCell ref="F1009:O1009"/>
    <mergeCell ref="F991:O991"/>
    <mergeCell ref="F1011:O1011"/>
    <mergeCell ref="F1049:O1049"/>
    <mergeCell ref="F987:O987"/>
    <mergeCell ref="F1025:O1025"/>
    <mergeCell ref="N284:N303"/>
    <mergeCell ref="E7:O7"/>
    <mergeCell ref="G27:G28"/>
    <mergeCell ref="H27:J27"/>
    <mergeCell ref="E17:O17"/>
    <mergeCell ref="E22:O23"/>
    <mergeCell ref="E24:O24"/>
    <mergeCell ref="N27:O27"/>
    <mergeCell ref="H238:J240"/>
    <mergeCell ref="E672:G672"/>
    <mergeCell ref="E673:G673"/>
    <mergeCell ref="E677:G677"/>
    <mergeCell ref="E678:G678"/>
    <mergeCell ref="E891:G891"/>
    <mergeCell ref="F814:G814"/>
    <mergeCell ref="H835:J835"/>
    <mergeCell ref="E883:G883"/>
    <mergeCell ref="H823:J833"/>
    <mergeCell ref="H854:J855"/>
    <mergeCell ref="H859:J870"/>
    <mergeCell ref="F847:G847"/>
    <mergeCell ref="F812:G812"/>
    <mergeCell ref="F797:G797"/>
    <mergeCell ref="F802:G802"/>
    <mergeCell ref="F803:G803"/>
    <mergeCell ref="F749:G749"/>
    <mergeCell ref="F750:G750"/>
    <mergeCell ref="F795:G795"/>
    <mergeCell ref="E674:G674"/>
    <mergeCell ref="E675:G675"/>
    <mergeCell ref="E698:G698"/>
    <mergeCell ref="E701:G701"/>
    <mergeCell ref="E693:G693"/>
    <mergeCell ref="E700:G700"/>
    <mergeCell ref="E699:G699"/>
    <mergeCell ref="F707:G707"/>
    <mergeCell ref="E680:G680"/>
    <mergeCell ref="F734:G734"/>
    <mergeCell ref="E689:G689"/>
    <mergeCell ref="E690:G690"/>
    <mergeCell ref="E691:G691"/>
    <mergeCell ref="E694:G694"/>
    <mergeCell ref="F719:G719"/>
    <mergeCell ref="F720:G720"/>
    <mergeCell ref="F721:G721"/>
    <mergeCell ref="H802:J804"/>
    <mergeCell ref="E739:G739"/>
    <mergeCell ref="E738:G738"/>
    <mergeCell ref="F723:G723"/>
    <mergeCell ref="F751:G751"/>
    <mergeCell ref="F741:G741"/>
    <mergeCell ref="F730:G730"/>
    <mergeCell ref="F731:G731"/>
    <mergeCell ref="F726:G726"/>
    <mergeCell ref="F736:G736"/>
    <mergeCell ref="E724:G724"/>
    <mergeCell ref="F735:G735"/>
    <mergeCell ref="F801:G801"/>
    <mergeCell ref="F727:G727"/>
    <mergeCell ref="F728:G728"/>
    <mergeCell ref="F754:G754"/>
    <mergeCell ref="F729:G729"/>
    <mergeCell ref="F745:G745"/>
    <mergeCell ref="F804:G804"/>
    <mergeCell ref="F798:G798"/>
    <mergeCell ref="F799:G799"/>
    <mergeCell ref="F800:G800"/>
    <mergeCell ref="F733:G733"/>
    <mergeCell ref="D394:D460"/>
    <mergeCell ref="D306:D393"/>
    <mergeCell ref="E681:G681"/>
    <mergeCell ref="E686:G686"/>
    <mergeCell ref="E687:G687"/>
    <mergeCell ref="E670:G670"/>
    <mergeCell ref="C27:D28"/>
    <mergeCell ref="F748:G748"/>
    <mergeCell ref="C29:D29"/>
    <mergeCell ref="F29:G29"/>
    <mergeCell ref="F30:G30"/>
    <mergeCell ref="C43:D305"/>
    <mergeCell ref="D535:D667"/>
    <mergeCell ref="C702:C725"/>
    <mergeCell ref="C726:C804"/>
    <mergeCell ref="F713:G713"/>
    <mergeCell ref="E682:G682"/>
    <mergeCell ref="E683:G683"/>
    <mergeCell ref="E684:G684"/>
    <mergeCell ref="E685:G685"/>
    <mergeCell ref="E696:G696"/>
    <mergeCell ref="E697:G697"/>
    <mergeCell ref="E688:G688"/>
    <mergeCell ref="C808:C811"/>
    <mergeCell ref="H472:J472"/>
    <mergeCell ref="H280:J281"/>
    <mergeCell ref="F823:G823"/>
    <mergeCell ref="H693:J699"/>
    <mergeCell ref="H687:J692"/>
    <mergeCell ref="H440:J447"/>
    <mergeCell ref="F737:G737"/>
    <mergeCell ref="F740:G740"/>
    <mergeCell ref="F796:G796"/>
    <mergeCell ref="F805:G805"/>
    <mergeCell ref="F806:G806"/>
    <mergeCell ref="H563:J576"/>
    <mergeCell ref="H526:J532"/>
    <mergeCell ref="H514:J521"/>
    <mergeCell ref="F742:G742"/>
    <mergeCell ref="H323:J340"/>
    <mergeCell ref="H344:J349"/>
    <mergeCell ref="H350:J367"/>
    <mergeCell ref="H401:J408"/>
    <mergeCell ref="H416:J421"/>
    <mergeCell ref="H677:J678"/>
    <mergeCell ref="C306:C310"/>
    <mergeCell ref="D461:D534"/>
    <mergeCell ref="E18:O18"/>
    <mergeCell ref="E19:O19"/>
    <mergeCell ref="E20:O20"/>
    <mergeCell ref="E21:O21"/>
    <mergeCell ref="E27:E28"/>
    <mergeCell ref="F27:F28"/>
    <mergeCell ref="K27:M28"/>
    <mergeCell ref="E25:O25"/>
    <mergeCell ref="H384:J391"/>
    <mergeCell ref="H714:J716"/>
    <mergeCell ref="F714:G714"/>
    <mergeCell ref="F715:G715"/>
    <mergeCell ref="E668:G668"/>
    <mergeCell ref="E669:G669"/>
    <mergeCell ref="E671:G671"/>
    <mergeCell ref="E676:G676"/>
    <mergeCell ref="E695:G695"/>
    <mergeCell ref="H452:J458"/>
    <mergeCell ref="F716:G716"/>
    <mergeCell ref="H474:J481"/>
    <mergeCell ref="H484:J485"/>
    <mergeCell ref="H491:J496"/>
    <mergeCell ref="E679:G679"/>
    <mergeCell ref="F1031:O1031"/>
    <mergeCell ref="F31:G31"/>
    <mergeCell ref="F967:O967"/>
    <mergeCell ref="F969:O969"/>
    <mergeCell ref="F989:O989"/>
    <mergeCell ref="F993:O993"/>
    <mergeCell ref="F1023:O1023"/>
    <mergeCell ref="H720:J722"/>
    <mergeCell ref="H734:J736"/>
    <mergeCell ref="F722:G722"/>
    <mergeCell ref="H497:J500"/>
    <mergeCell ref="H658:J665"/>
    <mergeCell ref="H621:J626"/>
    <mergeCell ref="H627:J631"/>
    <mergeCell ref="H682:J685"/>
    <mergeCell ref="H701:J701"/>
    <mergeCell ref="E718:G718"/>
    <mergeCell ref="H412:J413"/>
    <mergeCell ref="H422:J424"/>
    <mergeCell ref="H645:J652"/>
    <mergeCell ref="H653:J653"/>
    <mergeCell ref="H700:J700"/>
    <mergeCell ref="E725:G725"/>
    <mergeCell ref="H725:J725"/>
  </mergeCells>
  <printOptions horizontalCentered="1" verticalCentered="1"/>
  <pageMargins left="0.78740157480314965" right="0.78740157480314965" top="0.98425196850393704" bottom="0.98425196850393704" header="0" footer="0"/>
  <pageSetup orientation="portrait" horizontalDpi="4294967292" verticalDpi="4294967292" r:id="rId1"/>
  <ignoredErrors>
    <ignoredError sqref="N138" 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Q921"/>
  <sheetViews>
    <sheetView zoomScaleNormal="100" zoomScalePageLayoutView="125" workbookViewId="0">
      <selection activeCell="B1" sqref="B1:G1"/>
    </sheetView>
  </sheetViews>
  <sheetFormatPr baseColWidth="10" defaultRowHeight="12.75"/>
  <cols>
    <col min="1" max="1" width="11.42578125" style="333"/>
    <col min="2" max="2" width="10.85546875" customWidth="1"/>
    <col min="3" max="3" width="73.140625" customWidth="1"/>
    <col min="4" max="4" width="19.42578125" customWidth="1"/>
    <col min="5" max="5" width="19" customWidth="1"/>
    <col min="6" max="6" width="21.7109375" customWidth="1"/>
    <col min="7" max="95" width="11.42578125" style="333"/>
  </cols>
  <sheetData>
    <row r="1" spans="2:37" ht="37.5" customHeight="1">
      <c r="B1" s="3921" t="s">
        <v>4317</v>
      </c>
      <c r="C1" s="3921"/>
      <c r="D1" s="3921"/>
      <c r="E1" s="3921"/>
      <c r="F1" s="3921"/>
      <c r="G1" s="3921"/>
    </row>
    <row r="2" spans="2:37" ht="30" customHeight="1">
      <c r="B2" s="333"/>
      <c r="C2" s="333"/>
      <c r="D2" s="333"/>
      <c r="E2" s="333"/>
      <c r="F2" s="333"/>
    </row>
    <row r="3" spans="2:37">
      <c r="B3" s="1295" t="str">
        <f>+Presentación!B9</f>
        <v>(Fecha de elaboración: mayo 12 de 2024)</v>
      </c>
      <c r="C3" s="333"/>
      <c r="D3" s="333"/>
      <c r="E3" s="333"/>
      <c r="F3" s="333"/>
    </row>
    <row r="4" spans="2:37">
      <c r="B4" s="1295" t="str">
        <f>+Presentación!B10</f>
        <v>(Fecha de publicación: junio 4 de 2024)</v>
      </c>
      <c r="C4" s="333"/>
      <c r="D4" s="333"/>
      <c r="E4" s="333"/>
      <c r="F4" s="644"/>
    </row>
    <row r="5" spans="2:37">
      <c r="B5" s="1295" t="str">
        <f>+Presentación!B11</f>
        <v>(Elaborado totalmente por: Diego Hernán Guevara Madrid)</v>
      </c>
      <c r="C5" s="333"/>
      <c r="D5" s="333"/>
      <c r="E5" s="333"/>
      <c r="F5" s="644"/>
    </row>
    <row r="6" spans="2:37">
      <c r="B6" s="1295"/>
      <c r="C6" s="333"/>
      <c r="D6" s="333"/>
      <c r="E6" s="333"/>
      <c r="F6" s="644"/>
    </row>
    <row r="7" spans="2:37" ht="15.75">
      <c r="B7" s="339" t="s">
        <v>166</v>
      </c>
      <c r="C7" s="645"/>
      <c r="D7" s="333"/>
      <c r="E7" s="333"/>
      <c r="F7" s="644"/>
    </row>
    <row r="8" spans="2:37" ht="15.75">
      <c r="B8" s="339" t="s">
        <v>3821</v>
      </c>
      <c r="C8" s="333"/>
      <c r="D8" s="333"/>
      <c r="E8" s="333"/>
      <c r="F8" s="644"/>
    </row>
    <row r="9" spans="2:37" ht="15.75">
      <c r="B9" s="339" t="s">
        <v>103</v>
      </c>
      <c r="C9" s="646"/>
      <c r="D9" s="333"/>
      <c r="E9" s="333"/>
      <c r="F9" s="644"/>
    </row>
    <row r="10" spans="2:37" ht="15.75">
      <c r="B10" s="649" t="s">
        <v>3833</v>
      </c>
      <c r="C10" s="646"/>
      <c r="D10" s="333"/>
      <c r="E10" s="333"/>
      <c r="F10" s="644"/>
    </row>
    <row r="11" spans="2:37" ht="15.75">
      <c r="B11" s="649" t="s">
        <v>3828</v>
      </c>
      <c r="C11" s="333"/>
      <c r="D11" s="333"/>
      <c r="E11" s="333"/>
      <c r="F11" s="644"/>
    </row>
    <row r="12" spans="2:37" ht="15.75">
      <c r="B12" s="649" t="s">
        <v>3832</v>
      </c>
      <c r="C12" s="646"/>
      <c r="D12" s="333"/>
      <c r="E12" s="333"/>
      <c r="F12" s="644"/>
    </row>
    <row r="13" spans="2:37" ht="15.75">
      <c r="B13" s="649"/>
      <c r="C13" s="646"/>
      <c r="D13" s="333"/>
      <c r="E13" s="333"/>
      <c r="F13" s="644"/>
    </row>
    <row r="14" spans="2:37" ht="48" customHeight="1">
      <c r="B14" s="3938" t="s">
        <v>523</v>
      </c>
      <c r="C14" s="3938"/>
      <c r="D14" s="3938"/>
      <c r="E14" s="3938"/>
      <c r="F14" s="3938"/>
      <c r="G14" s="1439"/>
      <c r="H14" s="647"/>
      <c r="I14" s="647"/>
      <c r="J14" s="647"/>
      <c r="K14" s="647"/>
      <c r="L14" s="647"/>
      <c r="M14" s="647"/>
      <c r="N14" s="647"/>
      <c r="O14" s="647"/>
      <c r="P14" s="647"/>
      <c r="Q14" s="647"/>
      <c r="R14" s="647"/>
      <c r="S14" s="647"/>
      <c r="T14" s="647"/>
      <c r="U14" s="647"/>
      <c r="V14" s="647"/>
      <c r="W14" s="647"/>
      <c r="X14" s="647"/>
      <c r="Y14" s="647"/>
      <c r="Z14" s="647"/>
      <c r="AA14" s="647"/>
      <c r="AB14" s="647"/>
      <c r="AC14" s="647"/>
      <c r="AD14" s="647"/>
      <c r="AE14" s="647"/>
      <c r="AF14" s="647"/>
      <c r="AG14" s="647"/>
      <c r="AH14" s="647"/>
      <c r="AI14" s="647"/>
      <c r="AJ14" s="647"/>
      <c r="AK14" s="647"/>
    </row>
    <row r="15" spans="2:37" ht="31.5" customHeight="1">
      <c r="B15" s="3926" t="s">
        <v>4097</v>
      </c>
      <c r="C15" s="3927"/>
      <c r="D15" s="3927"/>
      <c r="E15" s="3927"/>
      <c r="F15" s="3927"/>
    </row>
    <row r="16" spans="2:37" s="333" customFormat="1" ht="13.5" thickBot="1">
      <c r="B16" s="2889"/>
      <c r="C16" s="2889"/>
      <c r="D16" s="2889"/>
      <c r="E16" s="2889"/>
      <c r="F16" s="2889"/>
    </row>
    <row r="17" spans="1:95">
      <c r="B17" s="3922" t="s">
        <v>4098</v>
      </c>
      <c r="C17" s="3928" t="s">
        <v>524</v>
      </c>
      <c r="D17" s="3931" t="s">
        <v>525</v>
      </c>
      <c r="E17" s="3932"/>
      <c r="F17" s="3933"/>
      <c r="G17" s="646"/>
      <c r="H17" s="646"/>
      <c r="I17" s="646"/>
      <c r="J17" s="646"/>
      <c r="K17" s="646"/>
      <c r="L17" s="646"/>
      <c r="M17" s="646"/>
      <c r="N17" s="646"/>
      <c r="O17" s="646"/>
      <c r="P17" s="646"/>
      <c r="Q17" s="646"/>
      <c r="R17" s="646"/>
      <c r="S17" s="646"/>
      <c r="T17" s="646"/>
      <c r="U17" s="646"/>
      <c r="V17" s="646"/>
      <c r="W17" s="646"/>
      <c r="X17" s="646"/>
      <c r="Y17" s="646"/>
      <c r="Z17" s="646"/>
      <c r="AA17" s="646"/>
      <c r="AB17" s="646"/>
      <c r="AC17" s="646"/>
      <c r="AD17" s="646"/>
      <c r="AE17" s="646"/>
      <c r="AF17" s="646"/>
      <c r="AG17" s="646"/>
      <c r="AH17" s="646"/>
      <c r="AI17" s="646"/>
      <c r="AJ17" s="646"/>
      <c r="AK17" s="646"/>
    </row>
    <row r="18" spans="1:95" ht="13.5" thickBot="1">
      <c r="B18" s="3923"/>
      <c r="C18" s="3929"/>
      <c r="D18" s="3934"/>
      <c r="E18" s="3935"/>
      <c r="F18" s="3936"/>
      <c r="G18" s="646"/>
      <c r="H18" s="646"/>
      <c r="I18" s="646"/>
      <c r="J18" s="646"/>
      <c r="K18" s="646"/>
      <c r="L18" s="646"/>
      <c r="M18" s="646"/>
      <c r="N18" s="646"/>
      <c r="O18" s="646"/>
      <c r="P18" s="646"/>
      <c r="Q18" s="646"/>
      <c r="R18" s="646"/>
      <c r="S18" s="646"/>
      <c r="T18" s="646"/>
      <c r="U18" s="646"/>
      <c r="V18" s="646"/>
      <c r="W18" s="646"/>
      <c r="X18" s="646"/>
      <c r="Y18" s="646"/>
      <c r="Z18" s="646"/>
      <c r="AA18" s="646"/>
      <c r="AB18" s="646"/>
      <c r="AC18" s="646"/>
      <c r="AD18" s="646"/>
      <c r="AE18" s="646"/>
      <c r="AF18" s="646"/>
      <c r="AG18" s="646"/>
      <c r="AH18" s="646"/>
      <c r="AI18" s="646"/>
      <c r="AJ18" s="646"/>
      <c r="AK18" s="646"/>
    </row>
    <row r="19" spans="1:95">
      <c r="B19" s="3923"/>
      <c r="C19" s="3929"/>
      <c r="D19" s="3937" t="s">
        <v>244</v>
      </c>
      <c r="E19" s="3928" t="s">
        <v>59</v>
      </c>
      <c r="F19" s="3928" t="s">
        <v>0</v>
      </c>
      <c r="G19" s="646"/>
      <c r="H19" s="646"/>
      <c r="I19" s="646"/>
      <c r="J19" s="646"/>
      <c r="K19" s="646"/>
      <c r="L19" s="646"/>
      <c r="M19" s="646"/>
      <c r="N19" s="646"/>
      <c r="O19" s="646"/>
      <c r="P19" s="646"/>
      <c r="Q19" s="646"/>
      <c r="R19" s="646"/>
      <c r="S19" s="646"/>
      <c r="T19" s="646"/>
      <c r="U19" s="646"/>
      <c r="V19" s="646"/>
      <c r="W19" s="646"/>
      <c r="X19" s="646"/>
      <c r="Y19" s="646"/>
      <c r="Z19" s="646"/>
      <c r="AA19" s="646"/>
      <c r="AB19" s="646"/>
      <c r="AC19" s="646"/>
      <c r="AD19" s="646"/>
      <c r="AE19" s="646"/>
      <c r="AF19" s="646"/>
      <c r="AG19" s="646"/>
      <c r="AH19" s="646"/>
      <c r="AI19" s="646"/>
      <c r="AJ19" s="646"/>
      <c r="AK19" s="646"/>
    </row>
    <row r="20" spans="1:95" ht="13.5" thickBot="1">
      <c r="B20" s="3924"/>
      <c r="C20" s="3930"/>
      <c r="D20" s="3930"/>
      <c r="E20" s="3930"/>
      <c r="F20" s="3929"/>
      <c r="G20" s="646"/>
      <c r="H20" s="646"/>
      <c r="I20" s="646"/>
      <c r="J20" s="646"/>
      <c r="K20" s="646"/>
      <c r="L20" s="646"/>
      <c r="M20" s="646"/>
      <c r="N20" s="646"/>
      <c r="O20" s="646"/>
      <c r="P20" s="646"/>
      <c r="Q20" s="646"/>
      <c r="R20" s="646"/>
      <c r="S20" s="646"/>
      <c r="T20" s="646"/>
      <c r="U20" s="646"/>
      <c r="V20" s="646"/>
      <c r="W20" s="646"/>
      <c r="X20" s="646"/>
      <c r="Y20" s="646"/>
      <c r="Z20" s="646"/>
      <c r="AA20" s="646"/>
      <c r="AB20" s="646"/>
      <c r="AC20" s="646"/>
      <c r="AD20" s="646"/>
      <c r="AE20" s="646"/>
      <c r="AF20" s="646"/>
      <c r="AG20" s="646"/>
      <c r="AH20" s="646"/>
      <c r="AI20" s="646"/>
      <c r="AJ20" s="646"/>
      <c r="AK20" s="646"/>
    </row>
    <row r="21" spans="1:95">
      <c r="B21" s="134"/>
      <c r="C21" s="136" t="s">
        <v>526</v>
      </c>
      <c r="D21" s="136"/>
      <c r="E21" s="157"/>
      <c r="F21" s="1516"/>
    </row>
    <row r="22" spans="1:95">
      <c r="B22" s="84"/>
      <c r="C22" s="135" t="s">
        <v>527</v>
      </c>
      <c r="D22" s="135"/>
      <c r="E22" s="157"/>
      <c r="F22" s="140">
        <f>SUM(E23:E27)</f>
        <v>0</v>
      </c>
      <c r="G22" s="334"/>
    </row>
    <row r="23" spans="1:95" ht="25.5">
      <c r="B23" s="84"/>
      <c r="C23" s="138" t="s">
        <v>528</v>
      </c>
      <c r="D23" s="137"/>
      <c r="E23" s="1490"/>
      <c r="F23" s="140"/>
    </row>
    <row r="24" spans="1:95">
      <c r="B24" s="84"/>
      <c r="C24" s="138" t="s">
        <v>1654</v>
      </c>
      <c r="D24" s="137"/>
      <c r="E24" s="1489"/>
      <c r="F24" s="140"/>
    </row>
    <row r="25" spans="1:95">
      <c r="B25" s="84"/>
      <c r="C25" s="138" t="s">
        <v>529</v>
      </c>
      <c r="D25" s="137"/>
      <c r="E25" s="1497"/>
      <c r="F25" s="140"/>
    </row>
    <row r="26" spans="1:95" ht="38.25">
      <c r="B26" s="84"/>
      <c r="C26" s="138" t="s">
        <v>530</v>
      </c>
      <c r="D26" s="137"/>
      <c r="E26" s="1498"/>
      <c r="F26" s="140"/>
    </row>
    <row r="27" spans="1:95" ht="26.25" thickBot="1">
      <c r="B27" s="84"/>
      <c r="C27" s="138" t="s">
        <v>531</v>
      </c>
      <c r="D27" s="137"/>
      <c r="E27" s="1499"/>
      <c r="F27" s="140"/>
      <c r="G27" s="334"/>
    </row>
    <row r="28" spans="1:95">
      <c r="B28" s="84"/>
      <c r="C28" s="138"/>
      <c r="D28" s="1483"/>
      <c r="E28" s="1497"/>
      <c r="F28" s="140"/>
      <c r="G28" s="334"/>
    </row>
    <row r="29" spans="1:95">
      <c r="B29" s="84"/>
      <c r="C29" s="138"/>
      <c r="D29" s="141"/>
      <c r="E29" s="1498"/>
      <c r="F29" s="140"/>
      <c r="G29" s="334"/>
    </row>
    <row r="30" spans="1:95" s="5" customFormat="1">
      <c r="A30" s="646"/>
      <c r="B30" s="134" t="s">
        <v>4020</v>
      </c>
      <c r="C30" s="2901" t="s">
        <v>1764</v>
      </c>
      <c r="D30" s="2901"/>
      <c r="E30" s="1509"/>
      <c r="F30" s="140"/>
      <c r="G30" s="646"/>
      <c r="H30" s="646"/>
      <c r="I30" s="646"/>
      <c r="J30" s="646"/>
      <c r="K30" s="646"/>
      <c r="L30" s="646"/>
      <c r="M30" s="646"/>
      <c r="N30" s="646"/>
      <c r="O30" s="646"/>
      <c r="P30" s="646"/>
      <c r="Q30" s="646"/>
      <c r="R30" s="646"/>
      <c r="S30" s="646"/>
      <c r="T30" s="646"/>
      <c r="U30" s="646"/>
      <c r="V30" s="646"/>
      <c r="W30" s="646"/>
      <c r="X30" s="646"/>
      <c r="Y30" s="646"/>
      <c r="Z30" s="646"/>
      <c r="AA30" s="646"/>
      <c r="AB30" s="646"/>
      <c r="AC30" s="646"/>
      <c r="AD30" s="646"/>
      <c r="AE30" s="646"/>
      <c r="AF30" s="646"/>
      <c r="AG30" s="646"/>
      <c r="AH30" s="646"/>
      <c r="AI30" s="646"/>
      <c r="AJ30" s="646"/>
      <c r="AK30" s="646"/>
      <c r="AL30" s="646"/>
      <c r="AM30" s="646"/>
      <c r="AN30" s="646"/>
      <c r="AO30" s="646"/>
      <c r="AP30" s="646"/>
      <c r="AQ30" s="646"/>
      <c r="AR30" s="646"/>
      <c r="AS30" s="646"/>
      <c r="AT30" s="646"/>
      <c r="AU30" s="646"/>
      <c r="AV30" s="646"/>
      <c r="AW30" s="646"/>
      <c r="AX30" s="646"/>
      <c r="AY30" s="646"/>
      <c r="AZ30" s="646"/>
      <c r="BA30" s="646"/>
      <c r="BB30" s="646"/>
      <c r="BC30" s="646"/>
      <c r="BD30" s="646"/>
      <c r="BE30" s="646"/>
      <c r="BF30" s="646"/>
      <c r="BG30" s="646"/>
      <c r="BH30" s="646"/>
      <c r="BI30" s="646"/>
      <c r="BJ30" s="646"/>
      <c r="BK30" s="646"/>
      <c r="BL30" s="646"/>
      <c r="BM30" s="646"/>
      <c r="BN30" s="646"/>
      <c r="BO30" s="646"/>
      <c r="BP30" s="646"/>
      <c r="BQ30" s="646"/>
      <c r="BR30" s="646"/>
      <c r="BS30" s="646"/>
      <c r="BT30" s="646"/>
      <c r="BU30" s="646"/>
      <c r="BV30" s="646"/>
      <c r="BW30" s="646"/>
      <c r="BX30" s="646"/>
      <c r="BY30" s="646"/>
      <c r="BZ30" s="646"/>
      <c r="CA30" s="646"/>
      <c r="CB30" s="646"/>
      <c r="CC30" s="646"/>
      <c r="CD30" s="646"/>
      <c r="CE30" s="646"/>
      <c r="CF30" s="646"/>
      <c r="CG30" s="646"/>
      <c r="CH30" s="646"/>
      <c r="CI30" s="646"/>
      <c r="CJ30" s="646"/>
      <c r="CK30" s="646"/>
      <c r="CL30" s="646"/>
      <c r="CM30" s="646"/>
      <c r="CN30" s="646"/>
      <c r="CO30" s="646"/>
      <c r="CP30" s="646"/>
      <c r="CQ30" s="646"/>
    </row>
    <row r="31" spans="1:95">
      <c r="B31" s="84"/>
      <c r="C31" s="135"/>
      <c r="D31" s="135"/>
      <c r="E31" s="1498"/>
      <c r="F31" s="140"/>
    </row>
    <row r="32" spans="1:95">
      <c r="B32" s="84"/>
      <c r="C32" s="135"/>
      <c r="D32" s="135"/>
      <c r="E32" s="1498"/>
      <c r="F32" s="147"/>
    </row>
    <row r="33" spans="1:95">
      <c r="B33" s="134"/>
      <c r="C33" s="136" t="s">
        <v>532</v>
      </c>
      <c r="D33" s="136"/>
      <c r="E33" s="1498"/>
      <c r="F33" s="147"/>
    </row>
    <row r="34" spans="1:95">
      <c r="B34" s="142"/>
      <c r="C34" s="137"/>
      <c r="D34" s="137"/>
      <c r="E34" s="157"/>
      <c r="F34" s="147"/>
    </row>
    <row r="35" spans="1:95">
      <c r="B35" s="143"/>
      <c r="C35" s="144" t="s">
        <v>533</v>
      </c>
      <c r="D35" s="137"/>
      <c r="E35" s="1498"/>
      <c r="F35" s="147"/>
    </row>
    <row r="36" spans="1:95">
      <c r="B36" s="143"/>
      <c r="C36" s="144" t="s">
        <v>534</v>
      </c>
      <c r="D36" s="137"/>
      <c r="E36" s="1498"/>
      <c r="F36" s="147"/>
    </row>
    <row r="37" spans="1:95">
      <c r="B37" s="143"/>
      <c r="C37" s="144" t="s">
        <v>535</v>
      </c>
      <c r="D37" s="137"/>
      <c r="E37" s="1498"/>
      <c r="F37" s="147"/>
    </row>
    <row r="38" spans="1:95">
      <c r="B38" s="143"/>
      <c r="C38" s="144" t="s">
        <v>576</v>
      </c>
      <c r="D38" s="137"/>
      <c r="E38" s="1498"/>
      <c r="F38" s="147"/>
    </row>
    <row r="39" spans="1:95">
      <c r="B39" s="143"/>
      <c r="C39" s="144" t="s">
        <v>536</v>
      </c>
      <c r="D39" s="137"/>
      <c r="E39" s="1498"/>
      <c r="F39" s="147"/>
    </row>
    <row r="40" spans="1:95">
      <c r="B40" s="143"/>
      <c r="C40" s="144" t="s">
        <v>537</v>
      </c>
      <c r="D40" s="137"/>
      <c r="E40" s="1498"/>
      <c r="F40" s="147"/>
    </row>
    <row r="41" spans="1:95">
      <c r="B41" s="143"/>
      <c r="C41" s="144" t="s">
        <v>538</v>
      </c>
      <c r="D41" s="137"/>
      <c r="E41" s="1498"/>
      <c r="F41" s="147"/>
    </row>
    <row r="42" spans="1:95">
      <c r="B42" s="145"/>
      <c r="C42" s="146" t="s">
        <v>539</v>
      </c>
      <c r="D42" s="135"/>
      <c r="E42" s="1490"/>
      <c r="F42" s="147"/>
      <c r="H42" s="334"/>
    </row>
    <row r="43" spans="1:95">
      <c r="B43" s="145"/>
      <c r="C43" s="146"/>
      <c r="D43" s="135"/>
      <c r="E43" s="157"/>
      <c r="F43" s="140"/>
    </row>
    <row r="44" spans="1:95">
      <c r="B44" s="84"/>
      <c r="C44" s="149" t="s">
        <v>540</v>
      </c>
      <c r="D44" s="149"/>
      <c r="E44" s="157"/>
      <c r="F44" s="140">
        <f>SUM(F35:F42)</f>
        <v>0</v>
      </c>
      <c r="G44" s="334"/>
    </row>
    <row r="45" spans="1:95">
      <c r="B45" s="84"/>
      <c r="C45" s="149"/>
      <c r="D45" s="149"/>
      <c r="E45" s="157"/>
      <c r="F45" s="147"/>
      <c r="G45" s="334"/>
    </row>
    <row r="46" spans="1:95">
      <c r="B46" s="84"/>
      <c r="C46" s="150"/>
      <c r="D46" s="150"/>
      <c r="E46" s="157"/>
      <c r="F46" s="144"/>
    </row>
    <row r="47" spans="1:95" s="5" customFormat="1">
      <c r="A47" s="646"/>
      <c r="B47" s="134"/>
      <c r="C47" s="151" t="s">
        <v>195</v>
      </c>
      <c r="D47" s="151"/>
      <c r="E47" s="2902"/>
      <c r="F47" s="2904"/>
      <c r="G47" s="646"/>
      <c r="H47" s="646"/>
      <c r="I47" s="646"/>
      <c r="J47" s="646"/>
      <c r="K47" s="646"/>
      <c r="L47" s="646"/>
      <c r="M47" s="646"/>
      <c r="N47" s="646"/>
      <c r="O47" s="646"/>
      <c r="P47" s="646"/>
      <c r="Q47" s="646"/>
      <c r="R47" s="646"/>
      <c r="S47" s="646"/>
      <c r="T47" s="646"/>
      <c r="U47" s="646"/>
      <c r="V47" s="646"/>
      <c r="W47" s="646"/>
      <c r="X47" s="646"/>
      <c r="Y47" s="646"/>
      <c r="Z47" s="646"/>
      <c r="AA47" s="646"/>
      <c r="AB47" s="646"/>
      <c r="AC47" s="646"/>
      <c r="AD47" s="646"/>
      <c r="AE47" s="646"/>
      <c r="AF47" s="646"/>
      <c r="AG47" s="646"/>
      <c r="AH47" s="646"/>
      <c r="AI47" s="646"/>
      <c r="AJ47" s="646"/>
      <c r="AK47" s="646"/>
      <c r="AL47" s="646"/>
      <c r="AM47" s="646"/>
      <c r="AN47" s="646"/>
      <c r="AO47" s="646"/>
      <c r="AP47" s="646"/>
      <c r="AQ47" s="646"/>
      <c r="AR47" s="646"/>
      <c r="AS47" s="646"/>
      <c r="AT47" s="646"/>
      <c r="AU47" s="646"/>
      <c r="AV47" s="646"/>
      <c r="AW47" s="646"/>
      <c r="AX47" s="646"/>
      <c r="AY47" s="646"/>
      <c r="AZ47" s="646"/>
      <c r="BA47" s="646"/>
      <c r="BB47" s="646"/>
      <c r="BC47" s="646"/>
      <c r="BD47" s="646"/>
      <c r="BE47" s="646"/>
      <c r="BF47" s="646"/>
      <c r="BG47" s="646"/>
      <c r="BH47" s="646"/>
      <c r="BI47" s="646"/>
      <c r="BJ47" s="646"/>
      <c r="BK47" s="646"/>
      <c r="BL47" s="646"/>
      <c r="BM47" s="646"/>
      <c r="BN47" s="646"/>
      <c r="BO47" s="646"/>
      <c r="BP47" s="646"/>
      <c r="BQ47" s="646"/>
      <c r="BR47" s="646"/>
      <c r="BS47" s="646"/>
      <c r="BT47" s="646"/>
      <c r="BU47" s="646"/>
      <c r="BV47" s="646"/>
      <c r="BW47" s="646"/>
      <c r="BX47" s="646"/>
      <c r="BY47" s="646"/>
      <c r="BZ47" s="646"/>
      <c r="CA47" s="646"/>
      <c r="CB47" s="646"/>
      <c r="CC47" s="646"/>
      <c r="CD47" s="646"/>
      <c r="CE47" s="646"/>
      <c r="CF47" s="646"/>
      <c r="CG47" s="646"/>
      <c r="CH47" s="646"/>
      <c r="CI47" s="646"/>
      <c r="CJ47" s="646"/>
      <c r="CK47" s="646"/>
      <c r="CL47" s="646"/>
      <c r="CM47" s="646"/>
      <c r="CN47" s="646"/>
      <c r="CO47" s="646"/>
      <c r="CP47" s="646"/>
      <c r="CQ47" s="646"/>
    </row>
    <row r="48" spans="1:95">
      <c r="B48" s="84"/>
      <c r="C48" s="149"/>
      <c r="D48" s="149"/>
      <c r="E48" s="157"/>
      <c r="F48" s="1517"/>
    </row>
    <row r="49" spans="2:7">
      <c r="B49" s="146"/>
      <c r="C49" s="149" t="s">
        <v>541</v>
      </c>
      <c r="D49" s="149"/>
      <c r="E49" s="157"/>
      <c r="F49" s="140">
        <f>+F22+F30+F44+F47</f>
        <v>0</v>
      </c>
      <c r="G49" s="334"/>
    </row>
    <row r="50" spans="2:7">
      <c r="B50" s="146"/>
      <c r="C50" s="135"/>
      <c r="D50" s="135"/>
      <c r="E50" s="157"/>
      <c r="F50" s="147"/>
    </row>
    <row r="51" spans="2:7">
      <c r="B51" s="134"/>
      <c r="C51" s="151" t="s">
        <v>542</v>
      </c>
      <c r="D51" s="151"/>
      <c r="E51" s="157"/>
      <c r="F51" s="147"/>
    </row>
    <row r="52" spans="2:7">
      <c r="B52" s="134"/>
      <c r="C52" s="150" t="s">
        <v>543</v>
      </c>
      <c r="D52" s="139"/>
      <c r="E52" s="1490"/>
      <c r="F52" s="144"/>
    </row>
    <row r="53" spans="2:7">
      <c r="B53" s="134"/>
      <c r="C53" s="150"/>
      <c r="D53" s="139"/>
      <c r="E53" s="1490"/>
      <c r="F53" s="144"/>
    </row>
    <row r="54" spans="2:7">
      <c r="B54" s="134"/>
      <c r="C54" s="150" t="s">
        <v>544</v>
      </c>
      <c r="D54" s="139"/>
      <c r="E54" s="1490"/>
      <c r="F54" s="144"/>
    </row>
    <row r="55" spans="2:7">
      <c r="B55" s="134"/>
      <c r="C55" s="150"/>
      <c r="D55" s="139"/>
      <c r="E55" s="1490"/>
      <c r="F55" s="144"/>
    </row>
    <row r="56" spans="2:7">
      <c r="B56" s="134"/>
      <c r="C56" s="150" t="s">
        <v>545</v>
      </c>
      <c r="D56" s="139"/>
      <c r="E56" s="1490"/>
      <c r="F56" s="144"/>
    </row>
    <row r="57" spans="2:7">
      <c r="B57" s="134"/>
      <c r="C57" s="150" t="s">
        <v>546</v>
      </c>
      <c r="D57" s="139"/>
      <c r="E57" s="1490"/>
      <c r="F57" s="144"/>
    </row>
    <row r="58" spans="2:7">
      <c r="B58" s="134"/>
      <c r="C58" s="150" t="s">
        <v>547</v>
      </c>
      <c r="D58" s="139"/>
      <c r="E58" s="1490"/>
      <c r="F58" s="144"/>
    </row>
    <row r="59" spans="2:7" ht="13.5" thickBot="1">
      <c r="B59" s="134"/>
      <c r="C59" s="150" t="s">
        <v>548</v>
      </c>
      <c r="D59" s="2905"/>
      <c r="E59" s="1489"/>
      <c r="F59" s="144"/>
    </row>
    <row r="60" spans="2:7">
      <c r="B60" s="134"/>
      <c r="C60" s="148" t="s">
        <v>549</v>
      </c>
      <c r="D60" s="153">
        <f>SUM(D57:D59)</f>
        <v>0</v>
      </c>
      <c r="E60" s="1500"/>
      <c r="F60" s="144"/>
    </row>
    <row r="61" spans="2:7">
      <c r="B61" s="134"/>
      <c r="C61" s="148"/>
      <c r="D61" s="139"/>
      <c r="E61" s="1490"/>
      <c r="F61" s="144"/>
    </row>
    <row r="62" spans="2:7">
      <c r="B62" s="134"/>
      <c r="C62" s="150" t="s">
        <v>550</v>
      </c>
      <c r="D62" s="139"/>
      <c r="E62" s="157"/>
      <c r="F62" s="144"/>
    </row>
    <row r="63" spans="2:7">
      <c r="B63" s="134"/>
      <c r="C63" s="150" t="s">
        <v>551</v>
      </c>
      <c r="D63" s="139"/>
      <c r="E63" s="157"/>
      <c r="F63" s="144"/>
    </row>
    <row r="64" spans="2:7">
      <c r="B64" s="134"/>
      <c r="C64" s="150" t="s">
        <v>552</v>
      </c>
      <c r="D64" s="139"/>
      <c r="E64" s="157"/>
      <c r="F64" s="144"/>
    </row>
    <row r="65" spans="2:6">
      <c r="B65" s="134"/>
      <c r="C65" s="150" t="s">
        <v>553</v>
      </c>
      <c r="D65" s="139"/>
      <c r="E65" s="157"/>
      <c r="F65" s="144"/>
    </row>
    <row r="66" spans="2:6">
      <c r="B66" s="134"/>
      <c r="C66" s="150" t="s">
        <v>554</v>
      </c>
      <c r="D66" s="139"/>
      <c r="E66" s="157"/>
      <c r="F66" s="144"/>
    </row>
    <row r="67" spans="2:6">
      <c r="B67" s="134"/>
      <c r="C67" s="1030" t="s">
        <v>4234</v>
      </c>
      <c r="D67" s="139"/>
      <c r="E67" s="157"/>
      <c r="F67" s="144"/>
    </row>
    <row r="68" spans="2:6">
      <c r="B68" s="134"/>
      <c r="C68" s="150" t="s">
        <v>555</v>
      </c>
      <c r="D68" s="139"/>
      <c r="E68" s="157"/>
      <c r="F68" s="144"/>
    </row>
    <row r="69" spans="2:6" ht="13.5" thickBot="1">
      <c r="B69" s="134"/>
      <c r="C69" s="150" t="s">
        <v>556</v>
      </c>
      <c r="D69" s="152"/>
      <c r="E69" s="157"/>
      <c r="F69" s="144"/>
    </row>
    <row r="70" spans="2:6">
      <c r="B70" s="134"/>
      <c r="C70" s="148" t="s">
        <v>557</v>
      </c>
      <c r="D70" s="139">
        <f>SUM(D63:D69)</f>
        <v>0</v>
      </c>
      <c r="E70" s="157"/>
      <c r="F70" s="144"/>
    </row>
    <row r="71" spans="2:6">
      <c r="B71" s="134"/>
      <c r="C71" s="150"/>
      <c r="D71" s="139"/>
      <c r="E71" s="1490"/>
      <c r="F71" s="144"/>
    </row>
    <row r="72" spans="2:6">
      <c r="B72" s="134"/>
      <c r="C72" s="150" t="s">
        <v>558</v>
      </c>
      <c r="D72" s="139"/>
      <c r="E72" s="1490"/>
      <c r="F72" s="144"/>
    </row>
    <row r="73" spans="2:6">
      <c r="B73" s="134"/>
      <c r="C73" s="150" t="s">
        <v>559</v>
      </c>
      <c r="D73" s="139"/>
      <c r="E73" s="1490"/>
      <c r="F73" s="144"/>
    </row>
    <row r="74" spans="2:6">
      <c r="B74" s="134"/>
      <c r="C74" s="150" t="s">
        <v>560</v>
      </c>
      <c r="D74" s="139"/>
      <c r="E74" s="1490"/>
      <c r="F74" s="144"/>
    </row>
    <row r="75" spans="2:6">
      <c r="B75" s="134"/>
      <c r="C75" s="150" t="s">
        <v>561</v>
      </c>
      <c r="D75" s="139"/>
      <c r="E75" s="1490"/>
      <c r="F75" s="144"/>
    </row>
    <row r="76" spans="2:6">
      <c r="B76" s="134"/>
      <c r="C76" s="150" t="s">
        <v>562</v>
      </c>
      <c r="D76" s="139"/>
      <c r="E76" s="1490"/>
      <c r="F76" s="144"/>
    </row>
    <row r="77" spans="2:6">
      <c r="B77" s="134"/>
      <c r="C77" s="150" t="s">
        <v>563</v>
      </c>
      <c r="D77" s="139"/>
      <c r="E77" s="1490"/>
      <c r="F77" s="144"/>
    </row>
    <row r="78" spans="2:6">
      <c r="B78" s="134"/>
      <c r="C78" s="150" t="s">
        <v>564</v>
      </c>
      <c r="D78" s="139"/>
      <c r="E78" s="1490"/>
      <c r="F78" s="144"/>
    </row>
    <row r="79" spans="2:6">
      <c r="B79" s="134"/>
      <c r="C79" s="150" t="s">
        <v>565</v>
      </c>
      <c r="D79" s="139"/>
      <c r="E79" s="1490"/>
      <c r="F79" s="144"/>
    </row>
    <row r="80" spans="2:6" ht="13.5" thickBot="1">
      <c r="B80" s="134"/>
      <c r="C80" s="150" t="s">
        <v>566</v>
      </c>
      <c r="D80" s="152"/>
      <c r="E80" s="1489"/>
      <c r="F80" s="144"/>
    </row>
    <row r="81" spans="1:95">
      <c r="B81" s="134"/>
      <c r="C81" s="148" t="s">
        <v>567</v>
      </c>
      <c r="D81" s="153">
        <f>SUM(D73:D80)</f>
        <v>0</v>
      </c>
      <c r="E81" s="1500"/>
      <c r="F81" s="144"/>
    </row>
    <row r="82" spans="1:95">
      <c r="B82" s="134"/>
      <c r="C82" s="148"/>
      <c r="D82" s="1484"/>
      <c r="E82" s="1490"/>
      <c r="F82" s="144"/>
    </row>
    <row r="83" spans="1:95" ht="13.5" thickBot="1">
      <c r="B83" s="134"/>
      <c r="C83" s="150" t="s">
        <v>568</v>
      </c>
      <c r="D83" s="2905"/>
      <c r="E83" s="1489"/>
      <c r="F83" s="144"/>
    </row>
    <row r="84" spans="1:95">
      <c r="B84" s="134"/>
      <c r="C84" s="148" t="s">
        <v>569</v>
      </c>
      <c r="D84" s="139"/>
      <c r="E84" s="1500">
        <f>+D54+D60+D70+D81+D83</f>
        <v>0</v>
      </c>
      <c r="F84" s="144"/>
    </row>
    <row r="85" spans="1:95">
      <c r="B85" s="134"/>
      <c r="C85" s="150"/>
      <c r="D85" s="139"/>
      <c r="E85" s="1490"/>
      <c r="F85" s="144"/>
    </row>
    <row r="86" spans="1:95">
      <c r="B86" s="134"/>
      <c r="C86" s="150" t="s">
        <v>570</v>
      </c>
      <c r="D86" s="139"/>
      <c r="E86" s="1489"/>
      <c r="F86" s="144"/>
    </row>
    <row r="87" spans="1:95">
      <c r="B87" s="134"/>
      <c r="C87" s="150" t="s">
        <v>571</v>
      </c>
      <c r="D87" s="135"/>
      <c r="E87" s="1500"/>
      <c r="F87" s="144"/>
    </row>
    <row r="88" spans="1:95">
      <c r="B88" s="134"/>
      <c r="C88" s="150"/>
      <c r="D88" s="139"/>
      <c r="E88" s="1501"/>
      <c r="F88" s="144"/>
    </row>
    <row r="89" spans="1:95" ht="13.5" thickBot="1">
      <c r="B89" s="134"/>
      <c r="C89" s="2906" t="s">
        <v>4101</v>
      </c>
      <c r="D89" s="139"/>
      <c r="E89" s="152"/>
      <c r="F89" s="2903">
        <f>-(+E52+E84+E87+E89)</f>
        <v>0</v>
      </c>
      <c r="G89" s="334"/>
      <c r="H89" s="334"/>
    </row>
    <row r="90" spans="1:95">
      <c r="B90" s="134"/>
      <c r="C90" s="150"/>
      <c r="D90" s="139"/>
      <c r="E90" s="1490"/>
      <c r="F90" s="144"/>
    </row>
    <row r="91" spans="1:95" s="5" customFormat="1">
      <c r="A91" s="646"/>
      <c r="B91" s="134" t="s">
        <v>4021</v>
      </c>
      <c r="C91" s="136" t="s">
        <v>1765</v>
      </c>
      <c r="D91" s="136"/>
      <c r="E91" s="2907"/>
      <c r="F91" s="2903"/>
      <c r="G91" s="1623"/>
      <c r="H91" s="646"/>
      <c r="I91" s="646"/>
      <c r="J91" s="646"/>
      <c r="K91" s="646"/>
      <c r="L91" s="646"/>
      <c r="M91" s="1623"/>
      <c r="N91" s="646"/>
      <c r="O91" s="646"/>
      <c r="P91" s="646"/>
      <c r="Q91" s="646"/>
      <c r="R91" s="646"/>
      <c r="S91" s="646"/>
      <c r="T91" s="646"/>
      <c r="U91" s="646"/>
      <c r="V91" s="646"/>
      <c r="W91" s="646"/>
      <c r="X91" s="646"/>
      <c r="Y91" s="646"/>
      <c r="Z91" s="646"/>
      <c r="AA91" s="646"/>
      <c r="AB91" s="646"/>
      <c r="AC91" s="646"/>
      <c r="AD91" s="646"/>
      <c r="AE91" s="646"/>
      <c r="AF91" s="646"/>
      <c r="AG91" s="646"/>
      <c r="AH91" s="646"/>
      <c r="AI91" s="646"/>
      <c r="AJ91" s="646"/>
      <c r="AK91" s="646"/>
      <c r="AL91" s="646"/>
      <c r="AM91" s="646"/>
      <c r="AN91" s="646"/>
      <c r="AO91" s="646"/>
      <c r="AP91" s="646"/>
      <c r="AQ91" s="646"/>
      <c r="AR91" s="646"/>
      <c r="AS91" s="646"/>
      <c r="AT91" s="646"/>
      <c r="AU91" s="646"/>
      <c r="AV91" s="646"/>
      <c r="AW91" s="646"/>
      <c r="AX91" s="646"/>
      <c r="AY91" s="646"/>
      <c r="AZ91" s="646"/>
      <c r="BA91" s="646"/>
      <c r="BB91" s="646"/>
      <c r="BC91" s="646"/>
      <c r="BD91" s="646"/>
      <c r="BE91" s="646"/>
      <c r="BF91" s="646"/>
      <c r="BG91" s="646"/>
      <c r="BH91" s="646"/>
      <c r="BI91" s="646"/>
      <c r="BJ91" s="646"/>
      <c r="BK91" s="646"/>
      <c r="BL91" s="646"/>
      <c r="BM91" s="646"/>
      <c r="BN91" s="646"/>
      <c r="BO91" s="646"/>
      <c r="BP91" s="646"/>
      <c r="BQ91" s="646"/>
      <c r="BR91" s="646"/>
      <c r="BS91" s="646"/>
      <c r="BT91" s="646"/>
      <c r="BU91" s="646"/>
      <c r="BV91" s="646"/>
      <c r="BW91" s="646"/>
      <c r="BX91" s="646"/>
      <c r="BY91" s="646"/>
      <c r="BZ91" s="646"/>
      <c r="CA91" s="646"/>
      <c r="CB91" s="646"/>
      <c r="CC91" s="646"/>
      <c r="CD91" s="646"/>
      <c r="CE91" s="646"/>
      <c r="CF91" s="646"/>
      <c r="CG91" s="646"/>
      <c r="CH91" s="646"/>
      <c r="CI91" s="646"/>
      <c r="CJ91" s="646"/>
      <c r="CK91" s="646"/>
      <c r="CL91" s="646"/>
      <c r="CM91" s="646"/>
      <c r="CN91" s="646"/>
      <c r="CO91" s="646"/>
      <c r="CP91" s="646"/>
      <c r="CQ91" s="646"/>
    </row>
    <row r="92" spans="1:95">
      <c r="B92" s="84"/>
      <c r="C92" s="135"/>
      <c r="D92" s="135"/>
      <c r="E92" s="1500"/>
      <c r="F92" s="147"/>
      <c r="M92" s="334"/>
    </row>
    <row r="93" spans="1:95">
      <c r="B93" s="134"/>
      <c r="C93" s="151" t="s">
        <v>572</v>
      </c>
      <c r="D93" s="151"/>
      <c r="E93" s="157"/>
      <c r="F93" s="147"/>
      <c r="K93" s="1470"/>
      <c r="M93" s="1471"/>
      <c r="N93" s="334"/>
    </row>
    <row r="94" spans="1:95">
      <c r="B94" s="84"/>
      <c r="C94" s="135" t="s">
        <v>573</v>
      </c>
      <c r="D94" s="135"/>
      <c r="E94" s="157"/>
      <c r="F94" s="147"/>
      <c r="K94" s="1470"/>
      <c r="M94" s="1471"/>
      <c r="N94" s="334"/>
    </row>
    <row r="95" spans="1:95">
      <c r="B95" s="84"/>
      <c r="C95" s="135" t="s">
        <v>574</v>
      </c>
      <c r="D95" s="135"/>
      <c r="E95" s="157"/>
      <c r="F95" s="147"/>
    </row>
    <row r="96" spans="1:95">
      <c r="B96" s="84"/>
      <c r="C96" s="135" t="s">
        <v>575</v>
      </c>
      <c r="D96" s="135"/>
      <c r="E96" s="157"/>
      <c r="F96" s="147"/>
      <c r="L96" s="1472"/>
    </row>
    <row r="97" spans="2:13">
      <c r="B97" s="84"/>
      <c r="C97" s="135" t="s">
        <v>576</v>
      </c>
      <c r="D97" s="135"/>
      <c r="E97" s="157"/>
      <c r="F97" s="147"/>
      <c r="L97" s="1472"/>
    </row>
    <row r="98" spans="2:13">
      <c r="B98" s="84"/>
      <c r="C98" s="135" t="s">
        <v>577</v>
      </c>
      <c r="D98" s="135"/>
      <c r="E98" s="157"/>
      <c r="F98" s="147"/>
      <c r="L98" s="1472"/>
    </row>
    <row r="99" spans="2:13">
      <c r="B99" s="84"/>
      <c r="C99" s="135" t="s">
        <v>578</v>
      </c>
      <c r="D99" s="135"/>
      <c r="E99" s="157"/>
      <c r="F99" s="147"/>
      <c r="L99" s="1472"/>
    </row>
    <row r="100" spans="2:13">
      <c r="B100" s="84"/>
      <c r="C100" s="135" t="s">
        <v>579</v>
      </c>
      <c r="D100" s="135"/>
      <c r="E100" s="157"/>
      <c r="F100" s="147"/>
      <c r="L100" s="1472"/>
    </row>
    <row r="101" spans="2:13">
      <c r="B101" s="84"/>
      <c r="C101" s="135" t="s">
        <v>580</v>
      </c>
      <c r="D101" s="135"/>
      <c r="E101" s="157"/>
      <c r="F101" s="147"/>
      <c r="L101" s="1472"/>
    </row>
    <row r="102" spans="2:13">
      <c r="B102" s="84"/>
      <c r="C102" s="135" t="s">
        <v>581</v>
      </c>
      <c r="D102" s="135"/>
      <c r="E102" s="157"/>
      <c r="F102" s="147"/>
    </row>
    <row r="103" spans="2:13">
      <c r="B103" s="84"/>
      <c r="C103" s="135" t="s">
        <v>582</v>
      </c>
      <c r="D103" s="135"/>
      <c r="E103" s="157"/>
      <c r="F103" s="147"/>
      <c r="M103" s="1472"/>
    </row>
    <row r="104" spans="2:13">
      <c r="B104" s="84"/>
      <c r="C104" s="135" t="s">
        <v>583</v>
      </c>
      <c r="D104" s="135"/>
      <c r="E104" s="157"/>
      <c r="F104" s="147"/>
      <c r="K104" s="1470"/>
      <c r="M104" s="334"/>
    </row>
    <row r="105" spans="2:13">
      <c r="B105" s="84"/>
      <c r="C105" s="135" t="s">
        <v>584</v>
      </c>
      <c r="D105" s="135"/>
      <c r="E105" s="157"/>
      <c r="F105" s="147">
        <f>+'Prop plant y equ'!J91</f>
        <v>0</v>
      </c>
      <c r="K105" s="1470"/>
      <c r="M105" s="334"/>
    </row>
    <row r="106" spans="2:13">
      <c r="B106" s="84"/>
      <c r="C106" s="135" t="s">
        <v>393</v>
      </c>
      <c r="D106" s="135"/>
      <c r="E106" s="157"/>
      <c r="F106" s="147"/>
      <c r="K106" s="1470"/>
      <c r="M106" s="334"/>
    </row>
    <row r="107" spans="2:13">
      <c r="B107" s="84"/>
      <c r="C107" s="135" t="s">
        <v>585</v>
      </c>
      <c r="D107" s="135"/>
      <c r="E107" s="157"/>
      <c r="F107" s="147"/>
      <c r="K107" s="1470"/>
      <c r="M107" s="334"/>
    </row>
    <row r="108" spans="2:13">
      <c r="B108" s="84"/>
      <c r="C108" s="135" t="s">
        <v>586</v>
      </c>
      <c r="D108" s="135"/>
      <c r="E108" s="157"/>
      <c r="F108" s="147">
        <f>+'Prop plant y equ'!K91</f>
        <v>0</v>
      </c>
      <c r="K108" s="1470"/>
      <c r="M108" s="334"/>
    </row>
    <row r="109" spans="2:13">
      <c r="B109" s="84"/>
      <c r="C109" s="135"/>
      <c r="D109" s="135"/>
      <c r="E109" s="157"/>
      <c r="F109" s="1491"/>
    </row>
    <row r="110" spans="2:13">
      <c r="B110" s="84"/>
      <c r="C110" s="149" t="s">
        <v>587</v>
      </c>
      <c r="D110" s="149"/>
      <c r="E110" s="157"/>
      <c r="F110" s="140">
        <f>SUM(F94:F108)</f>
        <v>0</v>
      </c>
      <c r="G110" s="334"/>
    </row>
    <row r="111" spans="2:13">
      <c r="B111" s="84"/>
      <c r="C111" s="149"/>
      <c r="D111" s="149"/>
      <c r="E111" s="157"/>
      <c r="F111" s="1491"/>
      <c r="L111" s="1472"/>
    </row>
    <row r="112" spans="2:13">
      <c r="B112" s="154"/>
      <c r="C112" s="134" t="s">
        <v>588</v>
      </c>
      <c r="D112" s="151"/>
      <c r="E112" s="157"/>
      <c r="F112" s="1491"/>
    </row>
    <row r="113" spans="2:7">
      <c r="B113" s="145"/>
      <c r="C113" s="146" t="s">
        <v>589</v>
      </c>
      <c r="D113" s="135"/>
      <c r="E113" s="157"/>
      <c r="F113" s="147"/>
      <c r="G113" s="334"/>
    </row>
    <row r="114" spans="2:7">
      <c r="B114" s="145"/>
      <c r="C114" s="146" t="s">
        <v>575</v>
      </c>
      <c r="D114" s="135"/>
      <c r="E114" s="157"/>
      <c r="F114" s="147"/>
    </row>
    <row r="115" spans="2:7">
      <c r="B115" s="145"/>
      <c r="C115" s="146" t="s">
        <v>576</v>
      </c>
      <c r="D115" s="135"/>
      <c r="E115" s="157"/>
      <c r="F115" s="147"/>
    </row>
    <row r="116" spans="2:7">
      <c r="B116" s="145"/>
      <c r="C116" s="146" t="s">
        <v>579</v>
      </c>
      <c r="D116" s="135"/>
      <c r="E116" s="157"/>
      <c r="F116" s="147"/>
    </row>
    <row r="117" spans="2:7">
      <c r="B117" s="145"/>
      <c r="C117" s="146" t="s">
        <v>590</v>
      </c>
      <c r="D117" s="135"/>
      <c r="E117" s="157"/>
      <c r="F117" s="147"/>
    </row>
    <row r="118" spans="2:7">
      <c r="B118" s="145"/>
      <c r="C118" s="146" t="s">
        <v>591</v>
      </c>
      <c r="D118" s="135"/>
      <c r="E118" s="157"/>
      <c r="F118" s="147"/>
    </row>
    <row r="119" spans="2:7">
      <c r="B119" s="145"/>
      <c r="C119" s="146" t="s">
        <v>584</v>
      </c>
      <c r="D119" s="135"/>
      <c r="E119" s="157"/>
      <c r="F119" s="2908"/>
    </row>
    <row r="120" spans="2:7">
      <c r="B120" s="145"/>
      <c r="C120" s="146" t="s">
        <v>393</v>
      </c>
      <c r="D120" s="135"/>
      <c r="E120" s="157"/>
      <c r="F120" s="147"/>
    </row>
    <row r="121" spans="2:7">
      <c r="B121" s="154"/>
      <c r="C121" s="134"/>
      <c r="D121" s="151"/>
      <c r="E121" s="157"/>
      <c r="F121" s="1491"/>
    </row>
    <row r="122" spans="2:7">
      <c r="B122" s="154"/>
      <c r="C122" s="155" t="s">
        <v>592</v>
      </c>
      <c r="D122" s="149"/>
      <c r="E122" s="157"/>
      <c r="F122" s="140">
        <f>SUM(F113:F120)</f>
        <v>0</v>
      </c>
      <c r="G122" s="334"/>
    </row>
    <row r="123" spans="2:7">
      <c r="B123" s="154"/>
      <c r="C123" s="134"/>
      <c r="D123" s="151"/>
      <c r="E123" s="157"/>
      <c r="F123" s="1491"/>
    </row>
    <row r="124" spans="2:7">
      <c r="B124" s="145"/>
      <c r="C124" s="155"/>
      <c r="D124" s="149"/>
      <c r="E124" s="157"/>
      <c r="F124" s="1491"/>
    </row>
    <row r="125" spans="2:7">
      <c r="B125" s="154"/>
      <c r="C125" s="156" t="s">
        <v>593</v>
      </c>
      <c r="D125" s="136"/>
      <c r="E125" s="157"/>
      <c r="F125" s="1491"/>
    </row>
    <row r="126" spans="2:7">
      <c r="B126" s="145"/>
      <c r="C126" s="146" t="s">
        <v>594</v>
      </c>
      <c r="D126" s="135"/>
      <c r="E126" s="157"/>
      <c r="F126" s="147">
        <f>-Subcapitalización!D23</f>
        <v>0</v>
      </c>
      <c r="G126" s="623"/>
    </row>
    <row r="127" spans="2:7">
      <c r="B127" s="145"/>
      <c r="C127" s="146" t="s">
        <v>595</v>
      </c>
      <c r="D127" s="135"/>
      <c r="E127" s="157"/>
      <c r="F127" s="147"/>
    </row>
    <row r="128" spans="2:7">
      <c r="B128" s="145"/>
      <c r="C128" s="146" t="s">
        <v>596</v>
      </c>
      <c r="D128" s="135"/>
      <c r="E128" s="157"/>
      <c r="F128" s="147"/>
    </row>
    <row r="129" spans="2:7">
      <c r="B129" s="145"/>
      <c r="C129" s="146" t="s">
        <v>597</v>
      </c>
      <c r="D129" s="135"/>
      <c r="E129" s="157"/>
      <c r="F129" s="147"/>
    </row>
    <row r="130" spans="2:7">
      <c r="B130" s="145"/>
      <c r="C130" s="146" t="s">
        <v>598</v>
      </c>
      <c r="D130" s="135"/>
      <c r="E130" s="157"/>
      <c r="F130" s="147"/>
    </row>
    <row r="131" spans="2:7">
      <c r="B131" s="145"/>
      <c r="C131" s="146"/>
      <c r="D131" s="135"/>
      <c r="E131" s="157"/>
      <c r="F131" s="1491"/>
    </row>
    <row r="132" spans="2:7">
      <c r="B132" s="157"/>
      <c r="C132" s="155" t="s">
        <v>599</v>
      </c>
      <c r="D132" s="149"/>
      <c r="E132" s="157"/>
      <c r="F132" s="140">
        <f>SUM(F126:F130)</f>
        <v>0</v>
      </c>
    </row>
    <row r="133" spans="2:7">
      <c r="B133" s="157"/>
      <c r="C133" s="146"/>
      <c r="D133" s="135"/>
      <c r="E133" s="157"/>
      <c r="F133" s="144"/>
    </row>
    <row r="134" spans="2:7" ht="13.5" thickBot="1">
      <c r="B134" s="145"/>
      <c r="C134" s="155"/>
      <c r="D134" s="149"/>
      <c r="E134" s="157"/>
      <c r="F134" s="144"/>
    </row>
    <row r="135" spans="2:7" ht="13.5" thickBot="1">
      <c r="B135" s="84"/>
      <c r="C135" s="2909" t="s">
        <v>4235</v>
      </c>
      <c r="D135" s="2910"/>
      <c r="E135" s="2910"/>
      <c r="F135" s="2911">
        <f>+F49+F89+F91+F110+F122+F132</f>
        <v>0</v>
      </c>
      <c r="G135" s="334"/>
    </row>
    <row r="136" spans="2:7">
      <c r="B136" s="84"/>
      <c r="C136" s="149"/>
      <c r="D136" s="135"/>
      <c r="E136" s="1502"/>
      <c r="F136" s="144"/>
    </row>
    <row r="137" spans="2:7">
      <c r="B137" s="134"/>
      <c r="C137" s="151" t="s">
        <v>600</v>
      </c>
      <c r="D137" s="135"/>
      <c r="E137" s="1502"/>
      <c r="F137" s="144"/>
    </row>
    <row r="138" spans="2:7">
      <c r="B138" s="134"/>
      <c r="C138" s="150" t="s">
        <v>601</v>
      </c>
      <c r="D138" s="135"/>
      <c r="E138" s="1503">
        <f>+F135</f>
        <v>0</v>
      </c>
      <c r="F138" s="144"/>
    </row>
    <row r="139" spans="2:7">
      <c r="B139" s="134"/>
      <c r="C139" s="150"/>
      <c r="D139" s="135"/>
      <c r="E139" s="1503"/>
      <c r="F139" s="144"/>
    </row>
    <row r="140" spans="2:7" ht="25.5">
      <c r="B140" s="134"/>
      <c r="C140" s="158" t="s">
        <v>602</v>
      </c>
      <c r="D140" s="135"/>
      <c r="E140" s="1503"/>
      <c r="F140" s="144"/>
    </row>
    <row r="141" spans="2:7">
      <c r="B141" s="134"/>
      <c r="C141" s="136" t="s">
        <v>603</v>
      </c>
      <c r="D141" s="135"/>
      <c r="E141" s="1502"/>
      <c r="F141" s="144"/>
    </row>
    <row r="142" spans="2:7">
      <c r="B142" s="134"/>
      <c r="C142" s="135" t="s">
        <v>535</v>
      </c>
      <c r="D142" s="135"/>
      <c r="E142" s="1502"/>
      <c r="F142" s="144"/>
    </row>
    <row r="143" spans="2:7">
      <c r="B143" s="134"/>
      <c r="C143" s="150"/>
      <c r="D143" s="135"/>
      <c r="E143" s="1502"/>
      <c r="F143" s="144"/>
    </row>
    <row r="144" spans="2:7">
      <c r="B144" s="84"/>
      <c r="C144" s="151" t="s">
        <v>604</v>
      </c>
      <c r="D144" s="135"/>
      <c r="E144" s="1504"/>
      <c r="F144" s="144"/>
    </row>
    <row r="145" spans="2:6">
      <c r="B145" s="84"/>
      <c r="C145" s="150" t="s">
        <v>605</v>
      </c>
      <c r="D145" s="135"/>
      <c r="E145" s="1502">
        <f>-F39</f>
        <v>0</v>
      </c>
      <c r="F145" s="144"/>
    </row>
    <row r="146" spans="2:6">
      <c r="B146" s="134"/>
      <c r="C146" s="150"/>
      <c r="D146" s="135"/>
      <c r="E146" s="1502"/>
      <c r="F146" s="144"/>
    </row>
    <row r="147" spans="2:6">
      <c r="B147" s="134"/>
      <c r="C147" s="151" t="s">
        <v>606</v>
      </c>
      <c r="D147" s="135"/>
      <c r="E147" s="1502"/>
      <c r="F147" s="144"/>
    </row>
    <row r="148" spans="2:6">
      <c r="B148" s="134"/>
      <c r="C148" s="150" t="s">
        <v>607</v>
      </c>
      <c r="D148" s="135"/>
      <c r="E148" s="85"/>
      <c r="F148" s="144"/>
    </row>
    <row r="149" spans="2:6" ht="38.25">
      <c r="B149" s="134"/>
      <c r="C149" s="947" t="s">
        <v>1760</v>
      </c>
      <c r="D149" s="135"/>
      <c r="E149" s="1502"/>
      <c r="F149" s="144"/>
    </row>
    <row r="150" spans="2:6" ht="38.25">
      <c r="B150" s="134"/>
      <c r="C150" s="947" t="s">
        <v>1761</v>
      </c>
      <c r="D150" s="135"/>
      <c r="E150" s="1502"/>
      <c r="F150" s="144"/>
    </row>
    <row r="151" spans="2:6" ht="15" customHeight="1">
      <c r="B151" s="134"/>
      <c r="C151" s="1031" t="s">
        <v>4102</v>
      </c>
      <c r="D151" s="135"/>
      <c r="E151" s="1502">
        <f>-'Detalle renglón 210'!O31</f>
        <v>0</v>
      </c>
      <c r="F151" s="144"/>
    </row>
    <row r="152" spans="2:6" ht="25.5">
      <c r="B152" s="134"/>
      <c r="C152" s="1031" t="s">
        <v>4103</v>
      </c>
      <c r="D152" s="135"/>
      <c r="E152" s="2912"/>
      <c r="F152" s="144"/>
    </row>
    <row r="153" spans="2:6">
      <c r="B153" s="134"/>
      <c r="C153" s="1031"/>
      <c r="D153" s="135"/>
      <c r="E153" s="1502"/>
      <c r="F153" s="144"/>
    </row>
    <row r="154" spans="2:6">
      <c r="B154" s="134"/>
      <c r="C154" s="150"/>
      <c r="D154" s="135"/>
      <c r="E154" s="1502"/>
      <c r="F154" s="144"/>
    </row>
    <row r="155" spans="2:6">
      <c r="B155" s="134"/>
      <c r="C155" s="151" t="s">
        <v>1574</v>
      </c>
      <c r="D155" s="135"/>
      <c r="E155" s="1502"/>
      <c r="F155" s="144"/>
    </row>
    <row r="156" spans="2:6">
      <c r="B156" s="134"/>
      <c r="C156" s="150" t="s">
        <v>608</v>
      </c>
      <c r="D156" s="135"/>
      <c r="E156" s="2912"/>
      <c r="F156" s="144"/>
    </row>
    <row r="157" spans="2:6">
      <c r="B157" s="134"/>
      <c r="C157" s="150"/>
      <c r="D157" s="135"/>
      <c r="E157" s="1502"/>
      <c r="F157" s="144"/>
    </row>
    <row r="158" spans="2:6">
      <c r="B158" s="134"/>
      <c r="C158" s="151" t="s">
        <v>609</v>
      </c>
      <c r="D158" s="135"/>
      <c r="E158" s="1502"/>
      <c r="F158" s="144"/>
    </row>
    <row r="159" spans="2:6">
      <c r="B159" s="134"/>
      <c r="C159" s="150" t="s">
        <v>610</v>
      </c>
      <c r="D159" s="135"/>
      <c r="E159" s="1492">
        <f>-F42</f>
        <v>0</v>
      </c>
      <c r="F159" s="144"/>
    </row>
    <row r="160" spans="2:6">
      <c r="B160" s="134"/>
      <c r="C160" s="150"/>
      <c r="D160" s="135"/>
      <c r="E160" s="1492"/>
      <c r="F160" s="144"/>
    </row>
    <row r="161" spans="2:6">
      <c r="B161" s="134"/>
      <c r="C161" s="150"/>
      <c r="D161" s="135"/>
      <c r="E161" s="1505"/>
      <c r="F161" s="144"/>
    </row>
    <row r="162" spans="2:6">
      <c r="B162" s="134"/>
      <c r="C162" s="904"/>
      <c r="D162" s="135"/>
      <c r="E162" s="1506"/>
      <c r="F162" s="144"/>
    </row>
    <row r="163" spans="2:6">
      <c r="B163" s="134"/>
      <c r="C163" s="150"/>
      <c r="D163" s="135"/>
      <c r="E163" s="1507"/>
      <c r="F163" s="144"/>
    </row>
    <row r="164" spans="2:6" ht="25.5">
      <c r="B164" s="134"/>
      <c r="C164" s="160" t="s">
        <v>1557</v>
      </c>
      <c r="D164" s="135"/>
      <c r="E164" s="1502"/>
      <c r="F164" s="144"/>
    </row>
    <row r="165" spans="2:6">
      <c r="B165" s="134"/>
      <c r="C165" s="151" t="s">
        <v>611</v>
      </c>
      <c r="D165" s="135"/>
      <c r="E165" s="157"/>
      <c r="F165" s="144"/>
    </row>
    <row r="166" spans="2:6" ht="25.5" customHeight="1">
      <c r="B166" s="134"/>
      <c r="C166" s="1029" t="s">
        <v>1759</v>
      </c>
      <c r="D166" s="135"/>
      <c r="E166" s="1502"/>
      <c r="F166" s="144"/>
    </row>
    <row r="167" spans="2:6" ht="13.5" customHeight="1">
      <c r="B167" s="134"/>
      <c r="C167" s="150" t="s">
        <v>1650</v>
      </c>
      <c r="D167" s="135"/>
      <c r="E167" s="1502">
        <f>+'Prop plant y equ'!J173-'Prop plant y equ'!J91</f>
        <v>0</v>
      </c>
      <c r="F167" s="144"/>
    </row>
    <row r="168" spans="2:6" ht="13.5" customHeight="1">
      <c r="B168" s="84"/>
      <c r="C168" s="161" t="s">
        <v>612</v>
      </c>
      <c r="D168" s="135"/>
      <c r="E168" s="1502">
        <f>+Subcapitalización!H53</f>
        <v>0</v>
      </c>
      <c r="F168" s="144"/>
    </row>
    <row r="169" spans="2:6">
      <c r="B169" s="84"/>
      <c r="C169" s="150" t="s">
        <v>1558</v>
      </c>
      <c r="D169" s="135"/>
      <c r="E169" s="1502">
        <f>-(+F107+F108)</f>
        <v>0</v>
      </c>
      <c r="F169" s="144"/>
    </row>
    <row r="170" spans="2:6">
      <c r="B170" s="84"/>
      <c r="C170" s="150" t="s">
        <v>613</v>
      </c>
      <c r="D170" s="135"/>
      <c r="E170" s="1502">
        <f>-F128</f>
        <v>0</v>
      </c>
      <c r="F170" s="144"/>
    </row>
    <row r="171" spans="2:6" ht="40.5" customHeight="1">
      <c r="B171" s="84"/>
      <c r="C171" s="159" t="s">
        <v>614</v>
      </c>
      <c r="D171" s="135"/>
      <c r="E171" s="1502">
        <f>-F129</f>
        <v>0</v>
      </c>
      <c r="F171" s="144"/>
    </row>
    <row r="172" spans="2:6">
      <c r="B172" s="84"/>
      <c r="C172" s="150" t="s">
        <v>615</v>
      </c>
      <c r="D172" s="135"/>
      <c r="E172" s="1502">
        <f>-F130</f>
        <v>0</v>
      </c>
      <c r="F172" s="144"/>
    </row>
    <row r="173" spans="2:6">
      <c r="B173" s="84"/>
      <c r="C173" s="1030"/>
      <c r="D173" s="139"/>
      <c r="E173" s="1502"/>
      <c r="F173" s="144"/>
    </row>
    <row r="174" spans="2:6">
      <c r="B174" s="84"/>
      <c r="C174" s="149" t="s">
        <v>616</v>
      </c>
      <c r="D174" s="135"/>
      <c r="E174" s="1504">
        <f>SUM(E166:E172)</f>
        <v>0</v>
      </c>
      <c r="F174" s="144"/>
    </row>
    <row r="175" spans="2:6">
      <c r="B175" s="84"/>
      <c r="C175" s="149"/>
      <c r="D175" s="135"/>
      <c r="E175" s="1504"/>
      <c r="F175" s="144"/>
    </row>
    <row r="176" spans="2:6">
      <c r="B176" s="134"/>
      <c r="C176" s="136" t="s">
        <v>617</v>
      </c>
      <c r="D176" s="135"/>
      <c r="E176" s="1502"/>
      <c r="F176" s="144"/>
    </row>
    <row r="177" spans="2:7">
      <c r="B177" s="84"/>
      <c r="C177" s="1033" t="s">
        <v>4104</v>
      </c>
      <c r="D177" s="135"/>
      <c r="E177" s="1502"/>
      <c r="F177" s="144"/>
    </row>
    <row r="178" spans="2:7">
      <c r="B178" s="84"/>
      <c r="C178" s="135"/>
      <c r="D178" s="135"/>
      <c r="E178" s="1502"/>
      <c r="F178" s="144"/>
    </row>
    <row r="179" spans="2:7">
      <c r="B179" s="84"/>
      <c r="C179" s="891"/>
      <c r="D179" s="135"/>
      <c r="E179" s="1502"/>
      <c r="F179" s="144"/>
    </row>
    <row r="180" spans="2:7">
      <c r="B180" s="84"/>
      <c r="C180" s="150"/>
      <c r="D180" s="135"/>
      <c r="E180" s="1502"/>
      <c r="F180" s="144"/>
    </row>
    <row r="181" spans="2:7">
      <c r="B181" s="134"/>
      <c r="C181" s="151" t="s">
        <v>618</v>
      </c>
      <c r="D181" s="135"/>
      <c r="E181" s="1502"/>
      <c r="F181" s="144"/>
    </row>
    <row r="182" spans="2:7">
      <c r="B182" s="134"/>
      <c r="C182" s="151" t="s">
        <v>619</v>
      </c>
      <c r="D182" s="135"/>
      <c r="E182" s="1502">
        <f>-F127</f>
        <v>0</v>
      </c>
      <c r="F182" s="144"/>
    </row>
    <row r="183" spans="2:7" ht="13.5" thickBot="1">
      <c r="B183" s="134"/>
      <c r="C183" s="1031" t="s">
        <v>4105</v>
      </c>
      <c r="D183" s="135"/>
      <c r="E183" s="1508"/>
      <c r="F183" s="144"/>
    </row>
    <row r="184" spans="2:7">
      <c r="B184" s="134"/>
      <c r="C184" s="150"/>
      <c r="D184" s="135"/>
      <c r="E184" s="1502"/>
      <c r="F184" s="144"/>
    </row>
    <row r="185" spans="2:7" ht="13.5" thickBot="1">
      <c r="B185" s="84"/>
      <c r="C185" s="151"/>
      <c r="D185" s="135"/>
      <c r="E185" s="1502"/>
      <c r="F185" s="144"/>
    </row>
    <row r="186" spans="2:7" ht="13.5" thickBot="1">
      <c r="B186" s="84"/>
      <c r="C186" s="2913" t="s">
        <v>620</v>
      </c>
      <c r="D186" s="2914"/>
      <c r="E186" s="2915">
        <f>IF(SUM(E138:E162)+SUM(E174:E182)&gt;0,SUM(E138:E162)+SUM(E174:E182),0)</f>
        <v>0</v>
      </c>
      <c r="F186" s="144"/>
      <c r="G186" s="627"/>
    </row>
    <row r="187" spans="2:7" ht="13.5" thickBot="1">
      <c r="B187" s="84"/>
      <c r="C187" s="2916"/>
      <c r="D187" s="2917"/>
      <c r="E187" s="1484"/>
      <c r="F187" s="144"/>
    </row>
    <row r="188" spans="2:7" ht="13.5" thickBot="1">
      <c r="B188" s="84"/>
      <c r="C188" s="2918" t="s">
        <v>621</v>
      </c>
      <c r="D188" s="2919"/>
      <c r="E188" s="2920">
        <f>IF(SUM(E138:E159)+SUM(E174:E182)&lt;0,SUM(E138:E159)+SUM(E174:E182),0)</f>
        <v>0</v>
      </c>
      <c r="F188" s="144"/>
    </row>
    <row r="189" spans="2:7">
      <c r="B189" s="84"/>
      <c r="C189" s="149"/>
      <c r="D189" s="135"/>
      <c r="E189" s="1510"/>
      <c r="F189" s="144"/>
    </row>
    <row r="190" spans="2:7">
      <c r="B190" s="134"/>
      <c r="C190" s="151" t="s">
        <v>1503</v>
      </c>
      <c r="D190" s="135"/>
      <c r="E190" s="1490"/>
      <c r="F190" s="144"/>
    </row>
    <row r="191" spans="2:7">
      <c r="B191" s="2921" t="s">
        <v>125</v>
      </c>
      <c r="C191" s="151" t="s">
        <v>1763</v>
      </c>
      <c r="D191" s="135"/>
      <c r="E191" s="1500">
        <f>-'Detalle renglón 210'!O645</f>
        <v>0</v>
      </c>
      <c r="F191" s="144"/>
    </row>
    <row r="192" spans="2:7">
      <c r="B192" s="84"/>
      <c r="C192" s="149"/>
      <c r="D192" s="135"/>
      <c r="E192" s="1490"/>
      <c r="F192" s="144"/>
    </row>
    <row r="193" spans="2:6">
      <c r="B193" s="134"/>
      <c r="C193" s="151" t="s">
        <v>622</v>
      </c>
      <c r="D193" s="135"/>
      <c r="E193" s="1490"/>
      <c r="F193" s="144"/>
    </row>
    <row r="194" spans="2:6" ht="36.950000000000003" customHeight="1">
      <c r="B194" s="84"/>
      <c r="C194" s="163" t="s">
        <v>1644</v>
      </c>
      <c r="D194" s="135"/>
      <c r="E194" s="1490">
        <f>-('Detalle renglón 210'!O452+'Detalle renglón 210'!O526+'Detalle renglón 210'!O658+'Detalle renglón 210'!O681+'Detalle renglón 210'!O687)</f>
        <v>0</v>
      </c>
      <c r="F194" s="144"/>
    </row>
    <row r="195" spans="2:6">
      <c r="B195" s="84"/>
      <c r="C195" s="163"/>
      <c r="D195" s="135"/>
      <c r="E195" s="1500"/>
      <c r="F195" s="144"/>
    </row>
    <row r="196" spans="2:6">
      <c r="B196" s="84"/>
      <c r="C196" s="150"/>
      <c r="D196" s="135"/>
      <c r="E196" s="1490"/>
      <c r="F196" s="144"/>
    </row>
    <row r="197" spans="2:6">
      <c r="B197" s="134"/>
      <c r="C197" s="151" t="s">
        <v>4236</v>
      </c>
      <c r="D197" s="135"/>
      <c r="E197" s="1490"/>
      <c r="F197" s="144"/>
    </row>
    <row r="198" spans="2:6">
      <c r="B198" s="134"/>
      <c r="C198" s="139" t="s">
        <v>1505</v>
      </c>
      <c r="D198" s="135"/>
      <c r="E198" s="1490"/>
      <c r="F198" s="144"/>
    </row>
    <row r="199" spans="2:6">
      <c r="B199" s="134"/>
      <c r="C199" s="139" t="s">
        <v>1506</v>
      </c>
      <c r="D199" s="135"/>
      <c r="E199" s="1490"/>
      <c r="F199" s="144"/>
    </row>
    <row r="200" spans="2:6">
      <c r="B200" s="134"/>
      <c r="C200" s="139" t="s">
        <v>1504</v>
      </c>
      <c r="D200" s="135"/>
      <c r="E200" s="1490"/>
      <c r="F200" s="144"/>
    </row>
    <row r="201" spans="2:6" ht="13.5" thickBot="1">
      <c r="B201" s="84"/>
      <c r="C201" s="149"/>
      <c r="D201" s="135"/>
      <c r="E201" s="1490"/>
      <c r="F201" s="144"/>
    </row>
    <row r="202" spans="2:6" ht="13.5" thickBot="1">
      <c r="B202" s="84"/>
      <c r="C202" s="2922" t="s">
        <v>641</v>
      </c>
      <c r="D202" s="2910"/>
      <c r="E202" s="2923">
        <f>IF(E186+E191+E194+E198+E199+E200&gt;0,E186+E191+E194+E198+E199+E200,0)</f>
        <v>0</v>
      </c>
      <c r="F202" s="144"/>
    </row>
    <row r="203" spans="2:6" ht="28.5" customHeight="1">
      <c r="B203" s="84"/>
      <c r="C203" s="2924" t="s">
        <v>1531</v>
      </c>
      <c r="D203" s="214">
        <f>+'Detalle renglón 210'!O700</f>
        <v>0</v>
      </c>
      <c r="E203" s="1511"/>
      <c r="F203" s="144"/>
    </row>
    <row r="204" spans="2:6" ht="28.5" customHeight="1">
      <c r="B204" s="84"/>
      <c r="C204" s="2924" t="s">
        <v>4106</v>
      </c>
      <c r="D204" s="214">
        <f>+'Detalle renglón 210'!O724</f>
        <v>0</v>
      </c>
      <c r="E204" s="1511"/>
      <c r="F204" s="144"/>
    </row>
    <row r="205" spans="2:6" ht="28.5" customHeight="1">
      <c r="B205" s="84"/>
      <c r="C205" s="2924" t="s">
        <v>4107</v>
      </c>
      <c r="D205" s="214">
        <f>+'Detalle renglón 210'!O738</f>
        <v>0</v>
      </c>
      <c r="E205" s="1511"/>
      <c r="F205" s="144"/>
    </row>
    <row r="206" spans="2:6" ht="28.5" customHeight="1">
      <c r="B206" s="84"/>
      <c r="C206" s="2924" t="s">
        <v>4108</v>
      </c>
      <c r="D206" s="214">
        <f>+'Detalle renglón 210'!O740</f>
        <v>0</v>
      </c>
      <c r="E206" s="1511"/>
      <c r="F206" s="144"/>
    </row>
    <row r="207" spans="2:6" ht="28.5" customHeight="1" thickBot="1">
      <c r="B207" s="84"/>
      <c r="C207" s="2924" t="s">
        <v>4109</v>
      </c>
      <c r="D207" s="215">
        <f>+'Detalle renglón 210'!O749+'Detalle renglón 210'!O796-'Detalle renglón 210'!O802</f>
        <v>0</v>
      </c>
      <c r="E207" s="85"/>
      <c r="F207" s="144"/>
    </row>
    <row r="208" spans="2:6">
      <c r="B208" s="84"/>
      <c r="C208" s="149" t="s">
        <v>642</v>
      </c>
      <c r="D208" s="213">
        <f>SUM(D203:D207)</f>
        <v>0</v>
      </c>
      <c r="E208" s="1490"/>
      <c r="F208" s="144"/>
    </row>
    <row r="209" spans="2:7" ht="13.5" thickBot="1">
      <c r="B209" s="84"/>
      <c r="C209" s="149"/>
      <c r="D209" s="135"/>
      <c r="E209" s="1490"/>
      <c r="F209" s="144"/>
    </row>
    <row r="210" spans="2:7" ht="13.5" thickBot="1">
      <c r="B210" s="84"/>
      <c r="C210" s="2922" t="s">
        <v>623</v>
      </c>
      <c r="D210" s="2910"/>
      <c r="E210" s="2923"/>
      <c r="F210" s="144"/>
    </row>
    <row r="211" spans="2:7">
      <c r="B211" s="84"/>
      <c r="C211" s="149"/>
      <c r="D211" s="135"/>
      <c r="E211" s="1490"/>
      <c r="F211" s="144"/>
    </row>
    <row r="212" spans="2:7">
      <c r="B212" s="84"/>
      <c r="C212" s="151" t="s">
        <v>624</v>
      </c>
      <c r="D212" s="135"/>
      <c r="E212" s="1490"/>
      <c r="F212" s="144"/>
    </row>
    <row r="213" spans="2:7">
      <c r="B213" s="84"/>
      <c r="C213" s="150" t="s">
        <v>625</v>
      </c>
      <c r="D213" s="135"/>
      <c r="E213" s="1490">
        <f>+F42</f>
        <v>0</v>
      </c>
      <c r="F213" s="144"/>
    </row>
    <row r="214" spans="2:7" ht="25.5">
      <c r="B214" s="84"/>
      <c r="C214" s="159" t="s">
        <v>1645</v>
      </c>
      <c r="D214" s="135"/>
      <c r="E214" s="1498"/>
      <c r="F214" s="144"/>
      <c r="G214" s="334"/>
    </row>
    <row r="215" spans="2:7">
      <c r="B215" s="84"/>
      <c r="C215" s="150" t="s">
        <v>122</v>
      </c>
      <c r="D215" s="135"/>
      <c r="E215" s="1490"/>
      <c r="F215" s="144"/>
    </row>
    <row r="216" spans="2:7">
      <c r="B216" s="84"/>
      <c r="C216" s="150"/>
      <c r="D216" s="135"/>
      <c r="E216" s="1490"/>
      <c r="F216" s="144"/>
    </row>
    <row r="217" spans="2:7">
      <c r="B217" s="84"/>
      <c r="C217" s="151" t="s">
        <v>626</v>
      </c>
      <c r="D217" s="135"/>
      <c r="E217" s="1490"/>
      <c r="F217" s="144"/>
    </row>
    <row r="218" spans="2:7">
      <c r="B218" s="2921" t="s">
        <v>126</v>
      </c>
      <c r="C218" s="135" t="s">
        <v>627</v>
      </c>
      <c r="D218" s="135"/>
      <c r="E218" s="2912"/>
      <c r="F218" s="144"/>
    </row>
    <row r="219" spans="2:7">
      <c r="B219" s="134"/>
      <c r="C219" s="135"/>
      <c r="D219" s="135"/>
      <c r="E219" s="1490"/>
      <c r="F219" s="144"/>
    </row>
    <row r="220" spans="2:7">
      <c r="B220" s="2921" t="s">
        <v>128</v>
      </c>
      <c r="C220" s="164" t="s">
        <v>628</v>
      </c>
      <c r="D220" s="135"/>
      <c r="E220" s="1512">
        <f>IF(SUM(E213:E218)&gt;0,SUM(E213:E218),0)</f>
        <v>0</v>
      </c>
      <c r="F220" s="144"/>
    </row>
    <row r="221" spans="2:7">
      <c r="B221" s="134"/>
      <c r="C221" s="149"/>
      <c r="D221" s="135"/>
      <c r="E221" s="1490"/>
      <c r="F221" s="144"/>
    </row>
    <row r="222" spans="2:7">
      <c r="B222" s="134"/>
      <c r="C222" s="149"/>
      <c r="D222" s="135"/>
      <c r="E222" s="1490"/>
      <c r="F222" s="144"/>
    </row>
    <row r="223" spans="2:7">
      <c r="B223" s="2921" t="s">
        <v>129</v>
      </c>
      <c r="C223" s="1032" t="s">
        <v>629</v>
      </c>
      <c r="D223" s="135"/>
      <c r="E223" s="1513">
        <f>+'Detalle renglón 210'!O851</f>
        <v>0</v>
      </c>
      <c r="F223" s="144"/>
    </row>
    <row r="224" spans="2:7">
      <c r="B224" s="84"/>
      <c r="C224" s="2926" t="s">
        <v>11</v>
      </c>
      <c r="D224" s="135"/>
      <c r="E224" s="1512">
        <f>+'Detalle renglón 210'!O880</f>
        <v>0</v>
      </c>
      <c r="F224" s="144"/>
    </row>
    <row r="225" spans="2:6">
      <c r="B225" s="84"/>
      <c r="C225" s="150"/>
      <c r="D225" s="135"/>
      <c r="E225" s="206"/>
      <c r="F225" s="144"/>
    </row>
    <row r="226" spans="2:6">
      <c r="B226" s="84"/>
      <c r="C226" s="151" t="s">
        <v>1507</v>
      </c>
      <c r="D226" s="135"/>
      <c r="E226" s="1514"/>
      <c r="F226" s="144"/>
    </row>
    <row r="227" spans="2:6" ht="76.5">
      <c r="B227" s="84"/>
      <c r="C227" s="947" t="s">
        <v>4237</v>
      </c>
      <c r="D227" s="135"/>
      <c r="E227" s="1489"/>
      <c r="F227" s="144"/>
    </row>
    <row r="228" spans="2:6">
      <c r="B228" s="84"/>
      <c r="C228" s="2906" t="s">
        <v>4112</v>
      </c>
      <c r="D228" s="135"/>
      <c r="E228" s="1500">
        <f>-'Detalle renglón 210'!O878</f>
        <v>0</v>
      </c>
      <c r="F228" s="144"/>
    </row>
    <row r="229" spans="2:6">
      <c r="B229" s="84"/>
      <c r="C229" s="2906" t="s">
        <v>4111</v>
      </c>
      <c r="D229" s="135"/>
      <c r="E229" s="2925">
        <f>-'Detalle renglón 210'!O884</f>
        <v>0</v>
      </c>
      <c r="F229" s="144"/>
    </row>
    <row r="230" spans="2:6">
      <c r="B230" s="84"/>
      <c r="C230" s="150"/>
      <c r="D230" s="135"/>
      <c r="E230" s="1490"/>
      <c r="F230" s="144"/>
    </row>
    <row r="231" spans="2:6">
      <c r="B231" s="84"/>
      <c r="C231" s="1032" t="s">
        <v>630</v>
      </c>
      <c r="D231" s="136"/>
      <c r="E231" s="1513">
        <f>+E223+E228</f>
        <v>0</v>
      </c>
      <c r="F231" s="144"/>
    </row>
    <row r="232" spans="2:6">
      <c r="B232" s="84"/>
      <c r="C232" s="2926" t="s">
        <v>631</v>
      </c>
      <c r="D232" s="136"/>
      <c r="E232" s="1512">
        <f>+E224+E229</f>
        <v>0</v>
      </c>
      <c r="F232" s="144"/>
    </row>
    <row r="233" spans="2:6" ht="13.5" thickBot="1">
      <c r="B233" s="84"/>
      <c r="C233" s="2927" t="s">
        <v>4113</v>
      </c>
      <c r="D233" s="136"/>
      <c r="E233" s="2931">
        <f>+'Detalle renglón 210'!O941</f>
        <v>0</v>
      </c>
      <c r="F233" s="144"/>
    </row>
    <row r="234" spans="2:6" ht="13.5" thickBot="1">
      <c r="B234" s="84"/>
      <c r="C234" s="2928" t="s">
        <v>4238</v>
      </c>
      <c r="D234" s="2929"/>
      <c r="E234" s="2930">
        <f>SUM(E231:E233)</f>
        <v>0</v>
      </c>
      <c r="F234" s="147"/>
    </row>
    <row r="235" spans="2:6">
      <c r="B235" s="84"/>
      <c r="C235" s="148"/>
      <c r="D235" s="162"/>
      <c r="E235" s="1520"/>
      <c r="F235" s="147"/>
    </row>
    <row r="236" spans="2:6">
      <c r="B236" s="84"/>
      <c r="C236" s="151" t="s">
        <v>4239</v>
      </c>
      <c r="D236" s="162"/>
      <c r="E236" s="1494"/>
      <c r="F236" s="147"/>
    </row>
    <row r="237" spans="2:6" ht="38.25">
      <c r="B237" s="84"/>
      <c r="C237" s="159" t="s">
        <v>1559</v>
      </c>
      <c r="D237" s="165"/>
      <c r="E237" s="206">
        <f>ROUND(+'2517 Impuesto diferido'!J51,-3)</f>
        <v>0</v>
      </c>
      <c r="F237" s="144"/>
    </row>
    <row r="238" spans="2:6">
      <c r="B238" s="1486"/>
      <c r="C238" s="1487"/>
      <c r="D238" s="1488"/>
      <c r="E238" s="1493"/>
      <c r="F238" s="1518"/>
    </row>
    <row r="239" spans="2:6" ht="39" thickBot="1">
      <c r="B239" s="166"/>
      <c r="C239" s="167" t="s">
        <v>1446</v>
      </c>
      <c r="D239" s="168"/>
      <c r="E239" s="1515">
        <f>-ROUND('2517 Impuesto diferido'!J31,-3)</f>
        <v>0</v>
      </c>
      <c r="F239" s="1519">
        <f>-(SUM(E234:E239))</f>
        <v>0</v>
      </c>
    </row>
    <row r="240" spans="2:6">
      <c r="B240" s="166"/>
      <c r="C240" s="1487"/>
      <c r="D240" s="168"/>
      <c r="E240" s="1495"/>
      <c r="F240" s="1483"/>
    </row>
    <row r="241" spans="2:37">
      <c r="B241" s="170"/>
      <c r="C241" s="171" t="s">
        <v>1508</v>
      </c>
      <c r="D241" s="168"/>
      <c r="E241" s="1496"/>
      <c r="F241" s="172">
        <f>+F135+F239</f>
        <v>0</v>
      </c>
    </row>
    <row r="242" spans="2:37">
      <c r="B242" s="166"/>
      <c r="C242" s="173"/>
      <c r="D242" s="168"/>
      <c r="E242" s="1496"/>
      <c r="F242" s="174"/>
    </row>
    <row r="243" spans="2:37" ht="13.5" thickBot="1">
      <c r="B243" s="86"/>
      <c r="C243" s="175"/>
      <c r="D243" s="175"/>
      <c r="E243" s="892"/>
      <c r="F243" s="169"/>
    </row>
    <row r="244" spans="2:37" s="333" customFormat="1">
      <c r="F244" s="644"/>
    </row>
    <row r="245" spans="2:37" s="333" customFormat="1">
      <c r="F245" s="1479"/>
    </row>
    <row r="246" spans="2:37" s="333" customFormat="1">
      <c r="B246" s="1480" t="s">
        <v>127</v>
      </c>
      <c r="C246" s="1480"/>
      <c r="D246" s="1140"/>
      <c r="E246" s="1475"/>
      <c r="F246" s="1481"/>
      <c r="G246" s="1473"/>
      <c r="H246" s="1474"/>
      <c r="I246" s="1473"/>
      <c r="J246" s="1475"/>
      <c r="K246" s="1476"/>
      <c r="L246" s="1140"/>
      <c r="M246" s="1140"/>
      <c r="N246" s="1140"/>
      <c r="O246" s="1140"/>
      <c r="P246" s="1140"/>
      <c r="Q246" s="1140"/>
      <c r="R246" s="1140"/>
      <c r="S246" s="1140"/>
      <c r="T246" s="1140"/>
      <c r="U246" s="1140"/>
      <c r="V246" s="1140"/>
      <c r="W246" s="1140"/>
      <c r="X246" s="1140"/>
      <c r="Y246" s="1140"/>
      <c r="Z246" s="1140"/>
      <c r="AA246" s="1140"/>
      <c r="AB246" s="1140"/>
      <c r="AC246" s="1140"/>
      <c r="AD246" s="1140"/>
      <c r="AE246" s="1140"/>
      <c r="AF246" s="1140"/>
      <c r="AG246" s="1140"/>
      <c r="AH246" s="1140"/>
      <c r="AI246" s="1140"/>
      <c r="AJ246" s="1140"/>
      <c r="AK246" s="1140"/>
    </row>
    <row r="247" spans="2:37" s="333" customFormat="1" ht="32.1" customHeight="1">
      <c r="B247" s="2900" t="s">
        <v>124</v>
      </c>
      <c r="C247" s="3851" t="s">
        <v>1766</v>
      </c>
      <c r="D247" s="3925"/>
      <c r="E247" s="3925"/>
      <c r="F247" s="3925"/>
      <c r="G247" s="1477"/>
      <c r="H247" s="1477"/>
      <c r="I247" s="1477"/>
      <c r="J247" s="1477"/>
      <c r="K247" s="1477"/>
      <c r="L247" s="1477"/>
    </row>
    <row r="248" spans="2:37" s="333" customFormat="1">
      <c r="B248" s="1141"/>
      <c r="C248" s="560"/>
      <c r="D248" s="560"/>
      <c r="E248" s="560"/>
      <c r="F248" s="560"/>
      <c r="G248" s="1478"/>
    </row>
    <row r="249" spans="2:37" s="333" customFormat="1" ht="21" customHeight="1">
      <c r="B249" s="2900" t="s">
        <v>125</v>
      </c>
      <c r="C249" s="3851" t="s">
        <v>4100</v>
      </c>
      <c r="D249" s="3925"/>
      <c r="E249" s="3925"/>
      <c r="F249" s="3925"/>
      <c r="G249" s="1477"/>
      <c r="H249" s="1477"/>
      <c r="I249" s="1477"/>
      <c r="J249" s="1477"/>
      <c r="K249" s="1477"/>
      <c r="L249" s="1477"/>
    </row>
    <row r="250" spans="2:37" s="333" customFormat="1">
      <c r="B250" s="1141"/>
      <c r="C250" s="560"/>
      <c r="D250" s="560"/>
      <c r="E250" s="560"/>
      <c r="F250" s="560"/>
      <c r="G250" s="1478"/>
    </row>
    <row r="251" spans="2:37" s="333" customFormat="1" ht="84" customHeight="1">
      <c r="B251" s="2900" t="s">
        <v>126</v>
      </c>
      <c r="C251" s="3939" t="s">
        <v>4110</v>
      </c>
      <c r="D251" s="3940"/>
      <c r="E251" s="3940"/>
      <c r="F251" s="3940"/>
      <c r="G251" s="1477"/>
      <c r="H251" s="1477"/>
      <c r="I251" s="1477"/>
      <c r="J251" s="1477"/>
      <c r="K251" s="1477"/>
      <c r="L251" s="1477"/>
    </row>
    <row r="252" spans="2:37" s="333" customFormat="1">
      <c r="B252" s="1141"/>
      <c r="C252" s="560"/>
      <c r="D252" s="560"/>
      <c r="E252" s="560"/>
      <c r="F252" s="560"/>
      <c r="G252" s="1478"/>
    </row>
    <row r="253" spans="2:37" s="333" customFormat="1" ht="30.75" customHeight="1">
      <c r="B253" s="2900" t="s">
        <v>128</v>
      </c>
      <c r="C253" s="3925" t="s">
        <v>632</v>
      </c>
      <c r="D253" s="3925"/>
      <c r="E253" s="3925"/>
      <c r="F253" s="3925"/>
      <c r="G253" s="1477"/>
      <c r="H253" s="1477"/>
      <c r="I253" s="1477"/>
      <c r="J253" s="1477"/>
      <c r="K253" s="1477"/>
      <c r="L253" s="1477"/>
    </row>
    <row r="254" spans="2:37" s="333" customFormat="1">
      <c r="B254" s="1141"/>
      <c r="C254" s="560"/>
      <c r="D254" s="560"/>
      <c r="E254" s="560"/>
      <c r="F254" s="560"/>
      <c r="G254" s="1478"/>
    </row>
    <row r="255" spans="2:37" s="333" customFormat="1" ht="24" customHeight="1">
      <c r="B255" s="2900" t="s">
        <v>129</v>
      </c>
      <c r="C255" s="3851" t="s">
        <v>4099</v>
      </c>
      <c r="D255" s="3925"/>
      <c r="E255" s="3925"/>
      <c r="F255" s="3925"/>
      <c r="G255" s="1477"/>
      <c r="H255" s="1477"/>
      <c r="I255" s="1477"/>
      <c r="J255" s="1477"/>
      <c r="K255" s="1477"/>
      <c r="L255" s="1477"/>
    </row>
    <row r="256" spans="2:37" s="333" customFormat="1">
      <c r="B256" s="994"/>
      <c r="F256" s="644"/>
      <c r="G256" s="1478"/>
    </row>
    <row r="257" spans="6:7" s="333" customFormat="1">
      <c r="F257" s="644"/>
      <c r="G257" s="1478"/>
    </row>
    <row r="258" spans="6:7" s="333" customFormat="1">
      <c r="F258" s="644"/>
      <c r="G258" s="1478"/>
    </row>
    <row r="259" spans="6:7" s="333" customFormat="1">
      <c r="F259" s="644"/>
      <c r="G259" s="1478"/>
    </row>
    <row r="260" spans="6:7" s="333" customFormat="1">
      <c r="F260" s="644"/>
      <c r="G260" s="1478"/>
    </row>
    <row r="261" spans="6:7" s="333" customFormat="1">
      <c r="F261" s="644"/>
      <c r="G261" s="1478"/>
    </row>
    <row r="262" spans="6:7" s="333" customFormat="1">
      <c r="F262" s="644"/>
      <c r="G262" s="1478"/>
    </row>
    <row r="263" spans="6:7" s="333" customFormat="1">
      <c r="F263" s="644"/>
      <c r="G263" s="1478"/>
    </row>
    <row r="264" spans="6:7" s="333" customFormat="1">
      <c r="F264" s="644"/>
      <c r="G264" s="1478"/>
    </row>
    <row r="265" spans="6:7" s="333" customFormat="1">
      <c r="F265" s="644"/>
      <c r="G265" s="1478"/>
    </row>
    <row r="266" spans="6:7" s="333" customFormat="1">
      <c r="F266" s="644"/>
      <c r="G266" s="1478"/>
    </row>
    <row r="267" spans="6:7" s="333" customFormat="1">
      <c r="F267" s="644"/>
      <c r="G267" s="1478"/>
    </row>
    <row r="268" spans="6:7" s="333" customFormat="1">
      <c r="F268" s="644"/>
      <c r="G268" s="1478"/>
    </row>
    <row r="269" spans="6:7" s="333" customFormat="1">
      <c r="F269" s="644"/>
      <c r="G269" s="1478"/>
    </row>
    <row r="270" spans="6:7" s="333" customFormat="1"/>
    <row r="271" spans="6:7" s="333" customFormat="1"/>
    <row r="272" spans="6:7" s="333" customFormat="1"/>
    <row r="273" s="333" customFormat="1"/>
    <row r="274" s="333" customFormat="1"/>
    <row r="275" s="333" customFormat="1"/>
    <row r="276" s="333" customFormat="1"/>
    <row r="277" s="333" customFormat="1"/>
    <row r="278" s="333" customFormat="1"/>
    <row r="279" s="333" customFormat="1"/>
    <row r="280" s="333" customFormat="1"/>
    <row r="281" s="333" customFormat="1"/>
    <row r="282" s="333" customFormat="1"/>
    <row r="283" s="333" customFormat="1"/>
    <row r="284" s="333" customFormat="1"/>
    <row r="285" s="333" customFormat="1"/>
    <row r="286" s="333" customFormat="1"/>
    <row r="287" s="333" customFormat="1"/>
    <row r="288" s="333" customFormat="1"/>
    <row r="289" s="333" customFormat="1"/>
    <row r="290" s="333" customFormat="1"/>
    <row r="291" s="333" customFormat="1"/>
    <row r="292" s="333" customFormat="1"/>
    <row r="293" s="333" customFormat="1"/>
    <row r="294" s="333" customFormat="1"/>
    <row r="295" s="333" customFormat="1"/>
    <row r="296" s="333" customFormat="1"/>
    <row r="297" s="333" customFormat="1"/>
    <row r="298" s="333" customFormat="1"/>
    <row r="299" s="333" customFormat="1"/>
    <row r="300" s="333" customFormat="1"/>
    <row r="301" s="333" customFormat="1"/>
    <row r="302" s="333" customFormat="1"/>
    <row r="303" s="333" customFormat="1"/>
    <row r="304" s="333" customFormat="1"/>
    <row r="305" s="333" customFormat="1"/>
    <row r="306" s="333" customFormat="1"/>
    <row r="307" s="333" customFormat="1"/>
    <row r="308" s="333" customFormat="1"/>
    <row r="309" s="333" customFormat="1"/>
    <row r="310" s="333" customFormat="1"/>
    <row r="311" s="333" customFormat="1"/>
    <row r="312" s="333" customFormat="1"/>
    <row r="313" s="333" customFormat="1"/>
    <row r="314" s="333" customFormat="1"/>
    <row r="315" s="333" customFormat="1"/>
    <row r="316" s="333" customFormat="1"/>
    <row r="317" s="333" customFormat="1"/>
    <row r="318" s="333" customFormat="1"/>
    <row r="319" s="333" customFormat="1"/>
    <row r="320" s="333" customFormat="1"/>
    <row r="321" s="333" customFormat="1"/>
    <row r="322" s="333" customFormat="1"/>
    <row r="323" s="333" customFormat="1"/>
    <row r="324" s="333" customFormat="1"/>
    <row r="325" s="333" customFormat="1"/>
    <row r="326" s="333" customFormat="1"/>
    <row r="327" s="333" customFormat="1"/>
    <row r="328" s="333" customFormat="1"/>
    <row r="329" s="333" customFormat="1"/>
    <row r="330" s="333" customFormat="1"/>
    <row r="331" s="333" customFormat="1"/>
    <row r="332" s="333" customFormat="1"/>
    <row r="333" s="333" customFormat="1"/>
    <row r="334" s="333" customFormat="1"/>
    <row r="335" s="333" customFormat="1"/>
    <row r="336" s="333" customFormat="1"/>
    <row r="337" s="333" customFormat="1"/>
    <row r="338" s="333" customFormat="1"/>
    <row r="339" s="333" customFormat="1"/>
    <row r="340" s="333" customFormat="1"/>
    <row r="341" s="333" customFormat="1"/>
    <row r="342" s="333" customFormat="1"/>
    <row r="343" s="333" customFormat="1"/>
    <row r="344" s="333" customFormat="1"/>
    <row r="345" s="333" customFormat="1"/>
    <row r="346" s="333" customFormat="1"/>
    <row r="347" s="333" customFormat="1"/>
    <row r="348" s="333" customFormat="1"/>
    <row r="349" s="333" customFormat="1"/>
    <row r="350" s="333" customFormat="1"/>
    <row r="351" s="333" customFormat="1"/>
    <row r="352" s="333" customFormat="1"/>
    <row r="353" s="333" customFormat="1"/>
    <row r="354" s="333" customFormat="1"/>
    <row r="355" s="333" customFormat="1"/>
    <row r="356" s="333" customFormat="1"/>
    <row r="357" s="333" customFormat="1"/>
    <row r="358" s="333" customFormat="1"/>
    <row r="359" s="333" customFormat="1"/>
    <row r="360" s="333" customFormat="1"/>
    <row r="361" s="333" customFormat="1"/>
    <row r="362" s="333" customFormat="1"/>
    <row r="363" s="333" customFormat="1"/>
    <row r="364" s="333" customFormat="1"/>
    <row r="365" s="333" customFormat="1"/>
    <row r="366" s="333" customFormat="1"/>
    <row r="367" s="333" customFormat="1"/>
    <row r="368" s="333" customFormat="1"/>
    <row r="369" s="333" customFormat="1"/>
    <row r="370" s="333" customFormat="1"/>
    <row r="371" s="333" customFormat="1"/>
    <row r="372" s="333" customFormat="1"/>
    <row r="373" s="333" customFormat="1"/>
    <row r="374" s="333" customFormat="1"/>
    <row r="375" s="333" customFormat="1"/>
    <row r="376" s="333" customFormat="1"/>
    <row r="377" s="333" customFormat="1"/>
    <row r="378" s="333" customFormat="1"/>
    <row r="379" s="333" customFormat="1"/>
    <row r="380" s="333" customFormat="1"/>
    <row r="381" s="333" customFormat="1"/>
    <row r="382" s="333" customFormat="1"/>
    <row r="383" s="333" customFormat="1"/>
    <row r="384" s="333" customFormat="1"/>
    <row r="385" s="333" customFormat="1"/>
    <row r="386" s="333" customFormat="1"/>
    <row r="387" s="333" customFormat="1"/>
    <row r="388" s="333" customFormat="1"/>
    <row r="389" s="333" customFormat="1"/>
    <row r="390" s="333" customFormat="1"/>
    <row r="391" s="333" customFormat="1"/>
    <row r="392" s="333" customFormat="1"/>
    <row r="393" s="333" customFormat="1"/>
    <row r="394" s="333" customFormat="1"/>
    <row r="395" s="333" customFormat="1"/>
    <row r="396" s="333" customFormat="1"/>
    <row r="397" s="333" customFormat="1"/>
    <row r="398" s="333" customFormat="1"/>
    <row r="399" s="333" customFormat="1"/>
    <row r="400" s="333" customFormat="1"/>
    <row r="401" s="333" customFormat="1"/>
    <row r="402" s="333" customFormat="1"/>
    <row r="403" s="333" customFormat="1"/>
    <row r="404" s="333" customFormat="1"/>
    <row r="405" s="333" customFormat="1"/>
    <row r="406" s="333" customFormat="1"/>
    <row r="407" s="333" customFormat="1"/>
    <row r="408" s="333" customFormat="1"/>
    <row r="409" s="333" customFormat="1"/>
    <row r="410" s="333" customFormat="1"/>
    <row r="411" s="333" customFormat="1"/>
    <row r="412" s="333" customFormat="1"/>
    <row r="413" s="333" customFormat="1"/>
    <row r="414" s="333" customFormat="1"/>
    <row r="415" s="333" customFormat="1"/>
    <row r="416" s="333" customFormat="1"/>
    <row r="417" s="333" customFormat="1"/>
    <row r="418" s="333" customFormat="1"/>
    <row r="419" s="333" customFormat="1"/>
    <row r="420" s="333" customFormat="1"/>
    <row r="421" s="333" customFormat="1"/>
    <row r="422" s="333" customFormat="1"/>
    <row r="423" s="333" customFormat="1"/>
    <row r="424" s="333" customFormat="1"/>
    <row r="425" s="333" customFormat="1"/>
    <row r="426" s="333" customFormat="1"/>
    <row r="427" s="333" customFormat="1"/>
    <row r="428" s="333" customFormat="1"/>
    <row r="429" s="333" customFormat="1"/>
    <row r="430" s="333" customFormat="1"/>
    <row r="431" s="333" customFormat="1"/>
    <row r="432" s="333" customFormat="1"/>
    <row r="433" s="333" customFormat="1"/>
    <row r="434" s="333" customFormat="1"/>
    <row r="435" s="333" customFormat="1"/>
    <row r="436" s="333" customFormat="1"/>
    <row r="437" s="333" customFormat="1"/>
    <row r="438" s="333" customFormat="1"/>
    <row r="439" s="333" customFormat="1"/>
    <row r="440" s="333" customFormat="1"/>
    <row r="441" s="333" customFormat="1"/>
    <row r="442" s="333" customFormat="1"/>
    <row r="443" s="333" customFormat="1"/>
    <row r="444" s="333" customFormat="1"/>
    <row r="445" s="333" customFormat="1"/>
    <row r="446" s="333" customFormat="1"/>
    <row r="447" s="333" customFormat="1"/>
    <row r="448" s="333" customFormat="1"/>
    <row r="449" s="333" customFormat="1"/>
    <row r="450" s="333" customFormat="1"/>
    <row r="451" s="333" customFormat="1"/>
    <row r="452" s="333" customFormat="1"/>
    <row r="453" s="333" customFormat="1"/>
    <row r="454" s="333" customFormat="1"/>
    <row r="455" s="333" customFormat="1"/>
    <row r="456" s="333" customFormat="1"/>
    <row r="457" s="333" customFormat="1"/>
    <row r="458" s="333" customFormat="1"/>
    <row r="459" s="333" customFormat="1"/>
    <row r="460" s="333" customFormat="1"/>
    <row r="461" s="333" customFormat="1"/>
    <row r="462" s="333" customFormat="1"/>
    <row r="463" s="333" customFormat="1"/>
    <row r="464" s="333" customFormat="1"/>
    <row r="465" s="333" customFormat="1"/>
    <row r="466" s="333" customFormat="1"/>
    <row r="467" s="333" customFormat="1"/>
    <row r="468" s="333" customFormat="1"/>
    <row r="469" s="333" customFormat="1"/>
    <row r="470" s="333" customFormat="1"/>
    <row r="471" s="333" customFormat="1"/>
    <row r="472" s="333" customFormat="1"/>
    <row r="473" s="333" customFormat="1"/>
    <row r="474" s="333" customFormat="1"/>
    <row r="475" s="333" customFormat="1"/>
    <row r="476" s="333" customFormat="1"/>
    <row r="477" s="333" customFormat="1"/>
    <row r="478" s="333" customFormat="1"/>
    <row r="479" s="333" customFormat="1"/>
    <row r="480" s="333" customFormat="1"/>
    <row r="481" s="333" customFormat="1"/>
    <row r="482" s="333" customFormat="1"/>
    <row r="483" s="333" customFormat="1"/>
    <row r="484" s="333" customFormat="1"/>
    <row r="485" s="333" customFormat="1"/>
    <row r="486" s="333" customFormat="1"/>
    <row r="487" s="333" customFormat="1"/>
    <row r="488" s="333" customFormat="1"/>
    <row r="489" s="333" customFormat="1"/>
    <row r="490" s="333" customFormat="1"/>
    <row r="491" s="333" customFormat="1"/>
    <row r="492" s="333" customFormat="1"/>
    <row r="493" s="333" customFormat="1"/>
    <row r="494" s="333" customFormat="1"/>
    <row r="495" s="333" customFormat="1"/>
    <row r="496" s="333" customFormat="1"/>
    <row r="497" s="333" customFormat="1"/>
    <row r="498" s="333" customFormat="1"/>
    <row r="499" s="333" customFormat="1"/>
    <row r="500" s="333" customFormat="1"/>
    <row r="501" s="333" customFormat="1"/>
    <row r="502" s="333" customFormat="1"/>
    <row r="503" s="333" customFormat="1"/>
    <row r="504" s="333" customFormat="1"/>
    <row r="505" s="333" customFormat="1"/>
    <row r="506" s="333" customFormat="1"/>
    <row r="507" s="333" customFormat="1"/>
    <row r="508" s="333" customFormat="1"/>
    <row r="509" s="333" customFormat="1"/>
    <row r="510" s="333" customFormat="1"/>
    <row r="511" s="333" customFormat="1"/>
    <row r="512" s="333" customFormat="1"/>
    <row r="513" s="333" customFormat="1"/>
    <row r="514" s="333" customFormat="1"/>
    <row r="515" s="333" customFormat="1"/>
    <row r="516" s="333" customFormat="1"/>
    <row r="517" s="333" customFormat="1"/>
    <row r="518" s="333" customFormat="1"/>
    <row r="519" s="333" customFormat="1"/>
    <row r="520" s="333" customFormat="1"/>
    <row r="521" s="333" customFormat="1"/>
    <row r="522" s="333" customFormat="1"/>
    <row r="523" s="333" customFormat="1"/>
    <row r="524" s="333" customFormat="1"/>
    <row r="525" s="333" customFormat="1"/>
    <row r="526" s="333" customFormat="1"/>
    <row r="527" s="333" customFormat="1"/>
    <row r="528" s="333" customFormat="1"/>
    <row r="529" s="333" customFormat="1"/>
    <row r="530" s="333" customFormat="1"/>
    <row r="531" s="333" customFormat="1"/>
    <row r="532" s="333" customFormat="1"/>
    <row r="533" s="333" customFormat="1"/>
    <row r="534" s="333" customFormat="1"/>
    <row r="535" s="333" customFormat="1"/>
    <row r="536" s="333" customFormat="1"/>
    <row r="537" s="333" customFormat="1"/>
    <row r="538" s="333" customFormat="1"/>
    <row r="539" s="333" customFormat="1"/>
    <row r="540" s="333" customFormat="1"/>
    <row r="541" s="333" customFormat="1"/>
    <row r="542" s="333" customFormat="1"/>
    <row r="543" s="333" customFormat="1"/>
    <row r="544" s="333" customFormat="1"/>
    <row r="545" s="333" customFormat="1"/>
    <row r="546" s="333" customFormat="1"/>
    <row r="547" s="333" customFormat="1"/>
    <row r="548" s="333" customFormat="1"/>
    <row r="549" s="333" customFormat="1"/>
    <row r="550" s="333" customFormat="1"/>
    <row r="551" s="333" customFormat="1"/>
    <row r="552" s="333" customFormat="1"/>
    <row r="553" s="333" customFormat="1"/>
    <row r="554" s="333" customFormat="1"/>
    <row r="555" s="333" customFormat="1"/>
    <row r="556" s="333" customFormat="1"/>
    <row r="557" s="333" customFormat="1"/>
    <row r="558" s="333" customFormat="1"/>
    <row r="559" s="333" customFormat="1"/>
    <row r="560" s="333" customFormat="1"/>
    <row r="561" s="333" customFormat="1"/>
    <row r="562" s="333" customFormat="1"/>
    <row r="563" s="333" customFormat="1"/>
    <row r="564" s="333" customFormat="1"/>
    <row r="565" s="333" customFormat="1"/>
    <row r="566" s="333" customFormat="1"/>
    <row r="567" s="333" customFormat="1"/>
    <row r="568" s="333" customFormat="1"/>
    <row r="569" s="333" customFormat="1"/>
    <row r="570" s="333" customFormat="1"/>
    <row r="571" s="333" customFormat="1"/>
    <row r="572" s="333" customFormat="1"/>
    <row r="573" s="333" customFormat="1"/>
    <row r="574" s="333" customFormat="1"/>
    <row r="575" s="333" customFormat="1"/>
    <row r="576" s="333" customFormat="1"/>
    <row r="577" s="333" customFormat="1"/>
    <row r="578" s="333" customFormat="1"/>
    <row r="579" s="333" customFormat="1"/>
    <row r="580" s="333" customFormat="1"/>
    <row r="581" s="333" customFormat="1"/>
    <row r="582" s="333" customFormat="1"/>
    <row r="583" s="333" customFormat="1"/>
    <row r="584" s="333" customFormat="1"/>
    <row r="585" s="333" customFormat="1"/>
    <row r="586" s="333" customFormat="1"/>
    <row r="587" s="333" customFormat="1"/>
    <row r="588" s="333" customFormat="1"/>
    <row r="589" s="333" customFormat="1"/>
    <row r="590" s="333" customFormat="1"/>
    <row r="591" s="333" customFormat="1"/>
    <row r="592" s="333" customFormat="1"/>
    <row r="593" s="333" customFormat="1"/>
    <row r="594" s="333" customFormat="1"/>
    <row r="595" s="333" customFormat="1"/>
    <row r="596" s="333" customFormat="1"/>
    <row r="597" s="333" customFormat="1"/>
    <row r="598" s="333" customFormat="1"/>
    <row r="599" s="333" customFormat="1"/>
    <row r="600" s="333" customFormat="1"/>
    <row r="601" s="333" customFormat="1"/>
    <row r="602" s="333" customFormat="1"/>
    <row r="603" s="333" customFormat="1"/>
    <row r="604" s="333" customFormat="1"/>
    <row r="605" s="333" customFormat="1"/>
    <row r="606" s="333" customFormat="1"/>
    <row r="607" s="333" customFormat="1"/>
    <row r="608" s="333" customFormat="1"/>
    <row r="609" s="333" customFormat="1"/>
    <row r="610" s="333" customFormat="1"/>
    <row r="611" s="333" customFormat="1"/>
    <row r="612" s="333" customFormat="1"/>
    <row r="613" s="333" customFormat="1"/>
    <row r="614" s="333" customFormat="1"/>
    <row r="615" s="333" customFormat="1"/>
    <row r="616" s="333" customFormat="1"/>
    <row r="617" s="333" customFormat="1"/>
    <row r="618" s="333" customFormat="1"/>
    <row r="619" s="333" customFormat="1"/>
    <row r="620" s="333" customFormat="1"/>
    <row r="621" s="333" customFormat="1"/>
    <row r="622" s="333" customFormat="1"/>
    <row r="623" s="333" customFormat="1"/>
    <row r="624" s="333" customFormat="1"/>
    <row r="625" s="333" customFormat="1"/>
    <row r="626" s="333" customFormat="1"/>
    <row r="627" s="333" customFormat="1"/>
    <row r="628" s="333" customFormat="1"/>
    <row r="629" s="333" customFormat="1"/>
    <row r="630" s="333" customFormat="1"/>
    <row r="631" s="333" customFormat="1"/>
    <row r="632" s="333" customFormat="1"/>
    <row r="633" s="333" customFormat="1"/>
    <row r="634" s="333" customFormat="1"/>
    <row r="635" s="333" customFormat="1"/>
    <row r="636" s="333" customFormat="1"/>
    <row r="637" s="333" customFormat="1"/>
    <row r="638" s="333" customFormat="1"/>
    <row r="639" s="333" customFormat="1"/>
    <row r="640" s="333" customFormat="1"/>
    <row r="641" s="333" customFormat="1"/>
    <row r="642" s="333" customFormat="1"/>
    <row r="643" s="333" customFormat="1"/>
    <row r="644" s="333" customFormat="1"/>
    <row r="645" s="333" customFormat="1"/>
    <row r="646" s="333" customFormat="1"/>
    <row r="647" s="333" customFormat="1"/>
    <row r="648" s="333" customFormat="1"/>
    <row r="649" s="333" customFormat="1"/>
    <row r="650" s="333" customFormat="1"/>
    <row r="651" s="333" customFormat="1"/>
    <row r="652" s="333" customFormat="1"/>
    <row r="653" s="333" customFormat="1"/>
    <row r="654" s="333" customFormat="1"/>
    <row r="655" s="333" customFormat="1"/>
    <row r="656" s="333" customFormat="1"/>
    <row r="657" s="333" customFormat="1"/>
    <row r="658" s="333" customFormat="1"/>
    <row r="659" s="333" customFormat="1"/>
    <row r="660" s="333" customFormat="1"/>
    <row r="661" s="333" customFormat="1"/>
    <row r="662" s="333" customFormat="1"/>
    <row r="663" s="333" customFormat="1"/>
    <row r="664" s="333" customFormat="1"/>
    <row r="665" s="333" customFormat="1"/>
    <row r="666" s="333" customFormat="1"/>
    <row r="667" s="333" customFormat="1"/>
    <row r="668" s="333" customFormat="1"/>
    <row r="669" s="333" customFormat="1"/>
    <row r="670" s="333" customFormat="1"/>
    <row r="671" s="333" customFormat="1"/>
    <row r="672" s="333" customFormat="1"/>
    <row r="673" s="333" customFormat="1"/>
    <row r="674" s="333" customFormat="1"/>
    <row r="675" s="333" customFormat="1"/>
    <row r="676" s="333" customFormat="1"/>
    <row r="677" s="333" customFormat="1"/>
    <row r="678" s="333" customFormat="1"/>
    <row r="679" s="333" customFormat="1"/>
    <row r="680" s="333" customFormat="1"/>
    <row r="681" s="333" customFormat="1"/>
    <row r="682" s="333" customFormat="1"/>
    <row r="683" s="333" customFormat="1"/>
    <row r="684" s="333" customFormat="1"/>
    <row r="685" s="333" customFormat="1"/>
    <row r="686" s="333" customFormat="1"/>
    <row r="687" s="333" customFormat="1"/>
    <row r="688" s="333" customFormat="1"/>
    <row r="689" s="333" customFormat="1"/>
    <row r="690" s="333" customFormat="1"/>
    <row r="691" s="333" customFormat="1"/>
    <row r="692" s="333" customFormat="1"/>
    <row r="693" s="333" customFormat="1"/>
    <row r="694" s="333" customFormat="1"/>
    <row r="695" s="333" customFormat="1"/>
    <row r="696" s="333" customFormat="1"/>
    <row r="697" s="333" customFormat="1"/>
    <row r="698" s="333" customFormat="1"/>
    <row r="699" s="333" customFormat="1"/>
    <row r="700" s="333" customFormat="1"/>
    <row r="701" s="333" customFormat="1"/>
    <row r="702" s="333" customFormat="1"/>
    <row r="703" s="333" customFormat="1"/>
    <row r="704" s="333" customFormat="1"/>
    <row r="705" s="333" customFormat="1"/>
    <row r="706" s="333" customFormat="1"/>
    <row r="707" s="333" customFormat="1"/>
    <row r="708" s="333" customFormat="1"/>
    <row r="709" s="333" customFormat="1"/>
    <row r="710" s="333" customFormat="1"/>
    <row r="711" s="333" customFormat="1"/>
    <row r="712" s="333" customFormat="1"/>
    <row r="713" s="333" customFormat="1"/>
    <row r="714" s="333" customFormat="1"/>
    <row r="715" s="333" customFormat="1"/>
    <row r="716" s="333" customFormat="1"/>
    <row r="717" s="333" customFormat="1"/>
    <row r="718" s="333" customFormat="1"/>
    <row r="719" s="333" customFormat="1"/>
    <row r="720" s="333" customFormat="1"/>
    <row r="721" s="333" customFormat="1"/>
    <row r="722" s="333" customFormat="1"/>
    <row r="723" s="333" customFormat="1"/>
    <row r="724" s="333" customFormat="1"/>
    <row r="725" s="333" customFormat="1"/>
    <row r="726" s="333" customFormat="1"/>
    <row r="727" s="333" customFormat="1"/>
    <row r="728" s="333" customFormat="1"/>
    <row r="729" s="333" customFormat="1"/>
    <row r="730" s="333" customFormat="1"/>
    <row r="731" s="333" customFormat="1"/>
    <row r="732" s="333" customFormat="1"/>
    <row r="733" s="333" customFormat="1"/>
    <row r="734" s="333" customFormat="1"/>
    <row r="735" s="333" customFormat="1"/>
    <row r="736" s="333" customFormat="1"/>
    <row r="737" s="333" customFormat="1"/>
    <row r="738" s="333" customFormat="1"/>
    <row r="739" s="333" customFormat="1"/>
    <row r="740" s="333" customFormat="1"/>
    <row r="741" s="333" customFormat="1"/>
    <row r="742" s="333" customFormat="1"/>
    <row r="743" s="333" customFormat="1"/>
    <row r="744" s="333" customFormat="1"/>
    <row r="745" s="333" customFormat="1"/>
    <row r="746" s="333" customFormat="1"/>
    <row r="747" s="333" customFormat="1"/>
    <row r="748" s="333" customFormat="1"/>
    <row r="749" s="333" customFormat="1"/>
    <row r="750" s="333" customFormat="1"/>
    <row r="751" s="333" customFormat="1"/>
    <row r="752" s="333" customFormat="1"/>
    <row r="753" s="333" customFormat="1"/>
    <row r="754" s="333" customFormat="1"/>
    <row r="755" s="333" customFormat="1"/>
    <row r="756" s="333" customFormat="1"/>
    <row r="757" s="333" customFormat="1"/>
    <row r="758" s="333" customFormat="1"/>
    <row r="759" s="333" customFormat="1"/>
    <row r="760" s="333" customFormat="1"/>
    <row r="761" s="333" customFormat="1"/>
    <row r="762" s="333" customFormat="1"/>
    <row r="763" s="333" customFormat="1"/>
    <row r="764" s="333" customFormat="1"/>
    <row r="765" s="333" customFormat="1"/>
    <row r="766" s="333" customFormat="1"/>
    <row r="767" s="333" customFormat="1"/>
    <row r="768" s="333" customFormat="1"/>
    <row r="769" s="333" customFormat="1"/>
    <row r="770" s="333" customFormat="1"/>
    <row r="771" s="333" customFormat="1"/>
    <row r="772" s="333" customFormat="1"/>
    <row r="773" s="333" customFormat="1"/>
    <row r="774" s="333" customFormat="1"/>
    <row r="775" s="333" customFormat="1"/>
    <row r="776" s="333" customFormat="1"/>
    <row r="777" s="333" customFormat="1"/>
    <row r="778" s="333" customFormat="1"/>
    <row r="779" s="333" customFormat="1"/>
    <row r="780" s="333" customFormat="1"/>
    <row r="781" s="333" customFormat="1"/>
    <row r="782" s="333" customFormat="1"/>
    <row r="783" s="333" customFormat="1"/>
    <row r="784" s="333" customFormat="1"/>
    <row r="785" s="333" customFormat="1"/>
    <row r="786" s="333" customFormat="1"/>
    <row r="787" s="333" customFormat="1"/>
    <row r="788" s="333" customFormat="1"/>
    <row r="789" s="333" customFormat="1"/>
    <row r="790" s="333" customFormat="1"/>
    <row r="791" s="333" customFormat="1"/>
    <row r="792" s="333" customFormat="1"/>
    <row r="793" s="333" customFormat="1"/>
    <row r="794" s="333" customFormat="1"/>
    <row r="795" s="333" customFormat="1"/>
    <row r="796" s="333" customFormat="1"/>
    <row r="797" s="333" customFormat="1"/>
    <row r="798" s="333" customFormat="1"/>
    <row r="799" s="333" customFormat="1"/>
    <row r="800" s="333" customFormat="1"/>
    <row r="801" s="333" customFormat="1"/>
    <row r="802" s="333" customFormat="1"/>
    <row r="803" s="333" customFormat="1"/>
    <row r="804" s="333" customFormat="1"/>
    <row r="805" s="333" customFormat="1"/>
    <row r="806" s="333" customFormat="1"/>
    <row r="807" s="333" customFormat="1"/>
    <row r="808" s="333" customFormat="1"/>
    <row r="809" s="333" customFormat="1"/>
    <row r="810" s="333" customFormat="1"/>
    <row r="811" s="333" customFormat="1"/>
    <row r="812" s="333" customFormat="1"/>
    <row r="813" s="333" customFormat="1"/>
    <row r="814" s="333" customFormat="1"/>
    <row r="815" s="333" customFormat="1"/>
    <row r="816" s="333" customFormat="1"/>
    <row r="817" s="333" customFormat="1"/>
    <row r="818" s="333" customFormat="1"/>
    <row r="819" s="333" customFormat="1"/>
    <row r="820" s="333" customFormat="1"/>
    <row r="821" s="333" customFormat="1"/>
    <row r="822" s="333" customFormat="1"/>
    <row r="823" s="333" customFormat="1"/>
    <row r="824" s="333" customFormat="1"/>
    <row r="825" s="333" customFormat="1"/>
    <row r="826" s="333" customFormat="1"/>
    <row r="827" s="333" customFormat="1"/>
    <row r="828" s="333" customFormat="1"/>
    <row r="829" s="333" customFormat="1"/>
    <row r="830" s="333" customFormat="1"/>
    <row r="831" s="333" customFormat="1"/>
    <row r="832" s="333" customFormat="1"/>
    <row r="833" s="333" customFormat="1"/>
    <row r="834" s="333" customFormat="1"/>
    <row r="835" s="333" customFormat="1"/>
    <row r="836" s="333" customFormat="1"/>
    <row r="837" s="333" customFormat="1"/>
    <row r="838" s="333" customFormat="1"/>
    <row r="839" s="333" customFormat="1"/>
    <row r="840" s="333" customFormat="1"/>
    <row r="841" s="333" customFormat="1"/>
    <row r="842" s="333" customFormat="1"/>
    <row r="843" s="333" customFormat="1"/>
    <row r="844" s="333" customFormat="1"/>
    <row r="845" s="333" customFormat="1"/>
    <row r="846" s="333" customFormat="1"/>
    <row r="847" s="333" customFormat="1"/>
    <row r="848" s="333" customFormat="1"/>
    <row r="849" s="333" customFormat="1"/>
    <row r="850" s="333" customFormat="1"/>
    <row r="851" s="333" customFormat="1"/>
    <row r="852" s="333" customFormat="1"/>
    <row r="853" s="333" customFormat="1"/>
    <row r="854" s="333" customFormat="1"/>
    <row r="855" s="333" customFormat="1"/>
    <row r="856" s="333" customFormat="1"/>
    <row r="857" s="333" customFormat="1"/>
    <row r="858" s="333" customFormat="1"/>
    <row r="859" s="333" customFormat="1"/>
    <row r="860" s="333" customFormat="1"/>
    <row r="861" s="333" customFormat="1"/>
    <row r="862" s="333" customFormat="1"/>
    <row r="863" s="333" customFormat="1"/>
    <row r="864" s="333" customFormat="1"/>
    <row r="865" s="333" customFormat="1"/>
    <row r="866" s="333" customFormat="1"/>
    <row r="867" s="333" customFormat="1"/>
    <row r="868" s="333" customFormat="1"/>
    <row r="869" s="333" customFormat="1"/>
    <row r="870" s="333" customFormat="1"/>
    <row r="871" s="333" customFormat="1"/>
    <row r="872" s="333" customFormat="1"/>
    <row r="873" s="333" customFormat="1"/>
    <row r="874" s="333" customFormat="1"/>
    <row r="875" s="333" customFormat="1"/>
    <row r="876" s="333" customFormat="1"/>
    <row r="877" s="333" customFormat="1"/>
    <row r="878" s="333" customFormat="1"/>
    <row r="879" s="333" customFormat="1"/>
    <row r="880" s="333" customFormat="1"/>
    <row r="881" s="333" customFormat="1"/>
    <row r="882" s="333" customFormat="1"/>
    <row r="883" s="333" customFormat="1"/>
    <row r="884" s="333" customFormat="1"/>
    <row r="885" s="333" customFormat="1"/>
    <row r="886" s="333" customFormat="1"/>
    <row r="887" s="333" customFormat="1"/>
    <row r="888" s="333" customFormat="1"/>
    <row r="889" s="333" customFormat="1"/>
    <row r="890" s="333" customFormat="1"/>
    <row r="891" s="333" customFormat="1"/>
    <row r="892" s="333" customFormat="1"/>
    <row r="893" s="333" customFormat="1"/>
    <row r="894" s="333" customFormat="1"/>
    <row r="895" s="333" customFormat="1"/>
    <row r="896" s="333" customFormat="1"/>
    <row r="897" s="333" customFormat="1"/>
    <row r="898" s="333" customFormat="1"/>
    <row r="899" s="333" customFormat="1"/>
    <row r="900" s="333" customFormat="1"/>
    <row r="901" s="333" customFormat="1"/>
    <row r="902" s="333" customFormat="1"/>
    <row r="903" s="333" customFormat="1"/>
    <row r="904" s="333" customFormat="1"/>
    <row r="905" s="333" customFormat="1"/>
    <row r="906" s="333" customFormat="1"/>
    <row r="907" s="333" customFormat="1"/>
    <row r="908" s="333" customFormat="1"/>
    <row r="909" s="333" customFormat="1"/>
    <row r="910" s="333" customFormat="1"/>
    <row r="911" s="333" customFormat="1"/>
    <row r="912" s="333" customFormat="1"/>
    <row r="913" s="333" customFormat="1"/>
    <row r="914" s="333" customFormat="1"/>
    <row r="915" s="333" customFormat="1"/>
    <row r="916" s="333" customFormat="1"/>
    <row r="917" s="333" customFormat="1"/>
    <row r="918" s="333" customFormat="1"/>
    <row r="919" s="333" customFormat="1"/>
    <row r="920" s="333" customFormat="1"/>
    <row r="921" s="333" customFormat="1"/>
  </sheetData>
  <mergeCells count="14">
    <mergeCell ref="B1:G1"/>
    <mergeCell ref="B17:B20"/>
    <mergeCell ref="C255:F255"/>
    <mergeCell ref="B15:F15"/>
    <mergeCell ref="C17:C20"/>
    <mergeCell ref="D17:F18"/>
    <mergeCell ref="D19:D20"/>
    <mergeCell ref="E19:E20"/>
    <mergeCell ref="F19:F20"/>
    <mergeCell ref="B14:F14"/>
    <mergeCell ref="C247:F247"/>
    <mergeCell ref="C249:F249"/>
    <mergeCell ref="C251:F251"/>
    <mergeCell ref="C253:F253"/>
  </mergeCells>
  <pageMargins left="0.7" right="0.7" top="0.75" bottom="0.75" header="0.5" footer="0.5"/>
  <pageSetup orientation="portrait" horizontalDpi="4294967292" verticalDpi="4294967292"/>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N81"/>
  <sheetViews>
    <sheetView showGridLines="0" zoomScaleNormal="100" zoomScalePageLayoutView="125" workbookViewId="0">
      <selection activeCell="B1" sqref="B1:G1"/>
    </sheetView>
  </sheetViews>
  <sheetFormatPr baseColWidth="10" defaultColWidth="23.42578125" defaultRowHeight="0" customHeight="1" zeroHeight="1"/>
  <cols>
    <col min="1" max="1" width="8.140625" style="55" customWidth="1"/>
    <col min="2" max="2" width="23.42578125" style="544" customWidth="1"/>
    <col min="3" max="3" width="33.140625" style="544" customWidth="1"/>
    <col min="4" max="4" width="23.42578125" style="545" customWidth="1"/>
    <col min="5" max="5" width="27.5703125" style="546" customWidth="1"/>
    <col min="6" max="7" width="23.42578125" style="55" customWidth="1"/>
    <col min="8" max="8" width="16.42578125" style="55" customWidth="1"/>
    <col min="9" max="9" width="18.28515625" style="55" customWidth="1"/>
    <col min="10" max="14" width="23.42578125" style="55" customWidth="1"/>
    <col min="15" max="16384" width="23.42578125" style="55"/>
  </cols>
  <sheetData>
    <row r="1" spans="2:8" ht="39" customHeight="1">
      <c r="B1" s="3921" t="s">
        <v>3825</v>
      </c>
      <c r="C1" s="3921"/>
      <c r="D1" s="3921"/>
      <c r="E1" s="3921"/>
      <c r="F1" s="3921"/>
      <c r="G1" s="3921"/>
    </row>
    <row r="2" spans="2:8" ht="27.75" customHeight="1">
      <c r="H2" s="1439"/>
    </row>
    <row r="3" spans="2:8" ht="12.75">
      <c r="B3" s="1295" t="str">
        <f>+Presentación!B9</f>
        <v>(Fecha de elaboración: mayo 12 de 2024)</v>
      </c>
      <c r="C3" s="1438"/>
      <c r="D3" s="1438"/>
      <c r="E3" s="1438"/>
    </row>
    <row r="4" spans="2:8" ht="12.75">
      <c r="B4" s="1295" t="str">
        <f>+Presentación!B10</f>
        <v>(Fecha de publicación: junio 4 de 2024)</v>
      </c>
      <c r="C4" s="543"/>
      <c r="D4" s="543"/>
      <c r="E4" s="543"/>
    </row>
    <row r="5" spans="2:8" ht="12" customHeight="1">
      <c r="B5" s="1295" t="str">
        <f>+Presentación!B11</f>
        <v>(Elaborado totalmente por: Diego Hernán Guevara Madrid)</v>
      </c>
    </row>
    <row r="6" spans="2:8" ht="12" customHeight="1">
      <c r="B6" s="1295"/>
    </row>
    <row r="7" spans="2:8" ht="15.75">
      <c r="B7" s="339" t="s">
        <v>166</v>
      </c>
    </row>
    <row r="8" spans="2:8" ht="15.75">
      <c r="B8" s="339" t="s">
        <v>3821</v>
      </c>
    </row>
    <row r="9" spans="2:8" ht="15.75">
      <c r="B9" s="339" t="s">
        <v>103</v>
      </c>
    </row>
    <row r="10" spans="2:8" ht="15.75">
      <c r="B10" s="649" t="s">
        <v>3822</v>
      </c>
    </row>
    <row r="11" spans="2:8" ht="12" customHeight="1"/>
    <row r="12" spans="2:8" ht="12.75">
      <c r="B12" s="3954" t="s">
        <v>1733</v>
      </c>
      <c r="C12" s="3954"/>
      <c r="D12" s="3954"/>
      <c r="E12" s="3954"/>
      <c r="F12" s="3954"/>
      <c r="G12" s="3954"/>
    </row>
    <row r="13" spans="2:8" ht="30.95" customHeight="1">
      <c r="B13" s="3955" t="s">
        <v>4091</v>
      </c>
      <c r="C13" s="3955"/>
      <c r="D13" s="3955"/>
      <c r="E13" s="3955"/>
      <c r="F13" s="3955"/>
      <c r="G13" s="3955"/>
    </row>
    <row r="14" spans="2:8" ht="12.75">
      <c r="B14" s="16"/>
    </row>
    <row r="15" spans="2:8" ht="12.75">
      <c r="B15" s="55" t="s">
        <v>1734</v>
      </c>
      <c r="C15" s="55"/>
      <c r="D15" s="55"/>
      <c r="E15" s="55"/>
      <c r="F15" s="548">
        <v>42412</v>
      </c>
    </row>
    <row r="16" spans="2:8" ht="12.75">
      <c r="B16" s="55"/>
      <c r="C16" s="55"/>
      <c r="D16" s="55"/>
      <c r="E16" s="55"/>
    </row>
    <row r="17" spans="2:14" ht="12.75">
      <c r="B17" s="5" t="s">
        <v>4093</v>
      </c>
      <c r="C17" s="55"/>
      <c r="D17" s="55"/>
      <c r="E17" s="55"/>
      <c r="J17" s="543"/>
      <c r="K17" s="543"/>
      <c r="L17" s="543"/>
      <c r="M17" s="543"/>
      <c r="N17" s="549"/>
    </row>
    <row r="18" spans="2:14" ht="12.75">
      <c r="B18" s="55" t="s">
        <v>30</v>
      </c>
      <c r="C18" s="543"/>
      <c r="D18" s="543"/>
      <c r="E18" s="543"/>
      <c r="F18" s="671">
        <f>+'Detalle renglón 210'!O805</f>
        <v>0</v>
      </c>
      <c r="J18" s="543"/>
      <c r="K18" s="543"/>
      <c r="L18" s="543"/>
      <c r="M18" s="543"/>
      <c r="N18" s="550"/>
    </row>
    <row r="19" spans="2:14" ht="12.75">
      <c r="B19" s="55" t="s">
        <v>31</v>
      </c>
      <c r="C19" s="543"/>
      <c r="D19" s="543"/>
      <c r="E19" s="543"/>
      <c r="F19" s="2890">
        <f>+F18/F15</f>
        <v>0</v>
      </c>
      <c r="J19" s="543"/>
      <c r="K19" s="543"/>
      <c r="L19" s="543"/>
      <c r="M19" s="543"/>
      <c r="N19" s="549"/>
    </row>
    <row r="20" spans="2:14" ht="12.75">
      <c r="B20" t="s">
        <v>243</v>
      </c>
      <c r="C20" s="543"/>
      <c r="D20" s="543"/>
      <c r="E20" s="543"/>
      <c r="F20" s="672">
        <f>MAX(F30:F36)</f>
        <v>0</v>
      </c>
      <c r="J20" s="543"/>
      <c r="K20" s="543"/>
      <c r="L20" s="543"/>
      <c r="M20" s="543"/>
      <c r="N20" s="549"/>
    </row>
    <row r="21" spans="2:14" ht="12.75">
      <c r="B21"/>
      <c r="C21" s="543"/>
      <c r="D21" s="543"/>
      <c r="E21" s="543"/>
      <c r="F21" s="551"/>
      <c r="J21" s="543"/>
      <c r="K21" s="543"/>
      <c r="L21" s="543"/>
      <c r="M21" s="543"/>
      <c r="N21" s="549"/>
    </row>
    <row r="22" spans="2:14" ht="12.75">
      <c r="B22" s="5" t="s">
        <v>4092</v>
      </c>
      <c r="C22" s="55"/>
      <c r="D22" s="55"/>
      <c r="E22" s="55"/>
      <c r="J22" s="543"/>
      <c r="K22" s="543"/>
      <c r="L22" s="543"/>
      <c r="M22" s="543"/>
      <c r="N22" s="549"/>
    </row>
    <row r="23" spans="2:14" ht="12.75">
      <c r="B23" s="55" t="s">
        <v>30</v>
      </c>
      <c r="C23" s="543"/>
      <c r="D23" s="543"/>
      <c r="E23" s="543"/>
      <c r="F23" s="674">
        <f>+'Detalle renglón 210'!O805</f>
        <v>0</v>
      </c>
      <c r="J23" s="543"/>
      <c r="K23" s="543"/>
      <c r="L23" s="543"/>
      <c r="M23" s="543"/>
      <c r="N23" s="549"/>
    </row>
    <row r="24" spans="2:14" ht="12.75">
      <c r="B24" s="55" t="s">
        <v>31</v>
      </c>
      <c r="C24" s="543"/>
      <c r="D24" s="543"/>
      <c r="E24" s="543"/>
      <c r="F24" s="2890">
        <f>+F23/F15</f>
        <v>0</v>
      </c>
      <c r="J24" s="543"/>
      <c r="K24" s="543"/>
      <c r="L24" s="543"/>
      <c r="M24" s="543"/>
      <c r="N24" s="549"/>
    </row>
    <row r="25" spans="2:14" ht="12.75">
      <c r="B25" t="s">
        <v>243</v>
      </c>
      <c r="C25" s="543"/>
      <c r="D25" s="543"/>
      <c r="E25" s="543"/>
      <c r="F25" s="673">
        <f>MAX(G30:G36)</f>
        <v>0</v>
      </c>
      <c r="J25" s="543"/>
      <c r="K25" s="543"/>
      <c r="L25" s="543"/>
      <c r="M25" s="543"/>
      <c r="N25" s="549"/>
    </row>
    <row r="26" spans="2:14" ht="12.75">
      <c r="B26" s="55"/>
      <c r="C26" s="543"/>
      <c r="D26" s="543"/>
      <c r="E26" s="543"/>
      <c r="F26" s="552"/>
      <c r="J26" s="543"/>
      <c r="K26" s="543"/>
      <c r="L26" s="543"/>
      <c r="M26" s="543"/>
      <c r="N26" s="549"/>
    </row>
    <row r="27" spans="2:14" ht="13.5" thickBot="1">
      <c r="B27" s="55"/>
      <c r="C27" s="55"/>
      <c r="D27" s="55"/>
      <c r="E27" s="55"/>
      <c r="N27" s="553"/>
    </row>
    <row r="28" spans="2:14" ht="13.5" customHeight="1" thickBot="1">
      <c r="B28" s="3944" t="s">
        <v>32</v>
      </c>
      <c r="C28" s="3945"/>
      <c r="D28" s="3946" t="s">
        <v>33</v>
      </c>
      <c r="E28" s="3948" t="s">
        <v>34</v>
      </c>
      <c r="F28" s="3949" t="s">
        <v>3826</v>
      </c>
      <c r="G28" s="3949" t="s">
        <v>3827</v>
      </c>
      <c r="H28" s="349"/>
      <c r="I28" s="554"/>
      <c r="J28" s="554"/>
      <c r="K28" s="554"/>
      <c r="L28" s="3941"/>
      <c r="M28" s="3943"/>
      <c r="N28" s="3941"/>
    </row>
    <row r="29" spans="2:14" ht="66.75" customHeight="1" thickBot="1">
      <c r="B29" s="1440" t="s">
        <v>35</v>
      </c>
      <c r="C29" s="348" t="s">
        <v>36</v>
      </c>
      <c r="D29" s="3947"/>
      <c r="E29" s="3947"/>
      <c r="F29" s="3950"/>
      <c r="G29" s="3950"/>
      <c r="H29" s="555"/>
      <c r="I29" s="349"/>
      <c r="J29" s="349"/>
      <c r="K29" s="349"/>
      <c r="L29" s="3942"/>
      <c r="M29" s="3942"/>
      <c r="N29" s="3942"/>
    </row>
    <row r="30" spans="2:14" ht="27" customHeight="1" thickBot="1">
      <c r="B30" s="1444" t="s">
        <v>37</v>
      </c>
      <c r="C30" s="1445"/>
      <c r="D30" s="1446"/>
      <c r="E30" s="1441" t="s">
        <v>38</v>
      </c>
      <c r="F30" s="1456"/>
      <c r="G30" s="1457"/>
      <c r="I30" s="349"/>
      <c r="J30" s="349"/>
      <c r="K30" s="349"/>
      <c r="L30" s="17"/>
      <c r="M30" s="18"/>
      <c r="N30" s="19"/>
    </row>
    <row r="31" spans="2:14" ht="40.5" customHeight="1" thickBot="1">
      <c r="B31" s="1447" t="s">
        <v>39</v>
      </c>
      <c r="C31" s="1448"/>
      <c r="D31" s="1449"/>
      <c r="E31" s="1442" t="s">
        <v>4240</v>
      </c>
      <c r="F31" s="1458">
        <f>IF(F19&gt;1090,(IF(F19&lt;=1700,ROUND((((+F19-1090)*19%)*F15),-3),0)),0)</f>
        <v>0</v>
      </c>
      <c r="G31" s="1459">
        <f>IF(F24&gt;1090,(IF(F24&lt;=1700,ROUND((((+F24-1090)*19%)*F15),-3),0)),0)</f>
        <v>0</v>
      </c>
      <c r="I31" s="349"/>
      <c r="J31" s="349"/>
      <c r="K31" s="349"/>
      <c r="L31" s="17"/>
      <c r="M31" s="20"/>
      <c r="N31" s="21"/>
    </row>
    <row r="32" spans="2:14" ht="40.5" customHeight="1" thickBot="1">
      <c r="B32" s="1447" t="s">
        <v>40</v>
      </c>
      <c r="C32" s="1448"/>
      <c r="D32" s="1449"/>
      <c r="E32" s="1442" t="s">
        <v>4241</v>
      </c>
      <c r="F32" s="1458">
        <f>IF(F19&gt;1700,IF(F19&lt;=4100,ROUND((((+F19-1700)*28%)*F15)+(116*F15),-3),0),0)</f>
        <v>0</v>
      </c>
      <c r="G32" s="1460">
        <f>IF(F24&gt;1700,IF(F24&lt;=4100,ROUND((((+F24-1700)*28%)*F15)+(116*F15),-3),0),0)</f>
        <v>0</v>
      </c>
      <c r="I32" s="349"/>
      <c r="J32" s="349"/>
      <c r="K32" s="349"/>
      <c r="L32" s="17"/>
      <c r="M32" s="20"/>
      <c r="N32" s="22"/>
    </row>
    <row r="33" spans="2:14" ht="40.5" customHeight="1" thickBot="1">
      <c r="B33" s="1461" t="s">
        <v>41</v>
      </c>
      <c r="C33" s="1462"/>
      <c r="D33" s="1463"/>
      <c r="E33" s="1443" t="s">
        <v>4242</v>
      </c>
      <c r="F33" s="1458">
        <f>IF(F19&gt;4100,IF(F19&lt;=8670,ROUND((((+F19-4100)*33%)*F15)+(788*F15),-3),0),0)</f>
        <v>0</v>
      </c>
      <c r="G33" s="1460">
        <f>IF(F24&gt;4100,IF(F24&lt;=8670,ROUND((((+F24-4100)*33%)*F15)+(788*F15),-3),0),0)</f>
        <v>0</v>
      </c>
      <c r="I33" s="349"/>
      <c r="J33" s="349"/>
      <c r="K33" s="349"/>
      <c r="L33" s="17"/>
      <c r="M33" s="20"/>
      <c r="N33" s="22"/>
    </row>
    <row r="34" spans="2:14" ht="40.5" customHeight="1" thickBot="1">
      <c r="B34" s="1461" t="s">
        <v>1516</v>
      </c>
      <c r="C34" s="1462"/>
      <c r="D34" s="1463"/>
      <c r="E34" s="1443" t="s">
        <v>4243</v>
      </c>
      <c r="F34" s="1458">
        <f>IF(F19&gt;8670,IF(F19&lt;=18970,ROUND((((+F19-8670)*35%)*F15)+(2296*F15),-3),0),0)</f>
        <v>0</v>
      </c>
      <c r="G34" s="1460">
        <f>IF(F24&gt;8670,IF(F24&lt;=18970,ROUND((((+F24-8670)*35%)*F15)+(2296*F15),-3),0),0)</f>
        <v>0</v>
      </c>
      <c r="I34" s="349"/>
      <c r="J34" s="349"/>
      <c r="K34" s="349"/>
      <c r="L34" s="17"/>
      <c r="M34" s="20"/>
      <c r="N34" s="22"/>
    </row>
    <row r="35" spans="2:14" ht="40.5" customHeight="1" thickBot="1">
      <c r="B35" s="1461" t="s">
        <v>1517</v>
      </c>
      <c r="C35" s="1462"/>
      <c r="D35" s="1463"/>
      <c r="E35" s="1443" t="s">
        <v>4244</v>
      </c>
      <c r="F35" s="1458">
        <f>IF(F19&gt;18970,IF(F19&lt;=31000,ROUND((((+F19-18970)*37%)*F15)+(5901*F15),-3),0),0)</f>
        <v>0</v>
      </c>
      <c r="G35" s="1460">
        <f>IF(F24&gt;18970,IF(F24&lt;=31000,ROUND((((+F24-18970)*37%)*F15)+(5901*F15),-3),0),0)</f>
        <v>0</v>
      </c>
      <c r="I35" s="349"/>
      <c r="J35" s="349"/>
      <c r="K35" s="349"/>
      <c r="L35" s="17"/>
      <c r="M35" s="20"/>
      <c r="N35" s="22"/>
    </row>
    <row r="36" spans="2:14" ht="40.5" customHeight="1" thickBot="1">
      <c r="B36" s="1452" t="s">
        <v>1518</v>
      </c>
      <c r="C36" s="1453" t="s">
        <v>42</v>
      </c>
      <c r="D36" s="1454"/>
      <c r="E36" s="1443" t="s">
        <v>4245</v>
      </c>
      <c r="F36" s="1464">
        <f>IF(F19&gt;31000,ROUND((((+F19-31000)*39%)*F15)+(10352*F15),-3),0)</f>
        <v>0</v>
      </c>
      <c r="G36" s="1465">
        <f>IF(F24&gt;31000,ROUND((((+F24-31000)*39%)*F15)+(10352*F15),-3),0)</f>
        <v>0</v>
      </c>
      <c r="I36" s="349"/>
      <c r="J36" s="349"/>
      <c r="K36" s="349"/>
      <c r="L36" s="17"/>
      <c r="M36" s="20"/>
      <c r="N36" s="22"/>
    </row>
    <row r="37" spans="2:14" ht="12.75">
      <c r="B37"/>
      <c r="C37" s="55"/>
      <c r="D37" s="55"/>
      <c r="E37" s="55"/>
    </row>
    <row r="38" spans="2:14" ht="12.75">
      <c r="B38" s="547" t="s">
        <v>1519</v>
      </c>
    </row>
    <row r="39" spans="2:14" ht="12.75">
      <c r="B39" s="16"/>
      <c r="F39"/>
    </row>
    <row r="40" spans="2:14" ht="12.75">
      <c r="B40" s="55" t="s">
        <v>1734</v>
      </c>
      <c r="C40" s="55"/>
      <c r="D40" s="55"/>
      <c r="E40" s="55"/>
      <c r="F40" s="548">
        <f>+F15</f>
        <v>42412</v>
      </c>
    </row>
    <row r="41" spans="2:14" ht="12.75">
      <c r="B41" s="55"/>
      <c r="C41" s="55"/>
      <c r="D41" s="55"/>
      <c r="E41" s="55"/>
    </row>
    <row r="42" spans="2:14" ht="12.75">
      <c r="B42" s="5" t="s">
        <v>1520</v>
      </c>
      <c r="C42" s="55"/>
      <c r="D42" s="55"/>
      <c r="E42" s="55"/>
    </row>
    <row r="43" spans="2:14" ht="12.75">
      <c r="B43" s="55" t="s">
        <v>30</v>
      </c>
      <c r="C43" s="543"/>
      <c r="D43" s="543"/>
      <c r="E43" s="543"/>
      <c r="F43" s="671">
        <f>+'Detalle renglón 210'!O738</f>
        <v>0</v>
      </c>
    </row>
    <row r="44" spans="2:14" ht="12.75">
      <c r="B44" s="55" t="s">
        <v>31</v>
      </c>
      <c r="C44" s="543"/>
      <c r="D44" s="543"/>
      <c r="E44" s="543"/>
      <c r="F44" s="2890">
        <f>+F43/F40</f>
        <v>0</v>
      </c>
    </row>
    <row r="45" spans="2:14" ht="12.75">
      <c r="B45" t="s">
        <v>243</v>
      </c>
      <c r="C45" s="543"/>
      <c r="D45" s="543"/>
      <c r="E45" s="543"/>
      <c r="F45" s="674">
        <f>MAX(F50:F53)</f>
        <v>0</v>
      </c>
    </row>
    <row r="46" spans="2:14" ht="12.75">
      <c r="B46" s="55"/>
      <c r="C46" s="543"/>
      <c r="D46" s="543"/>
      <c r="E46" s="543"/>
      <c r="F46" s="552"/>
    </row>
    <row r="47" spans="2:14" ht="13.5" thickBot="1">
      <c r="B47"/>
      <c r="C47" s="543"/>
      <c r="D47" s="543"/>
      <c r="E47" s="543"/>
      <c r="F47" s="552"/>
    </row>
    <row r="48" spans="2:14" ht="13.5" thickBot="1">
      <c r="B48" s="3944" t="s">
        <v>32</v>
      </c>
      <c r="C48" s="3945"/>
      <c r="D48" s="3946" t="s">
        <v>33</v>
      </c>
      <c r="E48" s="3948" t="s">
        <v>34</v>
      </c>
      <c r="F48" s="3946" t="s">
        <v>1521</v>
      </c>
    </row>
    <row r="49" spans="2:9" ht="14.1" customHeight="1" thickBot="1">
      <c r="B49" s="1440" t="s">
        <v>35</v>
      </c>
      <c r="C49" s="348" t="s">
        <v>36</v>
      </c>
      <c r="D49" s="3947"/>
      <c r="E49" s="3947"/>
      <c r="F49" s="3947"/>
    </row>
    <row r="50" spans="2:9" ht="37.5" customHeight="1" thickBot="1">
      <c r="B50" s="1444" t="s">
        <v>37</v>
      </c>
      <c r="C50" s="1445"/>
      <c r="D50" s="1446"/>
      <c r="E50" s="1441" t="s">
        <v>38</v>
      </c>
      <c r="F50" s="2891"/>
    </row>
    <row r="51" spans="2:9" ht="37.5" customHeight="1" thickBot="1">
      <c r="B51" s="1447" t="s">
        <v>39</v>
      </c>
      <c r="C51" s="1448"/>
      <c r="D51" s="1449"/>
      <c r="E51" s="1442" t="s">
        <v>4240</v>
      </c>
      <c r="F51" s="1450">
        <f>IF(F44&gt;1090,(IF(F44&lt;=1700,ROUND((((+F44-1090)*19%)*F40),-3),0)),0)</f>
        <v>0</v>
      </c>
    </row>
    <row r="52" spans="2:9" ht="41.25" customHeight="1" thickBot="1">
      <c r="B52" s="1447" t="s">
        <v>40</v>
      </c>
      <c r="C52" s="1448"/>
      <c r="D52" s="1449"/>
      <c r="E52" s="1442" t="s">
        <v>4241</v>
      </c>
      <c r="F52" s="1451">
        <f>IF(F44&gt;1700,IF(F44&lt;=4100,ROUND((((+F44-1700)*28%)*F40)+(116*F40),-3),0),0)</f>
        <v>0</v>
      </c>
    </row>
    <row r="53" spans="2:9" ht="41.25" customHeight="1" thickBot="1">
      <c r="B53" s="1452" t="s">
        <v>41</v>
      </c>
      <c r="C53" s="1453" t="s">
        <v>42</v>
      </c>
      <c r="D53" s="1454"/>
      <c r="E53" s="1443" t="s">
        <v>4242</v>
      </c>
      <c r="F53" s="1455">
        <f>IF(F44&gt;4100,ROUND((((+F44-4100)*33%)*F40)+(788*F40),-3),0)</f>
        <v>0</v>
      </c>
    </row>
    <row r="54" spans="2:9" ht="16.5" customHeight="1">
      <c r="D54" s="556"/>
    </row>
    <row r="55" spans="2:9" ht="12.75">
      <c r="B55" s="547" t="s">
        <v>1735</v>
      </c>
    </row>
    <row r="56" spans="2:9" ht="12.75">
      <c r="B56" s="547" t="s">
        <v>1736</v>
      </c>
    </row>
    <row r="57" spans="2:9" ht="12.75">
      <c r="B57" s="63"/>
      <c r="C57" s="63"/>
      <c r="D57" s="63"/>
      <c r="E57" s="63"/>
      <c r="F57" s="623"/>
      <c r="G57" s="63"/>
      <c r="H57" s="63"/>
      <c r="I57" s="63"/>
    </row>
    <row r="58" spans="2:9" ht="12.95" customHeight="1">
      <c r="B58" s="55" t="s">
        <v>1734</v>
      </c>
      <c r="C58" s="55"/>
      <c r="D58" s="548">
        <v>42412</v>
      </c>
      <c r="E58" s="995"/>
      <c r="F58" s="996"/>
      <c r="G58" s="63"/>
      <c r="H58" s="63"/>
      <c r="I58" s="63"/>
    </row>
    <row r="59" spans="2:9" ht="12.75">
      <c r="B59" s="55"/>
      <c r="C59" s="55"/>
      <c r="D59" s="55"/>
      <c r="E59" s="623"/>
      <c r="F59" s="623"/>
      <c r="G59" s="63"/>
      <c r="H59" s="63"/>
      <c r="I59" s="63"/>
    </row>
    <row r="60" spans="2:9" ht="22.5" customHeight="1">
      <c r="B60" s="1468" t="s">
        <v>4094</v>
      </c>
      <c r="C60" s="55"/>
      <c r="D60" s="1466"/>
      <c r="E60" s="623"/>
      <c r="F60" s="623"/>
      <c r="G60" s="63"/>
      <c r="H60" s="63"/>
      <c r="I60" s="63"/>
    </row>
    <row r="61" spans="2:9" ht="15.75" customHeight="1">
      <c r="B61" s="55" t="s">
        <v>30</v>
      </c>
      <c r="C61" s="543"/>
      <c r="D61" s="1467">
        <f>+'Detalle renglón 210'!N746+SUM('Detalle renglón 210'!N756:N792)-'Detalle renglón 210'!N845</f>
        <v>0</v>
      </c>
      <c r="E61" s="653"/>
      <c r="F61" s="626"/>
      <c r="G61" s="63"/>
      <c r="H61" s="63"/>
      <c r="I61" s="63"/>
    </row>
    <row r="62" spans="2:9" ht="15.75" customHeight="1">
      <c r="B62" s="55" t="s">
        <v>31</v>
      </c>
      <c r="C62" s="543"/>
      <c r="D62" s="2890">
        <f>+D61/D58</f>
        <v>0</v>
      </c>
      <c r="E62" s="653"/>
      <c r="F62" s="997"/>
      <c r="G62" s="63"/>
      <c r="H62" s="63"/>
      <c r="I62" s="63"/>
    </row>
    <row r="63" spans="2:9" ht="15.75" customHeight="1">
      <c r="B63" t="s">
        <v>1737</v>
      </c>
      <c r="C63" s="543"/>
      <c r="D63" s="674">
        <f>MAX(F68:F69)</f>
        <v>0</v>
      </c>
      <c r="E63" s="653"/>
      <c r="F63" s="998"/>
      <c r="G63" s="63"/>
      <c r="H63" s="63"/>
      <c r="I63" s="63"/>
    </row>
    <row r="64" spans="2:9" ht="12.75">
      <c r="B64" s="55"/>
      <c r="C64" s="55"/>
      <c r="D64" s="1469"/>
      <c r="E64" s="623"/>
      <c r="F64" s="623"/>
      <c r="G64" s="63"/>
      <c r="H64" s="63"/>
      <c r="I64" s="63"/>
    </row>
    <row r="65" spans="2:11" ht="13.5" thickBot="1">
      <c r="B65"/>
      <c r="C65" s="543"/>
      <c r="D65" s="557"/>
      <c r="E65" s="558"/>
      <c r="G65" s="63"/>
      <c r="H65" s="63"/>
      <c r="I65" s="63"/>
    </row>
    <row r="66" spans="2:11" ht="18" customHeight="1" thickBot="1">
      <c r="B66" s="3951" t="s">
        <v>32</v>
      </c>
      <c r="C66" s="3952"/>
      <c r="D66" s="3949" t="s">
        <v>4095</v>
      </c>
      <c r="E66" s="3610" t="s">
        <v>4096</v>
      </c>
      <c r="F66" s="3949" t="s">
        <v>1738</v>
      </c>
      <c r="G66" s="63"/>
      <c r="H66" s="63"/>
      <c r="I66" s="63"/>
    </row>
    <row r="67" spans="2:11" ht="42.95" customHeight="1" thickBot="1">
      <c r="B67" s="999" t="s">
        <v>1739</v>
      </c>
      <c r="C67" s="1000" t="s">
        <v>1740</v>
      </c>
      <c r="D67" s="3953"/>
      <c r="E67" s="3950"/>
      <c r="F67" s="3950"/>
      <c r="G67" s="63"/>
      <c r="H67" s="63"/>
      <c r="I67" s="63"/>
    </row>
    <row r="68" spans="2:11" ht="18" customHeight="1" thickBot="1">
      <c r="B68" s="2892"/>
      <c r="C68" s="2893"/>
      <c r="D68" s="2896"/>
      <c r="E68" s="1001"/>
      <c r="F68" s="2898"/>
      <c r="G68" s="63"/>
      <c r="H68" s="63"/>
      <c r="I68" s="63"/>
    </row>
    <row r="69" spans="2:11" ht="39" thickBot="1">
      <c r="B69" s="2894" t="s">
        <v>1741</v>
      </c>
      <c r="C69" s="2895" t="s">
        <v>42</v>
      </c>
      <c r="D69" s="2897"/>
      <c r="E69" s="64" t="s">
        <v>4246</v>
      </c>
      <c r="F69" s="2899">
        <f>IF(D62&gt;1090,ROUND(((D62-1090)*19%)*D58,-3),0)</f>
        <v>0</v>
      </c>
      <c r="G69" s="63"/>
      <c r="H69" s="63"/>
      <c r="I69" s="63"/>
    </row>
    <row r="70" spans="2:11" ht="12.75">
      <c r="B70" s="63"/>
      <c r="C70" s="63"/>
      <c r="D70" s="63"/>
      <c r="E70" s="63"/>
      <c r="F70" s="63"/>
      <c r="G70" s="63"/>
      <c r="H70" s="63"/>
      <c r="I70" s="63"/>
    </row>
    <row r="71" spans="2:11" ht="12.75">
      <c r="B71" s="63"/>
      <c r="C71" s="63"/>
      <c r="D71" s="63"/>
      <c r="E71" s="63"/>
      <c r="F71" s="63"/>
      <c r="G71" s="63"/>
      <c r="H71" s="63"/>
      <c r="I71" s="63"/>
    </row>
    <row r="72" spans="2:11" ht="12.75">
      <c r="B72" s="63"/>
      <c r="C72" s="63"/>
      <c r="D72" s="63"/>
      <c r="E72" s="63"/>
      <c r="F72" s="63"/>
      <c r="G72" s="63"/>
      <c r="H72" s="63"/>
      <c r="I72" s="63"/>
    </row>
    <row r="73" spans="2:11" ht="81.75" customHeight="1">
      <c r="B73"/>
      <c r="C73" s="543"/>
      <c r="D73" s="557"/>
      <c r="E73" s="558"/>
      <c r="J73" s="598"/>
      <c r="K73" s="598"/>
    </row>
    <row r="74" spans="2:11" ht="81.75" customHeight="1">
      <c r="B74"/>
      <c r="C74"/>
      <c r="D74"/>
      <c r="E74"/>
      <c r="F74"/>
      <c r="G74"/>
      <c r="J74" s="349"/>
      <c r="K74" s="349"/>
    </row>
    <row r="75" spans="2:11" ht="81.75" customHeight="1">
      <c r="B75"/>
      <c r="C75"/>
      <c r="D75"/>
      <c r="E75"/>
      <c r="F75"/>
      <c r="G75"/>
      <c r="H75" s="349"/>
      <c r="I75" s="349"/>
      <c r="J75" s="555"/>
      <c r="K75" s="555"/>
    </row>
    <row r="76" spans="2:11" ht="81.75" customHeight="1">
      <c r="B76"/>
      <c r="C76"/>
      <c r="D76"/>
      <c r="E76"/>
      <c r="F76"/>
      <c r="G76"/>
      <c r="H76" s="555"/>
      <c r="I76" s="555"/>
      <c r="J76" s="19"/>
      <c r="K76" s="19"/>
    </row>
    <row r="77" spans="2:11" ht="81.75" customHeight="1">
      <c r="B77"/>
      <c r="C77"/>
      <c r="D77"/>
      <c r="E77"/>
      <c r="F77"/>
      <c r="G77"/>
      <c r="H77" s="19"/>
      <c r="I77" s="19"/>
      <c r="J77" s="22"/>
      <c r="K77" s="22"/>
    </row>
    <row r="78" spans="2:11" ht="81.75" customHeight="1">
      <c r="B78"/>
      <c r="C78"/>
      <c r="D78"/>
      <c r="E78"/>
      <c r="F78"/>
      <c r="G78"/>
      <c r="H78" s="22"/>
      <c r="I78" s="22"/>
    </row>
    <row r="79" spans="2:11" ht="81.75" customHeight="1">
      <c r="D79" s="556"/>
    </row>
    <row r="80" spans="2:11" ht="0" hidden="1" customHeight="1">
      <c r="D80" s="556"/>
    </row>
    <row r="81" spans="4:4" ht="0" hidden="1" customHeight="1">
      <c r="D81" s="556"/>
    </row>
  </sheetData>
  <mergeCells count="19">
    <mergeCell ref="B66:C66"/>
    <mergeCell ref="D66:D67"/>
    <mergeCell ref="E66:E67"/>
    <mergeCell ref="F66:F67"/>
    <mergeCell ref="B1:G1"/>
    <mergeCell ref="B12:G12"/>
    <mergeCell ref="B13:G13"/>
    <mergeCell ref="L28:L29"/>
    <mergeCell ref="M28:M29"/>
    <mergeCell ref="N28:N29"/>
    <mergeCell ref="B48:C48"/>
    <mergeCell ref="D48:D49"/>
    <mergeCell ref="E48:E49"/>
    <mergeCell ref="F48:F49"/>
    <mergeCell ref="B28:C28"/>
    <mergeCell ref="D28:D29"/>
    <mergeCell ref="E28:E29"/>
    <mergeCell ref="F28:F29"/>
    <mergeCell ref="G28:G29"/>
  </mergeCells>
  <printOptions horizontalCentered="1" verticalCentered="1"/>
  <pageMargins left="0.78740157480314965" right="0.78740157480314965" top="0.98425196850393704" bottom="0.98425196850393704" header="0" footer="0"/>
  <pageSetup orientation="portrait" horizontalDpi="4294967292" verticalDpi="4294967292"/>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118"/>
  <sheetViews>
    <sheetView zoomScale="120" zoomScaleNormal="120" workbookViewId="0">
      <selection activeCell="AD2" sqref="AD2:AL4"/>
    </sheetView>
  </sheetViews>
  <sheetFormatPr baseColWidth="10" defaultColWidth="9.140625" defaultRowHeight="0" customHeight="1" zeroHeight="1"/>
  <cols>
    <col min="1" max="1" width="16" style="276" customWidth="1"/>
    <col min="2" max="2" width="2.42578125" style="276" customWidth="1"/>
    <col min="3" max="3" width="0.28515625" style="276" customWidth="1"/>
    <col min="4" max="4" width="2.140625" style="276" customWidth="1"/>
    <col min="5" max="5" width="7.140625" style="276" customWidth="1"/>
    <col min="6" max="6" width="1.28515625" style="276" customWidth="1"/>
    <col min="7" max="9" width="1.140625" style="276" customWidth="1"/>
    <col min="10" max="10" width="1.7109375" style="276" customWidth="1"/>
    <col min="11" max="11" width="2" style="276" customWidth="1"/>
    <col min="12" max="12" width="1.85546875" style="276" customWidth="1"/>
    <col min="13" max="13" width="0.28515625" style="276" customWidth="1"/>
    <col min="14" max="14" width="2.42578125" style="276" customWidth="1"/>
    <col min="15" max="15" width="6.28515625" style="276" customWidth="1"/>
    <col min="16" max="16" width="0.28515625" style="276" customWidth="1"/>
    <col min="17" max="17" width="1" style="278" customWidth="1"/>
    <col min="18" max="18" width="0.42578125" style="278" customWidth="1"/>
    <col min="19" max="19" width="0.28515625" style="278" customWidth="1"/>
    <col min="20" max="20" width="0.42578125" style="278" customWidth="1"/>
    <col min="21" max="21" width="2.42578125" style="276" customWidth="1"/>
    <col min="22" max="22" width="1.28515625" style="276" customWidth="1"/>
    <col min="23" max="23" width="6" style="276" customWidth="1"/>
    <col min="24" max="24" width="7.7109375" style="276" customWidth="1"/>
    <col min="25" max="25" width="1" style="276" customWidth="1"/>
    <col min="26" max="26" width="2.42578125" style="276" customWidth="1"/>
    <col min="27" max="27" width="8" style="276" customWidth="1"/>
    <col min="28" max="28" width="0.85546875" style="276" customWidth="1"/>
    <col min="29" max="29" width="1.140625" style="276" customWidth="1"/>
    <col min="30" max="30" width="0.7109375" style="276" customWidth="1"/>
    <col min="31" max="31" width="0.85546875" style="276" customWidth="1"/>
    <col min="32" max="32" width="0.42578125" style="276" customWidth="1"/>
    <col min="33" max="33" width="0.85546875" style="276" customWidth="1"/>
    <col min="34" max="34" width="1.7109375" style="276" customWidth="1"/>
    <col min="35" max="35" width="2.85546875" style="276" customWidth="1"/>
    <col min="36" max="36" width="12.7109375" style="276" customWidth="1"/>
    <col min="37" max="37" width="8.28515625" style="279" customWidth="1"/>
    <col min="38" max="38" width="0.85546875" style="276" customWidth="1"/>
    <col min="39" max="39" width="0.7109375" style="276" customWidth="1"/>
    <col min="40" max="40" width="1.140625" style="276" customWidth="1"/>
    <col min="41" max="41" width="0.42578125" style="276" customWidth="1"/>
    <col min="42" max="42" width="2.28515625" style="276" customWidth="1"/>
    <col min="43" max="43" width="5.42578125" style="276" customWidth="1"/>
    <col min="44" max="44" width="4.42578125" style="276" customWidth="1"/>
    <col min="45" max="45" width="1.28515625" style="276" customWidth="1"/>
    <col min="46" max="46" width="2.140625" style="276" customWidth="1"/>
    <col min="47" max="47" width="1.85546875" style="276" customWidth="1"/>
    <col min="48" max="49" width="2.140625" style="276" customWidth="1"/>
    <col min="50" max="50" width="2.42578125" style="276" customWidth="1"/>
    <col min="51" max="51" width="0.28515625" style="276" customWidth="1"/>
    <col min="52" max="52" width="1.42578125" style="276" customWidth="1"/>
    <col min="53" max="53" width="0.85546875" style="276" customWidth="1"/>
    <col min="54" max="54" width="0.28515625" style="276" customWidth="1"/>
    <col min="55" max="55" width="1" style="276" customWidth="1"/>
    <col min="56" max="56" width="0.42578125" style="276" customWidth="1"/>
    <col min="57" max="57" width="0.28515625" style="276" customWidth="1"/>
    <col min="58" max="58" width="0.42578125" style="276" customWidth="1"/>
    <col min="59" max="59" width="2.42578125" style="276" customWidth="1"/>
    <col min="60" max="60" width="1.28515625" style="276" customWidth="1"/>
    <col min="61" max="61" width="9.140625" style="276" customWidth="1"/>
    <col min="62" max="62" width="7.7109375" style="276" customWidth="1"/>
    <col min="63" max="63" width="1" style="276" customWidth="1"/>
    <col min="64" max="64" width="3.28515625" style="276" customWidth="1"/>
    <col min="65" max="65" width="9.28515625" style="276" customWidth="1"/>
    <col min="66" max="66" width="1.85546875" style="276" customWidth="1"/>
    <col min="67" max="67" width="1.140625" style="276" customWidth="1"/>
    <col min="68" max="68" width="0.7109375" style="276" customWidth="1"/>
    <col min="69" max="69" width="0.85546875" style="276" customWidth="1"/>
    <col min="70" max="70" width="0.42578125" style="276" customWidth="1"/>
    <col min="71" max="71" width="0.85546875" style="276" customWidth="1"/>
    <col min="72" max="73" width="4.7109375" style="1288" customWidth="1"/>
    <col min="74" max="74" width="4" style="1288" customWidth="1"/>
    <col min="75" max="75" width="2.85546875" style="1288" customWidth="1"/>
    <col min="76" max="76" width="0.85546875" style="1288" customWidth="1"/>
    <col min="77" max="77" width="0.7109375" style="1288" customWidth="1"/>
    <col min="78" max="78" width="1.140625" style="1288" customWidth="1"/>
    <col min="79" max="79" width="0.42578125" style="1288" customWidth="1"/>
    <col min="80" max="80" width="5.42578125" style="1288" customWidth="1"/>
    <col min="81" max="81" width="6.28515625" style="1288" customWidth="1"/>
    <col min="82" max="82" width="6" style="1288" customWidth="1"/>
    <col min="83" max="83" width="0.42578125" style="1288" customWidth="1"/>
    <col min="84" max="84" width="1.140625" style="1288" customWidth="1"/>
    <col min="85" max="16384" width="9.140625" style="1288"/>
  </cols>
  <sheetData>
    <row r="1" spans="1:256" ht="15.75" thickBot="1">
      <c r="A1" s="221"/>
      <c r="B1" s="220"/>
      <c r="C1" s="221"/>
      <c r="D1" s="221"/>
      <c r="E1" s="221"/>
      <c r="F1" s="221"/>
      <c r="G1" s="221"/>
      <c r="H1" s="221"/>
      <c r="I1" s="221"/>
      <c r="J1" s="221"/>
      <c r="K1" s="221"/>
      <c r="L1" s="221"/>
      <c r="M1" s="221"/>
      <c r="N1" s="221"/>
      <c r="O1" s="221"/>
      <c r="P1" s="221"/>
      <c r="Q1" s="222"/>
      <c r="R1" s="222"/>
      <c r="S1" s="222"/>
      <c r="T1" s="222"/>
      <c r="U1" s="221"/>
      <c r="V1" s="221"/>
      <c r="W1" s="221"/>
      <c r="X1" s="221"/>
      <c r="Y1" s="221"/>
      <c r="Z1" s="221"/>
      <c r="AA1" s="221"/>
      <c r="AB1" s="221"/>
      <c r="AC1" s="221"/>
      <c r="AD1" s="221"/>
      <c r="AE1" s="221"/>
      <c r="AF1" s="221"/>
      <c r="AG1" s="221"/>
      <c r="AH1" s="221"/>
      <c r="AI1" s="221"/>
      <c r="AJ1" s="221"/>
      <c r="AK1" s="223"/>
      <c r="AL1" s="221"/>
      <c r="AM1" s="221"/>
      <c r="AN1" s="221"/>
      <c r="AO1" s="221"/>
      <c r="AP1" s="221"/>
      <c r="AQ1" s="221"/>
      <c r="AR1" s="221"/>
      <c r="AS1" s="221"/>
      <c r="AT1" s="122"/>
      <c r="AU1" s="122"/>
      <c r="AV1" s="122"/>
      <c r="AW1" s="122"/>
      <c r="AX1" s="122"/>
      <c r="AY1" s="122"/>
      <c r="AZ1" s="122"/>
      <c r="BA1" s="122"/>
      <c r="BB1" s="122"/>
      <c r="BC1" s="122"/>
      <c r="BD1" s="122"/>
      <c r="BE1" s="122"/>
      <c r="BF1" s="122"/>
      <c r="BG1" s="122"/>
      <c r="BH1" s="122"/>
      <c r="BI1" s="122"/>
      <c r="BJ1" s="122"/>
      <c r="BK1" s="122"/>
      <c r="BL1" s="122"/>
      <c r="BM1" s="122"/>
      <c r="BN1" s="122"/>
      <c r="BO1" s="122"/>
      <c r="BP1" s="122"/>
      <c r="BQ1" s="122"/>
      <c r="BR1" s="122"/>
      <c r="BS1" s="122"/>
    </row>
    <row r="2" spans="1:256" ht="15.75" thickTop="1">
      <c r="A2" s="221"/>
      <c r="B2" s="3996"/>
      <c r="C2" s="3997"/>
      <c r="D2" s="3997"/>
      <c r="E2" s="3997"/>
      <c r="F2" s="3997"/>
      <c r="G2" s="3997"/>
      <c r="H2" s="3997"/>
      <c r="I2" s="3998"/>
      <c r="J2" s="4003" t="s">
        <v>1655</v>
      </c>
      <c r="K2" s="4004"/>
      <c r="L2" s="4004"/>
      <c r="M2" s="4004"/>
      <c r="N2" s="4004"/>
      <c r="O2" s="4004"/>
      <c r="P2" s="4004"/>
      <c r="Q2" s="4004"/>
      <c r="R2" s="4004"/>
      <c r="S2" s="4004"/>
      <c r="T2" s="4004"/>
      <c r="U2" s="4004"/>
      <c r="V2" s="4004"/>
      <c r="W2" s="4004"/>
      <c r="X2" s="4004"/>
      <c r="Y2" s="4004"/>
      <c r="Z2" s="4004"/>
      <c r="AA2" s="4004"/>
      <c r="AB2" s="4004"/>
      <c r="AC2" s="4005"/>
      <c r="AD2" s="4012" t="s">
        <v>1</v>
      </c>
      <c r="AE2" s="4013"/>
      <c r="AF2" s="4013"/>
      <c r="AG2" s="4013"/>
      <c r="AH2" s="4013"/>
      <c r="AI2" s="4013"/>
      <c r="AJ2" s="4013"/>
      <c r="AK2" s="4013"/>
      <c r="AL2" s="4014"/>
      <c r="AM2" s="4021">
        <v>2517</v>
      </c>
      <c r="AN2" s="4022"/>
      <c r="AO2" s="4022"/>
      <c r="AP2" s="4022"/>
      <c r="AQ2" s="4022"/>
      <c r="AR2" s="4022"/>
      <c r="AS2" s="4023"/>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row>
    <row r="3" spans="1:256" ht="15">
      <c r="A3" s="221"/>
      <c r="B3" s="3999"/>
      <c r="C3" s="3999"/>
      <c r="D3" s="3999"/>
      <c r="E3" s="3999"/>
      <c r="F3" s="3999"/>
      <c r="G3" s="3999"/>
      <c r="H3" s="3999"/>
      <c r="I3" s="4000"/>
      <c r="J3" s="4006"/>
      <c r="K3" s="4007"/>
      <c r="L3" s="4007"/>
      <c r="M3" s="4007"/>
      <c r="N3" s="4007"/>
      <c r="O3" s="4007"/>
      <c r="P3" s="4007"/>
      <c r="Q3" s="4007"/>
      <c r="R3" s="4007"/>
      <c r="S3" s="4007"/>
      <c r="T3" s="4007"/>
      <c r="U3" s="4007"/>
      <c r="V3" s="4007"/>
      <c r="W3" s="4007"/>
      <c r="X3" s="4007"/>
      <c r="Y3" s="4007"/>
      <c r="Z3" s="4007"/>
      <c r="AA3" s="4007"/>
      <c r="AB3" s="4007"/>
      <c r="AC3" s="4008"/>
      <c r="AD3" s="4015"/>
      <c r="AE3" s="4016"/>
      <c r="AF3" s="4016"/>
      <c r="AG3" s="4016"/>
      <c r="AH3" s="4016"/>
      <c r="AI3" s="4016"/>
      <c r="AJ3" s="4016"/>
      <c r="AK3" s="4016"/>
      <c r="AL3" s="4017"/>
      <c r="AM3" s="4024"/>
      <c r="AN3" s="4025"/>
      <c r="AO3" s="4025"/>
      <c r="AP3" s="4025"/>
      <c r="AQ3" s="4025"/>
      <c r="AR3" s="4025"/>
      <c r="AS3" s="4026"/>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row>
    <row r="4" spans="1:256" ht="15.75" thickBot="1">
      <c r="A4" s="221"/>
      <c r="B4" s="4001"/>
      <c r="C4" s="4001"/>
      <c r="D4" s="4001"/>
      <c r="E4" s="4001"/>
      <c r="F4" s="4001"/>
      <c r="G4" s="4001"/>
      <c r="H4" s="4001"/>
      <c r="I4" s="4002"/>
      <c r="J4" s="4009"/>
      <c r="K4" s="4010"/>
      <c r="L4" s="4010"/>
      <c r="M4" s="4010"/>
      <c r="N4" s="4010"/>
      <c r="O4" s="4010"/>
      <c r="P4" s="4010"/>
      <c r="Q4" s="4010"/>
      <c r="R4" s="4010"/>
      <c r="S4" s="4010"/>
      <c r="T4" s="4010"/>
      <c r="U4" s="4010"/>
      <c r="V4" s="4010"/>
      <c r="W4" s="4010"/>
      <c r="X4" s="4010"/>
      <c r="Y4" s="4010"/>
      <c r="Z4" s="4010"/>
      <c r="AA4" s="4010"/>
      <c r="AB4" s="4010"/>
      <c r="AC4" s="4011"/>
      <c r="AD4" s="4018"/>
      <c r="AE4" s="4019"/>
      <c r="AF4" s="4019"/>
      <c r="AG4" s="4019"/>
      <c r="AH4" s="4019"/>
      <c r="AI4" s="4019"/>
      <c r="AJ4" s="4019"/>
      <c r="AK4" s="4019"/>
      <c r="AL4" s="4020"/>
      <c r="AM4" s="4027"/>
      <c r="AN4" s="4028"/>
      <c r="AO4" s="4028"/>
      <c r="AP4" s="4028"/>
      <c r="AQ4" s="4028"/>
      <c r="AR4" s="4028"/>
      <c r="AS4" s="4029"/>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row>
    <row r="5" spans="1:256" s="1289" customFormat="1" ht="15.75" thickTop="1">
      <c r="A5" s="221"/>
      <c r="B5" s="4030" t="s">
        <v>677</v>
      </c>
      <c r="C5" s="4031"/>
      <c r="D5" s="4031"/>
      <c r="E5" s="943">
        <v>2023</v>
      </c>
      <c r="F5" s="4032"/>
      <c r="G5" s="4033"/>
      <c r="H5" s="4033"/>
      <c r="I5" s="4033"/>
      <c r="J5" s="4034"/>
      <c r="K5" s="4034"/>
      <c r="L5" s="4034"/>
      <c r="M5" s="4034"/>
      <c r="N5" s="4034"/>
      <c r="O5" s="4034"/>
      <c r="P5" s="4034"/>
      <c r="Q5" s="4034"/>
      <c r="R5" s="4034"/>
      <c r="S5" s="4034"/>
      <c r="T5" s="4034"/>
      <c r="U5" s="4034"/>
      <c r="V5" s="4034"/>
      <c r="W5" s="4034"/>
      <c r="X5" s="4034"/>
      <c r="Y5" s="4035"/>
      <c r="Z5" s="4036"/>
      <c r="AA5" s="4036"/>
      <c r="AB5" s="4036"/>
      <c r="AC5" s="4036"/>
      <c r="AD5" s="4036"/>
      <c r="AE5" s="4036"/>
      <c r="AF5" s="4036"/>
      <c r="AG5" s="4036"/>
      <c r="AH5" s="4036"/>
      <c r="AI5" s="4036"/>
      <c r="AJ5" s="4036"/>
      <c r="AK5" s="4036"/>
      <c r="AL5" s="4036"/>
      <c r="AM5" s="4036"/>
      <c r="AN5" s="4036"/>
      <c r="AO5" s="4036"/>
      <c r="AP5" s="4036"/>
      <c r="AQ5" s="4036"/>
      <c r="AR5" s="4036"/>
      <c r="AS5" s="4037"/>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88"/>
      <c r="BU5" s="1288"/>
      <c r="BV5" s="1288"/>
      <c r="BW5" s="1288"/>
      <c r="BX5" s="1288"/>
      <c r="BY5" s="1288"/>
      <c r="BZ5" s="1288"/>
      <c r="CA5" s="1288"/>
      <c r="CB5" s="1288"/>
      <c r="CC5" s="1288"/>
      <c r="CD5" s="1288"/>
      <c r="CE5" s="1288"/>
      <c r="CF5" s="1288"/>
      <c r="CG5" s="1288"/>
      <c r="CH5" s="1288"/>
      <c r="CI5" s="1288"/>
      <c r="CJ5" s="1288"/>
      <c r="CK5" s="1288"/>
      <c r="CL5" s="1288"/>
      <c r="CM5" s="1288"/>
      <c r="CN5" s="1288"/>
      <c r="CO5" s="1288"/>
      <c r="CP5" s="1288"/>
      <c r="CQ5" s="1288"/>
      <c r="CR5" s="1288"/>
      <c r="CS5" s="1288"/>
      <c r="CT5" s="1288"/>
      <c r="CU5" s="1288"/>
      <c r="CV5" s="1288"/>
      <c r="CW5" s="1288"/>
      <c r="CX5" s="1288"/>
      <c r="CY5" s="1288"/>
      <c r="CZ5" s="1288"/>
      <c r="DA5" s="1288"/>
      <c r="DB5" s="1288"/>
      <c r="DC5" s="1288"/>
      <c r="DD5" s="1288"/>
      <c r="DE5" s="1288"/>
      <c r="DF5" s="1288"/>
      <c r="DG5" s="1288"/>
      <c r="DH5" s="1288"/>
      <c r="DI5" s="1288"/>
      <c r="DJ5" s="1288"/>
      <c r="DK5" s="1288"/>
      <c r="DL5" s="1288"/>
      <c r="DM5" s="1288"/>
      <c r="DN5" s="1288"/>
      <c r="DO5" s="1288"/>
      <c r="DP5" s="1288"/>
      <c r="DQ5" s="1288"/>
      <c r="DR5" s="1288"/>
      <c r="DS5" s="1288"/>
      <c r="DT5" s="1288"/>
      <c r="DU5" s="1288"/>
      <c r="DV5" s="1288"/>
      <c r="DW5" s="1288"/>
      <c r="DX5" s="1288"/>
      <c r="DY5" s="1288"/>
      <c r="DZ5" s="1288"/>
      <c r="EA5" s="1288"/>
      <c r="EB5" s="1288"/>
      <c r="EC5" s="1288"/>
      <c r="ED5" s="1288"/>
      <c r="EE5" s="1288"/>
      <c r="EF5" s="1288"/>
      <c r="EG5" s="1288"/>
      <c r="EH5" s="1288"/>
      <c r="EI5" s="1288"/>
      <c r="EJ5" s="1288"/>
      <c r="EK5" s="1288"/>
      <c r="EL5" s="1288"/>
      <c r="EM5" s="1288"/>
      <c r="EN5" s="1288"/>
      <c r="EO5" s="1288"/>
      <c r="EP5" s="1288"/>
      <c r="EQ5" s="1288"/>
      <c r="ER5" s="1288"/>
      <c r="ES5" s="1288"/>
      <c r="ET5" s="1288"/>
      <c r="EU5" s="1288"/>
      <c r="EV5" s="1288"/>
      <c r="EW5" s="1288"/>
      <c r="EX5" s="1288"/>
      <c r="EY5" s="1288"/>
      <c r="EZ5" s="1288"/>
      <c r="FA5" s="1288"/>
      <c r="FB5" s="1288"/>
      <c r="FC5" s="1288"/>
      <c r="FD5" s="1288"/>
      <c r="FE5" s="1288"/>
      <c r="FF5" s="1288"/>
      <c r="FG5" s="1288"/>
      <c r="FH5" s="1288"/>
      <c r="FI5" s="1288"/>
      <c r="FJ5" s="1288"/>
      <c r="FK5" s="1288"/>
      <c r="FL5" s="1288"/>
      <c r="FM5" s="1288"/>
      <c r="FN5" s="1288"/>
      <c r="FO5" s="1288"/>
      <c r="FP5" s="1288"/>
      <c r="FQ5" s="1288"/>
      <c r="FR5" s="1288"/>
      <c r="FS5" s="1288"/>
      <c r="FT5" s="1288"/>
      <c r="FU5" s="1288"/>
      <c r="FV5" s="1288"/>
      <c r="FW5" s="1288"/>
      <c r="FX5" s="1288"/>
      <c r="FY5" s="1288"/>
      <c r="FZ5" s="1288"/>
      <c r="GA5" s="1288"/>
      <c r="GB5" s="1288"/>
      <c r="GC5" s="1288"/>
      <c r="GD5" s="1288"/>
      <c r="GE5" s="1288"/>
      <c r="GF5" s="1288"/>
      <c r="GG5" s="1288"/>
      <c r="GH5" s="1288"/>
      <c r="GI5" s="1288"/>
      <c r="GJ5" s="1288"/>
      <c r="GK5" s="1288"/>
      <c r="GL5" s="1288"/>
      <c r="GM5" s="1288"/>
      <c r="GN5" s="1288"/>
      <c r="GO5" s="1288"/>
      <c r="GP5" s="1288"/>
      <c r="GQ5" s="1288"/>
      <c r="GR5" s="1288"/>
      <c r="GS5" s="1288"/>
      <c r="GT5" s="1288"/>
      <c r="GU5" s="1288"/>
      <c r="GV5" s="1288"/>
      <c r="GW5" s="1288"/>
      <c r="GX5" s="1288"/>
      <c r="GY5" s="1288"/>
      <c r="GZ5" s="1288"/>
      <c r="HA5" s="1288"/>
      <c r="HB5" s="1288"/>
      <c r="HC5" s="1288"/>
      <c r="HD5" s="1288"/>
      <c r="HE5" s="1288"/>
      <c r="HF5" s="1288"/>
      <c r="HG5" s="1288"/>
      <c r="HH5" s="1288"/>
      <c r="HI5" s="1288"/>
      <c r="HJ5" s="1288"/>
      <c r="HK5" s="1288"/>
      <c r="HL5" s="1288"/>
      <c r="HM5" s="1288"/>
      <c r="HN5" s="1288"/>
      <c r="HO5" s="1288"/>
      <c r="HP5" s="1288"/>
      <c r="HQ5" s="1288"/>
      <c r="HR5" s="1288"/>
      <c r="HS5" s="1288"/>
      <c r="HT5" s="1288"/>
      <c r="HU5" s="1288"/>
      <c r="HV5" s="1288"/>
      <c r="HW5" s="1288"/>
      <c r="HX5" s="1288"/>
      <c r="HY5" s="1288"/>
      <c r="HZ5" s="1288"/>
      <c r="IA5" s="1288"/>
      <c r="IB5" s="1288"/>
      <c r="IC5" s="1288"/>
      <c r="ID5" s="1288"/>
      <c r="IE5" s="1288"/>
      <c r="IF5" s="1288"/>
      <c r="IG5" s="1288"/>
      <c r="IH5" s="1288"/>
      <c r="II5" s="1288"/>
      <c r="IJ5" s="1288"/>
      <c r="IK5" s="1288"/>
      <c r="IL5" s="1288"/>
      <c r="IM5" s="1288"/>
      <c r="IN5" s="1288"/>
      <c r="IO5" s="1288"/>
      <c r="IP5" s="1288"/>
      <c r="IQ5" s="1288"/>
      <c r="IR5" s="1288"/>
      <c r="IS5" s="1288"/>
      <c r="IT5" s="1288"/>
      <c r="IU5" s="1288"/>
      <c r="IV5" s="1288"/>
    </row>
    <row r="6" spans="1:256" s="1289" customFormat="1" ht="15">
      <c r="A6" s="221"/>
      <c r="B6" s="3974"/>
      <c r="C6" s="3975"/>
      <c r="D6" s="3975"/>
      <c r="E6" s="3975"/>
      <c r="F6" s="3975"/>
      <c r="G6" s="3975"/>
      <c r="H6" s="3975"/>
      <c r="I6" s="3975"/>
      <c r="J6" s="3975"/>
      <c r="K6" s="3975"/>
      <c r="L6" s="3975"/>
      <c r="M6" s="3975"/>
      <c r="N6" s="3975"/>
      <c r="O6" s="3975"/>
      <c r="P6" s="3975"/>
      <c r="Q6" s="3975"/>
      <c r="R6" s="3975"/>
      <c r="S6" s="3975"/>
      <c r="T6" s="3975"/>
      <c r="U6" s="3975"/>
      <c r="V6" s="3975"/>
      <c r="W6" s="3975"/>
      <c r="X6" s="3975"/>
      <c r="Y6" s="3975"/>
      <c r="Z6" s="3975"/>
      <c r="AA6" s="3975"/>
      <c r="AB6" s="3975"/>
      <c r="AC6" s="3975"/>
      <c r="AD6" s="3975"/>
      <c r="AE6" s="3975"/>
      <c r="AF6" s="3975"/>
      <c r="AG6" s="3975"/>
      <c r="AH6" s="3975"/>
      <c r="AI6" s="3975"/>
      <c r="AJ6" s="3975"/>
      <c r="AK6" s="3975"/>
      <c r="AL6" s="3975"/>
      <c r="AM6" s="3975"/>
      <c r="AN6" s="3975"/>
      <c r="AO6" s="3975"/>
      <c r="AP6" s="3975"/>
      <c r="AQ6" s="3975"/>
      <c r="AR6" s="3975"/>
      <c r="AS6" s="3976"/>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88"/>
      <c r="BU6" s="1288"/>
      <c r="BV6" s="1288"/>
      <c r="BW6" s="1288"/>
      <c r="BX6" s="1288"/>
      <c r="BY6" s="1288"/>
      <c r="BZ6" s="1288"/>
      <c r="CA6" s="1288"/>
      <c r="CB6" s="1288"/>
      <c r="CC6" s="1288"/>
      <c r="CD6" s="1288"/>
      <c r="CE6" s="1288"/>
      <c r="CF6" s="1288"/>
      <c r="CG6" s="1288"/>
      <c r="CH6" s="1288"/>
      <c r="CI6" s="1288"/>
      <c r="CJ6" s="1288"/>
      <c r="CK6" s="1288"/>
      <c r="CL6" s="1288"/>
      <c r="CM6" s="1288"/>
      <c r="CN6" s="1288"/>
      <c r="CO6" s="1288"/>
      <c r="CP6" s="1288"/>
      <c r="CQ6" s="1288"/>
      <c r="CR6" s="1288"/>
      <c r="CS6" s="1288"/>
      <c r="CT6" s="1288"/>
      <c r="CU6" s="1288"/>
      <c r="CV6" s="1288"/>
      <c r="CW6" s="1288"/>
      <c r="CX6" s="1288"/>
      <c r="CY6" s="1288"/>
      <c r="CZ6" s="1288"/>
      <c r="DA6" s="1288"/>
      <c r="DB6" s="1288"/>
      <c r="DC6" s="1288"/>
      <c r="DD6" s="1288"/>
      <c r="DE6" s="1288"/>
      <c r="DF6" s="1288"/>
      <c r="DG6" s="1288"/>
      <c r="DH6" s="1288"/>
      <c r="DI6" s="1288"/>
      <c r="DJ6" s="1288"/>
      <c r="DK6" s="1288"/>
      <c r="DL6" s="1288"/>
      <c r="DM6" s="1288"/>
      <c r="DN6" s="1288"/>
      <c r="DO6" s="1288"/>
      <c r="DP6" s="1288"/>
      <c r="DQ6" s="1288"/>
      <c r="DR6" s="1288"/>
      <c r="DS6" s="1288"/>
      <c r="DT6" s="1288"/>
      <c r="DU6" s="1288"/>
      <c r="DV6" s="1288"/>
      <c r="DW6" s="1288"/>
      <c r="DX6" s="1288"/>
      <c r="DY6" s="1288"/>
      <c r="DZ6" s="1288"/>
      <c r="EA6" s="1288"/>
      <c r="EB6" s="1288"/>
      <c r="EC6" s="1288"/>
      <c r="ED6" s="1288"/>
      <c r="EE6" s="1288"/>
      <c r="EF6" s="1288"/>
      <c r="EG6" s="1288"/>
      <c r="EH6" s="1288"/>
      <c r="EI6" s="1288"/>
      <c r="EJ6" s="1288"/>
      <c r="EK6" s="1288"/>
      <c r="EL6" s="1288"/>
      <c r="EM6" s="1288"/>
      <c r="EN6" s="1288"/>
      <c r="EO6" s="1288"/>
      <c r="EP6" s="1288"/>
      <c r="EQ6" s="1288"/>
      <c r="ER6" s="1288"/>
      <c r="ES6" s="1288"/>
      <c r="ET6" s="1288"/>
      <c r="EU6" s="1288"/>
      <c r="EV6" s="1288"/>
      <c r="EW6" s="1288"/>
      <c r="EX6" s="1288"/>
      <c r="EY6" s="1288"/>
      <c r="EZ6" s="1288"/>
      <c r="FA6" s="1288"/>
      <c r="FB6" s="1288"/>
      <c r="FC6" s="1288"/>
      <c r="FD6" s="1288"/>
      <c r="FE6" s="1288"/>
      <c r="FF6" s="1288"/>
      <c r="FG6" s="1288"/>
      <c r="FH6" s="1288"/>
      <c r="FI6" s="1288"/>
      <c r="FJ6" s="1288"/>
      <c r="FK6" s="1288"/>
      <c r="FL6" s="1288"/>
      <c r="FM6" s="1288"/>
      <c r="FN6" s="1288"/>
      <c r="FO6" s="1288"/>
      <c r="FP6" s="1288"/>
      <c r="FQ6" s="1288"/>
      <c r="FR6" s="1288"/>
      <c r="FS6" s="1288"/>
      <c r="FT6" s="1288"/>
      <c r="FU6" s="1288"/>
      <c r="FV6" s="1288"/>
      <c r="FW6" s="1288"/>
      <c r="FX6" s="1288"/>
      <c r="FY6" s="1288"/>
      <c r="FZ6" s="1288"/>
      <c r="GA6" s="1288"/>
      <c r="GB6" s="1288"/>
      <c r="GC6" s="1288"/>
      <c r="GD6" s="1288"/>
      <c r="GE6" s="1288"/>
      <c r="GF6" s="1288"/>
      <c r="GG6" s="1288"/>
      <c r="GH6" s="1288"/>
      <c r="GI6" s="1288"/>
      <c r="GJ6" s="1288"/>
      <c r="GK6" s="1288"/>
      <c r="GL6" s="1288"/>
      <c r="GM6" s="1288"/>
      <c r="GN6" s="1288"/>
      <c r="GO6" s="1288"/>
      <c r="GP6" s="1288"/>
      <c r="GQ6" s="1288"/>
      <c r="GR6" s="1288"/>
      <c r="GS6" s="1288"/>
      <c r="GT6" s="1288"/>
      <c r="GU6" s="1288"/>
      <c r="GV6" s="1288"/>
      <c r="GW6" s="1288"/>
      <c r="GX6" s="1288"/>
      <c r="GY6" s="1288"/>
      <c r="GZ6" s="1288"/>
      <c r="HA6" s="1288"/>
      <c r="HB6" s="1288"/>
      <c r="HC6" s="1288"/>
      <c r="HD6" s="1288"/>
      <c r="HE6" s="1288"/>
      <c r="HF6" s="1288"/>
      <c r="HG6" s="1288"/>
      <c r="HH6" s="1288"/>
      <c r="HI6" s="1288"/>
      <c r="HJ6" s="1288"/>
      <c r="HK6" s="1288"/>
      <c r="HL6" s="1288"/>
      <c r="HM6" s="1288"/>
      <c r="HN6" s="1288"/>
      <c r="HO6" s="1288"/>
      <c r="HP6" s="1288"/>
      <c r="HQ6" s="1288"/>
      <c r="HR6" s="1288"/>
      <c r="HS6" s="1288"/>
      <c r="HT6" s="1288"/>
      <c r="HU6" s="1288"/>
      <c r="HV6" s="1288"/>
      <c r="HW6" s="1288"/>
      <c r="HX6" s="1288"/>
      <c r="HY6" s="1288"/>
      <c r="HZ6" s="1288"/>
      <c r="IA6" s="1288"/>
      <c r="IB6" s="1288"/>
      <c r="IC6" s="1288"/>
      <c r="ID6" s="1288"/>
      <c r="IE6" s="1288"/>
      <c r="IF6" s="1288"/>
      <c r="IG6" s="1288"/>
      <c r="IH6" s="1288"/>
      <c r="II6" s="1288"/>
      <c r="IJ6" s="1288"/>
      <c r="IK6" s="1288"/>
      <c r="IL6" s="1288"/>
      <c r="IM6" s="1288"/>
      <c r="IN6" s="1288"/>
      <c r="IO6" s="1288"/>
      <c r="IP6" s="1288"/>
      <c r="IQ6" s="1288"/>
      <c r="IR6" s="1288"/>
      <c r="IS6" s="1288"/>
      <c r="IT6" s="1288"/>
      <c r="IU6" s="1288"/>
      <c r="IV6" s="1288"/>
    </row>
    <row r="7" spans="1:256" s="1289" customFormat="1" ht="15">
      <c r="A7" s="221"/>
      <c r="B7" s="3977"/>
      <c r="C7" s="3975"/>
      <c r="D7" s="3975"/>
      <c r="E7" s="3975"/>
      <c r="F7" s="3975"/>
      <c r="G7" s="3975"/>
      <c r="H7" s="3975"/>
      <c r="I7" s="3975"/>
      <c r="J7" s="3975"/>
      <c r="K7" s="3975"/>
      <c r="L7" s="3975"/>
      <c r="M7" s="3975"/>
      <c r="N7" s="3975"/>
      <c r="O7" s="3975"/>
      <c r="P7" s="3975"/>
      <c r="Q7" s="3975"/>
      <c r="R7" s="3975"/>
      <c r="S7" s="3975"/>
      <c r="T7" s="3975"/>
      <c r="U7" s="3975"/>
      <c r="V7" s="3975"/>
      <c r="W7" s="3975"/>
      <c r="X7" s="3975"/>
      <c r="Y7" s="3975"/>
      <c r="Z7" s="3975"/>
      <c r="AA7" s="3975"/>
      <c r="AB7" s="3975"/>
      <c r="AC7" s="3975"/>
      <c r="AD7" s="3975"/>
      <c r="AE7" s="3975"/>
      <c r="AF7" s="3975"/>
      <c r="AG7" s="3975"/>
      <c r="AH7" s="3975"/>
      <c r="AI7" s="3975"/>
      <c r="AJ7" s="3975"/>
      <c r="AK7" s="3975"/>
      <c r="AL7" s="3975"/>
      <c r="AM7" s="3975"/>
      <c r="AN7" s="3975"/>
      <c r="AO7" s="3975"/>
      <c r="AP7" s="3975"/>
      <c r="AQ7" s="3975"/>
      <c r="AR7" s="3975"/>
      <c r="AS7" s="3976"/>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88"/>
      <c r="BU7" s="1288"/>
      <c r="BV7" s="1288"/>
      <c r="BW7" s="1288"/>
      <c r="BX7" s="1288"/>
      <c r="BY7" s="1288"/>
      <c r="BZ7" s="1288"/>
      <c r="CA7" s="1288"/>
      <c r="CB7" s="1288"/>
      <c r="CC7" s="1288"/>
      <c r="CD7" s="1288"/>
      <c r="CE7" s="1288"/>
      <c r="CF7" s="1288"/>
      <c r="CG7" s="1288"/>
      <c r="CH7" s="1288"/>
      <c r="CI7" s="1288"/>
      <c r="CJ7" s="1288"/>
      <c r="CK7" s="1288"/>
      <c r="CL7" s="1288"/>
      <c r="CM7" s="1288"/>
      <c r="CN7" s="1288"/>
      <c r="CO7" s="1288"/>
      <c r="CP7" s="1288"/>
      <c r="CQ7" s="1288"/>
      <c r="CR7" s="1288"/>
      <c r="CS7" s="1288"/>
      <c r="CT7" s="1288"/>
      <c r="CU7" s="1288"/>
      <c r="CV7" s="1288"/>
      <c r="CW7" s="1288"/>
      <c r="CX7" s="1288"/>
      <c r="CY7" s="1288"/>
      <c r="CZ7" s="1288"/>
      <c r="DA7" s="1288"/>
      <c r="DB7" s="1288"/>
      <c r="DC7" s="1288"/>
      <c r="DD7" s="1288"/>
      <c r="DE7" s="1288"/>
      <c r="DF7" s="1288"/>
      <c r="DG7" s="1288"/>
      <c r="DH7" s="1288"/>
      <c r="DI7" s="1288"/>
      <c r="DJ7" s="1288"/>
      <c r="DK7" s="1288"/>
      <c r="DL7" s="1288"/>
      <c r="DM7" s="1288"/>
      <c r="DN7" s="1288"/>
      <c r="DO7" s="1288"/>
      <c r="DP7" s="1288"/>
      <c r="DQ7" s="1288"/>
      <c r="DR7" s="1288"/>
      <c r="DS7" s="1288"/>
      <c r="DT7" s="1288"/>
      <c r="DU7" s="1288"/>
      <c r="DV7" s="1288"/>
      <c r="DW7" s="1288"/>
      <c r="DX7" s="1288"/>
      <c r="DY7" s="1288"/>
      <c r="DZ7" s="1288"/>
      <c r="EA7" s="1288"/>
      <c r="EB7" s="1288"/>
      <c r="EC7" s="1288"/>
      <c r="ED7" s="1288"/>
      <c r="EE7" s="1288"/>
      <c r="EF7" s="1288"/>
      <c r="EG7" s="1288"/>
      <c r="EH7" s="1288"/>
      <c r="EI7" s="1288"/>
      <c r="EJ7" s="1288"/>
      <c r="EK7" s="1288"/>
      <c r="EL7" s="1288"/>
      <c r="EM7" s="1288"/>
      <c r="EN7" s="1288"/>
      <c r="EO7" s="1288"/>
      <c r="EP7" s="1288"/>
      <c r="EQ7" s="1288"/>
      <c r="ER7" s="1288"/>
      <c r="ES7" s="1288"/>
      <c r="ET7" s="1288"/>
      <c r="EU7" s="1288"/>
      <c r="EV7" s="1288"/>
      <c r="EW7" s="1288"/>
      <c r="EX7" s="1288"/>
      <c r="EY7" s="1288"/>
      <c r="EZ7" s="1288"/>
      <c r="FA7" s="1288"/>
      <c r="FB7" s="1288"/>
      <c r="FC7" s="1288"/>
      <c r="FD7" s="1288"/>
      <c r="FE7" s="1288"/>
      <c r="FF7" s="1288"/>
      <c r="FG7" s="1288"/>
      <c r="FH7" s="1288"/>
      <c r="FI7" s="1288"/>
      <c r="FJ7" s="1288"/>
      <c r="FK7" s="1288"/>
      <c r="FL7" s="1288"/>
      <c r="FM7" s="1288"/>
      <c r="FN7" s="1288"/>
      <c r="FO7" s="1288"/>
      <c r="FP7" s="1288"/>
      <c r="FQ7" s="1288"/>
      <c r="FR7" s="1288"/>
      <c r="FS7" s="1288"/>
      <c r="FT7" s="1288"/>
      <c r="FU7" s="1288"/>
      <c r="FV7" s="1288"/>
      <c r="FW7" s="1288"/>
      <c r="FX7" s="1288"/>
      <c r="FY7" s="1288"/>
      <c r="FZ7" s="1288"/>
      <c r="GA7" s="1288"/>
      <c r="GB7" s="1288"/>
      <c r="GC7" s="1288"/>
      <c r="GD7" s="1288"/>
      <c r="GE7" s="1288"/>
      <c r="GF7" s="1288"/>
      <c r="GG7" s="1288"/>
      <c r="GH7" s="1288"/>
      <c r="GI7" s="1288"/>
      <c r="GJ7" s="1288"/>
      <c r="GK7" s="1288"/>
      <c r="GL7" s="1288"/>
      <c r="GM7" s="1288"/>
      <c r="GN7" s="1288"/>
      <c r="GO7" s="1288"/>
      <c r="GP7" s="1288"/>
      <c r="GQ7" s="1288"/>
      <c r="GR7" s="1288"/>
      <c r="GS7" s="1288"/>
      <c r="GT7" s="1288"/>
      <c r="GU7" s="1288"/>
      <c r="GV7" s="1288"/>
      <c r="GW7" s="1288"/>
      <c r="GX7" s="1288"/>
      <c r="GY7" s="1288"/>
      <c r="GZ7" s="1288"/>
      <c r="HA7" s="1288"/>
      <c r="HB7" s="1288"/>
      <c r="HC7" s="1288"/>
      <c r="HD7" s="1288"/>
      <c r="HE7" s="1288"/>
      <c r="HF7" s="1288"/>
      <c r="HG7" s="1288"/>
      <c r="HH7" s="1288"/>
      <c r="HI7" s="1288"/>
      <c r="HJ7" s="1288"/>
      <c r="HK7" s="1288"/>
      <c r="HL7" s="1288"/>
      <c r="HM7" s="1288"/>
      <c r="HN7" s="1288"/>
      <c r="HO7" s="1288"/>
      <c r="HP7" s="1288"/>
      <c r="HQ7" s="1288"/>
      <c r="HR7" s="1288"/>
      <c r="HS7" s="1288"/>
      <c r="HT7" s="1288"/>
      <c r="HU7" s="1288"/>
      <c r="HV7" s="1288"/>
      <c r="HW7" s="1288"/>
      <c r="HX7" s="1288"/>
      <c r="HY7" s="1288"/>
      <c r="HZ7" s="1288"/>
      <c r="IA7" s="1288"/>
      <c r="IB7" s="1288"/>
      <c r="IC7" s="1288"/>
      <c r="ID7" s="1288"/>
      <c r="IE7" s="1288"/>
      <c r="IF7" s="1288"/>
      <c r="IG7" s="1288"/>
      <c r="IH7" s="1288"/>
      <c r="II7" s="1288"/>
      <c r="IJ7" s="1288"/>
      <c r="IK7" s="1288"/>
      <c r="IL7" s="1288"/>
      <c r="IM7" s="1288"/>
      <c r="IN7" s="1288"/>
      <c r="IO7" s="1288"/>
      <c r="IP7" s="1288"/>
      <c r="IQ7" s="1288"/>
      <c r="IR7" s="1288"/>
      <c r="IS7" s="1288"/>
      <c r="IT7" s="1288"/>
      <c r="IU7" s="1288"/>
      <c r="IV7" s="1288"/>
    </row>
    <row r="8" spans="1:256" s="1289" customFormat="1" ht="15">
      <c r="A8" s="221"/>
      <c r="B8" s="3977"/>
      <c r="C8" s="3975"/>
      <c r="D8" s="3975"/>
      <c r="E8" s="3975"/>
      <c r="F8" s="3975"/>
      <c r="G8" s="3975"/>
      <c r="H8" s="3975"/>
      <c r="I8" s="3975"/>
      <c r="J8" s="3975"/>
      <c r="K8" s="3975"/>
      <c r="L8" s="3975"/>
      <c r="M8" s="3975"/>
      <c r="N8" s="3975"/>
      <c r="O8" s="3975"/>
      <c r="P8" s="3975"/>
      <c r="Q8" s="3975"/>
      <c r="R8" s="3975"/>
      <c r="S8" s="3975"/>
      <c r="T8" s="3975"/>
      <c r="U8" s="3975"/>
      <c r="V8" s="3975"/>
      <c r="W8" s="3975"/>
      <c r="X8" s="3975"/>
      <c r="Y8" s="3975"/>
      <c r="Z8" s="3975"/>
      <c r="AA8" s="3975"/>
      <c r="AB8" s="3975"/>
      <c r="AC8" s="3975"/>
      <c r="AD8" s="3975"/>
      <c r="AE8" s="3975"/>
      <c r="AF8" s="3975"/>
      <c r="AG8" s="3975"/>
      <c r="AH8" s="3975"/>
      <c r="AI8" s="3975"/>
      <c r="AJ8" s="3975"/>
      <c r="AK8" s="3975"/>
      <c r="AL8" s="3975"/>
      <c r="AM8" s="3975"/>
      <c r="AN8" s="3975"/>
      <c r="AO8" s="3975"/>
      <c r="AP8" s="3975"/>
      <c r="AQ8" s="3975"/>
      <c r="AR8" s="3975"/>
      <c r="AS8" s="3976"/>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88"/>
      <c r="BU8" s="1288"/>
      <c r="BV8" s="1288"/>
      <c r="BW8" s="1288"/>
      <c r="BX8" s="1288"/>
      <c r="BY8" s="1288"/>
      <c r="BZ8" s="1288"/>
      <c r="CA8" s="1288"/>
      <c r="CB8" s="1288"/>
      <c r="CC8" s="1288"/>
      <c r="CD8" s="1288"/>
      <c r="CE8" s="1288"/>
      <c r="CF8" s="1288"/>
      <c r="CG8" s="1288"/>
      <c r="CH8" s="1288"/>
      <c r="CI8" s="1288"/>
      <c r="CJ8" s="1288"/>
      <c r="CK8" s="1288"/>
      <c r="CL8" s="1288"/>
      <c r="CM8" s="1288"/>
      <c r="CN8" s="1288"/>
      <c r="CO8" s="1288"/>
      <c r="CP8" s="1288"/>
      <c r="CQ8" s="1288"/>
      <c r="CR8" s="1288"/>
      <c r="CS8" s="1288"/>
      <c r="CT8" s="1288"/>
      <c r="CU8" s="1288"/>
      <c r="CV8" s="1288"/>
      <c r="CW8" s="1288"/>
      <c r="CX8" s="1288"/>
      <c r="CY8" s="1288"/>
      <c r="CZ8" s="1288"/>
      <c r="DA8" s="1288"/>
      <c r="DB8" s="1288"/>
      <c r="DC8" s="1288"/>
      <c r="DD8" s="1288"/>
      <c r="DE8" s="1288"/>
      <c r="DF8" s="1288"/>
      <c r="DG8" s="1288"/>
      <c r="DH8" s="1288"/>
      <c r="DI8" s="1288"/>
      <c r="DJ8" s="1288"/>
      <c r="DK8" s="1288"/>
      <c r="DL8" s="1288"/>
      <c r="DM8" s="1288"/>
      <c r="DN8" s="1288"/>
      <c r="DO8" s="1288"/>
      <c r="DP8" s="1288"/>
      <c r="DQ8" s="1288"/>
      <c r="DR8" s="1288"/>
      <c r="DS8" s="1288"/>
      <c r="DT8" s="1288"/>
      <c r="DU8" s="1288"/>
      <c r="DV8" s="1288"/>
      <c r="DW8" s="1288"/>
      <c r="DX8" s="1288"/>
      <c r="DY8" s="1288"/>
      <c r="DZ8" s="1288"/>
      <c r="EA8" s="1288"/>
      <c r="EB8" s="1288"/>
      <c r="EC8" s="1288"/>
      <c r="ED8" s="1288"/>
      <c r="EE8" s="1288"/>
      <c r="EF8" s="1288"/>
      <c r="EG8" s="1288"/>
      <c r="EH8" s="1288"/>
      <c r="EI8" s="1288"/>
      <c r="EJ8" s="1288"/>
      <c r="EK8" s="1288"/>
      <c r="EL8" s="1288"/>
      <c r="EM8" s="1288"/>
      <c r="EN8" s="1288"/>
      <c r="EO8" s="1288"/>
      <c r="EP8" s="1288"/>
      <c r="EQ8" s="1288"/>
      <c r="ER8" s="1288"/>
      <c r="ES8" s="1288"/>
      <c r="ET8" s="1288"/>
      <c r="EU8" s="1288"/>
      <c r="EV8" s="1288"/>
      <c r="EW8" s="1288"/>
      <c r="EX8" s="1288"/>
      <c r="EY8" s="1288"/>
      <c r="EZ8" s="1288"/>
      <c r="FA8" s="1288"/>
      <c r="FB8" s="1288"/>
      <c r="FC8" s="1288"/>
      <c r="FD8" s="1288"/>
      <c r="FE8" s="1288"/>
      <c r="FF8" s="1288"/>
      <c r="FG8" s="1288"/>
      <c r="FH8" s="1288"/>
      <c r="FI8" s="1288"/>
      <c r="FJ8" s="1288"/>
      <c r="FK8" s="1288"/>
      <c r="FL8" s="1288"/>
      <c r="FM8" s="1288"/>
      <c r="FN8" s="1288"/>
      <c r="FO8" s="1288"/>
      <c r="FP8" s="1288"/>
      <c r="FQ8" s="1288"/>
      <c r="FR8" s="1288"/>
      <c r="FS8" s="1288"/>
      <c r="FT8" s="1288"/>
      <c r="FU8" s="1288"/>
      <c r="FV8" s="1288"/>
      <c r="FW8" s="1288"/>
      <c r="FX8" s="1288"/>
      <c r="FY8" s="1288"/>
      <c r="FZ8" s="1288"/>
      <c r="GA8" s="1288"/>
      <c r="GB8" s="1288"/>
      <c r="GC8" s="1288"/>
      <c r="GD8" s="1288"/>
      <c r="GE8" s="1288"/>
      <c r="GF8" s="1288"/>
      <c r="GG8" s="1288"/>
      <c r="GH8" s="1288"/>
      <c r="GI8" s="1288"/>
      <c r="GJ8" s="1288"/>
      <c r="GK8" s="1288"/>
      <c r="GL8" s="1288"/>
      <c r="GM8" s="1288"/>
      <c r="GN8" s="1288"/>
      <c r="GO8" s="1288"/>
      <c r="GP8" s="1288"/>
      <c r="GQ8" s="1288"/>
      <c r="GR8" s="1288"/>
      <c r="GS8" s="1288"/>
      <c r="GT8" s="1288"/>
      <c r="GU8" s="1288"/>
      <c r="GV8" s="1288"/>
      <c r="GW8" s="1288"/>
      <c r="GX8" s="1288"/>
      <c r="GY8" s="1288"/>
      <c r="GZ8" s="1288"/>
      <c r="HA8" s="1288"/>
      <c r="HB8" s="1288"/>
      <c r="HC8" s="1288"/>
      <c r="HD8" s="1288"/>
      <c r="HE8" s="1288"/>
      <c r="HF8" s="1288"/>
      <c r="HG8" s="1288"/>
      <c r="HH8" s="1288"/>
      <c r="HI8" s="1288"/>
      <c r="HJ8" s="1288"/>
      <c r="HK8" s="1288"/>
      <c r="HL8" s="1288"/>
      <c r="HM8" s="1288"/>
      <c r="HN8" s="1288"/>
      <c r="HO8" s="1288"/>
      <c r="HP8" s="1288"/>
      <c r="HQ8" s="1288"/>
      <c r="HR8" s="1288"/>
      <c r="HS8" s="1288"/>
      <c r="HT8" s="1288"/>
      <c r="HU8" s="1288"/>
      <c r="HV8" s="1288"/>
      <c r="HW8" s="1288"/>
      <c r="HX8" s="1288"/>
      <c r="HY8" s="1288"/>
      <c r="HZ8" s="1288"/>
      <c r="IA8" s="1288"/>
      <c r="IB8" s="1288"/>
      <c r="IC8" s="1288"/>
      <c r="ID8" s="1288"/>
      <c r="IE8" s="1288"/>
      <c r="IF8" s="1288"/>
      <c r="IG8" s="1288"/>
      <c r="IH8" s="1288"/>
      <c r="II8" s="1288"/>
      <c r="IJ8" s="1288"/>
      <c r="IK8" s="1288"/>
      <c r="IL8" s="1288"/>
      <c r="IM8" s="1288"/>
      <c r="IN8" s="1288"/>
      <c r="IO8" s="1288"/>
      <c r="IP8" s="1288"/>
      <c r="IQ8" s="1288"/>
      <c r="IR8" s="1288"/>
      <c r="IS8" s="1288"/>
      <c r="IT8" s="1288"/>
      <c r="IU8" s="1288"/>
      <c r="IV8" s="1288"/>
    </row>
    <row r="9" spans="1:256" s="1289" customFormat="1" ht="15">
      <c r="A9" s="221"/>
      <c r="B9" s="3977"/>
      <c r="C9" s="3975"/>
      <c r="D9" s="3975"/>
      <c r="E9" s="3975"/>
      <c r="F9" s="3975"/>
      <c r="G9" s="3975"/>
      <c r="H9" s="3975"/>
      <c r="I9" s="3975"/>
      <c r="J9" s="3975"/>
      <c r="K9" s="3975"/>
      <c r="L9" s="3975"/>
      <c r="M9" s="3975"/>
      <c r="N9" s="3975"/>
      <c r="O9" s="3975"/>
      <c r="P9" s="3975"/>
      <c r="Q9" s="3975"/>
      <c r="R9" s="3975"/>
      <c r="S9" s="3975"/>
      <c r="T9" s="3975"/>
      <c r="U9" s="3975"/>
      <c r="V9" s="3975"/>
      <c r="W9" s="3975"/>
      <c r="X9" s="3975"/>
      <c r="Y9" s="3975"/>
      <c r="Z9" s="3975"/>
      <c r="AA9" s="3975"/>
      <c r="AB9" s="3975"/>
      <c r="AC9" s="3975"/>
      <c r="AD9" s="3975"/>
      <c r="AE9" s="3975"/>
      <c r="AF9" s="3975"/>
      <c r="AG9" s="3975"/>
      <c r="AH9" s="3975"/>
      <c r="AI9" s="3975"/>
      <c r="AJ9" s="3975"/>
      <c r="AK9" s="3975"/>
      <c r="AL9" s="3975"/>
      <c r="AM9" s="3975"/>
      <c r="AN9" s="3975"/>
      <c r="AO9" s="3975"/>
      <c r="AP9" s="3975"/>
      <c r="AQ9" s="3975"/>
      <c r="AR9" s="3975"/>
      <c r="AS9" s="3976"/>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88"/>
      <c r="BU9" s="1288"/>
      <c r="BV9" s="1288"/>
      <c r="BW9" s="1288"/>
      <c r="BX9" s="1288"/>
      <c r="BY9" s="1288"/>
      <c r="BZ9" s="1288"/>
      <c r="CA9" s="1288"/>
      <c r="CB9" s="1288"/>
      <c r="CC9" s="1288"/>
      <c r="CD9" s="1288"/>
      <c r="CE9" s="1288"/>
      <c r="CF9" s="1288"/>
      <c r="CG9" s="1288"/>
      <c r="CH9" s="1288"/>
      <c r="CI9" s="1288"/>
      <c r="CJ9" s="1288"/>
      <c r="CK9" s="1288"/>
      <c r="CL9" s="1288"/>
      <c r="CM9" s="1288"/>
      <c r="CN9" s="1288"/>
      <c r="CO9" s="1288"/>
      <c r="CP9" s="1288"/>
      <c r="CQ9" s="1288"/>
      <c r="CR9" s="1288"/>
      <c r="CS9" s="1288"/>
      <c r="CT9" s="1288"/>
      <c r="CU9" s="1288"/>
      <c r="CV9" s="1288"/>
      <c r="CW9" s="1288"/>
      <c r="CX9" s="1288"/>
      <c r="CY9" s="1288"/>
      <c r="CZ9" s="1288"/>
      <c r="DA9" s="1288"/>
      <c r="DB9" s="1288"/>
      <c r="DC9" s="1288"/>
      <c r="DD9" s="1288"/>
      <c r="DE9" s="1288"/>
      <c r="DF9" s="1288"/>
      <c r="DG9" s="1288"/>
      <c r="DH9" s="1288"/>
      <c r="DI9" s="1288"/>
      <c r="DJ9" s="1288"/>
      <c r="DK9" s="1288"/>
      <c r="DL9" s="1288"/>
      <c r="DM9" s="1288"/>
      <c r="DN9" s="1288"/>
      <c r="DO9" s="1288"/>
      <c r="DP9" s="1288"/>
      <c r="DQ9" s="1288"/>
      <c r="DR9" s="1288"/>
      <c r="DS9" s="1288"/>
      <c r="DT9" s="1288"/>
      <c r="DU9" s="1288"/>
      <c r="DV9" s="1288"/>
      <c r="DW9" s="1288"/>
      <c r="DX9" s="1288"/>
      <c r="DY9" s="1288"/>
      <c r="DZ9" s="1288"/>
      <c r="EA9" s="1288"/>
      <c r="EB9" s="1288"/>
      <c r="EC9" s="1288"/>
      <c r="ED9" s="1288"/>
      <c r="EE9" s="1288"/>
      <c r="EF9" s="1288"/>
      <c r="EG9" s="1288"/>
      <c r="EH9" s="1288"/>
      <c r="EI9" s="1288"/>
      <c r="EJ9" s="1288"/>
      <c r="EK9" s="1288"/>
      <c r="EL9" s="1288"/>
      <c r="EM9" s="1288"/>
      <c r="EN9" s="1288"/>
      <c r="EO9" s="1288"/>
      <c r="EP9" s="1288"/>
      <c r="EQ9" s="1288"/>
      <c r="ER9" s="1288"/>
      <c r="ES9" s="1288"/>
      <c r="ET9" s="1288"/>
      <c r="EU9" s="1288"/>
      <c r="EV9" s="1288"/>
      <c r="EW9" s="1288"/>
      <c r="EX9" s="1288"/>
      <c r="EY9" s="1288"/>
      <c r="EZ9" s="1288"/>
      <c r="FA9" s="1288"/>
      <c r="FB9" s="1288"/>
      <c r="FC9" s="1288"/>
      <c r="FD9" s="1288"/>
      <c r="FE9" s="1288"/>
      <c r="FF9" s="1288"/>
      <c r="FG9" s="1288"/>
      <c r="FH9" s="1288"/>
      <c r="FI9" s="1288"/>
      <c r="FJ9" s="1288"/>
      <c r="FK9" s="1288"/>
      <c r="FL9" s="1288"/>
      <c r="FM9" s="1288"/>
      <c r="FN9" s="1288"/>
      <c r="FO9" s="1288"/>
      <c r="FP9" s="1288"/>
      <c r="FQ9" s="1288"/>
      <c r="FR9" s="1288"/>
      <c r="FS9" s="1288"/>
      <c r="FT9" s="1288"/>
      <c r="FU9" s="1288"/>
      <c r="FV9" s="1288"/>
      <c r="FW9" s="1288"/>
      <c r="FX9" s="1288"/>
      <c r="FY9" s="1288"/>
      <c r="FZ9" s="1288"/>
      <c r="GA9" s="1288"/>
      <c r="GB9" s="1288"/>
      <c r="GC9" s="1288"/>
      <c r="GD9" s="1288"/>
      <c r="GE9" s="1288"/>
      <c r="GF9" s="1288"/>
      <c r="GG9" s="1288"/>
      <c r="GH9" s="1288"/>
      <c r="GI9" s="1288"/>
      <c r="GJ9" s="1288"/>
      <c r="GK9" s="1288"/>
      <c r="GL9" s="1288"/>
      <c r="GM9" s="1288"/>
      <c r="GN9" s="1288"/>
      <c r="GO9" s="1288"/>
      <c r="GP9" s="1288"/>
      <c r="GQ9" s="1288"/>
      <c r="GR9" s="1288"/>
      <c r="GS9" s="1288"/>
      <c r="GT9" s="1288"/>
      <c r="GU9" s="1288"/>
      <c r="GV9" s="1288"/>
      <c r="GW9" s="1288"/>
      <c r="GX9" s="1288"/>
      <c r="GY9" s="1288"/>
      <c r="GZ9" s="1288"/>
      <c r="HA9" s="1288"/>
      <c r="HB9" s="1288"/>
      <c r="HC9" s="1288"/>
      <c r="HD9" s="1288"/>
      <c r="HE9" s="1288"/>
      <c r="HF9" s="1288"/>
      <c r="HG9" s="1288"/>
      <c r="HH9" s="1288"/>
      <c r="HI9" s="1288"/>
      <c r="HJ9" s="1288"/>
      <c r="HK9" s="1288"/>
      <c r="HL9" s="1288"/>
      <c r="HM9" s="1288"/>
      <c r="HN9" s="1288"/>
      <c r="HO9" s="1288"/>
      <c r="HP9" s="1288"/>
      <c r="HQ9" s="1288"/>
      <c r="HR9" s="1288"/>
      <c r="HS9" s="1288"/>
      <c r="HT9" s="1288"/>
      <c r="HU9" s="1288"/>
      <c r="HV9" s="1288"/>
      <c r="HW9" s="1288"/>
      <c r="HX9" s="1288"/>
      <c r="HY9" s="1288"/>
      <c r="HZ9" s="1288"/>
      <c r="IA9" s="1288"/>
      <c r="IB9" s="1288"/>
      <c r="IC9" s="1288"/>
      <c r="ID9" s="1288"/>
      <c r="IE9" s="1288"/>
      <c r="IF9" s="1288"/>
      <c r="IG9" s="1288"/>
      <c r="IH9" s="1288"/>
      <c r="II9" s="1288"/>
      <c r="IJ9" s="1288"/>
      <c r="IK9" s="1288"/>
      <c r="IL9" s="1288"/>
      <c r="IM9" s="1288"/>
      <c r="IN9" s="1288"/>
      <c r="IO9" s="1288"/>
      <c r="IP9" s="1288"/>
      <c r="IQ9" s="1288"/>
      <c r="IR9" s="1288"/>
      <c r="IS9" s="1288"/>
      <c r="IT9" s="1288"/>
      <c r="IU9" s="1288"/>
      <c r="IV9" s="1288"/>
    </row>
    <row r="10" spans="1:256" s="1289" customFormat="1" ht="15">
      <c r="A10" s="221"/>
      <c r="B10" s="3977"/>
      <c r="C10" s="3975"/>
      <c r="D10" s="3975"/>
      <c r="E10" s="3975"/>
      <c r="F10" s="3975"/>
      <c r="G10" s="3975"/>
      <c r="H10" s="3975"/>
      <c r="I10" s="3975"/>
      <c r="J10" s="3975"/>
      <c r="K10" s="3975"/>
      <c r="L10" s="3975"/>
      <c r="M10" s="3975"/>
      <c r="N10" s="3975"/>
      <c r="O10" s="3975"/>
      <c r="P10" s="3975"/>
      <c r="Q10" s="3975"/>
      <c r="R10" s="3975"/>
      <c r="S10" s="3975"/>
      <c r="T10" s="3975"/>
      <c r="U10" s="3975"/>
      <c r="V10" s="3975"/>
      <c r="W10" s="3975"/>
      <c r="X10" s="3975"/>
      <c r="Y10" s="3975"/>
      <c r="Z10" s="3975"/>
      <c r="AA10" s="3975"/>
      <c r="AB10" s="3975"/>
      <c r="AC10" s="3975"/>
      <c r="AD10" s="3975"/>
      <c r="AE10" s="3975"/>
      <c r="AF10" s="3975"/>
      <c r="AG10" s="3975"/>
      <c r="AH10" s="3975"/>
      <c r="AI10" s="3975"/>
      <c r="AJ10" s="3975"/>
      <c r="AK10" s="3975"/>
      <c r="AL10" s="3975"/>
      <c r="AM10" s="3975"/>
      <c r="AN10" s="3975"/>
      <c r="AO10" s="3975"/>
      <c r="AP10" s="3975"/>
      <c r="AQ10" s="3975"/>
      <c r="AR10" s="3975"/>
      <c r="AS10" s="3976"/>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88"/>
      <c r="BU10" s="1288"/>
      <c r="BV10" s="1288"/>
      <c r="BW10" s="1288"/>
      <c r="BX10" s="1288"/>
      <c r="BY10" s="1288"/>
      <c r="BZ10" s="1288"/>
      <c r="CA10" s="1288"/>
      <c r="CB10" s="1288"/>
      <c r="CC10" s="1288"/>
      <c r="CD10" s="1288"/>
      <c r="CE10" s="1288"/>
      <c r="CF10" s="1288"/>
      <c r="CG10" s="1288"/>
      <c r="CH10" s="1288"/>
      <c r="CI10" s="1288"/>
      <c r="CJ10" s="1288"/>
      <c r="CK10" s="1288"/>
      <c r="CL10" s="1288"/>
      <c r="CM10" s="1288"/>
      <c r="CN10" s="1288"/>
      <c r="CO10" s="1288"/>
      <c r="CP10" s="1288"/>
      <c r="CQ10" s="1288"/>
      <c r="CR10" s="1288"/>
      <c r="CS10" s="1288"/>
      <c r="CT10" s="1288"/>
      <c r="CU10" s="1288"/>
      <c r="CV10" s="1288"/>
      <c r="CW10" s="1288"/>
      <c r="CX10" s="1288"/>
      <c r="CY10" s="1288"/>
      <c r="CZ10" s="1288"/>
      <c r="DA10" s="1288"/>
      <c r="DB10" s="1288"/>
      <c r="DC10" s="1288"/>
      <c r="DD10" s="1288"/>
      <c r="DE10" s="1288"/>
      <c r="DF10" s="1288"/>
      <c r="DG10" s="1288"/>
      <c r="DH10" s="1288"/>
      <c r="DI10" s="1288"/>
      <c r="DJ10" s="1288"/>
      <c r="DK10" s="1288"/>
      <c r="DL10" s="1288"/>
      <c r="DM10" s="1288"/>
      <c r="DN10" s="1288"/>
      <c r="DO10" s="1288"/>
      <c r="DP10" s="1288"/>
      <c r="DQ10" s="1288"/>
      <c r="DR10" s="1288"/>
      <c r="DS10" s="1288"/>
      <c r="DT10" s="1288"/>
      <c r="DU10" s="1288"/>
      <c r="DV10" s="1288"/>
      <c r="DW10" s="1288"/>
      <c r="DX10" s="1288"/>
      <c r="DY10" s="1288"/>
      <c r="DZ10" s="1288"/>
      <c r="EA10" s="1288"/>
      <c r="EB10" s="1288"/>
      <c r="EC10" s="1288"/>
      <c r="ED10" s="1288"/>
      <c r="EE10" s="1288"/>
      <c r="EF10" s="1288"/>
      <c r="EG10" s="1288"/>
      <c r="EH10" s="1288"/>
      <c r="EI10" s="1288"/>
      <c r="EJ10" s="1288"/>
      <c r="EK10" s="1288"/>
      <c r="EL10" s="1288"/>
      <c r="EM10" s="1288"/>
      <c r="EN10" s="1288"/>
      <c r="EO10" s="1288"/>
      <c r="EP10" s="1288"/>
      <c r="EQ10" s="1288"/>
      <c r="ER10" s="1288"/>
      <c r="ES10" s="1288"/>
      <c r="ET10" s="1288"/>
      <c r="EU10" s="1288"/>
      <c r="EV10" s="1288"/>
      <c r="EW10" s="1288"/>
      <c r="EX10" s="1288"/>
      <c r="EY10" s="1288"/>
      <c r="EZ10" s="1288"/>
      <c r="FA10" s="1288"/>
      <c r="FB10" s="1288"/>
      <c r="FC10" s="1288"/>
      <c r="FD10" s="1288"/>
      <c r="FE10" s="1288"/>
      <c r="FF10" s="1288"/>
      <c r="FG10" s="1288"/>
      <c r="FH10" s="1288"/>
      <c r="FI10" s="1288"/>
      <c r="FJ10" s="1288"/>
      <c r="FK10" s="1288"/>
      <c r="FL10" s="1288"/>
      <c r="FM10" s="1288"/>
      <c r="FN10" s="1288"/>
      <c r="FO10" s="1288"/>
      <c r="FP10" s="1288"/>
      <c r="FQ10" s="1288"/>
      <c r="FR10" s="1288"/>
      <c r="FS10" s="1288"/>
      <c r="FT10" s="1288"/>
      <c r="FU10" s="1288"/>
      <c r="FV10" s="1288"/>
      <c r="FW10" s="1288"/>
      <c r="FX10" s="1288"/>
      <c r="FY10" s="1288"/>
      <c r="FZ10" s="1288"/>
      <c r="GA10" s="1288"/>
      <c r="GB10" s="1288"/>
      <c r="GC10" s="1288"/>
      <c r="GD10" s="1288"/>
      <c r="GE10" s="1288"/>
      <c r="GF10" s="1288"/>
      <c r="GG10" s="1288"/>
      <c r="GH10" s="1288"/>
      <c r="GI10" s="1288"/>
      <c r="GJ10" s="1288"/>
      <c r="GK10" s="1288"/>
      <c r="GL10" s="1288"/>
      <c r="GM10" s="1288"/>
      <c r="GN10" s="1288"/>
      <c r="GO10" s="1288"/>
      <c r="GP10" s="1288"/>
      <c r="GQ10" s="1288"/>
      <c r="GR10" s="1288"/>
      <c r="GS10" s="1288"/>
      <c r="GT10" s="1288"/>
      <c r="GU10" s="1288"/>
      <c r="GV10" s="1288"/>
      <c r="GW10" s="1288"/>
      <c r="GX10" s="1288"/>
      <c r="GY10" s="1288"/>
      <c r="GZ10" s="1288"/>
      <c r="HA10" s="1288"/>
      <c r="HB10" s="1288"/>
      <c r="HC10" s="1288"/>
      <c r="HD10" s="1288"/>
      <c r="HE10" s="1288"/>
      <c r="HF10" s="1288"/>
      <c r="HG10" s="1288"/>
      <c r="HH10" s="1288"/>
      <c r="HI10" s="1288"/>
      <c r="HJ10" s="1288"/>
      <c r="HK10" s="1288"/>
      <c r="HL10" s="1288"/>
      <c r="HM10" s="1288"/>
      <c r="HN10" s="1288"/>
      <c r="HO10" s="1288"/>
      <c r="HP10" s="1288"/>
      <c r="HQ10" s="1288"/>
      <c r="HR10" s="1288"/>
      <c r="HS10" s="1288"/>
      <c r="HT10" s="1288"/>
      <c r="HU10" s="1288"/>
      <c r="HV10" s="1288"/>
      <c r="HW10" s="1288"/>
      <c r="HX10" s="1288"/>
      <c r="HY10" s="1288"/>
      <c r="HZ10" s="1288"/>
      <c r="IA10" s="1288"/>
      <c r="IB10" s="1288"/>
      <c r="IC10" s="1288"/>
      <c r="ID10" s="1288"/>
      <c r="IE10" s="1288"/>
      <c r="IF10" s="1288"/>
      <c r="IG10" s="1288"/>
      <c r="IH10" s="1288"/>
      <c r="II10" s="1288"/>
      <c r="IJ10" s="1288"/>
      <c r="IK10" s="1288"/>
      <c r="IL10" s="1288"/>
      <c r="IM10" s="1288"/>
      <c r="IN10" s="1288"/>
      <c r="IO10" s="1288"/>
      <c r="IP10" s="1288"/>
      <c r="IQ10" s="1288"/>
      <c r="IR10" s="1288"/>
      <c r="IS10" s="1288"/>
      <c r="IT10" s="1288"/>
      <c r="IU10" s="1288"/>
      <c r="IV10" s="1288"/>
    </row>
    <row r="11" spans="1:256" s="1289" customFormat="1" ht="15.75" thickBot="1">
      <c r="A11" s="221"/>
      <c r="B11" s="3978"/>
      <c r="C11" s="3979"/>
      <c r="D11" s="3979"/>
      <c r="E11" s="3979"/>
      <c r="F11" s="3979"/>
      <c r="G11" s="3979"/>
      <c r="H11" s="3979"/>
      <c r="I11" s="3979"/>
      <c r="J11" s="3979"/>
      <c r="K11" s="3979"/>
      <c r="L11" s="3979"/>
      <c r="M11" s="3979"/>
      <c r="N11" s="3979"/>
      <c r="O11" s="3979"/>
      <c r="P11" s="3979"/>
      <c r="Q11" s="3979"/>
      <c r="R11" s="3979"/>
      <c r="S11" s="3979"/>
      <c r="T11" s="3979"/>
      <c r="U11" s="3979"/>
      <c r="V11" s="3979"/>
      <c r="W11" s="3979"/>
      <c r="X11" s="3979"/>
      <c r="Y11" s="3979"/>
      <c r="Z11" s="3979"/>
      <c r="AA11" s="3979"/>
      <c r="AB11" s="3979"/>
      <c r="AC11" s="3979"/>
      <c r="AD11" s="3979"/>
      <c r="AE11" s="3979"/>
      <c r="AF11" s="3979"/>
      <c r="AG11" s="3979"/>
      <c r="AH11" s="3979"/>
      <c r="AI11" s="3979"/>
      <c r="AJ11" s="3979"/>
      <c r="AK11" s="3979"/>
      <c r="AL11" s="3979"/>
      <c r="AM11" s="3979"/>
      <c r="AN11" s="3979"/>
      <c r="AO11" s="3979"/>
      <c r="AP11" s="3979"/>
      <c r="AQ11" s="3979"/>
      <c r="AR11" s="3979"/>
      <c r="AS11" s="3980"/>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88"/>
      <c r="BU11" s="1288"/>
      <c r="BV11" s="1288"/>
      <c r="BW11" s="1288"/>
      <c r="BX11" s="1288"/>
      <c r="BY11" s="1288"/>
      <c r="BZ11" s="1288"/>
      <c r="CA11" s="1288"/>
      <c r="CB11" s="1288"/>
      <c r="CC11" s="1288"/>
      <c r="CD11" s="1288"/>
      <c r="CE11" s="1288"/>
      <c r="CF11" s="1288"/>
      <c r="CG11" s="1288"/>
      <c r="CH11" s="1288"/>
      <c r="CI11" s="1288"/>
      <c r="CJ11" s="1288"/>
      <c r="CK11" s="1288"/>
      <c r="CL11" s="1288"/>
      <c r="CM11" s="1288"/>
      <c r="CN11" s="1288"/>
      <c r="CO11" s="1288"/>
      <c r="CP11" s="1288"/>
      <c r="CQ11" s="1288"/>
      <c r="CR11" s="1288"/>
      <c r="CS11" s="1288"/>
      <c r="CT11" s="1288"/>
      <c r="CU11" s="1288"/>
      <c r="CV11" s="1288"/>
      <c r="CW11" s="1288"/>
      <c r="CX11" s="1288"/>
      <c r="CY11" s="1288"/>
      <c r="CZ11" s="1288"/>
      <c r="DA11" s="1288"/>
      <c r="DB11" s="1288"/>
      <c r="DC11" s="1288"/>
      <c r="DD11" s="1288"/>
      <c r="DE11" s="1288"/>
      <c r="DF11" s="1288"/>
      <c r="DG11" s="1288"/>
      <c r="DH11" s="1288"/>
      <c r="DI11" s="1288"/>
      <c r="DJ11" s="1288"/>
      <c r="DK11" s="1288"/>
      <c r="DL11" s="1288"/>
      <c r="DM11" s="1288"/>
      <c r="DN11" s="1288"/>
      <c r="DO11" s="1288"/>
      <c r="DP11" s="1288"/>
      <c r="DQ11" s="1288"/>
      <c r="DR11" s="1288"/>
      <c r="DS11" s="1288"/>
      <c r="DT11" s="1288"/>
      <c r="DU11" s="1288"/>
      <c r="DV11" s="1288"/>
      <c r="DW11" s="1288"/>
      <c r="DX11" s="1288"/>
      <c r="DY11" s="1288"/>
      <c r="DZ11" s="1288"/>
      <c r="EA11" s="1288"/>
      <c r="EB11" s="1288"/>
      <c r="EC11" s="1288"/>
      <c r="ED11" s="1288"/>
      <c r="EE11" s="1288"/>
      <c r="EF11" s="1288"/>
      <c r="EG11" s="1288"/>
      <c r="EH11" s="1288"/>
      <c r="EI11" s="1288"/>
      <c r="EJ11" s="1288"/>
      <c r="EK11" s="1288"/>
      <c r="EL11" s="1288"/>
      <c r="EM11" s="1288"/>
      <c r="EN11" s="1288"/>
      <c r="EO11" s="1288"/>
      <c r="EP11" s="1288"/>
      <c r="EQ11" s="1288"/>
      <c r="ER11" s="1288"/>
      <c r="ES11" s="1288"/>
      <c r="ET11" s="1288"/>
      <c r="EU11" s="1288"/>
      <c r="EV11" s="1288"/>
      <c r="EW11" s="1288"/>
      <c r="EX11" s="1288"/>
      <c r="EY11" s="1288"/>
      <c r="EZ11" s="1288"/>
      <c r="FA11" s="1288"/>
      <c r="FB11" s="1288"/>
      <c r="FC11" s="1288"/>
      <c r="FD11" s="1288"/>
      <c r="FE11" s="1288"/>
      <c r="FF11" s="1288"/>
      <c r="FG11" s="1288"/>
      <c r="FH11" s="1288"/>
      <c r="FI11" s="1288"/>
      <c r="FJ11" s="1288"/>
      <c r="FK11" s="1288"/>
      <c r="FL11" s="1288"/>
      <c r="FM11" s="1288"/>
      <c r="FN11" s="1288"/>
      <c r="FO11" s="1288"/>
      <c r="FP11" s="1288"/>
      <c r="FQ11" s="1288"/>
      <c r="FR11" s="1288"/>
      <c r="FS11" s="1288"/>
      <c r="FT11" s="1288"/>
      <c r="FU11" s="1288"/>
      <c r="FV11" s="1288"/>
      <c r="FW11" s="1288"/>
      <c r="FX11" s="1288"/>
      <c r="FY11" s="1288"/>
      <c r="FZ11" s="1288"/>
      <c r="GA11" s="1288"/>
      <c r="GB11" s="1288"/>
      <c r="GC11" s="1288"/>
      <c r="GD11" s="1288"/>
      <c r="GE11" s="1288"/>
      <c r="GF11" s="1288"/>
      <c r="GG11" s="1288"/>
      <c r="GH11" s="1288"/>
      <c r="GI11" s="1288"/>
      <c r="GJ11" s="1288"/>
      <c r="GK11" s="1288"/>
      <c r="GL11" s="1288"/>
      <c r="GM11" s="1288"/>
      <c r="GN11" s="1288"/>
      <c r="GO11" s="1288"/>
      <c r="GP11" s="1288"/>
      <c r="GQ11" s="1288"/>
      <c r="GR11" s="1288"/>
      <c r="GS11" s="1288"/>
      <c r="GT11" s="1288"/>
      <c r="GU11" s="1288"/>
      <c r="GV11" s="1288"/>
      <c r="GW11" s="1288"/>
      <c r="GX11" s="1288"/>
      <c r="GY11" s="1288"/>
      <c r="GZ11" s="1288"/>
      <c r="HA11" s="1288"/>
      <c r="HB11" s="1288"/>
      <c r="HC11" s="1288"/>
      <c r="HD11" s="1288"/>
      <c r="HE11" s="1288"/>
      <c r="HF11" s="1288"/>
      <c r="HG11" s="1288"/>
      <c r="HH11" s="1288"/>
      <c r="HI11" s="1288"/>
      <c r="HJ11" s="1288"/>
      <c r="HK11" s="1288"/>
      <c r="HL11" s="1288"/>
      <c r="HM11" s="1288"/>
      <c r="HN11" s="1288"/>
      <c r="HO11" s="1288"/>
      <c r="HP11" s="1288"/>
      <c r="HQ11" s="1288"/>
      <c r="HR11" s="1288"/>
      <c r="HS11" s="1288"/>
      <c r="HT11" s="1288"/>
      <c r="HU11" s="1288"/>
      <c r="HV11" s="1288"/>
      <c r="HW11" s="1288"/>
      <c r="HX11" s="1288"/>
      <c r="HY11" s="1288"/>
      <c r="HZ11" s="1288"/>
      <c r="IA11" s="1288"/>
      <c r="IB11" s="1288"/>
      <c r="IC11" s="1288"/>
      <c r="ID11" s="1288"/>
      <c r="IE11" s="1288"/>
      <c r="IF11" s="1288"/>
      <c r="IG11" s="1288"/>
      <c r="IH11" s="1288"/>
      <c r="II11" s="1288"/>
      <c r="IJ11" s="1288"/>
      <c r="IK11" s="1288"/>
      <c r="IL11" s="1288"/>
      <c r="IM11" s="1288"/>
      <c r="IN11" s="1288"/>
      <c r="IO11" s="1288"/>
      <c r="IP11" s="1288"/>
      <c r="IQ11" s="1288"/>
      <c r="IR11" s="1288"/>
      <c r="IS11" s="1288"/>
      <c r="IT11" s="1288"/>
      <c r="IU11" s="1288"/>
      <c r="IV11" s="1288"/>
    </row>
    <row r="12" spans="1:256" s="1290" customFormat="1" ht="15" thickTop="1">
      <c r="A12" s="277"/>
      <c r="B12" s="3981" t="s">
        <v>678</v>
      </c>
      <c r="C12" s="224"/>
      <c r="D12" s="3983" t="s">
        <v>679</v>
      </c>
      <c r="E12" s="3984"/>
      <c r="F12" s="3984"/>
      <c r="G12" s="3984"/>
      <c r="H12" s="3984"/>
      <c r="I12" s="3984"/>
      <c r="J12" s="3984"/>
      <c r="K12" s="3984"/>
      <c r="L12" s="3984"/>
      <c r="M12" s="3984"/>
      <c r="N12" s="3984"/>
      <c r="O12" s="3984"/>
      <c r="P12" s="3984"/>
      <c r="Q12" s="3984"/>
      <c r="R12" s="3984"/>
      <c r="S12" s="3984"/>
      <c r="T12" s="3984" t="s">
        <v>680</v>
      </c>
      <c r="U12" s="3984"/>
      <c r="V12" s="3985"/>
      <c r="W12" s="3983" t="s">
        <v>681</v>
      </c>
      <c r="X12" s="3984"/>
      <c r="Y12" s="3984"/>
      <c r="Z12" s="3984" t="s">
        <v>682</v>
      </c>
      <c r="AA12" s="3984"/>
      <c r="AB12" s="3984"/>
      <c r="AC12" s="3984"/>
      <c r="AD12" s="3984"/>
      <c r="AE12" s="3984"/>
      <c r="AF12" s="3984" t="s">
        <v>683</v>
      </c>
      <c r="AG12" s="3984"/>
      <c r="AH12" s="3984"/>
      <c r="AI12" s="3984"/>
      <c r="AJ12" s="3984"/>
      <c r="AK12" s="3984"/>
      <c r="AL12" s="3984"/>
      <c r="AM12" s="3984"/>
      <c r="AN12" s="3984"/>
      <c r="AO12" s="3984" t="s">
        <v>684</v>
      </c>
      <c r="AP12" s="3984"/>
      <c r="AQ12" s="3984"/>
      <c r="AR12" s="3984"/>
      <c r="AS12" s="3986"/>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row>
    <row r="13" spans="1:256" s="1290" customFormat="1" ht="14.25">
      <c r="A13" s="277"/>
      <c r="B13" s="3982"/>
      <c r="C13" s="224"/>
      <c r="D13" s="3987"/>
      <c r="E13" s="3987"/>
      <c r="F13" s="3987"/>
      <c r="G13" s="3987"/>
      <c r="H13" s="3987"/>
      <c r="I13" s="3987"/>
      <c r="J13" s="3987"/>
      <c r="K13" s="3987"/>
      <c r="L13" s="3987"/>
      <c r="M13" s="3987"/>
      <c r="N13" s="3987"/>
      <c r="O13" s="3987"/>
      <c r="P13" s="3987"/>
      <c r="Q13" s="3987"/>
      <c r="R13" s="3987"/>
      <c r="S13" s="3987"/>
      <c r="T13" s="3988"/>
      <c r="U13" s="3988"/>
      <c r="V13" s="3988"/>
      <c r="W13" s="3989"/>
      <c r="X13" s="3989"/>
      <c r="Y13" s="3989"/>
      <c r="Z13" s="3989"/>
      <c r="AA13" s="3989"/>
      <c r="AB13" s="3989"/>
      <c r="AC13" s="3989"/>
      <c r="AD13" s="3989"/>
      <c r="AE13" s="3989"/>
      <c r="AF13" s="3989"/>
      <c r="AG13" s="3989"/>
      <c r="AH13" s="3989"/>
      <c r="AI13" s="3989"/>
      <c r="AJ13" s="3989"/>
      <c r="AK13" s="3989"/>
      <c r="AL13" s="3989"/>
      <c r="AM13" s="3989"/>
      <c r="AN13" s="3989"/>
      <c r="AO13" s="3989"/>
      <c r="AP13" s="3989"/>
      <c r="AQ13" s="3989"/>
      <c r="AR13" s="3989"/>
      <c r="AS13" s="3990"/>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row>
    <row r="14" spans="1:256" s="1291" customFormat="1" ht="63.95" customHeight="1" thickBot="1">
      <c r="A14" s="277"/>
      <c r="B14" s="3982"/>
      <c r="C14" s="224"/>
      <c r="D14" s="604" t="s">
        <v>685</v>
      </c>
      <c r="E14" s="605"/>
      <c r="F14" s="605"/>
      <c r="G14" s="605"/>
      <c r="H14" s="605"/>
      <c r="I14" s="605"/>
      <c r="J14" s="605"/>
      <c r="K14" s="605"/>
      <c r="L14" s="605"/>
      <c r="M14" s="605"/>
      <c r="N14" s="605"/>
      <c r="O14" s="605"/>
      <c r="P14" s="605"/>
      <c r="Q14" s="605"/>
      <c r="R14" s="605"/>
      <c r="S14" s="605"/>
      <c r="T14" s="605"/>
      <c r="U14" s="605"/>
      <c r="V14" s="605"/>
      <c r="W14" s="605" t="s">
        <v>686</v>
      </c>
      <c r="X14" s="605"/>
      <c r="Y14" s="605"/>
      <c r="Z14" s="605"/>
      <c r="AA14" s="605"/>
      <c r="AB14" s="605"/>
      <c r="AC14" s="605"/>
      <c r="AD14" s="605"/>
      <c r="AE14" s="605"/>
      <c r="AF14" s="605"/>
      <c r="AG14" s="605"/>
      <c r="AH14" s="605"/>
      <c r="AI14" s="605"/>
      <c r="AJ14" s="605"/>
      <c r="AK14" s="3991" t="s">
        <v>687</v>
      </c>
      <c r="AL14" s="3992"/>
      <c r="AM14" s="3992"/>
      <c r="AN14" s="606"/>
      <c r="AO14" s="606"/>
      <c r="AP14" s="606"/>
      <c r="AQ14" s="3993" t="s">
        <v>1668</v>
      </c>
      <c r="AR14" s="3994"/>
      <c r="AS14" s="3995"/>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90"/>
      <c r="BU14" s="1290"/>
      <c r="BV14" s="1290"/>
      <c r="BW14" s="1290"/>
      <c r="BX14" s="1290"/>
      <c r="BY14" s="1290"/>
      <c r="BZ14" s="1290"/>
      <c r="CA14" s="1290"/>
      <c r="CB14" s="1290"/>
      <c r="CC14" s="1290"/>
      <c r="CD14" s="1290"/>
      <c r="CE14" s="1290"/>
      <c r="CF14" s="1290"/>
      <c r="CG14" s="1290"/>
      <c r="CH14" s="1290"/>
      <c r="CI14" s="1290"/>
      <c r="CJ14" s="1290"/>
      <c r="CK14" s="1290"/>
      <c r="CL14" s="1290"/>
      <c r="CM14" s="1290"/>
      <c r="CN14" s="1290"/>
      <c r="CO14" s="1290"/>
      <c r="CP14" s="1290"/>
      <c r="CQ14" s="1290"/>
      <c r="CR14" s="1290"/>
      <c r="CS14" s="1290"/>
      <c r="CT14" s="1290"/>
      <c r="CU14" s="1290"/>
      <c r="CV14" s="1290"/>
      <c r="CW14" s="1290"/>
      <c r="CX14" s="1290"/>
      <c r="CY14" s="1290"/>
      <c r="CZ14" s="1290"/>
      <c r="DA14" s="1290"/>
      <c r="DB14" s="1290"/>
      <c r="DC14" s="1290"/>
      <c r="DD14" s="1290"/>
      <c r="DE14" s="1290"/>
      <c r="DF14" s="1290"/>
      <c r="DG14" s="1290"/>
      <c r="DH14" s="1290"/>
      <c r="DI14" s="1290"/>
      <c r="DJ14" s="1290"/>
      <c r="DK14" s="1290"/>
      <c r="DL14" s="1290"/>
      <c r="DM14" s="1290"/>
      <c r="DN14" s="1290"/>
      <c r="DO14" s="1290"/>
      <c r="DP14" s="1290"/>
      <c r="DQ14" s="1290"/>
      <c r="DR14" s="1290"/>
      <c r="DS14" s="1290"/>
      <c r="DT14" s="1290"/>
      <c r="DU14" s="1290"/>
      <c r="DV14" s="1290"/>
      <c r="DW14" s="1290"/>
      <c r="DX14" s="1290"/>
      <c r="DY14" s="1290"/>
      <c r="DZ14" s="1290"/>
      <c r="EA14" s="1290"/>
      <c r="EB14" s="1290"/>
      <c r="EC14" s="1290"/>
      <c r="ED14" s="1290"/>
      <c r="EE14" s="1290"/>
      <c r="EF14" s="1290"/>
      <c r="EG14" s="1290"/>
      <c r="EH14" s="1290"/>
      <c r="EI14" s="1290"/>
      <c r="EJ14" s="1290"/>
      <c r="EK14" s="1290"/>
      <c r="EL14" s="1290"/>
      <c r="EM14" s="1290"/>
      <c r="EN14" s="1290"/>
      <c r="EO14" s="1290"/>
      <c r="EP14" s="1290"/>
      <c r="EQ14" s="1290"/>
      <c r="ER14" s="1290"/>
      <c r="ES14" s="1290"/>
      <c r="ET14" s="1290"/>
      <c r="EU14" s="1290"/>
      <c r="EV14" s="1290"/>
      <c r="EW14" s="1290"/>
      <c r="EX14" s="1290"/>
      <c r="EY14" s="1290"/>
      <c r="EZ14" s="1290"/>
      <c r="FA14" s="1290"/>
      <c r="FB14" s="1290"/>
      <c r="FC14" s="1290"/>
      <c r="FD14" s="1290"/>
      <c r="FE14" s="1290"/>
      <c r="FF14" s="1290"/>
      <c r="FG14" s="1290"/>
      <c r="FH14" s="1290"/>
      <c r="FI14" s="1290"/>
      <c r="FJ14" s="1290"/>
      <c r="FK14" s="1290"/>
      <c r="FL14" s="1290"/>
      <c r="FM14" s="1290"/>
      <c r="FN14" s="1290"/>
      <c r="FO14" s="1290"/>
      <c r="FP14" s="1290"/>
      <c r="FQ14" s="1290"/>
      <c r="FR14" s="1290"/>
      <c r="FS14" s="1290"/>
      <c r="FT14" s="1290"/>
      <c r="FU14" s="1290"/>
      <c r="FV14" s="1290"/>
      <c r="FW14" s="1290"/>
      <c r="FX14" s="1290"/>
      <c r="FY14" s="1290"/>
      <c r="FZ14" s="1290"/>
      <c r="GA14" s="1290"/>
      <c r="GB14" s="1290"/>
      <c r="GC14" s="1290"/>
      <c r="GD14" s="1290"/>
      <c r="GE14" s="1290"/>
      <c r="GF14" s="1290"/>
      <c r="GG14" s="1290"/>
      <c r="GH14" s="1290"/>
      <c r="GI14" s="1290"/>
      <c r="GJ14" s="1290"/>
      <c r="GK14" s="1290"/>
      <c r="GL14" s="1290"/>
      <c r="GM14" s="1290"/>
      <c r="GN14" s="1290"/>
      <c r="GO14" s="1290"/>
      <c r="GP14" s="1290"/>
      <c r="GQ14" s="1290"/>
      <c r="GR14" s="1290"/>
      <c r="GS14" s="1290"/>
      <c r="GT14" s="1290"/>
      <c r="GU14" s="1290"/>
      <c r="GV14" s="1290"/>
      <c r="GW14" s="1290"/>
      <c r="GX14" s="1290"/>
      <c r="GY14" s="1290"/>
      <c r="GZ14" s="1290"/>
      <c r="HA14" s="1290"/>
      <c r="HB14" s="1290"/>
      <c r="HC14" s="1290"/>
      <c r="HD14" s="1290"/>
      <c r="HE14" s="1290"/>
      <c r="HF14" s="1290"/>
      <c r="HG14" s="1290"/>
      <c r="HH14" s="1290"/>
      <c r="HI14" s="1290"/>
      <c r="HJ14" s="1290"/>
      <c r="HK14" s="1290"/>
      <c r="HL14" s="1290"/>
      <c r="HM14" s="1290"/>
      <c r="HN14" s="1290"/>
      <c r="HO14" s="1290"/>
      <c r="HP14" s="1290"/>
      <c r="HQ14" s="1290"/>
      <c r="HR14" s="1290"/>
      <c r="HS14" s="1290"/>
      <c r="HT14" s="1290"/>
      <c r="HU14" s="1290"/>
      <c r="HV14" s="1290"/>
      <c r="HW14" s="1290"/>
      <c r="HX14" s="1290"/>
      <c r="HY14" s="1290"/>
      <c r="HZ14" s="1290"/>
      <c r="IA14" s="1290"/>
      <c r="IB14" s="1290"/>
      <c r="IC14" s="1290"/>
      <c r="ID14" s="1290"/>
      <c r="IE14" s="1290"/>
      <c r="IF14" s="1290"/>
      <c r="IG14" s="1290"/>
      <c r="IH14" s="1290"/>
      <c r="II14" s="1290"/>
      <c r="IJ14" s="1290"/>
      <c r="IK14" s="1290"/>
      <c r="IL14" s="1290"/>
      <c r="IM14" s="1290"/>
      <c r="IN14" s="1290"/>
      <c r="IO14" s="1290"/>
      <c r="IP14" s="1290"/>
      <c r="IQ14" s="1290"/>
      <c r="IR14" s="1290"/>
      <c r="IS14" s="1290"/>
      <c r="IT14" s="1290"/>
      <c r="IU14" s="1290"/>
      <c r="IV14" s="1290"/>
    </row>
    <row r="15" spans="1:256" ht="16.5" thickTop="1" thickBot="1">
      <c r="A15" s="221"/>
      <c r="B15" s="3971" t="s">
        <v>688</v>
      </c>
      <c r="C15" s="3972"/>
      <c r="D15" s="3972"/>
      <c r="E15" s="3972"/>
      <c r="F15" s="3972"/>
      <c r="G15" s="3972"/>
      <c r="H15" s="3972"/>
      <c r="I15" s="3972"/>
      <c r="J15" s="3972"/>
      <c r="K15" s="3972"/>
      <c r="L15" s="3972"/>
      <c r="M15" s="3972"/>
      <c r="N15" s="3972"/>
      <c r="O15" s="3972"/>
      <c r="P15" s="3972"/>
      <c r="Q15" s="3972"/>
      <c r="R15" s="3972"/>
      <c r="S15" s="3972"/>
      <c r="T15" s="3972"/>
      <c r="U15" s="3972"/>
      <c r="V15" s="3972"/>
      <c r="W15" s="3972"/>
      <c r="X15" s="3972"/>
      <c r="Y15" s="3972"/>
      <c r="Z15" s="3972"/>
      <c r="AA15" s="3972"/>
      <c r="AB15" s="3972"/>
      <c r="AC15" s="3972"/>
      <c r="AD15" s="3972"/>
      <c r="AE15" s="3972"/>
      <c r="AF15" s="3972"/>
      <c r="AG15" s="3972"/>
      <c r="AH15" s="3972"/>
      <c r="AI15" s="3972"/>
      <c r="AJ15" s="3972"/>
      <c r="AK15" s="3972"/>
      <c r="AL15" s="3972"/>
      <c r="AM15" s="3972"/>
      <c r="AN15" s="3972"/>
      <c r="AO15" s="3972"/>
      <c r="AP15" s="3972"/>
      <c r="AQ15" s="3972"/>
      <c r="AR15" s="3972"/>
      <c r="AS15" s="3973"/>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row>
    <row r="16" spans="1:256" ht="16.5" thickTop="1" thickBot="1">
      <c r="A16" s="221"/>
      <c r="B16" s="3968" t="s">
        <v>689</v>
      </c>
      <c r="C16" s="3961"/>
      <c r="D16" s="3961"/>
      <c r="E16" s="3961"/>
      <c r="F16" s="3961"/>
      <c r="G16" s="3961"/>
      <c r="H16" s="3961"/>
      <c r="I16" s="3961"/>
      <c r="J16" s="3961"/>
      <c r="K16" s="3961"/>
      <c r="L16" s="3961"/>
      <c r="M16" s="3961"/>
      <c r="N16" s="3961"/>
      <c r="O16" s="3961"/>
      <c r="P16" s="3961"/>
      <c r="Q16" s="3961"/>
      <c r="R16" s="3961"/>
      <c r="S16" s="3961"/>
      <c r="T16" s="3961"/>
      <c r="U16" s="3961"/>
      <c r="V16" s="3961"/>
      <c r="W16" s="3961"/>
      <c r="X16" s="3961"/>
      <c r="Y16" s="3961"/>
      <c r="Z16" s="3961"/>
      <c r="AA16" s="3961"/>
      <c r="AB16" s="3961"/>
      <c r="AC16" s="3961"/>
      <c r="AD16" s="3961"/>
      <c r="AE16" s="3961"/>
      <c r="AF16" s="3961"/>
      <c r="AG16" s="3961"/>
      <c r="AH16" s="3961"/>
      <c r="AI16" s="3961"/>
      <c r="AJ16" s="3961"/>
      <c r="AK16" s="3961"/>
      <c r="AL16" s="3961"/>
      <c r="AM16" s="3961"/>
      <c r="AN16" s="3961"/>
      <c r="AO16" s="3961"/>
      <c r="AP16" s="3961"/>
      <c r="AQ16" s="225" t="s">
        <v>1409</v>
      </c>
      <c r="AR16" s="3962"/>
      <c r="AS16" s="3963"/>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row>
    <row r="17" spans="1:71" ht="16.5" thickTop="1" thickBot="1">
      <c r="A17" s="221"/>
      <c r="B17" s="3956" t="s">
        <v>690</v>
      </c>
      <c r="C17" s="3957"/>
      <c r="D17" s="3957"/>
      <c r="E17" s="3957"/>
      <c r="F17" s="3957"/>
      <c r="G17" s="3957"/>
      <c r="H17" s="3957"/>
      <c r="I17" s="3957"/>
      <c r="J17" s="3957"/>
      <c r="K17" s="3957"/>
      <c r="L17" s="3957"/>
      <c r="M17" s="3957"/>
      <c r="N17" s="3957"/>
      <c r="O17" s="3957"/>
      <c r="P17" s="3957"/>
      <c r="Q17" s="3957"/>
      <c r="R17" s="3957"/>
      <c r="S17" s="3957"/>
      <c r="T17" s="3957"/>
      <c r="U17" s="3957"/>
      <c r="V17" s="3957"/>
      <c r="W17" s="3957"/>
      <c r="X17" s="3957"/>
      <c r="Y17" s="3957"/>
      <c r="Z17" s="3957"/>
      <c r="AA17" s="3957"/>
      <c r="AB17" s="3957"/>
      <c r="AC17" s="3957"/>
      <c r="AD17" s="3957"/>
      <c r="AE17" s="3957"/>
      <c r="AF17" s="3957"/>
      <c r="AG17" s="3957"/>
      <c r="AH17" s="3957"/>
      <c r="AI17" s="3957"/>
      <c r="AJ17" s="3957"/>
      <c r="AK17" s="3957"/>
      <c r="AL17" s="3957"/>
      <c r="AM17" s="3957"/>
      <c r="AN17" s="3957"/>
      <c r="AO17" s="3957"/>
      <c r="AP17" s="3957"/>
      <c r="AQ17" s="225" t="s">
        <v>1409</v>
      </c>
      <c r="AR17" s="3969"/>
      <c r="AS17" s="3970"/>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row>
    <row r="18" spans="1:71" ht="16.5" thickTop="1" thickBot="1">
      <c r="A18" s="221"/>
      <c r="B18" s="3968" t="s">
        <v>691</v>
      </c>
      <c r="C18" s="3961"/>
      <c r="D18" s="3961"/>
      <c r="E18" s="3961"/>
      <c r="F18" s="3961"/>
      <c r="G18" s="3961"/>
      <c r="H18" s="3961"/>
      <c r="I18" s="3961"/>
      <c r="J18" s="3961"/>
      <c r="K18" s="3961"/>
      <c r="L18" s="3961"/>
      <c r="M18" s="3961"/>
      <c r="N18" s="3961"/>
      <c r="O18" s="3961"/>
      <c r="P18" s="3961"/>
      <c r="Q18" s="3961"/>
      <c r="R18" s="3961"/>
      <c r="S18" s="3961"/>
      <c r="T18" s="3961"/>
      <c r="U18" s="3961"/>
      <c r="V18" s="3961"/>
      <c r="W18" s="3961"/>
      <c r="X18" s="3961"/>
      <c r="Y18" s="3961"/>
      <c r="Z18" s="3961"/>
      <c r="AA18" s="3961"/>
      <c r="AB18" s="3961"/>
      <c r="AC18" s="3961"/>
      <c r="AD18" s="3961"/>
      <c r="AE18" s="3961"/>
      <c r="AF18" s="3961"/>
      <c r="AG18" s="3961"/>
      <c r="AH18" s="3961"/>
      <c r="AI18" s="3961"/>
      <c r="AJ18" s="3961"/>
      <c r="AK18" s="3961"/>
      <c r="AL18" s="3961"/>
      <c r="AM18" s="3961"/>
      <c r="AN18" s="3961"/>
      <c r="AO18" s="3961"/>
      <c r="AP18" s="3961"/>
      <c r="AQ18" s="225" t="s">
        <v>1409</v>
      </c>
      <c r="AR18" s="3962"/>
      <c r="AS18" s="3963"/>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row>
    <row r="19" spans="1:71" ht="16.5" thickTop="1" thickBot="1">
      <c r="A19" s="221"/>
      <c r="B19" s="3956" t="s">
        <v>692</v>
      </c>
      <c r="C19" s="3957"/>
      <c r="D19" s="3957"/>
      <c r="E19" s="3957"/>
      <c r="F19" s="3957"/>
      <c r="G19" s="3957"/>
      <c r="H19" s="3957"/>
      <c r="I19" s="3957"/>
      <c r="J19" s="3957"/>
      <c r="K19" s="3957"/>
      <c r="L19" s="3957"/>
      <c r="M19" s="3957"/>
      <c r="N19" s="3957"/>
      <c r="O19" s="3957"/>
      <c r="P19" s="3957"/>
      <c r="Q19" s="3957"/>
      <c r="R19" s="3957"/>
      <c r="S19" s="3957"/>
      <c r="T19" s="3957"/>
      <c r="U19" s="3957"/>
      <c r="V19" s="3957"/>
      <c r="W19" s="3957"/>
      <c r="X19" s="3957"/>
      <c r="Y19" s="3957"/>
      <c r="Z19" s="3957"/>
      <c r="AA19" s="3957"/>
      <c r="AB19" s="3957"/>
      <c r="AC19" s="3957"/>
      <c r="AD19" s="3957"/>
      <c r="AE19" s="3957"/>
      <c r="AF19" s="3957"/>
      <c r="AG19" s="3957"/>
      <c r="AH19" s="3957"/>
      <c r="AI19" s="3957"/>
      <c r="AJ19" s="3957"/>
      <c r="AK19" s="3957"/>
      <c r="AL19" s="3957"/>
      <c r="AM19" s="3957"/>
      <c r="AN19" s="3957"/>
      <c r="AO19" s="3957"/>
      <c r="AP19" s="3957"/>
      <c r="AQ19" s="225" t="s">
        <v>1409</v>
      </c>
      <c r="AR19" s="3958"/>
      <c r="AS19" s="3959"/>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row>
    <row r="20" spans="1:71" ht="16.5" thickTop="1" thickBot="1">
      <c r="A20" s="221"/>
      <c r="B20" s="3960" t="s">
        <v>693</v>
      </c>
      <c r="C20" s="3961"/>
      <c r="D20" s="3961"/>
      <c r="E20" s="3961"/>
      <c r="F20" s="3961"/>
      <c r="G20" s="3961"/>
      <c r="H20" s="3961"/>
      <c r="I20" s="3961"/>
      <c r="J20" s="3961"/>
      <c r="K20" s="3961"/>
      <c r="L20" s="3961"/>
      <c r="M20" s="3961"/>
      <c r="N20" s="3961"/>
      <c r="O20" s="3961"/>
      <c r="P20" s="3961"/>
      <c r="Q20" s="3961"/>
      <c r="R20" s="3961"/>
      <c r="S20" s="3961"/>
      <c r="T20" s="3961"/>
      <c r="U20" s="3961"/>
      <c r="V20" s="3961"/>
      <c r="W20" s="3961"/>
      <c r="X20" s="3961"/>
      <c r="Y20" s="3961"/>
      <c r="Z20" s="3961"/>
      <c r="AA20" s="3961"/>
      <c r="AB20" s="3961"/>
      <c r="AC20" s="3961"/>
      <c r="AD20" s="3961"/>
      <c r="AE20" s="3961"/>
      <c r="AF20" s="3961"/>
      <c r="AG20" s="3961"/>
      <c r="AH20" s="3961"/>
      <c r="AI20" s="3961"/>
      <c r="AJ20" s="3961"/>
      <c r="AK20" s="3961"/>
      <c r="AL20" s="3961"/>
      <c r="AM20" s="3961"/>
      <c r="AN20" s="3961"/>
      <c r="AO20" s="3961"/>
      <c r="AP20" s="3961"/>
      <c r="AQ20" s="225" t="s">
        <v>1409</v>
      </c>
      <c r="AR20" s="3962"/>
      <c r="AS20" s="3963"/>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row>
    <row r="21" spans="1:71" ht="16.5" thickTop="1" thickBot="1">
      <c r="A21" s="221"/>
      <c r="B21" s="3966" t="s">
        <v>1560</v>
      </c>
      <c r="C21" s="3967"/>
      <c r="D21" s="3967"/>
      <c r="E21" s="3967"/>
      <c r="F21" s="3967"/>
      <c r="G21" s="3967"/>
      <c r="H21" s="3967"/>
      <c r="I21" s="3967"/>
      <c r="J21" s="3967"/>
      <c r="K21" s="3967"/>
      <c r="L21" s="3967"/>
      <c r="M21" s="3967"/>
      <c r="N21" s="3967"/>
      <c r="O21" s="3967"/>
      <c r="P21" s="3967"/>
      <c r="Q21" s="3967"/>
      <c r="R21" s="3967"/>
      <c r="S21" s="3967"/>
      <c r="T21" s="3967"/>
      <c r="U21" s="3967"/>
      <c r="V21" s="3967"/>
      <c r="W21" s="3967"/>
      <c r="X21" s="3967"/>
      <c r="Y21" s="3967"/>
      <c r="Z21" s="3967"/>
      <c r="AA21" s="3967"/>
      <c r="AB21" s="3967"/>
      <c r="AC21" s="3967"/>
      <c r="AD21" s="3967"/>
      <c r="AE21" s="3967"/>
      <c r="AF21" s="3967"/>
      <c r="AG21" s="3967"/>
      <c r="AH21" s="3967"/>
      <c r="AI21" s="3967"/>
      <c r="AJ21" s="3967"/>
      <c r="AK21" s="3967"/>
      <c r="AL21" s="3967"/>
      <c r="AM21" s="3967"/>
      <c r="AN21" s="3967"/>
      <c r="AO21" s="3967"/>
      <c r="AP21" s="3967"/>
      <c r="AQ21" s="225" t="s">
        <v>1409</v>
      </c>
      <c r="AR21" s="893"/>
      <c r="AS21" s="910"/>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row>
    <row r="22" spans="1:71" ht="16.5" thickTop="1" thickBot="1">
      <c r="A22" s="221"/>
      <c r="B22" s="296" t="s">
        <v>694</v>
      </c>
      <c r="C22" s="297"/>
      <c r="D22" s="297"/>
      <c r="E22" s="297"/>
      <c r="F22" s="297"/>
      <c r="G22" s="297"/>
      <c r="H22" s="297"/>
      <c r="I22" s="297"/>
      <c r="J22" s="297"/>
      <c r="K22" s="297"/>
      <c r="L22" s="297"/>
      <c r="M22" s="297"/>
      <c r="N22" s="297"/>
      <c r="O22" s="297"/>
      <c r="P22" s="297"/>
      <c r="Q22" s="297"/>
      <c r="R22" s="297"/>
      <c r="S22" s="297"/>
      <c r="T22" s="297"/>
      <c r="U22" s="297"/>
      <c r="V22" s="297"/>
      <c r="W22" s="297" t="s">
        <v>695</v>
      </c>
      <c r="X22" s="298"/>
      <c r="Y22" s="299"/>
      <c r="Z22" s="297"/>
      <c r="AA22" s="297"/>
      <c r="AB22" s="297"/>
      <c r="AC22" s="297"/>
      <c r="AD22" s="297"/>
      <c r="AE22" s="297"/>
      <c r="AF22" s="297"/>
      <c r="AG22" s="297"/>
      <c r="AH22" s="297"/>
      <c r="AI22" s="297"/>
      <c r="AJ22" s="297"/>
      <c r="AK22" s="297"/>
      <c r="AL22" s="297"/>
      <c r="AM22" s="297"/>
      <c r="AN22" s="297"/>
      <c r="AO22" s="300"/>
      <c r="AP22" s="300"/>
      <c r="AQ22" s="300"/>
      <c r="AR22" s="300"/>
      <c r="AS22" s="301"/>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c r="BQ22" s="122"/>
      <c r="BR22" s="122"/>
      <c r="BS22" s="122"/>
    </row>
    <row r="23" spans="1:71" ht="15.75" thickTop="1">
      <c r="A23" s="221"/>
      <c r="B23" s="662" t="s">
        <v>696</v>
      </c>
      <c r="C23" s="663"/>
      <c r="D23" s="663"/>
      <c r="E23" s="663"/>
      <c r="F23" s="663"/>
      <c r="G23" s="663"/>
      <c r="H23" s="663"/>
      <c r="I23" s="663"/>
      <c r="J23" s="663"/>
      <c r="K23" s="663"/>
      <c r="L23" s="663"/>
      <c r="M23" s="663"/>
      <c r="N23" s="663"/>
      <c r="O23" s="663"/>
      <c r="P23" s="663"/>
      <c r="Q23" s="663"/>
      <c r="R23" s="663"/>
      <c r="S23" s="663"/>
      <c r="T23" s="663"/>
      <c r="U23" s="663"/>
      <c r="V23" s="280" t="s">
        <v>697</v>
      </c>
      <c r="W23" s="281"/>
      <c r="X23" s="281"/>
      <c r="Y23" s="282"/>
      <c r="Z23" s="281"/>
      <c r="AA23" s="281"/>
      <c r="AB23" s="281"/>
      <c r="AC23" s="283"/>
      <c r="AD23" s="280" t="s">
        <v>698</v>
      </c>
      <c r="AE23" s="281"/>
      <c r="AF23" s="281"/>
      <c r="AG23" s="281"/>
      <c r="AH23" s="281"/>
      <c r="AI23" s="281"/>
      <c r="AJ23" s="281"/>
      <c r="AK23" s="281"/>
      <c r="AL23" s="281"/>
      <c r="AM23" s="281"/>
      <c r="AN23" s="281"/>
      <c r="AO23" s="284"/>
      <c r="AP23" s="284"/>
      <c r="AQ23" s="284"/>
      <c r="AR23" s="284"/>
      <c r="AS23" s="285"/>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row>
    <row r="24" spans="1:71" ht="15">
      <c r="A24" s="221"/>
      <c r="B24" s="664" t="s">
        <v>699</v>
      </c>
      <c r="C24" s="665"/>
      <c r="D24" s="665"/>
      <c r="E24" s="665"/>
      <c r="F24" s="665"/>
      <c r="G24" s="665"/>
      <c r="H24" s="665"/>
      <c r="I24" s="665"/>
      <c r="J24" s="665"/>
      <c r="K24" s="665"/>
      <c r="L24" s="665"/>
      <c r="M24" s="665"/>
      <c r="N24" s="665"/>
      <c r="O24" s="665"/>
      <c r="P24" s="665"/>
      <c r="Q24" s="665"/>
      <c r="R24" s="665"/>
      <c r="S24" s="665"/>
      <c r="T24" s="665"/>
      <c r="U24" s="665"/>
      <c r="V24" s="286"/>
      <c r="W24" s="287"/>
      <c r="X24" s="287"/>
      <c r="Y24" s="287"/>
      <c r="Z24" s="287"/>
      <c r="AA24" s="287"/>
      <c r="AB24" s="287"/>
      <c r="AC24" s="288"/>
      <c r="AD24" s="287"/>
      <c r="AE24" s="287"/>
      <c r="AF24" s="287"/>
      <c r="AG24" s="287"/>
      <c r="AH24" s="287"/>
      <c r="AI24" s="287"/>
      <c r="AJ24" s="287"/>
      <c r="AK24" s="287"/>
      <c r="AL24" s="287"/>
      <c r="AM24" s="287"/>
      <c r="AN24" s="287"/>
      <c r="AO24" s="289"/>
      <c r="AP24" s="289"/>
      <c r="AQ24" s="289"/>
      <c r="AR24" s="289"/>
      <c r="AS24" s="290"/>
      <c r="AT24" s="122"/>
      <c r="AU24" s="122"/>
      <c r="AV24" s="122"/>
      <c r="AW24" s="122"/>
      <c r="AX24" s="122"/>
      <c r="AY24" s="122"/>
      <c r="AZ24" s="122"/>
      <c r="BA24" s="122"/>
      <c r="BB24" s="122"/>
      <c r="BC24" s="122"/>
      <c r="BD24" s="122"/>
      <c r="BE24" s="122"/>
      <c r="BF24" s="122"/>
      <c r="BG24" s="122"/>
      <c r="BH24" s="122"/>
      <c r="BI24" s="122"/>
      <c r="BJ24" s="122"/>
      <c r="BK24" s="122"/>
      <c r="BL24" s="122"/>
      <c r="BM24" s="122"/>
      <c r="BN24" s="122"/>
      <c r="BO24" s="122"/>
      <c r="BP24" s="122"/>
      <c r="BQ24" s="122"/>
      <c r="BR24" s="122"/>
      <c r="BS24" s="122"/>
    </row>
    <row r="25" spans="1:71" ht="15">
      <c r="A25" s="221"/>
      <c r="B25" s="664"/>
      <c r="C25" s="665"/>
      <c r="D25" s="665"/>
      <c r="E25" s="665"/>
      <c r="F25" s="665"/>
      <c r="G25" s="665"/>
      <c r="H25" s="665"/>
      <c r="I25" s="665"/>
      <c r="J25" s="665"/>
      <c r="K25" s="665"/>
      <c r="L25" s="665"/>
      <c r="M25" s="665"/>
      <c r="N25" s="665"/>
      <c r="O25" s="665"/>
      <c r="P25" s="665"/>
      <c r="Q25" s="665"/>
      <c r="R25" s="665"/>
      <c r="S25" s="665"/>
      <c r="T25" s="665"/>
      <c r="U25" s="665"/>
      <c r="V25" s="286"/>
      <c r="W25" s="287"/>
      <c r="X25" s="287"/>
      <c r="Y25" s="287"/>
      <c r="Z25" s="287"/>
      <c r="AA25" s="287"/>
      <c r="AB25" s="287"/>
      <c r="AC25" s="288"/>
      <c r="AD25" s="287"/>
      <c r="AE25" s="287"/>
      <c r="AF25" s="287"/>
      <c r="AG25" s="287"/>
      <c r="AH25" s="287"/>
      <c r="AI25" s="287"/>
      <c r="AJ25" s="287"/>
      <c r="AK25" s="287"/>
      <c r="AL25" s="287"/>
      <c r="AM25" s="287"/>
      <c r="AN25" s="287"/>
      <c r="AO25" s="289"/>
      <c r="AP25" s="289"/>
      <c r="AQ25" s="289"/>
      <c r="AR25" s="289"/>
      <c r="AS25" s="290"/>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c r="BS25" s="122"/>
    </row>
    <row r="26" spans="1:71" ht="15">
      <c r="A26" s="221"/>
      <c r="B26" s="664"/>
      <c r="C26" s="665"/>
      <c r="D26" s="665"/>
      <c r="E26" s="665"/>
      <c r="F26" s="665"/>
      <c r="G26" s="665"/>
      <c r="H26" s="665"/>
      <c r="I26" s="665"/>
      <c r="J26" s="665"/>
      <c r="K26" s="665"/>
      <c r="L26" s="665"/>
      <c r="M26" s="665"/>
      <c r="N26" s="665"/>
      <c r="O26" s="665"/>
      <c r="P26" s="665"/>
      <c r="Q26" s="665"/>
      <c r="R26" s="665"/>
      <c r="S26" s="665"/>
      <c r="T26" s="665"/>
      <c r="U26" s="665"/>
      <c r="V26" s="286"/>
      <c r="W26" s="287"/>
      <c r="X26" s="287"/>
      <c r="Y26" s="287"/>
      <c r="Z26" s="287"/>
      <c r="AA26" s="287"/>
      <c r="AB26" s="287"/>
      <c r="AC26" s="288"/>
      <c r="AD26" s="287"/>
      <c r="AE26" s="287"/>
      <c r="AF26" s="287"/>
      <c r="AG26" s="287"/>
      <c r="AH26" s="287"/>
      <c r="AI26" s="287"/>
      <c r="AJ26" s="287"/>
      <c r="AK26" s="287"/>
      <c r="AL26" s="287"/>
      <c r="AM26" s="287"/>
      <c r="AN26" s="287"/>
      <c r="AO26" s="289"/>
      <c r="AP26" s="289"/>
      <c r="AQ26" s="289"/>
      <c r="AR26" s="289"/>
      <c r="AS26" s="290"/>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row>
    <row r="27" spans="1:71" ht="15">
      <c r="A27" s="221"/>
      <c r="B27" s="666" t="s">
        <v>700</v>
      </c>
      <c r="C27" s="667"/>
      <c r="D27" s="667"/>
      <c r="E27" s="667"/>
      <c r="F27" s="667"/>
      <c r="G27" s="667"/>
      <c r="H27" s="667"/>
      <c r="I27" s="667"/>
      <c r="J27" s="667"/>
      <c r="K27" s="667"/>
      <c r="L27" s="667"/>
      <c r="M27" s="667"/>
      <c r="N27" s="667"/>
      <c r="O27" s="667"/>
      <c r="P27" s="667"/>
      <c r="Q27" s="667"/>
      <c r="R27" s="667"/>
      <c r="S27" s="667"/>
      <c r="T27" s="667"/>
      <c r="U27" s="667"/>
      <c r="V27" s="286"/>
      <c r="W27" s="287"/>
      <c r="X27" s="287"/>
      <c r="Y27" s="287"/>
      <c r="Z27" s="287"/>
      <c r="AA27" s="287"/>
      <c r="AB27" s="287"/>
      <c r="AC27" s="288"/>
      <c r="AD27" s="287"/>
      <c r="AE27" s="287"/>
      <c r="AF27" s="287"/>
      <c r="AG27" s="287"/>
      <c r="AH27" s="287"/>
      <c r="AI27" s="287"/>
      <c r="AJ27" s="287"/>
      <c r="AK27" s="287"/>
      <c r="AL27" s="287"/>
      <c r="AM27" s="287"/>
      <c r="AN27" s="287"/>
      <c r="AO27" s="289"/>
      <c r="AP27" s="289"/>
      <c r="AQ27" s="289"/>
      <c r="AR27" s="289"/>
      <c r="AS27" s="290"/>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row>
    <row r="28" spans="1:71" ht="15">
      <c r="A28" s="221"/>
      <c r="B28" s="664" t="s">
        <v>701</v>
      </c>
      <c r="C28" s="665"/>
      <c r="D28" s="665"/>
      <c r="E28" s="665"/>
      <c r="F28" s="665"/>
      <c r="G28" s="665"/>
      <c r="H28" s="665"/>
      <c r="I28" s="665"/>
      <c r="J28" s="665"/>
      <c r="K28" s="665"/>
      <c r="L28" s="665"/>
      <c r="M28" s="665"/>
      <c r="N28" s="665"/>
      <c r="O28" s="665"/>
      <c r="P28" s="665"/>
      <c r="Q28" s="665"/>
      <c r="R28" s="665"/>
      <c r="S28" s="665"/>
      <c r="T28" s="665"/>
      <c r="U28" s="665"/>
      <c r="V28" s="286"/>
      <c r="W28" s="287"/>
      <c r="X28" s="287"/>
      <c r="Y28" s="287"/>
      <c r="Z28" s="287"/>
      <c r="AA28" s="287"/>
      <c r="AB28" s="287"/>
      <c r="AC28" s="288"/>
      <c r="AD28" s="287"/>
      <c r="AE28" s="287"/>
      <c r="AF28" s="287"/>
      <c r="AG28" s="287"/>
      <c r="AH28" s="287"/>
      <c r="AI28" s="287"/>
      <c r="AJ28" s="287"/>
      <c r="AK28" s="287"/>
      <c r="AL28" s="287"/>
      <c r="AM28" s="287"/>
      <c r="AN28" s="287"/>
      <c r="AO28" s="289"/>
      <c r="AP28" s="289"/>
      <c r="AQ28" s="289"/>
      <c r="AR28" s="289"/>
      <c r="AS28" s="290"/>
      <c r="AT28" s="122"/>
      <c r="AU28" s="122"/>
      <c r="AV28" s="122"/>
      <c r="AW28" s="122"/>
      <c r="AX28" s="122"/>
      <c r="AY28" s="122"/>
      <c r="AZ28" s="122"/>
      <c r="BA28" s="122"/>
      <c r="BB28" s="122"/>
      <c r="BC28" s="122"/>
      <c r="BD28" s="122"/>
      <c r="BE28" s="122"/>
      <c r="BF28" s="122"/>
      <c r="BG28" s="122"/>
      <c r="BH28" s="122"/>
      <c r="BI28" s="122"/>
      <c r="BJ28" s="122"/>
      <c r="BK28" s="122"/>
      <c r="BL28" s="122"/>
      <c r="BM28" s="122"/>
      <c r="BN28" s="122"/>
      <c r="BO28" s="122"/>
      <c r="BP28" s="122"/>
      <c r="BQ28" s="122"/>
      <c r="BR28" s="122"/>
      <c r="BS28" s="122"/>
    </row>
    <row r="29" spans="1:71" ht="15">
      <c r="A29" s="221"/>
      <c r="B29" s="664"/>
      <c r="C29" s="665"/>
      <c r="D29" s="665"/>
      <c r="E29" s="665"/>
      <c r="F29" s="665"/>
      <c r="G29" s="665"/>
      <c r="H29" s="665"/>
      <c r="I29" s="665"/>
      <c r="J29" s="665"/>
      <c r="K29" s="665"/>
      <c r="L29" s="665"/>
      <c r="M29" s="665"/>
      <c r="N29" s="665"/>
      <c r="O29" s="665"/>
      <c r="P29" s="665"/>
      <c r="Q29" s="665"/>
      <c r="R29" s="665"/>
      <c r="S29" s="665"/>
      <c r="T29" s="665"/>
      <c r="U29" s="665"/>
      <c r="V29" s="286"/>
      <c r="W29" s="287"/>
      <c r="X29" s="287"/>
      <c r="Y29" s="287"/>
      <c r="Z29" s="287"/>
      <c r="AA29" s="287"/>
      <c r="AB29" s="287"/>
      <c r="AC29" s="288"/>
      <c r="AD29" s="287"/>
      <c r="AE29" s="287"/>
      <c r="AF29" s="287"/>
      <c r="AG29" s="287"/>
      <c r="AH29" s="287"/>
      <c r="AI29" s="287"/>
      <c r="AJ29" s="287"/>
      <c r="AK29" s="287"/>
      <c r="AL29" s="287"/>
      <c r="AM29" s="287"/>
      <c r="AN29" s="287"/>
      <c r="AO29" s="289"/>
      <c r="AP29" s="289"/>
      <c r="AQ29" s="289"/>
      <c r="AR29" s="289"/>
      <c r="AS29" s="290"/>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row>
    <row r="30" spans="1:71" ht="15">
      <c r="A30" s="221"/>
      <c r="B30" s="664"/>
      <c r="C30" s="665"/>
      <c r="D30" s="665"/>
      <c r="E30" s="665"/>
      <c r="F30" s="665"/>
      <c r="G30" s="665"/>
      <c r="H30" s="665"/>
      <c r="I30" s="665"/>
      <c r="J30" s="665"/>
      <c r="K30" s="665"/>
      <c r="L30" s="665"/>
      <c r="M30" s="665"/>
      <c r="N30" s="665"/>
      <c r="O30" s="665"/>
      <c r="P30" s="665"/>
      <c r="Q30" s="665"/>
      <c r="R30" s="665"/>
      <c r="S30" s="665"/>
      <c r="T30" s="665"/>
      <c r="U30" s="665"/>
      <c r="V30" s="286"/>
      <c r="W30" s="287"/>
      <c r="X30" s="287"/>
      <c r="Y30" s="287"/>
      <c r="Z30" s="287"/>
      <c r="AA30" s="287"/>
      <c r="AB30" s="287"/>
      <c r="AC30" s="288"/>
      <c r="AD30" s="287"/>
      <c r="AE30" s="287"/>
      <c r="AF30" s="287"/>
      <c r="AG30" s="287"/>
      <c r="AH30" s="287"/>
      <c r="AI30" s="287"/>
      <c r="AJ30" s="287"/>
      <c r="AK30" s="287"/>
      <c r="AL30" s="287"/>
      <c r="AM30" s="287"/>
      <c r="AN30" s="287"/>
      <c r="AO30" s="289"/>
      <c r="AP30" s="289"/>
      <c r="AQ30" s="289"/>
      <c r="AR30" s="289"/>
      <c r="AS30" s="290"/>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row>
    <row r="31" spans="1:71" ht="15.75" thickBot="1">
      <c r="A31" s="221"/>
      <c r="B31" s="668" t="s">
        <v>702</v>
      </c>
      <c r="C31" s="668"/>
      <c r="D31" s="669"/>
      <c r="E31" s="669"/>
      <c r="F31" s="669"/>
      <c r="G31" s="669"/>
      <c r="H31" s="669"/>
      <c r="I31" s="669"/>
      <c r="J31" s="670"/>
      <c r="K31" s="669"/>
      <c r="L31" s="669"/>
      <c r="M31" s="669"/>
      <c r="N31" s="669"/>
      <c r="O31" s="669"/>
      <c r="P31" s="669"/>
      <c r="Q31" s="669"/>
      <c r="R31" s="669"/>
      <c r="S31" s="669"/>
      <c r="T31" s="669"/>
      <c r="U31" s="669"/>
      <c r="V31" s="291"/>
      <c r="W31" s="292"/>
      <c r="X31" s="292"/>
      <c r="Y31" s="292"/>
      <c r="Z31" s="292"/>
      <c r="AA31" s="292"/>
      <c r="AB31" s="292"/>
      <c r="AC31" s="293"/>
      <c r="AD31" s="292"/>
      <c r="AE31" s="292"/>
      <c r="AF31" s="292"/>
      <c r="AG31" s="292"/>
      <c r="AH31" s="292"/>
      <c r="AI31" s="292"/>
      <c r="AJ31" s="292"/>
      <c r="AK31" s="292"/>
      <c r="AL31" s="292"/>
      <c r="AM31" s="292"/>
      <c r="AN31" s="292"/>
      <c r="AO31" s="294"/>
      <c r="AP31" s="294"/>
      <c r="AQ31" s="294"/>
      <c r="AR31" s="294"/>
      <c r="AS31" s="295"/>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row>
    <row r="32" spans="1:71" ht="15.75" thickTop="1">
      <c r="A32" s="221"/>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row>
    <row r="33" spans="1:71" ht="15">
      <c r="A33" s="221"/>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row>
    <row r="34" spans="1:71" ht="15">
      <c r="A34" s="221"/>
      <c r="B34" s="122"/>
      <c r="C34" s="122"/>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c r="BQ34" s="122"/>
      <c r="BR34" s="122"/>
      <c r="BS34" s="122"/>
    </row>
    <row r="35" spans="1:71" ht="15">
      <c r="A35" s="221"/>
      <c r="B35" s="122"/>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row>
    <row r="36" spans="1:71" ht="15">
      <c r="A36" s="122"/>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2"/>
      <c r="BR36" s="122"/>
      <c r="BS36" s="122"/>
    </row>
    <row r="37" spans="1:71" ht="15">
      <c r="A37" s="122"/>
      <c r="B37" s="122"/>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2"/>
      <c r="BR37" s="122"/>
      <c r="BS37" s="122"/>
    </row>
    <row r="38" spans="1:71" ht="15">
      <c r="A38" s="122"/>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c r="BR38" s="122"/>
      <c r="BS38" s="122"/>
    </row>
    <row r="39" spans="1:71" ht="15">
      <c r="A39" s="122"/>
      <c r="B39" s="122"/>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2"/>
      <c r="BR39" s="122"/>
      <c r="BS39" s="122"/>
    </row>
    <row r="40" spans="1:71" ht="1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2"/>
      <c r="BR40" s="122"/>
      <c r="BS40" s="122"/>
    </row>
    <row r="41" spans="1:71" ht="15">
      <c r="A41" s="122"/>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row>
    <row r="42" spans="1:71" ht="15">
      <c r="A42" s="122"/>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row>
    <row r="43" spans="1:71" ht="15">
      <c r="A43" s="122"/>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row>
    <row r="44" spans="1:71" ht="15">
      <c r="A44" s="122"/>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row>
    <row r="45" spans="1:71" ht="15">
      <c r="A45" s="122"/>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row>
    <row r="46" spans="1:71" ht="15">
      <c r="A46" s="122"/>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row>
    <row r="47" spans="1:71" ht="15">
      <c r="A47" s="122"/>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row>
    <row r="48" spans="1:71" ht="15">
      <c r="A48" s="1089"/>
      <c r="B48" s="1089"/>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9"/>
      <c r="BF48" s="1089"/>
      <c r="BG48" s="1089"/>
      <c r="BH48" s="1089"/>
      <c r="BI48" s="1089"/>
      <c r="BJ48" s="1089"/>
      <c r="BK48" s="1089"/>
      <c r="BL48" s="1089"/>
      <c r="BM48" s="1089"/>
      <c r="BN48" s="1089"/>
      <c r="BO48" s="1089"/>
      <c r="BP48" s="1089"/>
      <c r="BQ48" s="1089"/>
      <c r="BR48" s="1089"/>
      <c r="BS48" s="1089"/>
    </row>
    <row r="49" spans="1:71" ht="15">
      <c r="A49" s="1089"/>
      <c r="B49" s="1089"/>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89"/>
      <c r="AQ49" s="1089"/>
      <c r="AR49" s="1089"/>
      <c r="AS49" s="1089"/>
      <c r="AT49" s="1089"/>
      <c r="AU49" s="1089"/>
      <c r="AV49" s="1089"/>
      <c r="AW49" s="1089"/>
      <c r="AX49" s="1089"/>
      <c r="AY49" s="1089"/>
      <c r="AZ49" s="1089"/>
      <c r="BA49" s="1089"/>
      <c r="BB49" s="1089"/>
      <c r="BC49" s="1089"/>
      <c r="BD49" s="1089"/>
      <c r="BE49" s="1089"/>
      <c r="BF49" s="1089"/>
      <c r="BG49" s="1089"/>
      <c r="BH49" s="1089"/>
      <c r="BI49" s="1089"/>
      <c r="BJ49" s="1089"/>
      <c r="BK49" s="1089"/>
      <c r="BL49" s="1089"/>
      <c r="BM49" s="1089"/>
      <c r="BN49" s="1089"/>
      <c r="BO49" s="1089"/>
      <c r="BP49" s="1089"/>
      <c r="BQ49" s="1089"/>
      <c r="BR49" s="1089"/>
      <c r="BS49" s="1089"/>
    </row>
    <row r="50" spans="1:71" ht="15">
      <c r="A50" s="1089"/>
      <c r="B50" s="1089"/>
      <c r="C50" s="1089"/>
      <c r="D50" s="1089"/>
      <c r="E50" s="1089"/>
      <c r="F50" s="1089"/>
      <c r="G50" s="1089"/>
      <c r="H50" s="1089"/>
      <c r="I50" s="1089"/>
      <c r="J50" s="1089"/>
      <c r="K50" s="1089"/>
      <c r="L50" s="1089"/>
      <c r="M50" s="1089"/>
      <c r="N50" s="1089"/>
      <c r="O50" s="1089"/>
      <c r="P50" s="1089"/>
      <c r="Q50" s="1089"/>
      <c r="R50" s="1089"/>
      <c r="S50" s="1089"/>
      <c r="T50" s="1089"/>
      <c r="U50" s="1089"/>
      <c r="V50" s="1089"/>
      <c r="W50" s="1089"/>
      <c r="X50" s="1089"/>
      <c r="Y50" s="1089"/>
      <c r="Z50" s="1089"/>
      <c r="AA50" s="1089"/>
      <c r="AB50" s="1089"/>
      <c r="AC50" s="1089"/>
      <c r="AD50" s="1089"/>
      <c r="AE50" s="1089"/>
      <c r="AF50" s="1089"/>
      <c r="AG50" s="1089"/>
      <c r="AH50" s="1089"/>
      <c r="AI50" s="1089"/>
      <c r="AJ50" s="1089"/>
      <c r="AK50" s="1089"/>
      <c r="AL50" s="1089"/>
      <c r="AM50" s="1089"/>
      <c r="AN50" s="1089"/>
      <c r="AO50" s="1089"/>
      <c r="AP50" s="1089"/>
      <c r="AQ50" s="1089"/>
      <c r="AR50" s="1089"/>
      <c r="AS50" s="1089"/>
      <c r="AT50" s="1089"/>
      <c r="AU50" s="1089"/>
      <c r="AV50" s="1089"/>
      <c r="AW50" s="1089"/>
      <c r="AX50" s="1089"/>
      <c r="AY50" s="1089"/>
      <c r="AZ50" s="1089"/>
      <c r="BA50" s="1089"/>
      <c r="BB50" s="1089"/>
      <c r="BC50" s="1089"/>
      <c r="BD50" s="1089"/>
      <c r="BE50" s="1089"/>
      <c r="BF50" s="1089"/>
      <c r="BG50" s="1089"/>
      <c r="BH50" s="1089"/>
      <c r="BI50" s="1089"/>
      <c r="BJ50" s="1089"/>
      <c r="BK50" s="1089"/>
      <c r="BL50" s="1089"/>
      <c r="BM50" s="1089"/>
      <c r="BN50" s="1089"/>
      <c r="BO50" s="1089"/>
      <c r="BP50" s="1089"/>
      <c r="BQ50" s="1089"/>
      <c r="BR50" s="1089"/>
      <c r="BS50" s="1089"/>
    </row>
    <row r="51" spans="1:71" ht="15">
      <c r="A51" s="1089"/>
      <c r="B51" s="1089"/>
      <c r="C51" s="1089"/>
      <c r="D51" s="1089"/>
      <c r="E51" s="1089"/>
      <c r="F51" s="1089"/>
      <c r="G51" s="1089"/>
      <c r="H51" s="1089"/>
      <c r="I51" s="1089"/>
      <c r="J51" s="1089"/>
      <c r="K51" s="1089"/>
      <c r="L51" s="1089"/>
      <c r="M51" s="1089"/>
      <c r="N51" s="1089"/>
      <c r="O51" s="1089"/>
      <c r="P51" s="1089"/>
      <c r="Q51" s="1089"/>
      <c r="R51" s="1089"/>
      <c r="S51" s="1089"/>
      <c r="T51" s="1089"/>
      <c r="U51" s="1089"/>
      <c r="V51" s="1089"/>
      <c r="W51" s="1089"/>
      <c r="X51" s="1089"/>
      <c r="Y51" s="1089"/>
      <c r="Z51" s="1089"/>
      <c r="AA51" s="1089"/>
      <c r="AB51" s="1089"/>
      <c r="AC51" s="1089"/>
      <c r="AD51" s="1089"/>
      <c r="AE51" s="1089"/>
      <c r="AF51" s="1089"/>
      <c r="AG51" s="1089"/>
      <c r="AH51" s="1089"/>
      <c r="AI51" s="1089"/>
      <c r="AJ51" s="1089"/>
      <c r="AK51" s="1089"/>
      <c r="AL51" s="1089"/>
      <c r="AM51" s="1089"/>
      <c r="AN51" s="1089"/>
      <c r="AO51" s="1089"/>
      <c r="AP51" s="1089"/>
      <c r="AQ51" s="1089"/>
      <c r="AR51" s="1089"/>
      <c r="AS51" s="1089"/>
      <c r="AT51" s="1089"/>
      <c r="AU51" s="1089"/>
      <c r="AV51" s="1089"/>
      <c r="AW51" s="1089"/>
      <c r="AX51" s="1089"/>
      <c r="AY51" s="1089"/>
      <c r="AZ51" s="1089"/>
      <c r="BA51" s="1089"/>
      <c r="BB51" s="1089"/>
      <c r="BC51" s="1089"/>
      <c r="BD51" s="1089"/>
      <c r="BE51" s="1089"/>
      <c r="BF51" s="1089"/>
      <c r="BG51" s="1089"/>
      <c r="BH51" s="1089"/>
      <c r="BI51" s="1089"/>
      <c r="BJ51" s="1089"/>
      <c r="BK51" s="1089"/>
      <c r="BL51" s="1089"/>
      <c r="BM51" s="1089"/>
      <c r="BN51" s="1089"/>
      <c r="BO51" s="1089"/>
      <c r="BP51" s="1089"/>
      <c r="BQ51" s="1089"/>
      <c r="BR51" s="1089"/>
      <c r="BS51" s="1089"/>
    </row>
    <row r="52" spans="1:71" ht="15">
      <c r="A52" s="1089"/>
      <c r="B52" s="1089"/>
      <c r="C52" s="1089"/>
      <c r="D52" s="1089"/>
      <c r="E52" s="1089"/>
      <c r="F52" s="1089"/>
      <c r="G52" s="1089"/>
      <c r="H52" s="1089"/>
      <c r="I52" s="1089"/>
      <c r="J52" s="1089"/>
      <c r="K52" s="1089"/>
      <c r="L52" s="1089"/>
      <c r="M52" s="1089"/>
      <c r="N52" s="1089"/>
      <c r="O52" s="1089"/>
      <c r="P52" s="1089"/>
      <c r="Q52" s="1089"/>
      <c r="R52" s="1089"/>
      <c r="S52" s="1089"/>
      <c r="T52" s="1089"/>
      <c r="U52" s="1089"/>
      <c r="V52" s="1089"/>
      <c r="W52" s="1089"/>
      <c r="X52" s="1089"/>
      <c r="Y52" s="1089"/>
      <c r="Z52" s="1089"/>
      <c r="AA52" s="1089"/>
      <c r="AB52" s="1089"/>
      <c r="AC52" s="1089"/>
      <c r="AD52" s="1089"/>
      <c r="AE52" s="1089"/>
      <c r="AF52" s="1089"/>
      <c r="AG52" s="1089"/>
      <c r="AH52" s="1089"/>
      <c r="AI52" s="1089"/>
      <c r="AJ52" s="1089"/>
      <c r="AK52" s="1089"/>
      <c r="AL52" s="1089"/>
      <c r="AM52" s="1089"/>
      <c r="AN52" s="1089"/>
      <c r="AO52" s="1089"/>
      <c r="AP52" s="1089"/>
      <c r="AQ52" s="1089"/>
      <c r="AR52" s="1089"/>
      <c r="AS52" s="1089"/>
      <c r="AT52" s="1089"/>
      <c r="AU52" s="1288"/>
      <c r="AV52" s="1288"/>
      <c r="AW52" s="1288"/>
      <c r="AX52" s="1288"/>
      <c r="AY52" s="1288"/>
      <c r="AZ52" s="1288"/>
      <c r="BA52" s="1288"/>
      <c r="BB52" s="1288"/>
      <c r="BC52" s="1288"/>
      <c r="BD52" s="1288"/>
      <c r="BE52" s="1288"/>
      <c r="BF52" s="1288"/>
      <c r="BG52" s="1288"/>
      <c r="BH52" s="1288"/>
      <c r="BI52" s="1288"/>
      <c r="BJ52" s="1288"/>
      <c r="BK52" s="1288"/>
      <c r="BL52" s="1288"/>
      <c r="BM52" s="1288"/>
      <c r="BN52" s="1288"/>
      <c r="BO52" s="1288"/>
      <c r="BP52" s="1288"/>
      <c r="BQ52" s="1288"/>
      <c r="BR52" s="1288"/>
      <c r="BS52" s="1288"/>
    </row>
    <row r="53" spans="1:71" ht="15">
      <c r="A53" s="1089"/>
      <c r="B53" s="1089"/>
      <c r="C53" s="1089"/>
      <c r="D53" s="1089"/>
      <c r="E53" s="1089"/>
      <c r="F53" s="1089"/>
      <c r="G53" s="1089"/>
      <c r="H53" s="1089"/>
      <c r="I53" s="1089"/>
      <c r="J53" s="1089"/>
      <c r="K53" s="1089"/>
      <c r="L53" s="1089"/>
      <c r="M53" s="1089"/>
      <c r="N53" s="1089"/>
      <c r="O53" s="1089"/>
      <c r="P53" s="1089"/>
      <c r="Q53" s="1089"/>
      <c r="R53" s="1089"/>
      <c r="S53" s="1089"/>
      <c r="T53" s="1089"/>
      <c r="U53" s="1089"/>
      <c r="V53" s="1089"/>
      <c r="W53" s="1089"/>
      <c r="X53" s="1089"/>
      <c r="Y53" s="1089"/>
      <c r="Z53" s="1089"/>
      <c r="AA53" s="1089"/>
      <c r="AB53" s="1089"/>
      <c r="AC53" s="1089"/>
      <c r="AD53" s="1089"/>
      <c r="AE53" s="1089"/>
      <c r="AF53" s="1089"/>
      <c r="AG53" s="1089"/>
      <c r="AH53" s="1089"/>
      <c r="AI53" s="1089"/>
      <c r="AJ53" s="1089"/>
      <c r="AK53" s="1089"/>
      <c r="AL53" s="1089"/>
      <c r="AM53" s="1089"/>
      <c r="AN53" s="1089"/>
      <c r="AO53" s="1089"/>
      <c r="AP53" s="1089"/>
      <c r="AQ53" s="1089"/>
      <c r="AR53" s="1089"/>
      <c r="AS53" s="1089"/>
      <c r="AT53" s="1089"/>
      <c r="AU53" s="1288"/>
      <c r="AV53" s="1288"/>
      <c r="AW53" s="1288"/>
      <c r="AX53" s="1288"/>
      <c r="AY53" s="1288"/>
      <c r="AZ53" s="1288"/>
      <c r="BA53" s="1288"/>
      <c r="BB53" s="1288"/>
      <c r="BC53" s="1288"/>
      <c r="BD53" s="1288"/>
      <c r="BE53" s="1288"/>
      <c r="BF53" s="1288"/>
      <c r="BG53" s="1288"/>
      <c r="BH53" s="1288"/>
      <c r="BI53" s="1288"/>
      <c r="BJ53" s="1288"/>
      <c r="BK53" s="1288"/>
      <c r="BL53" s="1288"/>
      <c r="BM53" s="1288"/>
      <c r="BN53" s="1288"/>
      <c r="BO53" s="1288"/>
      <c r="BP53" s="1288"/>
      <c r="BQ53" s="1288"/>
      <c r="BR53" s="1288"/>
      <c r="BS53" s="1288"/>
    </row>
    <row r="54" spans="1:71" ht="15">
      <c r="A54" s="1089"/>
      <c r="B54" s="1089"/>
      <c r="C54" s="1089"/>
      <c r="D54" s="1089"/>
      <c r="E54" s="1089"/>
      <c r="F54" s="1089"/>
      <c r="G54" s="1089"/>
      <c r="H54" s="1089"/>
      <c r="I54" s="1089"/>
      <c r="J54" s="1089"/>
      <c r="K54" s="1089"/>
      <c r="L54" s="1089"/>
      <c r="M54" s="1089"/>
      <c r="N54" s="1089"/>
      <c r="O54" s="1089"/>
      <c r="P54" s="1089"/>
      <c r="Q54" s="1089"/>
      <c r="R54" s="1089"/>
      <c r="S54" s="1089"/>
      <c r="T54" s="1089"/>
      <c r="U54" s="1089"/>
      <c r="V54" s="1089"/>
      <c r="W54" s="1089"/>
      <c r="X54" s="1089"/>
      <c r="Y54" s="1089"/>
      <c r="Z54" s="1089"/>
      <c r="AA54" s="1089"/>
      <c r="AB54" s="1089"/>
      <c r="AC54" s="1089"/>
      <c r="AD54" s="1089"/>
      <c r="AE54" s="1089"/>
      <c r="AF54" s="1089"/>
      <c r="AG54" s="1089"/>
      <c r="AH54" s="1089"/>
      <c r="AI54" s="1089"/>
      <c r="AJ54" s="1089"/>
      <c r="AK54" s="1089"/>
      <c r="AL54" s="1089"/>
      <c r="AM54" s="1089"/>
      <c r="AN54" s="1089"/>
      <c r="AO54" s="1089"/>
      <c r="AP54" s="1089"/>
      <c r="AQ54" s="1089"/>
      <c r="AR54" s="1089"/>
      <c r="AS54" s="1089"/>
      <c r="AT54" s="1089"/>
      <c r="AU54" s="1288"/>
      <c r="AV54" s="1288"/>
      <c r="AW54" s="1288"/>
      <c r="AX54" s="1288"/>
      <c r="AY54" s="1288"/>
      <c r="AZ54" s="1288"/>
      <c r="BA54" s="1288"/>
      <c r="BB54" s="1288"/>
      <c r="BC54" s="1288"/>
      <c r="BD54" s="1288"/>
      <c r="BE54" s="1288"/>
      <c r="BF54" s="1288"/>
      <c r="BG54" s="1288"/>
      <c r="BH54" s="1288"/>
      <c r="BI54" s="1288"/>
      <c r="BJ54" s="1288"/>
      <c r="BK54" s="1288"/>
      <c r="BL54" s="1288"/>
      <c r="BM54" s="1288"/>
      <c r="BN54" s="1288"/>
      <c r="BO54" s="1288"/>
      <c r="BP54" s="1288"/>
      <c r="BQ54" s="1288"/>
      <c r="BR54" s="1288"/>
      <c r="BS54" s="1288"/>
    </row>
    <row r="55" spans="1:71" ht="15">
      <c r="A55" s="1288"/>
      <c r="B55" s="1288"/>
      <c r="C55" s="1288"/>
      <c r="D55" s="1288"/>
      <c r="E55" s="1288"/>
      <c r="F55" s="1288"/>
      <c r="G55" s="1288"/>
      <c r="H55" s="1288"/>
      <c r="I55" s="1288"/>
      <c r="J55" s="1288"/>
      <c r="K55" s="1288"/>
      <c r="L55" s="1288"/>
      <c r="M55" s="1288"/>
      <c r="N55" s="1288"/>
      <c r="O55" s="1288"/>
      <c r="P55" s="1288"/>
      <c r="Q55" s="1292"/>
      <c r="R55" s="1292"/>
      <c r="S55" s="1292"/>
      <c r="T55" s="1292"/>
      <c r="U55" s="1288"/>
      <c r="V55" s="1288"/>
      <c r="W55" s="1288"/>
      <c r="X55" s="1288"/>
      <c r="Y55" s="1288"/>
      <c r="Z55" s="1288"/>
      <c r="AA55" s="1288"/>
      <c r="AB55" s="1288"/>
      <c r="AC55" s="1288"/>
      <c r="AD55" s="1288"/>
      <c r="AE55" s="1288"/>
      <c r="AF55" s="1288"/>
      <c r="AG55" s="1288"/>
      <c r="AH55" s="1288"/>
      <c r="AI55" s="1288"/>
      <c r="AJ55" s="1288"/>
      <c r="AK55" s="1293"/>
      <c r="AL55" s="1288"/>
      <c r="AM55" s="1288"/>
      <c r="AN55" s="1288"/>
      <c r="AO55" s="1288"/>
      <c r="AP55" s="1288"/>
      <c r="AQ55" s="1288"/>
      <c r="AR55" s="1288"/>
      <c r="AS55" s="1288"/>
      <c r="AT55" s="1288"/>
      <c r="AU55" s="1288"/>
      <c r="AV55" s="1288"/>
      <c r="AW55" s="1288"/>
      <c r="AX55" s="1288"/>
      <c r="AY55" s="1288"/>
      <c r="AZ55" s="1288"/>
      <c r="BA55" s="1288"/>
      <c r="BB55" s="1288"/>
      <c r="BC55" s="1288"/>
      <c r="BD55" s="1288"/>
      <c r="BE55" s="1288"/>
      <c r="BF55" s="1288"/>
      <c r="BG55" s="1288"/>
      <c r="BH55" s="1288"/>
      <c r="BI55" s="1288"/>
      <c r="BJ55" s="1288"/>
      <c r="BK55" s="1288"/>
      <c r="BL55" s="1288"/>
      <c r="BM55" s="1288"/>
      <c r="BN55" s="1288"/>
      <c r="BO55" s="1288"/>
      <c r="BP55" s="1288"/>
      <c r="BQ55" s="1288"/>
      <c r="BR55" s="1288"/>
      <c r="BS55" s="1288"/>
    </row>
    <row r="56" spans="1:71" ht="15">
      <c r="A56" s="1288"/>
      <c r="B56" s="1288"/>
      <c r="C56" s="1288"/>
      <c r="D56" s="1288"/>
      <c r="E56" s="1288"/>
      <c r="F56" s="1288"/>
      <c r="G56" s="1288"/>
      <c r="H56" s="1288"/>
      <c r="I56" s="1288"/>
      <c r="J56" s="1288"/>
      <c r="K56" s="1288"/>
      <c r="L56" s="1288"/>
      <c r="M56" s="1288"/>
      <c r="N56" s="1288"/>
      <c r="O56" s="1288"/>
      <c r="P56" s="1288"/>
      <c r="Q56" s="1292"/>
      <c r="R56" s="1292"/>
      <c r="S56" s="1292"/>
      <c r="T56" s="1292"/>
      <c r="U56" s="1288"/>
      <c r="V56" s="1288"/>
      <c r="W56" s="1288"/>
      <c r="X56" s="1288"/>
      <c r="Y56" s="1288"/>
      <c r="Z56" s="1288"/>
      <c r="AA56" s="3964"/>
      <c r="AB56" s="3964"/>
      <c r="AC56" s="3964"/>
      <c r="AD56" s="3964"/>
      <c r="AE56" s="3964"/>
      <c r="AF56" s="3964"/>
      <c r="AG56" s="3964"/>
      <c r="AH56" s="3964"/>
      <c r="AI56" s="3964"/>
      <c r="AJ56" s="3964"/>
      <c r="AK56" s="1294"/>
      <c r="AL56" s="3965"/>
      <c r="AM56" s="3965"/>
      <c r="AN56" s="3965"/>
      <c r="AO56" s="3965"/>
      <c r="AP56" s="3965"/>
      <c r="AQ56" s="3965"/>
      <c r="AR56" s="3965"/>
      <c r="AS56" s="3965"/>
      <c r="AT56" s="1288"/>
      <c r="AU56" s="1288"/>
      <c r="AV56" s="1288"/>
      <c r="AW56" s="1288"/>
      <c r="AX56" s="1288"/>
      <c r="AY56" s="1288"/>
      <c r="AZ56" s="1288"/>
      <c r="BA56" s="1288"/>
      <c r="BB56" s="1288"/>
      <c r="BC56" s="1288"/>
      <c r="BD56" s="1288"/>
      <c r="BE56" s="1288"/>
      <c r="BF56" s="1288"/>
      <c r="BG56" s="1288"/>
      <c r="BH56" s="1288"/>
      <c r="BI56" s="1288"/>
      <c r="BJ56" s="1288"/>
      <c r="BK56" s="1288"/>
      <c r="BL56" s="1288"/>
      <c r="BM56" s="1288"/>
      <c r="BN56" s="1288"/>
      <c r="BO56" s="1288"/>
      <c r="BP56" s="1288"/>
      <c r="BQ56" s="1288"/>
      <c r="BR56" s="1288"/>
      <c r="BS56" s="1288"/>
    </row>
    <row r="57" spans="1:71" ht="15">
      <c r="A57" s="1288"/>
      <c r="B57" s="1288"/>
      <c r="C57" s="1288"/>
      <c r="D57" s="1288"/>
      <c r="E57" s="1288"/>
      <c r="F57" s="1288"/>
      <c r="G57" s="1288"/>
      <c r="H57" s="1288"/>
      <c r="I57" s="1288"/>
      <c r="J57" s="1288"/>
      <c r="K57" s="1288"/>
      <c r="L57" s="1288"/>
      <c r="M57" s="1288"/>
      <c r="N57" s="1288"/>
      <c r="O57" s="1288"/>
      <c r="P57" s="1288"/>
      <c r="Q57" s="1292"/>
      <c r="R57" s="1292"/>
      <c r="S57" s="1292"/>
      <c r="T57" s="1292"/>
      <c r="U57" s="1288"/>
      <c r="V57" s="1288"/>
      <c r="W57" s="1288"/>
      <c r="X57" s="1288"/>
      <c r="Y57" s="1288"/>
      <c r="Z57" s="1288"/>
      <c r="AA57" s="1288"/>
      <c r="AB57" s="1288"/>
      <c r="AC57" s="1288"/>
      <c r="AD57" s="1288"/>
      <c r="AE57" s="1288"/>
      <c r="AF57" s="1288"/>
      <c r="AG57" s="1288"/>
      <c r="AH57" s="1288"/>
      <c r="AI57" s="1288"/>
      <c r="AJ57" s="1288"/>
      <c r="AK57" s="1293"/>
      <c r="AL57" s="1288"/>
      <c r="AM57" s="1288"/>
      <c r="AN57" s="1288"/>
      <c r="AO57" s="1288"/>
      <c r="AP57" s="1288"/>
      <c r="AQ57" s="1288"/>
      <c r="AR57" s="1288"/>
      <c r="AS57" s="1288"/>
      <c r="AT57" s="1288"/>
      <c r="AU57" s="1288"/>
      <c r="AV57" s="1288"/>
      <c r="AW57" s="1288"/>
      <c r="AX57" s="1288"/>
      <c r="AY57" s="1288"/>
      <c r="AZ57" s="1288"/>
      <c r="BA57" s="1288"/>
      <c r="BB57" s="1288"/>
      <c r="BC57" s="1288"/>
      <c r="BD57" s="1288"/>
      <c r="BE57" s="1288"/>
      <c r="BF57" s="1288"/>
      <c r="BG57" s="1288"/>
      <c r="BH57" s="1288"/>
      <c r="BI57" s="1288"/>
      <c r="BJ57" s="1288"/>
      <c r="BK57" s="1288"/>
      <c r="BL57" s="1288"/>
      <c r="BM57" s="1288"/>
      <c r="BN57" s="1288"/>
      <c r="BO57" s="1288"/>
      <c r="BP57" s="1288"/>
      <c r="BQ57" s="1288"/>
      <c r="BR57" s="1288"/>
      <c r="BS57" s="1288"/>
    </row>
    <row r="58" spans="1:71" ht="15">
      <c r="A58" s="1288"/>
      <c r="B58" s="1288"/>
      <c r="C58" s="1288"/>
      <c r="D58" s="1288"/>
      <c r="E58" s="1288"/>
      <c r="F58" s="1288"/>
      <c r="G58" s="1288"/>
      <c r="H58" s="1288"/>
      <c r="I58" s="1288"/>
      <c r="J58" s="1288"/>
      <c r="K58" s="1288"/>
      <c r="L58" s="1288"/>
      <c r="M58" s="1288"/>
      <c r="N58" s="1288"/>
      <c r="O58" s="1288"/>
      <c r="P58" s="1288"/>
      <c r="Q58" s="1292"/>
      <c r="R58" s="1292"/>
      <c r="S58" s="1292"/>
      <c r="T58" s="1292"/>
      <c r="U58" s="1288"/>
      <c r="V58" s="1288"/>
      <c r="W58" s="1288"/>
      <c r="X58" s="1288"/>
      <c r="Y58" s="1288"/>
      <c r="Z58" s="1288"/>
      <c r="AA58" s="1288"/>
      <c r="AB58" s="1288"/>
      <c r="AC58" s="1288"/>
      <c r="AD58" s="1288"/>
      <c r="AE58" s="1288"/>
      <c r="AF58" s="1288"/>
      <c r="AG58" s="1288"/>
      <c r="AH58" s="1288"/>
      <c r="AI58" s="1288"/>
      <c r="AJ58" s="1288"/>
      <c r="AK58" s="1293"/>
      <c r="AL58" s="1288"/>
      <c r="AM58" s="1288"/>
      <c r="AN58" s="1288"/>
      <c r="AO58" s="1288"/>
      <c r="AP58" s="1288"/>
      <c r="AQ58" s="1288"/>
      <c r="AR58" s="1288"/>
      <c r="AS58" s="1288"/>
      <c r="AT58" s="1288"/>
      <c r="AU58" s="1288"/>
      <c r="AV58" s="1288"/>
      <c r="AW58" s="1288"/>
      <c r="AX58" s="1288"/>
      <c r="AY58" s="1288"/>
      <c r="AZ58" s="1288"/>
      <c r="BA58" s="1288"/>
      <c r="BB58" s="1288"/>
      <c r="BC58" s="1288"/>
      <c r="BD58" s="1288"/>
      <c r="BE58" s="1288"/>
      <c r="BF58" s="1288"/>
      <c r="BG58" s="1288"/>
      <c r="BH58" s="1288"/>
      <c r="BI58" s="1288"/>
      <c r="BJ58" s="1288"/>
      <c r="BK58" s="1288"/>
      <c r="BL58" s="1288"/>
      <c r="BM58" s="1288"/>
      <c r="BN58" s="1288"/>
      <c r="BO58" s="1288"/>
      <c r="BP58" s="1288"/>
      <c r="BQ58" s="1288"/>
      <c r="BR58" s="1288"/>
      <c r="BS58" s="1288"/>
    </row>
    <row r="59" spans="1:71" ht="15">
      <c r="A59" s="1288"/>
      <c r="B59" s="1288"/>
      <c r="C59" s="1288"/>
      <c r="D59" s="1288"/>
      <c r="E59" s="1288"/>
      <c r="F59" s="1288"/>
      <c r="G59" s="1288"/>
      <c r="H59" s="1288"/>
      <c r="I59" s="1288"/>
      <c r="J59" s="1288"/>
      <c r="K59" s="1288"/>
      <c r="L59" s="1288"/>
      <c r="M59" s="1288"/>
      <c r="N59" s="1288"/>
      <c r="O59" s="1288"/>
      <c r="P59" s="1288"/>
      <c r="Q59" s="1292"/>
      <c r="R59" s="1292"/>
      <c r="S59" s="1292"/>
      <c r="T59" s="1292"/>
      <c r="U59" s="1288"/>
      <c r="V59" s="1288"/>
      <c r="W59" s="1288"/>
      <c r="X59" s="1288"/>
      <c r="Y59" s="1288"/>
      <c r="Z59" s="1288"/>
      <c r="AA59" s="1288"/>
      <c r="AB59" s="1288"/>
      <c r="AC59" s="1288"/>
      <c r="AD59" s="1288"/>
      <c r="AE59" s="1288"/>
      <c r="AF59" s="1288"/>
      <c r="AG59" s="1288"/>
      <c r="AH59" s="1288"/>
      <c r="AI59" s="1288"/>
      <c r="AJ59" s="1288"/>
      <c r="AK59" s="1293"/>
      <c r="AL59" s="1288"/>
      <c r="AM59" s="1288"/>
      <c r="AN59" s="1288"/>
      <c r="AO59" s="1288"/>
      <c r="AP59" s="1288"/>
      <c r="AQ59" s="1288"/>
      <c r="AR59" s="1288"/>
      <c r="AS59" s="1288"/>
      <c r="AT59" s="1288"/>
      <c r="AU59" s="1288"/>
      <c r="AV59" s="1288"/>
      <c r="AW59" s="1288"/>
      <c r="AX59" s="1288"/>
      <c r="AY59" s="1288"/>
      <c r="AZ59" s="1288"/>
      <c r="BA59" s="1288"/>
      <c r="BB59" s="1288"/>
      <c r="BC59" s="1288"/>
      <c r="BD59" s="1288"/>
      <c r="BE59" s="1288"/>
      <c r="BF59" s="1288"/>
      <c r="BG59" s="1288"/>
      <c r="BH59" s="1288"/>
      <c r="BI59" s="1288"/>
      <c r="BJ59" s="1288"/>
      <c r="BK59" s="1288"/>
      <c r="BL59" s="1288"/>
      <c r="BM59" s="1288"/>
      <c r="BN59" s="1288"/>
      <c r="BO59" s="1288"/>
      <c r="BP59" s="1288"/>
      <c r="BQ59" s="1288"/>
      <c r="BR59" s="1288"/>
      <c r="BS59" s="1288"/>
    </row>
    <row r="60" spans="1:71" ht="15">
      <c r="A60" s="1288"/>
      <c r="B60" s="1288"/>
      <c r="C60" s="1288"/>
      <c r="D60" s="1288"/>
      <c r="E60" s="1288"/>
      <c r="F60" s="1288"/>
      <c r="G60" s="1288"/>
      <c r="H60" s="1288"/>
      <c r="I60" s="1288"/>
      <c r="J60" s="1288"/>
      <c r="K60" s="1288"/>
      <c r="L60" s="1288"/>
      <c r="M60" s="1288"/>
      <c r="N60" s="1288"/>
      <c r="O60" s="1288"/>
      <c r="P60" s="1288"/>
      <c r="Q60" s="1292"/>
      <c r="R60" s="1292"/>
      <c r="S60" s="1292"/>
      <c r="T60" s="1292"/>
      <c r="U60" s="1288"/>
      <c r="V60" s="1288"/>
      <c r="W60" s="1288"/>
      <c r="X60" s="1288"/>
      <c r="Y60" s="1288"/>
      <c r="Z60" s="1288"/>
      <c r="AA60" s="1288"/>
      <c r="AB60" s="1288"/>
      <c r="AC60" s="1288"/>
      <c r="AD60" s="1288"/>
      <c r="AE60" s="1288"/>
      <c r="AF60" s="1288"/>
      <c r="AG60" s="1288"/>
      <c r="AH60" s="1288"/>
      <c r="AI60" s="1288"/>
      <c r="AJ60" s="1288"/>
      <c r="AK60" s="1293"/>
      <c r="AL60" s="1288"/>
      <c r="AM60" s="1288"/>
      <c r="AN60" s="1288"/>
      <c r="AO60" s="1288"/>
      <c r="AP60" s="1288"/>
      <c r="AQ60" s="1288"/>
      <c r="AR60" s="1288"/>
      <c r="AS60" s="1288"/>
      <c r="AT60" s="1288"/>
      <c r="AU60" s="1288"/>
      <c r="AV60" s="1288"/>
      <c r="AW60" s="1288"/>
      <c r="AX60" s="1288"/>
      <c r="AY60" s="1288"/>
      <c r="AZ60" s="1288"/>
      <c r="BA60" s="1288"/>
      <c r="BB60" s="1288"/>
      <c r="BC60" s="1288"/>
      <c r="BD60" s="1288"/>
      <c r="BE60" s="1288"/>
      <c r="BF60" s="1288"/>
      <c r="BG60" s="1288"/>
      <c r="BH60" s="1288"/>
      <c r="BI60" s="1288"/>
      <c r="BJ60" s="1288"/>
      <c r="BK60" s="1288"/>
      <c r="BL60" s="1288"/>
      <c r="BM60" s="1288"/>
      <c r="BN60" s="1288"/>
      <c r="BO60" s="1288"/>
      <c r="BP60" s="1288"/>
      <c r="BQ60" s="1288"/>
      <c r="BR60" s="1288"/>
      <c r="BS60" s="1288"/>
    </row>
    <row r="61" spans="1:71" ht="15">
      <c r="A61" s="1288"/>
      <c r="B61" s="1288"/>
      <c r="C61" s="1288"/>
      <c r="D61" s="1288"/>
      <c r="E61" s="1288"/>
      <c r="F61" s="1288"/>
      <c r="G61" s="1288"/>
      <c r="H61" s="1288"/>
      <c r="I61" s="1288"/>
      <c r="J61" s="1288"/>
      <c r="K61" s="1288"/>
      <c r="L61" s="1288"/>
      <c r="M61" s="1288"/>
      <c r="N61" s="1288"/>
      <c r="O61" s="1288"/>
      <c r="P61" s="1288"/>
      <c r="Q61" s="1292"/>
      <c r="R61" s="1292"/>
      <c r="S61" s="1292"/>
      <c r="T61" s="1292"/>
      <c r="U61" s="1288"/>
      <c r="V61" s="1288"/>
      <c r="W61" s="1288"/>
      <c r="X61" s="1288"/>
      <c r="Y61" s="1288"/>
      <c r="Z61" s="1288"/>
      <c r="AA61" s="1288"/>
      <c r="AB61" s="1288"/>
      <c r="AC61" s="1288"/>
      <c r="AD61" s="1288"/>
      <c r="AE61" s="1288"/>
      <c r="AF61" s="1288"/>
      <c r="AG61" s="1288"/>
      <c r="AH61" s="1288"/>
      <c r="AI61" s="1288"/>
      <c r="AJ61" s="1288"/>
      <c r="AK61" s="1293"/>
      <c r="AL61" s="1288"/>
      <c r="AM61" s="1288"/>
      <c r="AN61" s="1288"/>
      <c r="AO61" s="1288"/>
      <c r="AP61" s="1288"/>
      <c r="AQ61" s="1288"/>
      <c r="AR61" s="1288"/>
      <c r="AS61" s="1288"/>
      <c r="AT61" s="1288"/>
      <c r="AU61" s="1288"/>
      <c r="AV61" s="1288"/>
      <c r="AW61" s="1288"/>
      <c r="AX61" s="1288"/>
      <c r="AY61" s="1288"/>
      <c r="AZ61" s="1288"/>
      <c r="BA61" s="1288"/>
      <c r="BB61" s="1288"/>
      <c r="BC61" s="1288"/>
      <c r="BD61" s="1288"/>
      <c r="BE61" s="1288"/>
      <c r="BF61" s="1288"/>
      <c r="BG61" s="1288"/>
      <c r="BH61" s="1288"/>
      <c r="BI61" s="1288"/>
      <c r="BJ61" s="1288"/>
      <c r="BK61" s="1288"/>
      <c r="BL61" s="1288"/>
      <c r="BM61" s="1288"/>
      <c r="BN61" s="1288"/>
      <c r="BO61" s="1288"/>
      <c r="BP61" s="1288"/>
      <c r="BQ61" s="1288"/>
      <c r="BR61" s="1288"/>
      <c r="BS61" s="1288"/>
    </row>
    <row r="62" spans="1:71" ht="15">
      <c r="A62" s="1288"/>
      <c r="B62" s="1288"/>
      <c r="C62" s="1288"/>
      <c r="D62" s="1288"/>
      <c r="E62" s="1288"/>
      <c r="F62" s="1288"/>
      <c r="G62" s="1288"/>
      <c r="H62" s="1288"/>
      <c r="I62" s="1288"/>
      <c r="J62" s="1288"/>
      <c r="K62" s="1288"/>
      <c r="L62" s="1288"/>
      <c r="M62" s="1288"/>
      <c r="N62" s="1288"/>
      <c r="O62" s="1288"/>
      <c r="P62" s="1288"/>
      <c r="Q62" s="1292"/>
      <c r="R62" s="1292"/>
      <c r="S62" s="1292"/>
      <c r="T62" s="1292"/>
      <c r="U62" s="1288"/>
      <c r="V62" s="1288"/>
      <c r="W62" s="1288"/>
      <c r="X62" s="1288"/>
      <c r="Y62" s="1288"/>
      <c r="Z62" s="1288"/>
      <c r="AA62" s="1288"/>
      <c r="AB62" s="1288"/>
      <c r="AC62" s="1288"/>
      <c r="AD62" s="1288"/>
      <c r="AE62" s="1288"/>
      <c r="AF62" s="1288"/>
      <c r="AG62" s="1288"/>
      <c r="AH62" s="1288"/>
      <c r="AI62" s="1288"/>
      <c r="AJ62" s="1288"/>
      <c r="AK62" s="1293"/>
      <c r="AL62" s="1288"/>
      <c r="AM62" s="1288"/>
      <c r="AN62" s="1288"/>
      <c r="AO62" s="1288"/>
      <c r="AP62" s="1288"/>
      <c r="AQ62" s="1288"/>
      <c r="AR62" s="1288"/>
      <c r="AS62" s="1288"/>
      <c r="AT62" s="1288"/>
      <c r="AU62" s="1288"/>
      <c r="AV62" s="1288"/>
      <c r="AW62" s="1288"/>
      <c r="AX62" s="1288"/>
      <c r="AY62" s="1288"/>
      <c r="AZ62" s="1288"/>
      <c r="BA62" s="1288"/>
      <c r="BB62" s="1288"/>
      <c r="BC62" s="1288"/>
      <c r="BD62" s="1288"/>
      <c r="BE62" s="1288"/>
      <c r="BF62" s="1288"/>
      <c r="BG62" s="1288"/>
      <c r="BH62" s="1288"/>
      <c r="BI62" s="1288"/>
      <c r="BJ62" s="1288"/>
      <c r="BK62" s="1288"/>
      <c r="BL62" s="1288"/>
      <c r="BM62" s="1288"/>
      <c r="BN62" s="1288"/>
      <c r="BO62" s="1288"/>
      <c r="BP62" s="1288"/>
      <c r="BQ62" s="1288"/>
      <c r="BR62" s="1288"/>
      <c r="BS62" s="1288"/>
    </row>
    <row r="63" spans="1:71" ht="15">
      <c r="A63" s="1288"/>
      <c r="B63" s="1288"/>
      <c r="C63" s="1288"/>
      <c r="D63" s="1288"/>
      <c r="E63" s="1288"/>
      <c r="F63" s="1288"/>
      <c r="G63" s="1288"/>
      <c r="H63" s="1288"/>
      <c r="I63" s="1288"/>
      <c r="J63" s="1288"/>
      <c r="K63" s="1288"/>
      <c r="L63" s="1288"/>
      <c r="M63" s="1288"/>
      <c r="N63" s="1288"/>
      <c r="O63" s="1288"/>
      <c r="P63" s="1288"/>
      <c r="Q63" s="1292"/>
      <c r="R63" s="1292"/>
      <c r="S63" s="1292"/>
      <c r="T63" s="1292"/>
      <c r="U63" s="1288"/>
      <c r="V63" s="1288"/>
      <c r="W63" s="1288"/>
      <c r="X63" s="1288"/>
      <c r="Y63" s="1288"/>
      <c r="Z63" s="1288"/>
      <c r="AA63" s="1288"/>
      <c r="AB63" s="1288"/>
      <c r="AC63" s="1288"/>
      <c r="AD63" s="1288"/>
      <c r="AE63" s="1288"/>
      <c r="AF63" s="1288"/>
      <c r="AG63" s="1288"/>
      <c r="AH63" s="1288"/>
      <c r="AI63" s="1288"/>
      <c r="AJ63" s="1288"/>
      <c r="AK63" s="1293"/>
      <c r="AL63" s="1288"/>
      <c r="AM63" s="1288"/>
      <c r="AN63" s="1288"/>
      <c r="AO63" s="1288"/>
      <c r="AP63" s="1288"/>
      <c r="AQ63" s="1288"/>
      <c r="AR63" s="1288"/>
      <c r="AS63" s="1288"/>
      <c r="AT63" s="1288"/>
      <c r="AU63" s="1288"/>
      <c r="AV63" s="1288"/>
      <c r="AW63" s="1288"/>
      <c r="AX63" s="1288"/>
      <c r="AY63" s="1288"/>
      <c r="AZ63" s="1288"/>
      <c r="BA63" s="1288"/>
      <c r="BB63" s="1288"/>
      <c r="BC63" s="1288"/>
      <c r="BD63" s="1288"/>
      <c r="BE63" s="1288"/>
      <c r="BF63" s="1288"/>
      <c r="BG63" s="1288"/>
      <c r="BH63" s="1288"/>
      <c r="BI63" s="1288"/>
      <c r="BJ63" s="1288"/>
      <c r="BK63" s="1288"/>
      <c r="BL63" s="1288"/>
      <c r="BM63" s="1288"/>
      <c r="BN63" s="1288"/>
      <c r="BO63" s="1288"/>
      <c r="BP63" s="1288"/>
      <c r="BQ63" s="1288"/>
      <c r="BR63" s="1288"/>
      <c r="BS63" s="1288"/>
    </row>
    <row r="64" spans="1:71" ht="15">
      <c r="A64" s="1288"/>
      <c r="B64" s="1288"/>
      <c r="C64" s="1288"/>
      <c r="D64" s="1288"/>
      <c r="E64" s="1288"/>
      <c r="F64" s="1288"/>
      <c r="G64" s="1288"/>
      <c r="H64" s="1288"/>
      <c r="I64" s="1288"/>
      <c r="J64" s="1288"/>
      <c r="K64" s="1288"/>
      <c r="L64" s="1288"/>
      <c r="M64" s="1288"/>
      <c r="N64" s="1288"/>
      <c r="O64" s="1288"/>
      <c r="P64" s="1288"/>
      <c r="Q64" s="1292"/>
      <c r="R64" s="1292"/>
      <c r="S64" s="1292"/>
      <c r="T64" s="1292"/>
      <c r="U64" s="1288"/>
      <c r="V64" s="1288"/>
      <c r="W64" s="1288"/>
      <c r="X64" s="1288"/>
      <c r="Y64" s="1288"/>
      <c r="Z64" s="1288"/>
      <c r="AA64" s="1288"/>
      <c r="AB64" s="1288"/>
      <c r="AC64" s="1288"/>
      <c r="AD64" s="1288"/>
      <c r="AE64" s="1288"/>
      <c r="AF64" s="1288"/>
      <c r="AG64" s="1288"/>
      <c r="AH64" s="1288"/>
      <c r="AI64" s="1288"/>
      <c r="AJ64" s="1288"/>
      <c r="AK64" s="1293"/>
      <c r="AL64" s="1288"/>
      <c r="AM64" s="1288"/>
      <c r="AN64" s="1288"/>
      <c r="AO64" s="1288"/>
      <c r="AP64" s="1288"/>
      <c r="AQ64" s="1288"/>
      <c r="AR64" s="1288"/>
      <c r="AS64" s="1288"/>
      <c r="AT64" s="1288"/>
      <c r="AU64" s="1288"/>
      <c r="AV64" s="1288"/>
      <c r="AW64" s="1288"/>
      <c r="AX64" s="1288"/>
      <c r="AY64" s="1288"/>
      <c r="AZ64" s="1288"/>
      <c r="BA64" s="1288"/>
      <c r="BB64" s="1288"/>
      <c r="BC64" s="1288"/>
      <c r="BD64" s="1288"/>
      <c r="BE64" s="1288"/>
      <c r="BF64" s="1288"/>
      <c r="BG64" s="1288"/>
      <c r="BH64" s="1288"/>
      <c r="BI64" s="1288"/>
      <c r="BJ64" s="1288"/>
      <c r="BK64" s="1288"/>
      <c r="BL64" s="1288"/>
      <c r="BM64" s="1288"/>
      <c r="BN64" s="1288"/>
      <c r="BO64" s="1288"/>
      <c r="BP64" s="1288"/>
      <c r="BQ64" s="1288"/>
      <c r="BR64" s="1288"/>
      <c r="BS64" s="1288"/>
    </row>
    <row r="65" s="1288" customFormat="1" ht="15"/>
    <row r="66" s="1288" customFormat="1" ht="15"/>
    <row r="67" s="1288" customFormat="1" ht="15"/>
    <row r="68" s="1288" customFormat="1" ht="15"/>
    <row r="69" s="1288" customFormat="1" ht="15"/>
    <row r="70" s="1288" customFormat="1" ht="15"/>
    <row r="71" s="1288" customFormat="1" ht="15"/>
    <row r="72" s="1288" customFormat="1" ht="15"/>
    <row r="73" s="1288" customFormat="1" ht="15"/>
    <row r="74" s="1288" customFormat="1" ht="15"/>
    <row r="75" s="1288" customFormat="1" ht="15"/>
    <row r="76" s="1288" customFormat="1" ht="15"/>
    <row r="77" s="1288" customFormat="1" ht="15"/>
    <row r="78" s="1288" customFormat="1" ht="15"/>
    <row r="79" s="1288" customFormat="1" ht="15"/>
    <row r="80" s="1288" customFormat="1" ht="15"/>
    <row r="81" s="1288" customFormat="1" ht="15"/>
    <row r="82" s="1288" customFormat="1" ht="15"/>
    <row r="83" s="1288" customFormat="1" ht="15"/>
    <row r="84" s="1288" customFormat="1" ht="15"/>
    <row r="85" s="1288" customFormat="1" ht="15"/>
    <row r="86" s="1288" customFormat="1" ht="15"/>
    <row r="87" s="1288" customFormat="1" ht="15"/>
    <row r="88" s="1288" customFormat="1" ht="15"/>
    <row r="89" s="1288" customFormat="1" ht="15"/>
    <row r="90" s="1288" customFormat="1" ht="15"/>
    <row r="91" s="1288" customFormat="1" ht="15"/>
    <row r="92" s="1288" customFormat="1" ht="15"/>
    <row r="93" s="1288" customFormat="1" ht="15"/>
    <row r="94" s="1288" customFormat="1" ht="15"/>
    <row r="95" s="1288" customFormat="1" ht="15"/>
    <row r="96" s="1288" customFormat="1" ht="15"/>
    <row r="97" s="1288" customFormat="1" ht="15"/>
    <row r="98" s="1288" customFormat="1" ht="15"/>
    <row r="99" s="1288" customFormat="1" ht="15"/>
    <row r="100" s="1288" customFormat="1" ht="15"/>
    <row r="101" s="1288" customFormat="1" ht="15"/>
    <row r="102" s="1288" customFormat="1" ht="15"/>
    <row r="103" s="1288" customFormat="1" ht="15"/>
    <row r="104" s="1288" customFormat="1" ht="15"/>
    <row r="105" s="1288" customFormat="1" ht="15"/>
    <row r="106" s="1288" customFormat="1" ht="15"/>
    <row r="107" s="1288" customFormat="1" ht="15"/>
    <row r="108" s="1288" customFormat="1" ht="15"/>
    <row r="109" s="1288" customFormat="1" ht="15"/>
    <row r="110" s="1288" customFormat="1" ht="15"/>
    <row r="111" s="1288" customFormat="1" ht="15"/>
    <row r="112" s="1288" customFormat="1" ht="15"/>
    <row r="113" s="1288" customFormat="1" ht="15"/>
    <row r="114" s="1288" customFormat="1" ht="15"/>
    <row r="115" s="1288" customFormat="1" ht="15"/>
    <row r="116" s="1288" customFormat="1" ht="15"/>
    <row r="117" s="1288" customFormat="1" ht="15"/>
    <row r="118" s="1288" customFormat="1" ht="15"/>
  </sheetData>
  <mergeCells count="37">
    <mergeCell ref="AQ14:AS14"/>
    <mergeCell ref="B2:I4"/>
    <mergeCell ref="J2:AC4"/>
    <mergeCell ref="AD2:AL4"/>
    <mergeCell ref="AM2:AS4"/>
    <mergeCell ref="B5:D5"/>
    <mergeCell ref="F5:Y5"/>
    <mergeCell ref="Z5:AS5"/>
    <mergeCell ref="B15:AS15"/>
    <mergeCell ref="B6:AS11"/>
    <mergeCell ref="B12:B14"/>
    <mergeCell ref="D12:S12"/>
    <mergeCell ref="T12:V12"/>
    <mergeCell ref="W12:Y12"/>
    <mergeCell ref="Z12:AE12"/>
    <mergeCell ref="AF12:AN12"/>
    <mergeCell ref="AO12:AS12"/>
    <mergeCell ref="D13:S13"/>
    <mergeCell ref="T13:V13"/>
    <mergeCell ref="W13:Y13"/>
    <mergeCell ref="Z13:AE13"/>
    <mergeCell ref="AF13:AN13"/>
    <mergeCell ref="AO13:AS13"/>
    <mergeCell ref="AK14:AM14"/>
    <mergeCell ref="B16:AP16"/>
    <mergeCell ref="AR16:AS16"/>
    <mergeCell ref="B17:AP17"/>
    <mergeCell ref="AR17:AS17"/>
    <mergeCell ref="B18:AP18"/>
    <mergeCell ref="AR18:AS18"/>
    <mergeCell ref="B19:AP19"/>
    <mergeCell ref="AR19:AS19"/>
    <mergeCell ref="B20:AP20"/>
    <mergeCell ref="AR20:AS20"/>
    <mergeCell ref="AA56:AJ56"/>
    <mergeCell ref="AL56:AS56"/>
    <mergeCell ref="B21:AP21"/>
  </mergeCells>
  <dataValidations count="1">
    <dataValidation type="list" allowBlank="1" showInputMessage="1" showErrorMessage="1" sqref="AQ16:AQ21" xr:uid="{00000000-0002-0000-0600-000000000000}">
      <formula1>"S,N"</formula1>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W1753"/>
  <sheetViews>
    <sheetView zoomScaleNormal="100" workbookViewId="0">
      <selection activeCell="G17" sqref="G17"/>
    </sheetView>
  </sheetViews>
  <sheetFormatPr baseColWidth="10" defaultRowHeight="12.75"/>
  <cols>
    <col min="1" max="3" width="8.7109375" customWidth="1"/>
    <col min="4" max="4" width="6" customWidth="1"/>
    <col min="5" max="5" width="11.140625" customWidth="1"/>
    <col min="6" max="6" width="62.7109375" customWidth="1"/>
    <col min="7" max="7" width="17.85546875" customWidth="1"/>
    <col min="8" max="8" width="18.140625" customWidth="1"/>
    <col min="9" max="9" width="18.5703125" customWidth="1"/>
    <col min="10" max="10" width="17.85546875" customWidth="1"/>
    <col min="11" max="11" width="17.42578125" customWidth="1"/>
    <col min="12" max="101" width="11.42578125" style="333"/>
  </cols>
  <sheetData>
    <row r="1" spans="1:11" ht="15">
      <c r="A1" s="226"/>
      <c r="B1" s="227"/>
      <c r="C1" s="227"/>
      <c r="D1" s="227"/>
      <c r="E1" s="228"/>
      <c r="F1" s="4161" t="s">
        <v>703</v>
      </c>
      <c r="G1" s="4162"/>
      <c r="H1" s="4162"/>
      <c r="I1" s="4162"/>
      <c r="J1" s="4162"/>
      <c r="K1" s="4163"/>
    </row>
    <row r="2" spans="1:11" ht="15">
      <c r="A2" s="229"/>
      <c r="B2" s="120"/>
      <c r="C2" s="120"/>
      <c r="D2" s="120"/>
      <c r="E2" s="230"/>
      <c r="F2" s="4164"/>
      <c r="G2" s="4165"/>
      <c r="H2" s="4165"/>
      <c r="I2" s="4165"/>
      <c r="J2" s="4165"/>
      <c r="K2" s="4166"/>
    </row>
    <row r="3" spans="1:11" ht="15">
      <c r="A3" s="229"/>
      <c r="B3" s="120"/>
      <c r="C3" s="120"/>
      <c r="D3" s="120"/>
      <c r="E3" s="230"/>
      <c r="F3" s="4164"/>
      <c r="G3" s="4165"/>
      <c r="H3" s="4165"/>
      <c r="I3" s="4165"/>
      <c r="J3" s="4165"/>
      <c r="K3" s="4166"/>
    </row>
    <row r="4" spans="1:11" ht="15">
      <c r="A4" s="229"/>
      <c r="B4" s="120"/>
      <c r="C4" s="120"/>
      <c r="D4" s="120"/>
      <c r="E4" s="230"/>
      <c r="F4" s="4164"/>
      <c r="G4" s="4165"/>
      <c r="H4" s="4165"/>
      <c r="I4" s="4165"/>
      <c r="J4" s="4165"/>
      <c r="K4" s="4166"/>
    </row>
    <row r="5" spans="1:11" ht="18">
      <c r="A5" s="231"/>
      <c r="B5" s="121"/>
      <c r="C5" s="121"/>
      <c r="D5" s="121"/>
      <c r="E5" s="232"/>
      <c r="F5" s="4164"/>
      <c r="G5" s="4165"/>
      <c r="H5" s="4165"/>
      <c r="I5" s="4165"/>
      <c r="J5" s="4165"/>
      <c r="K5" s="4166"/>
    </row>
    <row r="6" spans="1:11" ht="16.5" thickBot="1">
      <c r="A6" s="233"/>
      <c r="B6" s="234"/>
      <c r="C6" s="234"/>
      <c r="D6" s="234"/>
      <c r="E6" s="235"/>
      <c r="F6" s="4167"/>
      <c r="G6" s="4168"/>
      <c r="H6" s="4168"/>
      <c r="I6" s="4168"/>
      <c r="J6" s="4168"/>
      <c r="K6" s="4169"/>
    </row>
    <row r="7" spans="1:11" ht="15.75">
      <c r="A7" s="236"/>
      <c r="B7" s="236"/>
      <c r="C7" s="236"/>
      <c r="D7" s="236"/>
      <c r="E7" s="237"/>
      <c r="F7" s="237"/>
      <c r="G7" s="238"/>
      <c r="H7" s="238"/>
      <c r="I7" s="239"/>
      <c r="J7" s="239"/>
      <c r="K7" s="122"/>
    </row>
    <row r="8" spans="1:11" ht="12.95" customHeight="1">
      <c r="A8" s="4170" t="s">
        <v>1414</v>
      </c>
      <c r="B8" s="4068" t="s">
        <v>704</v>
      </c>
      <c r="C8" s="4069"/>
      <c r="D8" s="4069"/>
      <c r="E8" s="4069"/>
      <c r="F8" s="4070"/>
      <c r="G8" s="4174" t="s">
        <v>883</v>
      </c>
      <c r="H8" s="4176" t="s">
        <v>4247</v>
      </c>
      <c r="I8" s="4178" t="s">
        <v>706</v>
      </c>
      <c r="J8" s="4178" t="s">
        <v>707</v>
      </c>
      <c r="K8" s="4179" t="s">
        <v>708</v>
      </c>
    </row>
    <row r="9" spans="1:11" ht="85.5" customHeight="1">
      <c r="A9" s="4170"/>
      <c r="B9" s="4171"/>
      <c r="C9" s="4172"/>
      <c r="D9" s="4172"/>
      <c r="E9" s="4172"/>
      <c r="F9" s="4173"/>
      <c r="G9" s="4175"/>
      <c r="H9" s="4177"/>
      <c r="I9" s="4076"/>
      <c r="J9" s="4076"/>
      <c r="K9" s="4179"/>
    </row>
    <row r="10" spans="1:11" ht="15">
      <c r="A10" s="240">
        <v>10</v>
      </c>
      <c r="B10" s="4063" t="s">
        <v>709</v>
      </c>
      <c r="C10" s="4064"/>
      <c r="D10" s="4064"/>
      <c r="E10" s="4064"/>
      <c r="F10" s="4064"/>
      <c r="G10" s="4142"/>
      <c r="H10" s="4142"/>
      <c r="I10" s="4142"/>
      <c r="J10" s="4142"/>
      <c r="K10" s="4143"/>
    </row>
    <row r="11" spans="1:11" ht="15">
      <c r="A11" s="1212">
        <f>A10+1</f>
        <v>11</v>
      </c>
      <c r="B11" s="302"/>
      <c r="C11" s="4063" t="s">
        <v>498</v>
      </c>
      <c r="D11" s="4144"/>
      <c r="E11" s="4144"/>
      <c r="F11" s="4145"/>
      <c r="G11" s="1274">
        <f>SUM(G12:G16)</f>
        <v>0</v>
      </c>
      <c r="H11" s="1274">
        <f>SUM(H12:H16)</f>
        <v>0</v>
      </c>
      <c r="I11" s="1274">
        <f>SUM(I12:I16)</f>
        <v>0</v>
      </c>
      <c r="J11" s="1274">
        <f>SUM(J12:J16)</f>
        <v>0</v>
      </c>
      <c r="K11" s="1274">
        <f>SUM(K12:K16)</f>
        <v>0</v>
      </c>
    </row>
    <row r="12" spans="1:11" ht="15">
      <c r="A12" s="1212">
        <f t="shared" ref="A12:A75" si="0">A11+1</f>
        <v>12</v>
      </c>
      <c r="B12" s="4146"/>
      <c r="C12" s="4147"/>
      <c r="D12" s="4054" t="s">
        <v>710</v>
      </c>
      <c r="E12" s="4055"/>
      <c r="F12" s="4056"/>
      <c r="G12" s="1126">
        <f>SUM('Detalle renglón 210'!H45:H49)</f>
        <v>0</v>
      </c>
      <c r="H12" s="1126">
        <v>0</v>
      </c>
      <c r="I12" s="1126">
        <f>SUM('Detalle renglón 210'!M45:M49)</f>
        <v>0</v>
      </c>
      <c r="J12" s="1126">
        <f>SUM('Detalle renglón 210'!K45:K49)</f>
        <v>0</v>
      </c>
      <c r="K12" s="1275">
        <f>G12+H12-I12+J12</f>
        <v>0</v>
      </c>
    </row>
    <row r="13" spans="1:11" ht="15">
      <c r="A13" s="1212">
        <f t="shared" si="0"/>
        <v>13</v>
      </c>
      <c r="B13" s="4146"/>
      <c r="C13" s="4147"/>
      <c r="D13" s="4149" t="s">
        <v>711</v>
      </c>
      <c r="E13" s="4150"/>
      <c r="F13" s="1276" t="s">
        <v>712</v>
      </c>
      <c r="G13" s="1126">
        <f>+'Detalle renglón 210'!H51</f>
        <v>0</v>
      </c>
      <c r="H13" s="1126">
        <v>0</v>
      </c>
      <c r="I13" s="1126">
        <f>+'Detalle renglón 210'!M51</f>
        <v>0</v>
      </c>
      <c r="J13" s="1126">
        <f>+'Detalle renglón 210'!K51</f>
        <v>0</v>
      </c>
      <c r="K13" s="1275">
        <f>G13+H13-I13+J13</f>
        <v>0</v>
      </c>
    </row>
    <row r="14" spans="1:11" ht="15">
      <c r="A14" s="1212">
        <f t="shared" si="0"/>
        <v>14</v>
      </c>
      <c r="B14" s="4146"/>
      <c r="C14" s="4147"/>
      <c r="D14" s="4151"/>
      <c r="E14" s="4152"/>
      <c r="F14" s="1276" t="s">
        <v>713</v>
      </c>
      <c r="G14" s="1126">
        <f>+'Detalle renglón 210'!H52</f>
        <v>0</v>
      </c>
      <c r="H14" s="1126">
        <v>0</v>
      </c>
      <c r="I14" s="1126">
        <f>+'Detalle renglón 210'!M52</f>
        <v>0</v>
      </c>
      <c r="J14" s="1126">
        <f>+'Detalle renglón 210'!K52</f>
        <v>0</v>
      </c>
      <c r="K14" s="1275">
        <f>G14+H14-I14+J14</f>
        <v>0</v>
      </c>
    </row>
    <row r="15" spans="1:11" ht="15">
      <c r="A15" s="1212">
        <f t="shared" si="0"/>
        <v>15</v>
      </c>
      <c r="B15" s="4146"/>
      <c r="C15" s="4147"/>
      <c r="D15" s="4151"/>
      <c r="E15" s="4152"/>
      <c r="F15" s="1276" t="s">
        <v>714</v>
      </c>
      <c r="G15" s="1126">
        <f>+'Detalle renglón 210'!H53</f>
        <v>0</v>
      </c>
      <c r="H15" s="1126">
        <v>0</v>
      </c>
      <c r="I15" s="1126">
        <f>+'Detalle renglón 210'!M53</f>
        <v>0</v>
      </c>
      <c r="J15" s="1126">
        <f>+'Detalle renglón 210'!K53</f>
        <v>0</v>
      </c>
      <c r="K15" s="1275">
        <f>G15+H15-I15+J15</f>
        <v>0</v>
      </c>
    </row>
    <row r="16" spans="1:11" ht="15">
      <c r="A16" s="1212">
        <f t="shared" si="0"/>
        <v>16</v>
      </c>
      <c r="B16" s="4078"/>
      <c r="C16" s="4148"/>
      <c r="D16" s="4153"/>
      <c r="E16" s="4154"/>
      <c r="F16" s="1276" t="s">
        <v>715</v>
      </c>
      <c r="G16" s="1126">
        <f>+'Detalle renglón 210'!H55</f>
        <v>0</v>
      </c>
      <c r="H16" s="1126">
        <v>0</v>
      </c>
      <c r="I16" s="1126">
        <f>+'Detalle renglón 210'!M55</f>
        <v>0</v>
      </c>
      <c r="J16" s="1126">
        <f>+'Detalle renglón 210'!K55</f>
        <v>0</v>
      </c>
      <c r="K16" s="1275">
        <f>G16+H16-I16+J16</f>
        <v>0</v>
      </c>
    </row>
    <row r="17" spans="1:11" ht="15">
      <c r="A17" s="1212">
        <f t="shared" si="0"/>
        <v>17</v>
      </c>
      <c r="B17" s="4078"/>
      <c r="C17" s="4063" t="s">
        <v>716</v>
      </c>
      <c r="D17" s="4144"/>
      <c r="E17" s="4064"/>
      <c r="F17" s="4065"/>
      <c r="G17" s="1274">
        <f>G18-G32</f>
        <v>0</v>
      </c>
      <c r="H17" s="1274">
        <f>H18-H32</f>
        <v>0</v>
      </c>
      <c r="I17" s="1274">
        <f>I18-I32</f>
        <v>0</v>
      </c>
      <c r="J17" s="1274">
        <f>J18-J32</f>
        <v>0</v>
      </c>
      <c r="K17" s="1274">
        <f>K18-K32</f>
        <v>0</v>
      </c>
    </row>
    <row r="18" spans="1:11" ht="15">
      <c r="A18" s="1212">
        <f t="shared" si="0"/>
        <v>18</v>
      </c>
      <c r="B18" s="4078"/>
      <c r="C18" s="4155"/>
      <c r="D18" s="4130" t="s">
        <v>716</v>
      </c>
      <c r="E18" s="4118"/>
      <c r="F18" s="4119"/>
      <c r="G18" s="1277">
        <f>SUM(G19:G31)</f>
        <v>0</v>
      </c>
      <c r="H18" s="1277">
        <f>SUM(H19:H31)</f>
        <v>0</v>
      </c>
      <c r="I18" s="1277">
        <f>SUM(I19:I31)</f>
        <v>0</v>
      </c>
      <c r="J18" s="1277">
        <f>SUM(J19:J31)</f>
        <v>0</v>
      </c>
      <c r="K18" s="1277">
        <f>SUM(K19:K31)</f>
        <v>0</v>
      </c>
    </row>
    <row r="19" spans="1:11" ht="15">
      <c r="A19" s="1212">
        <f t="shared" si="0"/>
        <v>19</v>
      </c>
      <c r="B19" s="4078"/>
      <c r="C19" s="4156"/>
      <c r="D19" s="4080"/>
      <c r="E19" s="4095" t="s">
        <v>717</v>
      </c>
      <c r="F19" s="4105"/>
      <c r="G19" s="1126">
        <f>+'Detalle renglón 210'!H106</f>
        <v>0</v>
      </c>
      <c r="H19" s="1126">
        <v>0</v>
      </c>
      <c r="I19" s="1126">
        <f>+'Detalle renglón 210'!M106</f>
        <v>0</v>
      </c>
      <c r="J19" s="1126">
        <f>+'Detalle renglón 210'!K106</f>
        <v>0</v>
      </c>
      <c r="K19" s="1275">
        <f t="shared" ref="K19:K39" si="1">G19+H19-I19+J19</f>
        <v>0</v>
      </c>
    </row>
    <row r="20" spans="1:11" ht="15">
      <c r="A20" s="1212">
        <f t="shared" si="0"/>
        <v>20</v>
      </c>
      <c r="B20" s="4078"/>
      <c r="C20" s="4156"/>
      <c r="D20" s="4081"/>
      <c r="E20" s="4139" t="s">
        <v>718</v>
      </c>
      <c r="F20" s="1278" t="s">
        <v>719</v>
      </c>
      <c r="G20" s="1126">
        <f>+'Detalle renglón 210'!H64+'Detalle renglón 210'!H65</f>
        <v>0</v>
      </c>
      <c r="H20" s="1126">
        <v>0</v>
      </c>
      <c r="I20" s="1126">
        <f>+'Detalle renglón 210'!M64+'Detalle renglón 210'!M65</f>
        <v>0</v>
      </c>
      <c r="J20" s="1126">
        <f>+'Detalle renglón 210'!K64+'Detalle renglón 210'!K65</f>
        <v>0</v>
      </c>
      <c r="K20" s="1275">
        <f t="shared" si="1"/>
        <v>0</v>
      </c>
    </row>
    <row r="21" spans="1:11" ht="15">
      <c r="A21" s="1212">
        <f t="shared" si="0"/>
        <v>21</v>
      </c>
      <c r="B21" s="4078"/>
      <c r="C21" s="4156"/>
      <c r="D21" s="4081"/>
      <c r="E21" s="4140"/>
      <c r="F21" s="1278" t="s">
        <v>720</v>
      </c>
      <c r="G21" s="1126">
        <f>+'Detalle renglón 210'!H68+'Detalle renglón 210'!H69</f>
        <v>0</v>
      </c>
      <c r="H21" s="1126">
        <v>0</v>
      </c>
      <c r="I21" s="1126">
        <f>+'Detalle renglón 210'!M68+'Detalle renglón 210'!M69</f>
        <v>0</v>
      </c>
      <c r="J21" s="1126">
        <f>+'Detalle renglón 210'!K68+'Detalle renglón 210'!K69</f>
        <v>0</v>
      </c>
      <c r="K21" s="1275">
        <f t="shared" si="1"/>
        <v>0</v>
      </c>
    </row>
    <row r="22" spans="1:11" ht="15">
      <c r="A22" s="1212">
        <f t="shared" si="0"/>
        <v>22</v>
      </c>
      <c r="B22" s="4078"/>
      <c r="C22" s="4156"/>
      <c r="D22" s="4081"/>
      <c r="E22" s="4140"/>
      <c r="F22" s="1278" t="s">
        <v>721</v>
      </c>
      <c r="G22" s="1126">
        <f>+'Detalle renglón 210'!H72+'Detalle renglón 210'!H73</f>
        <v>0</v>
      </c>
      <c r="H22" s="1126">
        <v>0</v>
      </c>
      <c r="I22" s="1126">
        <f>+'Detalle renglón 210'!M72+'Detalle renglón 210'!M73</f>
        <v>0</v>
      </c>
      <c r="J22" s="1126">
        <f>+'Detalle renglón 210'!K72+'Detalle renglón 210'!K73</f>
        <v>0</v>
      </c>
      <c r="K22" s="1275">
        <f t="shared" si="1"/>
        <v>0</v>
      </c>
    </row>
    <row r="23" spans="1:11" ht="15">
      <c r="A23" s="1212">
        <f t="shared" si="0"/>
        <v>23</v>
      </c>
      <c r="B23" s="4078"/>
      <c r="C23" s="4156"/>
      <c r="D23" s="4081"/>
      <c r="E23" s="4141"/>
      <c r="F23" s="1278" t="s">
        <v>722</v>
      </c>
      <c r="G23" s="1126">
        <f>+'Detalle renglón 210'!H60</f>
        <v>0</v>
      </c>
      <c r="H23" s="1126">
        <v>0</v>
      </c>
      <c r="I23" s="1126">
        <f>+'Detalle renglón 210'!M60</f>
        <v>0</v>
      </c>
      <c r="J23" s="1126">
        <f>+'Detalle renglón 210'!K60</f>
        <v>0</v>
      </c>
      <c r="K23" s="1275">
        <f t="shared" si="1"/>
        <v>0</v>
      </c>
    </row>
    <row r="24" spans="1:11" ht="15">
      <c r="A24" s="1212">
        <f t="shared" si="0"/>
        <v>24</v>
      </c>
      <c r="B24" s="4078"/>
      <c r="C24" s="4156"/>
      <c r="D24" s="4081"/>
      <c r="E24" s="4095" t="s">
        <v>723</v>
      </c>
      <c r="F24" s="4105"/>
      <c r="G24" s="1126">
        <v>0</v>
      </c>
      <c r="H24" s="1126">
        <v>0</v>
      </c>
      <c r="I24" s="1126">
        <v>0</v>
      </c>
      <c r="J24" s="1126">
        <v>0</v>
      </c>
      <c r="K24" s="1275">
        <f t="shared" si="1"/>
        <v>0</v>
      </c>
    </row>
    <row r="25" spans="1:11" ht="15">
      <c r="A25" s="1212">
        <f t="shared" si="0"/>
        <v>25</v>
      </c>
      <c r="B25" s="4078"/>
      <c r="C25" s="4156"/>
      <c r="D25" s="4081"/>
      <c r="E25" s="4054" t="s">
        <v>724</v>
      </c>
      <c r="F25" s="4135"/>
      <c r="G25" s="1126">
        <f>+'Detalle renglón 210'!H78</f>
        <v>0</v>
      </c>
      <c r="H25" s="1126">
        <v>0</v>
      </c>
      <c r="I25" s="1126">
        <f>+'Detalle renglón 210'!M78</f>
        <v>0</v>
      </c>
      <c r="J25" s="1126">
        <f>+'Detalle renglón 210'!K78</f>
        <v>0</v>
      </c>
      <c r="K25" s="1275">
        <f t="shared" si="1"/>
        <v>0</v>
      </c>
    </row>
    <row r="26" spans="1:11" ht="15">
      <c r="A26" s="1212">
        <f t="shared" si="0"/>
        <v>26</v>
      </c>
      <c r="B26" s="4078"/>
      <c r="C26" s="4156"/>
      <c r="D26" s="4081"/>
      <c r="E26" s="4095" t="s">
        <v>725</v>
      </c>
      <c r="F26" s="4105"/>
      <c r="G26" s="1126">
        <f>+'Detalle renglón 210'!H82+'Detalle renglón 210'!H83</f>
        <v>0</v>
      </c>
      <c r="H26" s="1126">
        <v>0</v>
      </c>
      <c r="I26" s="1126">
        <f>+'Detalle renglón 210'!M82+'Detalle renglón 210'!M83</f>
        <v>0</v>
      </c>
      <c r="J26" s="1126">
        <f>+'Detalle renglón 210'!K82+'Detalle renglón 210'!K83</f>
        <v>0</v>
      </c>
      <c r="K26" s="1275">
        <f t="shared" si="1"/>
        <v>0</v>
      </c>
    </row>
    <row r="27" spans="1:11" ht="15">
      <c r="A27" s="1212">
        <f t="shared" si="0"/>
        <v>27</v>
      </c>
      <c r="B27" s="4078"/>
      <c r="C27" s="4156"/>
      <c r="D27" s="4081"/>
      <c r="E27" s="4095" t="s">
        <v>726</v>
      </c>
      <c r="F27" s="4105"/>
      <c r="G27" s="1126">
        <f>+'Detalle renglón 210'!H86+'Detalle renglón 210'!H87</f>
        <v>0</v>
      </c>
      <c r="H27" s="1126">
        <v>0</v>
      </c>
      <c r="I27" s="1126">
        <f>+'Detalle renglón 210'!M86+'Detalle renglón 210'!M87</f>
        <v>0</v>
      </c>
      <c r="J27" s="1126">
        <f>+'Detalle renglón 210'!K86+'Detalle renglón 210'!K87</f>
        <v>0</v>
      </c>
      <c r="K27" s="1275">
        <f t="shared" si="1"/>
        <v>0</v>
      </c>
    </row>
    <row r="28" spans="1:11" ht="15">
      <c r="A28" s="1212">
        <f t="shared" si="0"/>
        <v>28</v>
      </c>
      <c r="B28" s="4078"/>
      <c r="C28" s="4156"/>
      <c r="D28" s="4081"/>
      <c r="E28" s="4095" t="s">
        <v>281</v>
      </c>
      <c r="F28" s="4105"/>
      <c r="G28" s="1126">
        <f>+'Detalle renglón 210'!H91</f>
        <v>0</v>
      </c>
      <c r="H28" s="1126">
        <v>0</v>
      </c>
      <c r="I28" s="1126">
        <f>+'Detalle renglón 210'!M91</f>
        <v>0</v>
      </c>
      <c r="J28" s="1126">
        <f>+'Detalle renglón 210'!K91</f>
        <v>0</v>
      </c>
      <c r="K28" s="1275">
        <f t="shared" si="1"/>
        <v>0</v>
      </c>
    </row>
    <row r="29" spans="1:11" ht="15">
      <c r="A29" s="1212">
        <f t="shared" si="0"/>
        <v>29</v>
      </c>
      <c r="B29" s="4078"/>
      <c r="C29" s="4156"/>
      <c r="D29" s="4081"/>
      <c r="E29" s="4095" t="s">
        <v>282</v>
      </c>
      <c r="F29" s="4105"/>
      <c r="G29" s="1126">
        <f>+'Detalle renglón 210'!H96</f>
        <v>0</v>
      </c>
      <c r="H29" s="1126">
        <v>0</v>
      </c>
      <c r="I29" s="1126">
        <f>+'Detalle renglón 210'!M96</f>
        <v>0</v>
      </c>
      <c r="J29" s="1126">
        <f>+'Detalle renglón 210'!K96</f>
        <v>0</v>
      </c>
      <c r="K29" s="1275">
        <f t="shared" si="1"/>
        <v>0</v>
      </c>
    </row>
    <row r="30" spans="1:11" ht="15">
      <c r="A30" s="1212">
        <f t="shared" si="0"/>
        <v>30</v>
      </c>
      <c r="B30" s="4078"/>
      <c r="C30" s="4156"/>
      <c r="D30" s="4081"/>
      <c r="E30" s="4095" t="s">
        <v>727</v>
      </c>
      <c r="F30" s="4048"/>
      <c r="G30" s="1126">
        <f>+'Detalle renglón 210'!H101</f>
        <v>0</v>
      </c>
      <c r="H30" s="1126">
        <v>0</v>
      </c>
      <c r="I30" s="1126">
        <f>+'Detalle renglón 210'!M101</f>
        <v>0</v>
      </c>
      <c r="J30" s="1126">
        <f>+'Detalle renglón 210'!K101</f>
        <v>0</v>
      </c>
      <c r="K30" s="1275">
        <f t="shared" si="1"/>
        <v>0</v>
      </c>
    </row>
    <row r="31" spans="1:11" ht="15">
      <c r="A31" s="1212">
        <f t="shared" si="0"/>
        <v>31</v>
      </c>
      <c r="B31" s="4078"/>
      <c r="C31" s="4156"/>
      <c r="D31" s="4090"/>
      <c r="E31" s="4095" t="s">
        <v>118</v>
      </c>
      <c r="F31" s="4105"/>
      <c r="G31" s="1126">
        <v>0</v>
      </c>
      <c r="H31" s="1126">
        <v>0</v>
      </c>
      <c r="I31" s="1126">
        <v>0</v>
      </c>
      <c r="J31" s="1126">
        <v>0</v>
      </c>
      <c r="K31" s="1275">
        <f t="shared" si="1"/>
        <v>0</v>
      </c>
    </row>
    <row r="32" spans="1:11" ht="15">
      <c r="A32" s="1212">
        <f t="shared" si="0"/>
        <v>32</v>
      </c>
      <c r="B32" s="4078"/>
      <c r="C32" s="4156"/>
      <c r="D32" s="4158" t="s">
        <v>728</v>
      </c>
      <c r="E32" s="4159"/>
      <c r="F32" s="4160"/>
      <c r="G32" s="1280">
        <f>SUM(G33:G39)</f>
        <v>0</v>
      </c>
      <c r="H32" s="1280">
        <f>SUM(H33:H39)</f>
        <v>0</v>
      </c>
      <c r="I32" s="1280">
        <f>SUM(I33:I39)</f>
        <v>0</v>
      </c>
      <c r="J32" s="1280">
        <f>SUM(J33:J39)</f>
        <v>0</v>
      </c>
      <c r="K32" s="1280">
        <f>SUM(K33:K39)</f>
        <v>0</v>
      </c>
    </row>
    <row r="33" spans="1:11" ht="15">
      <c r="A33" s="1212">
        <f t="shared" si="0"/>
        <v>33</v>
      </c>
      <c r="B33" s="4078"/>
      <c r="C33" s="4156"/>
      <c r="D33" s="4052"/>
      <c r="E33" s="4095" t="s">
        <v>717</v>
      </c>
      <c r="F33" s="4105"/>
      <c r="G33" s="1126">
        <f>-'Detalle renglón 210'!H107</f>
        <v>0</v>
      </c>
      <c r="H33" s="1126">
        <v>0</v>
      </c>
      <c r="I33" s="1126">
        <f>'Detalle renglón 210'!K107</f>
        <v>0</v>
      </c>
      <c r="J33" s="1126">
        <f>'Detalle renglón 210'!M107</f>
        <v>0</v>
      </c>
      <c r="K33" s="1275">
        <f t="shared" si="1"/>
        <v>0</v>
      </c>
    </row>
    <row r="34" spans="1:11" ht="21.95" customHeight="1">
      <c r="A34" s="1212">
        <f t="shared" si="0"/>
        <v>34</v>
      </c>
      <c r="B34" s="4078"/>
      <c r="C34" s="4156"/>
      <c r="D34" s="4082"/>
      <c r="E34" s="4125" t="s">
        <v>718</v>
      </c>
      <c r="F34" s="1278" t="s">
        <v>721</v>
      </c>
      <c r="G34" s="1126">
        <f>-'Detalle renglón 210'!H74</f>
        <v>0</v>
      </c>
      <c r="H34" s="1126">
        <v>0</v>
      </c>
      <c r="I34" s="1126">
        <f>'Detalle renglón 210'!K74</f>
        <v>0</v>
      </c>
      <c r="J34" s="1126">
        <f>'Detalle renglón 210'!M74</f>
        <v>0</v>
      </c>
      <c r="K34" s="1275">
        <f t="shared" si="1"/>
        <v>0</v>
      </c>
    </row>
    <row r="35" spans="1:11" ht="63" customHeight="1">
      <c r="A35" s="1212">
        <f t="shared" si="0"/>
        <v>35</v>
      </c>
      <c r="B35" s="4078"/>
      <c r="C35" s="4156"/>
      <c r="D35" s="4082"/>
      <c r="E35" s="4126"/>
      <c r="F35" s="1278" t="s">
        <v>729</v>
      </c>
      <c r="G35" s="1126">
        <f>-'Detalle renglón 210'!H61</f>
        <v>0</v>
      </c>
      <c r="H35" s="1126">
        <v>0</v>
      </c>
      <c r="I35" s="1126">
        <f>'Detalle renglón 210'!K61</f>
        <v>0</v>
      </c>
      <c r="J35" s="1126">
        <f>'Detalle renglón 210'!M61</f>
        <v>0</v>
      </c>
      <c r="K35" s="1275">
        <f t="shared" si="1"/>
        <v>0</v>
      </c>
    </row>
    <row r="36" spans="1:11" ht="15">
      <c r="A36" s="1212">
        <f t="shared" si="0"/>
        <v>36</v>
      </c>
      <c r="B36" s="4078"/>
      <c r="C36" s="4156"/>
      <c r="D36" s="4082"/>
      <c r="E36" s="4095" t="s">
        <v>730</v>
      </c>
      <c r="F36" s="4105"/>
      <c r="G36" s="1126">
        <v>0</v>
      </c>
      <c r="H36" s="1126">
        <v>0</v>
      </c>
      <c r="I36" s="1126">
        <v>0</v>
      </c>
      <c r="J36" s="1126">
        <v>0</v>
      </c>
      <c r="K36" s="1275">
        <f t="shared" si="1"/>
        <v>0</v>
      </c>
    </row>
    <row r="37" spans="1:11" ht="15">
      <c r="A37" s="1212">
        <f t="shared" si="0"/>
        <v>37</v>
      </c>
      <c r="B37" s="4078"/>
      <c r="C37" s="4156"/>
      <c r="D37" s="4082"/>
      <c r="E37" s="4095" t="s">
        <v>724</v>
      </c>
      <c r="F37" s="4105"/>
      <c r="G37" s="1126">
        <f>-'Detalle renglón 210'!H79</f>
        <v>0</v>
      </c>
      <c r="H37" s="1126">
        <v>0</v>
      </c>
      <c r="I37" s="1126">
        <f>'Detalle renglón 210'!K79</f>
        <v>0</v>
      </c>
      <c r="J37" s="1126">
        <f>'Detalle renglón 210'!M79</f>
        <v>0</v>
      </c>
      <c r="K37" s="1275">
        <f t="shared" si="1"/>
        <v>0</v>
      </c>
    </row>
    <row r="38" spans="1:11" ht="15">
      <c r="A38" s="1212">
        <f t="shared" si="0"/>
        <v>38</v>
      </c>
      <c r="B38" s="4078"/>
      <c r="C38" s="4156"/>
      <c r="D38" s="4082"/>
      <c r="E38" s="4095" t="s">
        <v>727</v>
      </c>
      <c r="F38" s="4105"/>
      <c r="G38" s="1126">
        <f>-'Detalle renglón 210'!H102</f>
        <v>0</v>
      </c>
      <c r="H38" s="1126">
        <v>0</v>
      </c>
      <c r="I38" s="1126">
        <f>'Detalle renglón 210'!K102</f>
        <v>0</v>
      </c>
      <c r="J38" s="1126">
        <f>'Detalle renglón 210'!M102</f>
        <v>0</v>
      </c>
      <c r="K38" s="1275">
        <f t="shared" si="1"/>
        <v>0</v>
      </c>
    </row>
    <row r="39" spans="1:11" ht="15">
      <c r="A39" s="1212">
        <f t="shared" si="0"/>
        <v>39</v>
      </c>
      <c r="B39" s="4078"/>
      <c r="C39" s="4157"/>
      <c r="D39" s="4053"/>
      <c r="E39" s="4095" t="s">
        <v>118</v>
      </c>
      <c r="F39" s="4105"/>
      <c r="G39" s="1126">
        <f>-'Detalle renglón 210'!H92-'Detalle renglón 210'!H97</f>
        <v>0</v>
      </c>
      <c r="H39" s="1126">
        <v>0</v>
      </c>
      <c r="I39" s="1126">
        <f>'Detalle renglón 210'!K92+'Detalle renglón 210'!K97</f>
        <v>0</v>
      </c>
      <c r="J39" s="1126">
        <f>'Detalle renglón 210'!M92+'Detalle renglón 210'!M97</f>
        <v>0</v>
      </c>
      <c r="K39" s="1275">
        <f t="shared" si="1"/>
        <v>0</v>
      </c>
    </row>
    <row r="40" spans="1:11" ht="15">
      <c r="A40" s="1212">
        <f t="shared" si="0"/>
        <v>40</v>
      </c>
      <c r="B40" s="4078"/>
      <c r="C40" s="4063" t="s">
        <v>731</v>
      </c>
      <c r="D40" s="4064"/>
      <c r="E40" s="4064"/>
      <c r="F40" s="4065"/>
      <c r="G40" s="1274">
        <f>G41-G52</f>
        <v>0</v>
      </c>
      <c r="H40" s="1274">
        <f>H41-H52</f>
        <v>0</v>
      </c>
      <c r="I40" s="1274">
        <f>I41-I52</f>
        <v>0</v>
      </c>
      <c r="J40" s="1274">
        <f>J41-J52</f>
        <v>0</v>
      </c>
      <c r="K40" s="1274">
        <f>K41-K52</f>
        <v>0</v>
      </c>
    </row>
    <row r="41" spans="1:11" ht="15">
      <c r="A41" s="1212">
        <f t="shared" si="0"/>
        <v>41</v>
      </c>
      <c r="B41" s="4078"/>
      <c r="C41" s="4080"/>
      <c r="D41" s="4117" t="s">
        <v>732</v>
      </c>
      <c r="E41" s="4118"/>
      <c r="F41" s="4119"/>
      <c r="G41" s="1280">
        <f>SUM(G42:G51)</f>
        <v>0</v>
      </c>
      <c r="H41" s="1280">
        <f>SUM(H42:H51)</f>
        <v>0</v>
      </c>
      <c r="I41" s="1280">
        <f>SUM(I42:I51)</f>
        <v>0</v>
      </c>
      <c r="J41" s="1280">
        <f>SUM(J42:J51)</f>
        <v>0</v>
      </c>
      <c r="K41" s="1280">
        <f>SUM(K42:K51)</f>
        <v>0</v>
      </c>
    </row>
    <row r="42" spans="1:11" ht="15">
      <c r="A42" s="1212">
        <f t="shared" si="0"/>
        <v>42</v>
      </c>
      <c r="B42" s="4078"/>
      <c r="C42" s="4082"/>
      <c r="D42" s="4081"/>
      <c r="E42" s="4054" t="s">
        <v>733</v>
      </c>
      <c r="F42" s="4135"/>
      <c r="G42" s="1126">
        <f>'Detalle renglón 210'!H110</f>
        <v>0</v>
      </c>
      <c r="H42" s="1126">
        <v>0</v>
      </c>
      <c r="I42" s="1126">
        <f>'Detalle renglón 210'!M110</f>
        <v>0</v>
      </c>
      <c r="J42" s="1126">
        <f>'Detalle renglón 210'!K110</f>
        <v>0</v>
      </c>
      <c r="K42" s="1275">
        <f t="shared" ref="K42:K92" si="2">G42+H42-I42+J42</f>
        <v>0</v>
      </c>
    </row>
    <row r="43" spans="1:11" ht="15">
      <c r="A43" s="1212">
        <f t="shared" si="0"/>
        <v>43</v>
      </c>
      <c r="B43" s="4078"/>
      <c r="C43" s="4082"/>
      <c r="D43" s="4081"/>
      <c r="E43" s="4054" t="s">
        <v>734</v>
      </c>
      <c r="F43" s="4135"/>
      <c r="G43" s="1126">
        <v>0</v>
      </c>
      <c r="H43" s="1126">
        <v>0</v>
      </c>
      <c r="I43" s="1126">
        <v>0</v>
      </c>
      <c r="J43" s="1126">
        <v>0</v>
      </c>
      <c r="K43" s="1275">
        <f t="shared" si="2"/>
        <v>0</v>
      </c>
    </row>
    <row r="44" spans="1:11" ht="15">
      <c r="A44" s="1212">
        <f t="shared" si="0"/>
        <v>44</v>
      </c>
      <c r="B44" s="4078"/>
      <c r="C44" s="4082"/>
      <c r="D44" s="4081"/>
      <c r="E44" s="4095" t="s">
        <v>735</v>
      </c>
      <c r="F44" s="4048"/>
      <c r="G44" s="1126">
        <v>0</v>
      </c>
      <c r="H44" s="1126">
        <v>0</v>
      </c>
      <c r="I44" s="1126">
        <v>0</v>
      </c>
      <c r="J44" s="1126">
        <v>0</v>
      </c>
      <c r="K44" s="1275">
        <f t="shared" si="2"/>
        <v>0</v>
      </c>
    </row>
    <row r="45" spans="1:11" ht="15">
      <c r="A45" s="1212">
        <f t="shared" si="0"/>
        <v>45</v>
      </c>
      <c r="B45" s="4078"/>
      <c r="C45" s="4082"/>
      <c r="D45" s="4081"/>
      <c r="E45" s="4095" t="s">
        <v>736</v>
      </c>
      <c r="F45" s="4105"/>
      <c r="G45" s="1126">
        <v>0</v>
      </c>
      <c r="H45" s="1126">
        <v>0</v>
      </c>
      <c r="I45" s="1126">
        <v>0</v>
      </c>
      <c r="J45" s="1126">
        <v>0</v>
      </c>
      <c r="K45" s="1275">
        <f t="shared" si="2"/>
        <v>0</v>
      </c>
    </row>
    <row r="46" spans="1:11" ht="15">
      <c r="A46" s="1212">
        <f t="shared" si="0"/>
        <v>46</v>
      </c>
      <c r="B46" s="4078"/>
      <c r="C46" s="4082"/>
      <c r="D46" s="4081"/>
      <c r="E46" s="4054" t="s">
        <v>737</v>
      </c>
      <c r="F46" s="4135"/>
      <c r="G46" s="1126">
        <f>'Detalle renglón 210'!H111</f>
        <v>0</v>
      </c>
      <c r="H46" s="1126">
        <v>0</v>
      </c>
      <c r="I46" s="1126">
        <f>'Detalle renglón 210'!M111</f>
        <v>0</v>
      </c>
      <c r="J46" s="1126">
        <f>'Detalle renglón 210'!K111</f>
        <v>0</v>
      </c>
      <c r="K46" s="1275">
        <f t="shared" si="2"/>
        <v>0</v>
      </c>
    </row>
    <row r="47" spans="1:11" ht="15">
      <c r="A47" s="1212">
        <f t="shared" si="0"/>
        <v>47</v>
      </c>
      <c r="B47" s="4078"/>
      <c r="C47" s="4082"/>
      <c r="D47" s="4081"/>
      <c r="E47" s="4095" t="s">
        <v>738</v>
      </c>
      <c r="F47" s="4105"/>
      <c r="G47" s="1126">
        <v>0</v>
      </c>
      <c r="H47" s="1126">
        <v>0</v>
      </c>
      <c r="I47" s="1126">
        <v>0</v>
      </c>
      <c r="J47" s="1126">
        <v>0</v>
      </c>
      <c r="K47" s="1275">
        <f t="shared" si="2"/>
        <v>0</v>
      </c>
    </row>
    <row r="48" spans="1:11" ht="15">
      <c r="A48" s="1212">
        <f t="shared" si="0"/>
        <v>48</v>
      </c>
      <c r="B48" s="4078"/>
      <c r="C48" s="4082"/>
      <c r="D48" s="4081"/>
      <c r="E48" s="4095" t="s">
        <v>739</v>
      </c>
      <c r="F48" s="4048"/>
      <c r="G48" s="1126">
        <v>0</v>
      </c>
      <c r="H48" s="1126">
        <v>0</v>
      </c>
      <c r="I48" s="1126">
        <v>0</v>
      </c>
      <c r="J48" s="1126">
        <v>0</v>
      </c>
      <c r="K48" s="1275">
        <f t="shared" si="2"/>
        <v>0</v>
      </c>
    </row>
    <row r="49" spans="1:11" ht="15">
      <c r="A49" s="1212">
        <f t="shared" si="0"/>
        <v>49</v>
      </c>
      <c r="B49" s="4078"/>
      <c r="C49" s="4082"/>
      <c r="D49" s="4081"/>
      <c r="E49" s="4095" t="s">
        <v>740</v>
      </c>
      <c r="F49" s="4048"/>
      <c r="G49" s="1126">
        <f>'Detalle renglón 210'!H117</f>
        <v>0</v>
      </c>
      <c r="H49" s="1126">
        <v>0</v>
      </c>
      <c r="I49" s="1126">
        <f>'Detalle renglón 210'!M117</f>
        <v>0</v>
      </c>
      <c r="J49" s="1126">
        <f>'Detalle renglón 210'!K117</f>
        <v>0</v>
      </c>
      <c r="K49" s="1275">
        <f t="shared" si="2"/>
        <v>0</v>
      </c>
    </row>
    <row r="50" spans="1:11" ht="15">
      <c r="A50" s="1212">
        <f t="shared" si="0"/>
        <v>50</v>
      </c>
      <c r="B50" s="4078"/>
      <c r="C50" s="4082"/>
      <c r="D50" s="4081"/>
      <c r="E50" s="4095" t="s">
        <v>741</v>
      </c>
      <c r="F50" s="4048"/>
      <c r="G50" s="1126">
        <f>'Detalle renglón 210'!H112</f>
        <v>0</v>
      </c>
      <c r="H50" s="1126">
        <v>0</v>
      </c>
      <c r="I50" s="1126">
        <f>'Detalle renglón 210'!M112</f>
        <v>0</v>
      </c>
      <c r="J50" s="1126">
        <f>'Detalle renglón 210'!K112</f>
        <v>0</v>
      </c>
      <c r="K50" s="1275">
        <f t="shared" si="2"/>
        <v>0</v>
      </c>
    </row>
    <row r="51" spans="1:11" ht="15">
      <c r="A51" s="1212">
        <f t="shared" si="0"/>
        <v>51</v>
      </c>
      <c r="B51" s="4078"/>
      <c r="C51" s="4082"/>
      <c r="D51" s="4090"/>
      <c r="E51" s="4095" t="s">
        <v>742</v>
      </c>
      <c r="F51" s="4105"/>
      <c r="G51" s="1126">
        <f>'Detalle renglón 210'!H113+'Detalle renglón 210'!H114+'Detalle renglón 210'!H115+'Detalle renglón 210'!H116+'Detalle renglón 210'!H118+'Detalle renglón 210'!H119</f>
        <v>0</v>
      </c>
      <c r="H51" s="1126">
        <v>0</v>
      </c>
      <c r="I51" s="1126">
        <f>'Detalle renglón 210'!M113+'Detalle renglón 210'!M114+'Detalle renglón 210'!M115+'Detalle renglón 210'!M116+'Detalle renglón 210'!M118+'Detalle renglón 210'!M119</f>
        <v>0</v>
      </c>
      <c r="J51" s="1126">
        <f>'Detalle renglón 210'!K113+'Detalle renglón 210'!K114+'Detalle renglón 210'!K115+'Detalle renglón 210'!K116+'Detalle renglón 210'!K118+'Detalle renglón 210'!K119</f>
        <v>0</v>
      </c>
      <c r="K51" s="1275">
        <f t="shared" si="2"/>
        <v>0</v>
      </c>
    </row>
    <row r="52" spans="1:11" ht="15">
      <c r="A52" s="1212">
        <f t="shared" si="0"/>
        <v>52</v>
      </c>
      <c r="B52" s="4078"/>
      <c r="C52" s="4082"/>
      <c r="D52" s="4136" t="s">
        <v>743</v>
      </c>
      <c r="E52" s="4137"/>
      <c r="F52" s="4138"/>
      <c r="G52" s="1280">
        <f>SUM(G53:G59)</f>
        <v>0</v>
      </c>
      <c r="H52" s="1280">
        <f>SUM(H53:H59)</f>
        <v>0</v>
      </c>
      <c r="I52" s="1280">
        <f>SUM(I53:I59)</f>
        <v>0</v>
      </c>
      <c r="J52" s="1280">
        <f>SUM(J53:J59)</f>
        <v>0</v>
      </c>
      <c r="K52" s="1280">
        <f>SUM(K53:K59)</f>
        <v>0</v>
      </c>
    </row>
    <row r="53" spans="1:11" ht="15">
      <c r="A53" s="1212">
        <f t="shared" si="0"/>
        <v>53</v>
      </c>
      <c r="B53" s="4078"/>
      <c r="C53" s="4082"/>
      <c r="D53" s="4082"/>
      <c r="E53" s="4054" t="s">
        <v>733</v>
      </c>
      <c r="F53" s="4135"/>
      <c r="G53" s="1126">
        <f>-'Detalle renglón 210'!H120</f>
        <v>0</v>
      </c>
      <c r="H53" s="1126">
        <v>0</v>
      </c>
      <c r="I53" s="1126">
        <f>'Detalle renglón 210'!K120</f>
        <v>0</v>
      </c>
      <c r="J53" s="1126">
        <f>-'Detalle renglón 210'!M120</f>
        <v>0</v>
      </c>
      <c r="K53" s="1275">
        <f t="shared" si="2"/>
        <v>0</v>
      </c>
    </row>
    <row r="54" spans="1:11" ht="15">
      <c r="A54" s="1212">
        <f t="shared" si="0"/>
        <v>54</v>
      </c>
      <c r="B54" s="4078"/>
      <c r="C54" s="4082"/>
      <c r="D54" s="4082"/>
      <c r="E54" s="4054" t="s">
        <v>734</v>
      </c>
      <c r="F54" s="4135"/>
      <c r="G54" s="1126">
        <v>0</v>
      </c>
      <c r="H54" s="1126">
        <v>0</v>
      </c>
      <c r="I54" s="1126">
        <v>0</v>
      </c>
      <c r="J54" s="1126"/>
      <c r="K54" s="1275">
        <f t="shared" si="2"/>
        <v>0</v>
      </c>
    </row>
    <row r="55" spans="1:11" ht="15">
      <c r="A55" s="1212">
        <f t="shared" si="0"/>
        <v>55</v>
      </c>
      <c r="B55" s="4078"/>
      <c r="C55" s="4082"/>
      <c r="D55" s="4082"/>
      <c r="E55" s="4095" t="s">
        <v>735</v>
      </c>
      <c r="F55" s="4048"/>
      <c r="G55" s="1126">
        <v>0</v>
      </c>
      <c r="H55" s="1126">
        <v>0</v>
      </c>
      <c r="I55" s="1126">
        <v>0</v>
      </c>
      <c r="J55" s="619"/>
      <c r="K55" s="1275">
        <f t="shared" si="2"/>
        <v>0</v>
      </c>
    </row>
    <row r="56" spans="1:11" ht="15">
      <c r="A56" s="1212">
        <f t="shared" si="0"/>
        <v>56</v>
      </c>
      <c r="B56" s="4078"/>
      <c r="C56" s="4082"/>
      <c r="D56" s="4082"/>
      <c r="E56" s="4095" t="s">
        <v>736</v>
      </c>
      <c r="F56" s="4105"/>
      <c r="G56" s="1126">
        <v>0</v>
      </c>
      <c r="H56" s="1126">
        <v>0</v>
      </c>
      <c r="I56" s="1126">
        <f>+G56</f>
        <v>0</v>
      </c>
      <c r="J56" s="614"/>
      <c r="K56" s="1275">
        <f t="shared" si="2"/>
        <v>0</v>
      </c>
    </row>
    <row r="57" spans="1:11" ht="15">
      <c r="A57" s="1212">
        <f t="shared" si="0"/>
        <v>57</v>
      </c>
      <c r="B57" s="4078"/>
      <c r="C57" s="4082"/>
      <c r="D57" s="4082"/>
      <c r="E57" s="4054" t="s">
        <v>737</v>
      </c>
      <c r="F57" s="4135"/>
      <c r="G57" s="1126">
        <v>0</v>
      </c>
      <c r="H57" s="1126">
        <v>0</v>
      </c>
      <c r="I57" s="1126">
        <f>+G57</f>
        <v>0</v>
      </c>
      <c r="J57" s="614"/>
      <c r="K57" s="1275">
        <f t="shared" si="2"/>
        <v>0</v>
      </c>
    </row>
    <row r="58" spans="1:11" ht="15">
      <c r="A58" s="1212">
        <f t="shared" si="0"/>
        <v>58</v>
      </c>
      <c r="B58" s="4078"/>
      <c r="C58" s="4082"/>
      <c r="D58" s="4082"/>
      <c r="E58" s="4095" t="s">
        <v>744</v>
      </c>
      <c r="F58" s="4105"/>
      <c r="G58" s="1126">
        <v>0</v>
      </c>
      <c r="H58" s="1126">
        <v>0</v>
      </c>
      <c r="I58" s="1126">
        <v>0</v>
      </c>
      <c r="J58" s="619"/>
      <c r="K58" s="1275">
        <f t="shared" si="2"/>
        <v>0</v>
      </c>
    </row>
    <row r="59" spans="1:11" ht="15">
      <c r="A59" s="1212">
        <f t="shared" si="0"/>
        <v>59</v>
      </c>
      <c r="B59" s="4078"/>
      <c r="C59" s="4053"/>
      <c r="D59" s="4053"/>
      <c r="E59" s="4095" t="s">
        <v>745</v>
      </c>
      <c r="F59" s="4105"/>
      <c r="G59" s="1126">
        <f>-'Detalle renglón 210'!H121</f>
        <v>0</v>
      </c>
      <c r="H59" s="1126">
        <v>0</v>
      </c>
      <c r="I59" s="1126">
        <f>'Detalle renglón 210'!K121</f>
        <v>0</v>
      </c>
      <c r="J59" s="1126">
        <f>-'Detalle renglón 210'!M121</f>
        <v>0</v>
      </c>
      <c r="K59" s="1275">
        <f t="shared" si="2"/>
        <v>0</v>
      </c>
    </row>
    <row r="60" spans="1:11" ht="15">
      <c r="A60" s="1212">
        <f t="shared" si="0"/>
        <v>60</v>
      </c>
      <c r="B60" s="4078"/>
      <c r="C60" s="4063" t="s">
        <v>20</v>
      </c>
      <c r="D60" s="4064"/>
      <c r="E60" s="4064"/>
      <c r="F60" s="4065"/>
      <c r="G60" s="1274">
        <f>SUM(G61:G70)-G71</f>
        <v>0</v>
      </c>
      <c r="H60" s="1274">
        <f>SUM(H61:H70)-H71</f>
        <v>0</v>
      </c>
      <c r="I60" s="1274">
        <f>SUM(I61:I70)-I71</f>
        <v>0</v>
      </c>
      <c r="J60" s="1274">
        <f>SUM(J61:J70)-J71</f>
        <v>0</v>
      </c>
      <c r="K60" s="1274">
        <f>SUM(K61:K70)-K71</f>
        <v>0</v>
      </c>
    </row>
    <row r="61" spans="1:11" ht="15">
      <c r="A61" s="1212">
        <f t="shared" si="0"/>
        <v>61</v>
      </c>
      <c r="B61" s="4078"/>
      <c r="C61" s="4080"/>
      <c r="D61" s="4054" t="s">
        <v>746</v>
      </c>
      <c r="E61" s="4055"/>
      <c r="F61" s="4056"/>
      <c r="G61" s="1216">
        <f>'Detalle renglón 210'!H128</f>
        <v>0</v>
      </c>
      <c r="H61" s="1126">
        <v>0</v>
      </c>
      <c r="I61" s="1216">
        <f>'Detalle renglón 210'!M128</f>
        <v>0</v>
      </c>
      <c r="J61" s="1216">
        <f>'Detalle renglón 210'!K128</f>
        <v>0</v>
      </c>
      <c r="K61" s="1275">
        <f t="shared" si="2"/>
        <v>0</v>
      </c>
    </row>
    <row r="62" spans="1:11" ht="15">
      <c r="A62" s="1212">
        <f t="shared" si="0"/>
        <v>62</v>
      </c>
      <c r="B62" s="4078"/>
      <c r="C62" s="4081"/>
      <c r="D62" s="4054" t="s">
        <v>747</v>
      </c>
      <c r="E62" s="4055"/>
      <c r="F62" s="4056"/>
      <c r="G62" s="1216">
        <f>'Detalle renglón 210'!H132</f>
        <v>0</v>
      </c>
      <c r="H62" s="1126">
        <v>0</v>
      </c>
      <c r="I62" s="1216">
        <f>'Detalle renglón 210'!M132</f>
        <v>0</v>
      </c>
      <c r="J62" s="1216">
        <f>'Detalle renglón 210'!K132</f>
        <v>0</v>
      </c>
      <c r="K62" s="1275">
        <f t="shared" si="2"/>
        <v>0</v>
      </c>
    </row>
    <row r="63" spans="1:11" ht="15">
      <c r="A63" s="1212">
        <f t="shared" si="0"/>
        <v>63</v>
      </c>
      <c r="B63" s="4078"/>
      <c r="C63" s="4081"/>
      <c r="D63" s="4054" t="s">
        <v>748</v>
      </c>
      <c r="E63" s="4055"/>
      <c r="F63" s="4056"/>
      <c r="G63" s="1126">
        <f>'Detalle renglón 210'!H124</f>
        <v>0</v>
      </c>
      <c r="H63" s="1126">
        <v>0</v>
      </c>
      <c r="I63" s="1126">
        <f>'Detalle renglón 210'!M124</f>
        <v>0</v>
      </c>
      <c r="J63" s="1126">
        <f>'Detalle renglón 210'!K124</f>
        <v>0</v>
      </c>
      <c r="K63" s="1275">
        <f t="shared" si="2"/>
        <v>0</v>
      </c>
    </row>
    <row r="64" spans="1:11" ht="15">
      <c r="A64" s="1212">
        <f t="shared" si="0"/>
        <v>64</v>
      </c>
      <c r="B64" s="4078"/>
      <c r="C64" s="4081"/>
      <c r="D64" s="4054" t="s">
        <v>749</v>
      </c>
      <c r="E64" s="4055"/>
      <c r="F64" s="4056"/>
      <c r="G64" s="1126">
        <f>'Detalle renglón 210'!H125</f>
        <v>0</v>
      </c>
      <c r="H64" s="1126">
        <v>0</v>
      </c>
      <c r="I64" s="1126">
        <f>'Detalle renglón 210'!M125</f>
        <v>0</v>
      </c>
      <c r="J64" s="1126">
        <f>'Detalle renglón 210'!K125</f>
        <v>0</v>
      </c>
      <c r="K64" s="1275">
        <f t="shared" si="2"/>
        <v>0</v>
      </c>
    </row>
    <row r="65" spans="1:11" ht="15">
      <c r="A65" s="1212">
        <f t="shared" si="0"/>
        <v>65</v>
      </c>
      <c r="B65" s="4078"/>
      <c r="C65" s="4081"/>
      <c r="D65" s="4054" t="s">
        <v>750</v>
      </c>
      <c r="E65" s="4055"/>
      <c r="F65" s="4056"/>
      <c r="G65" s="1126">
        <v>0</v>
      </c>
      <c r="H65" s="1126">
        <v>0</v>
      </c>
      <c r="I65" s="1126">
        <v>0</v>
      </c>
      <c r="J65" s="1126">
        <v>0</v>
      </c>
      <c r="K65" s="1275">
        <f t="shared" si="2"/>
        <v>0</v>
      </c>
    </row>
    <row r="66" spans="1:11" ht="15">
      <c r="A66" s="1212">
        <f t="shared" si="0"/>
        <v>66</v>
      </c>
      <c r="B66" s="4078"/>
      <c r="C66" s="4081"/>
      <c r="D66" s="4054" t="s">
        <v>751</v>
      </c>
      <c r="E66" s="4055"/>
      <c r="F66" s="4056"/>
      <c r="G66" s="1126">
        <f>'Detalle renglón 210'!H127</f>
        <v>0</v>
      </c>
      <c r="H66" s="1126">
        <v>0</v>
      </c>
      <c r="I66" s="1126">
        <f>'Detalle renglón 210'!M127</f>
        <v>0</v>
      </c>
      <c r="J66" s="1126">
        <f>'Detalle renglón 210'!K127</f>
        <v>0</v>
      </c>
      <c r="K66" s="1275">
        <f t="shared" si="2"/>
        <v>0</v>
      </c>
    </row>
    <row r="67" spans="1:11" ht="15">
      <c r="A67" s="1212">
        <f t="shared" si="0"/>
        <v>67</v>
      </c>
      <c r="B67" s="4078"/>
      <c r="C67" s="4081"/>
      <c r="D67" s="4054" t="s">
        <v>752</v>
      </c>
      <c r="E67" s="4055"/>
      <c r="F67" s="4056"/>
      <c r="G67" s="1126">
        <f>'Detalle renglón 210'!H126</f>
        <v>0</v>
      </c>
      <c r="H67" s="1126">
        <v>0</v>
      </c>
      <c r="I67" s="1126">
        <f>'Detalle renglón 210'!M126</f>
        <v>0</v>
      </c>
      <c r="J67" s="1126">
        <f>'Detalle renglón 210'!K126</f>
        <v>0</v>
      </c>
      <c r="K67" s="1275">
        <f t="shared" si="2"/>
        <v>0</v>
      </c>
    </row>
    <row r="68" spans="1:11" ht="15">
      <c r="A68" s="1212">
        <f t="shared" si="0"/>
        <v>68</v>
      </c>
      <c r="B68" s="4078"/>
      <c r="C68" s="4081"/>
      <c r="D68" s="4054" t="s">
        <v>753</v>
      </c>
      <c r="E68" s="4055"/>
      <c r="F68" s="4056"/>
      <c r="G68" s="1126">
        <f>'Detalle renglón 210'!H129</f>
        <v>0</v>
      </c>
      <c r="H68" s="1126">
        <v>0</v>
      </c>
      <c r="I68" s="1126">
        <f>'Detalle renglón 210'!M129</f>
        <v>0</v>
      </c>
      <c r="J68" s="1126">
        <f>'Detalle renglón 210'!K129</f>
        <v>0</v>
      </c>
      <c r="K68" s="1275">
        <f t="shared" si="2"/>
        <v>0</v>
      </c>
    </row>
    <row r="69" spans="1:11" ht="15">
      <c r="A69" s="1212">
        <f t="shared" si="0"/>
        <v>69</v>
      </c>
      <c r="B69" s="4078"/>
      <c r="C69" s="4081"/>
      <c r="D69" s="4054" t="s">
        <v>754</v>
      </c>
      <c r="E69" s="4055"/>
      <c r="F69" s="4056"/>
      <c r="G69" s="1126">
        <f>'Detalle renglón 210'!H130+'Detalle renglón 210'!H131</f>
        <v>0</v>
      </c>
      <c r="H69" s="1126">
        <v>0</v>
      </c>
      <c r="I69" s="1126">
        <f>'Detalle renglón 210'!M130+'Detalle renglón 210'!M131</f>
        <v>0</v>
      </c>
      <c r="J69" s="1126">
        <f>'Detalle renglón 210'!K130+'Detalle renglón 210'!K131</f>
        <v>0</v>
      </c>
      <c r="K69" s="1275">
        <f t="shared" si="2"/>
        <v>0</v>
      </c>
    </row>
    <row r="70" spans="1:11" ht="15">
      <c r="A70" s="1212">
        <f t="shared" si="0"/>
        <v>70</v>
      </c>
      <c r="B70" s="4078"/>
      <c r="C70" s="4081"/>
      <c r="D70" s="4054" t="s">
        <v>755</v>
      </c>
      <c r="E70" s="4055"/>
      <c r="F70" s="4056"/>
      <c r="G70" s="1126">
        <v>0</v>
      </c>
      <c r="H70" s="1126">
        <v>0</v>
      </c>
      <c r="I70" s="1126">
        <v>0</v>
      </c>
      <c r="J70" s="1126">
        <v>0</v>
      </c>
      <c r="K70" s="1275">
        <f t="shared" si="2"/>
        <v>0</v>
      </c>
    </row>
    <row r="71" spans="1:11" ht="15">
      <c r="A71" s="1212">
        <f t="shared" si="0"/>
        <v>71</v>
      </c>
      <c r="B71" s="4078"/>
      <c r="C71" s="4090"/>
      <c r="D71" s="4049" t="s">
        <v>756</v>
      </c>
      <c r="E71" s="4114"/>
      <c r="F71" s="4115"/>
      <c r="G71" s="1126">
        <f>-'Detalle renglón 210'!H133</f>
        <v>0</v>
      </c>
      <c r="H71" s="1126">
        <v>0</v>
      </c>
      <c r="I71" s="1126">
        <f>'Detalle renglón 210'!K133</f>
        <v>0</v>
      </c>
      <c r="J71" s="619"/>
      <c r="K71" s="1275">
        <f t="shared" si="2"/>
        <v>0</v>
      </c>
    </row>
    <row r="72" spans="1:11" ht="15">
      <c r="A72" s="1212">
        <f t="shared" si="0"/>
        <v>72</v>
      </c>
      <c r="B72" s="4078"/>
      <c r="C72" s="4063" t="s">
        <v>357</v>
      </c>
      <c r="D72" s="4064"/>
      <c r="E72" s="4064"/>
      <c r="F72" s="4065"/>
      <c r="G72" s="1274">
        <f>SUM(G73:G76)</f>
        <v>0</v>
      </c>
      <c r="H72" s="1274">
        <f>SUM(H73:H76)</f>
        <v>0</v>
      </c>
      <c r="I72" s="1274">
        <f>SUM(I73:I76)</f>
        <v>0</v>
      </c>
      <c r="J72" s="1274">
        <f>SUM(J73:J76)</f>
        <v>0</v>
      </c>
      <c r="K72" s="1274">
        <f>SUM(K73:K76)</f>
        <v>0</v>
      </c>
    </row>
    <row r="73" spans="1:11" ht="15">
      <c r="A73" s="1212">
        <f t="shared" si="0"/>
        <v>73</v>
      </c>
      <c r="B73" s="4078"/>
      <c r="C73" s="4080"/>
      <c r="D73" s="4054" t="s">
        <v>757</v>
      </c>
      <c r="E73" s="4055"/>
      <c r="F73" s="4056"/>
      <c r="G73" s="1216">
        <f>'Detalle renglón 210'!H229</f>
        <v>0</v>
      </c>
      <c r="H73" s="1126">
        <v>0</v>
      </c>
      <c r="I73" s="1216">
        <f>'Detalle renglón 210'!M229</f>
        <v>0</v>
      </c>
      <c r="J73" s="1216">
        <f>'Detalle renglón 210'!K229</f>
        <v>0</v>
      </c>
      <c r="K73" s="1275">
        <f t="shared" si="2"/>
        <v>0</v>
      </c>
    </row>
    <row r="74" spans="1:11" ht="15">
      <c r="A74" s="1212">
        <f t="shared" si="0"/>
        <v>74</v>
      </c>
      <c r="B74" s="4078"/>
      <c r="C74" s="4081"/>
      <c r="D74" s="4054" t="s">
        <v>758</v>
      </c>
      <c r="E74" s="4055"/>
      <c r="F74" s="4056"/>
      <c r="G74" s="1216">
        <f>'Detalle renglón 210'!H230</f>
        <v>0</v>
      </c>
      <c r="H74" s="1126">
        <v>0</v>
      </c>
      <c r="I74" s="1216">
        <f>'Detalle renglón 210'!M230</f>
        <v>0</v>
      </c>
      <c r="J74" s="1216">
        <f>'Detalle renglón 210'!K230</f>
        <v>0</v>
      </c>
      <c r="K74" s="1275">
        <f t="shared" si="2"/>
        <v>0</v>
      </c>
    </row>
    <row r="75" spans="1:11" ht="15">
      <c r="A75" s="1212">
        <f t="shared" si="0"/>
        <v>75</v>
      </c>
      <c r="B75" s="4078"/>
      <c r="C75" s="4081"/>
      <c r="D75" s="4054" t="s">
        <v>576</v>
      </c>
      <c r="E75" s="4055"/>
      <c r="F75" s="4056"/>
      <c r="G75" s="1216">
        <f>'Detalle renglón 210'!H231</f>
        <v>0</v>
      </c>
      <c r="H75" s="1126">
        <v>0</v>
      </c>
      <c r="I75" s="1216">
        <f>'Detalle renglón 210'!M231</f>
        <v>0</v>
      </c>
      <c r="J75" s="1216">
        <f>'Detalle renglón 210'!K231</f>
        <v>0</v>
      </c>
      <c r="K75" s="1275">
        <f t="shared" si="2"/>
        <v>0</v>
      </c>
    </row>
    <row r="76" spans="1:11" ht="15">
      <c r="A76" s="1212">
        <f t="shared" ref="A76:A139" si="3">A75+1</f>
        <v>76</v>
      </c>
      <c r="B76" s="4078"/>
      <c r="C76" s="4090"/>
      <c r="D76" s="4054" t="s">
        <v>118</v>
      </c>
      <c r="E76" s="4055"/>
      <c r="F76" s="4056"/>
      <c r="G76" s="1216">
        <f>'Detalle renglón 210'!H232</f>
        <v>0</v>
      </c>
      <c r="H76" s="1126">
        <v>0</v>
      </c>
      <c r="I76" s="1216">
        <f>'Detalle renglón 210'!M232</f>
        <v>0</v>
      </c>
      <c r="J76" s="1216">
        <f>'Detalle renglón 210'!K232</f>
        <v>0</v>
      </c>
      <c r="K76" s="1275">
        <f t="shared" si="2"/>
        <v>0</v>
      </c>
    </row>
    <row r="77" spans="1:11" ht="15">
      <c r="A77" s="1212">
        <f t="shared" si="3"/>
        <v>77</v>
      </c>
      <c r="B77" s="4078"/>
      <c r="C77" s="4063" t="s">
        <v>759</v>
      </c>
      <c r="D77" s="4064"/>
      <c r="E77" s="4064"/>
      <c r="F77" s="4065"/>
      <c r="G77" s="1274">
        <f>G78+G79+G80+G81</f>
        <v>0</v>
      </c>
      <c r="H77" s="1274">
        <f>H78+H79+H80+H81</f>
        <v>0</v>
      </c>
      <c r="I77" s="1274">
        <f>I78+I79+I80+I81</f>
        <v>0</v>
      </c>
      <c r="J77" s="1274">
        <f>J78+J79+J80+J81</f>
        <v>0</v>
      </c>
      <c r="K77" s="1274">
        <f>K78+K79+K80+K81</f>
        <v>0</v>
      </c>
    </row>
    <row r="78" spans="1:11" ht="15">
      <c r="A78" s="1212">
        <f t="shared" si="3"/>
        <v>78</v>
      </c>
      <c r="B78" s="4078"/>
      <c r="C78" s="4124"/>
      <c r="D78" s="4054" t="s">
        <v>760</v>
      </c>
      <c r="E78" s="4055"/>
      <c r="F78" s="4056"/>
      <c r="G78" s="1216">
        <f>'Detalle renglón 210'!H224</f>
        <v>0</v>
      </c>
      <c r="H78" s="1126">
        <v>0</v>
      </c>
      <c r="I78" s="1216">
        <f>'Detalle renglón 210'!M224</f>
        <v>0</v>
      </c>
      <c r="J78" s="1216">
        <f>'Detalle renglón 210'!K224</f>
        <v>0</v>
      </c>
      <c r="K78" s="1275">
        <f t="shared" si="2"/>
        <v>0</v>
      </c>
    </row>
    <row r="79" spans="1:11" ht="15">
      <c r="A79" s="1212">
        <f t="shared" si="3"/>
        <v>79</v>
      </c>
      <c r="B79" s="4078"/>
      <c r="C79" s="4081"/>
      <c r="D79" s="4054" t="s">
        <v>761</v>
      </c>
      <c r="E79" s="4055"/>
      <c r="F79" s="4056"/>
      <c r="G79" s="1216">
        <f>'Detalle renglón 210'!H225+'Detalle renglón 210'!H226</f>
        <v>0</v>
      </c>
      <c r="H79" s="1126">
        <v>0</v>
      </c>
      <c r="I79" s="1216">
        <f>'Detalle renglón 210'!M225+'Detalle renglón 210'!M226</f>
        <v>0</v>
      </c>
      <c r="J79" s="1216">
        <f>'Detalle renglón 210'!K225+'Detalle renglón 210'!K226</f>
        <v>0</v>
      </c>
      <c r="K79" s="1275">
        <f t="shared" si="2"/>
        <v>0</v>
      </c>
    </row>
    <row r="80" spans="1:11" ht="15">
      <c r="A80" s="1212">
        <f t="shared" si="3"/>
        <v>80</v>
      </c>
      <c r="B80" s="4078"/>
      <c r="C80" s="4081"/>
      <c r="D80" s="4054" t="s">
        <v>762</v>
      </c>
      <c r="E80" s="4055"/>
      <c r="F80" s="4056"/>
      <c r="G80" s="1216">
        <v>0</v>
      </c>
      <c r="H80" s="1126">
        <v>0</v>
      </c>
      <c r="I80" s="1216">
        <v>0</v>
      </c>
      <c r="J80" s="1216">
        <v>0</v>
      </c>
      <c r="K80" s="1275">
        <f t="shared" si="2"/>
        <v>0</v>
      </c>
    </row>
    <row r="81" spans="1:11" ht="15">
      <c r="A81" s="1212">
        <f t="shared" si="3"/>
        <v>81</v>
      </c>
      <c r="B81" s="4078"/>
      <c r="C81" s="4090"/>
      <c r="D81" s="4054" t="s">
        <v>763</v>
      </c>
      <c r="E81" s="4055"/>
      <c r="F81" s="4056"/>
      <c r="G81" s="1216">
        <f>'Detalle renglón 210'!H220+'Detalle renglón 210'!H221+'Detalle renglón 210'!H222+'Detalle renglón 210'!H223</f>
        <v>0</v>
      </c>
      <c r="H81" s="1126">
        <v>0</v>
      </c>
      <c r="I81" s="1216">
        <f>'Detalle renglón 210'!M220+'Detalle renglón 210'!M221+'Detalle renglón 210'!M222+'Detalle renglón 210'!M223</f>
        <v>0</v>
      </c>
      <c r="J81" s="1216">
        <f>'Detalle renglón 210'!K220+'Detalle renglón 210'!K221+'Detalle renglón 210'!K222+'Detalle renglón 210'!K223</f>
        <v>0</v>
      </c>
      <c r="K81" s="1275">
        <f t="shared" si="2"/>
        <v>0</v>
      </c>
    </row>
    <row r="82" spans="1:11" ht="15">
      <c r="A82" s="1212">
        <f t="shared" si="3"/>
        <v>82</v>
      </c>
      <c r="B82" s="4078"/>
      <c r="C82" s="4063" t="s">
        <v>764</v>
      </c>
      <c r="D82" s="4064"/>
      <c r="E82" s="4064"/>
      <c r="F82" s="4065"/>
      <c r="G82" s="1274">
        <f>+'2517 Impuesto diferido'!H31</f>
        <v>0</v>
      </c>
      <c r="H82" s="1274"/>
      <c r="I82" s="1274">
        <f>+G82</f>
        <v>0</v>
      </c>
      <c r="J82" s="1281"/>
      <c r="K82" s="1281"/>
    </row>
    <row r="83" spans="1:11" ht="15">
      <c r="A83" s="1212">
        <f t="shared" si="3"/>
        <v>83</v>
      </c>
      <c r="B83" s="4078"/>
      <c r="C83" s="4086" t="s">
        <v>501</v>
      </c>
      <c r="D83" s="4087"/>
      <c r="E83" s="4087"/>
      <c r="F83" s="4088"/>
      <c r="G83" s="1274">
        <f>SUM(G84:G90)-G91-G92</f>
        <v>0</v>
      </c>
      <c r="H83" s="1274">
        <f>SUM(H84:H90)-H91-H92</f>
        <v>0</v>
      </c>
      <c r="I83" s="1274">
        <f>SUM(I84:I90)-I91-I92</f>
        <v>0</v>
      </c>
      <c r="J83" s="1274">
        <f>SUM(J84:J90)-J91-J92</f>
        <v>0</v>
      </c>
      <c r="K83" s="1274">
        <f>SUM(K84:K90)-K91-K92</f>
        <v>0</v>
      </c>
    </row>
    <row r="84" spans="1:11" ht="15">
      <c r="A84" s="1212">
        <f t="shared" si="3"/>
        <v>84</v>
      </c>
      <c r="B84" s="4078"/>
      <c r="C84" s="4089"/>
      <c r="D84" s="4054" t="s">
        <v>333</v>
      </c>
      <c r="E84" s="4055"/>
      <c r="F84" s="4056"/>
      <c r="G84" s="1216">
        <f>+'2517 Activos fijos'!D13+'2517 Activos fijos'!F13+'2517 Activos fijos'!G13+'2517 Activos fijos'!H13-'2517 Activos fijos'!I13-'2517 Activos fijos'!J13</f>
        <v>0</v>
      </c>
      <c r="H84" s="1126">
        <v>0</v>
      </c>
      <c r="I84" s="1216">
        <f>+'Detalle renglón 210'!M187</f>
        <v>0</v>
      </c>
      <c r="J84" s="1216">
        <f>'Detalle renglón 210'!K187</f>
        <v>0</v>
      </c>
      <c r="K84" s="1275">
        <f t="shared" si="2"/>
        <v>0</v>
      </c>
    </row>
    <row r="85" spans="1:11" ht="15">
      <c r="A85" s="1212">
        <f t="shared" si="3"/>
        <v>85</v>
      </c>
      <c r="B85" s="4078"/>
      <c r="C85" s="4080"/>
      <c r="D85" s="4054" t="s">
        <v>765</v>
      </c>
      <c r="E85" s="4055"/>
      <c r="F85" s="4056"/>
      <c r="G85" s="1216">
        <f>+'2517 Activos fijos'!D30+'2517 Activos fijos'!F30+'2517 Activos fijos'!G30+'2517 Activos fijos'!H30-'2517 Activos fijos'!I30-'2517 Activos fijos'!J30</f>
        <v>0</v>
      </c>
      <c r="H85" s="1126">
        <v>0</v>
      </c>
      <c r="I85" s="1216">
        <f>+'Detalle renglón 210'!M188</f>
        <v>0</v>
      </c>
      <c r="J85" s="1216">
        <f>+'Detalle renglón 210'!K188</f>
        <v>0</v>
      </c>
      <c r="K85" s="1275">
        <f t="shared" si="2"/>
        <v>0</v>
      </c>
    </row>
    <row r="86" spans="1:11" ht="15">
      <c r="A86" s="1212">
        <f t="shared" si="3"/>
        <v>86</v>
      </c>
      <c r="B86" s="4078"/>
      <c r="C86" s="4081"/>
      <c r="D86" s="4132" t="s">
        <v>766</v>
      </c>
      <c r="E86" s="4119"/>
      <c r="F86" s="1279" t="s">
        <v>767</v>
      </c>
      <c r="G86" s="955">
        <f>+'2517 Activos fijos'!D14+'2517 Activos fijos'!G14-'2517 Activos fijos'!I14+'2517 Activos fijos'!D15+'2517 Activos fijos'!G15-'2517 Activos fijos'!I15</f>
        <v>0</v>
      </c>
      <c r="H86" s="1126">
        <v>0</v>
      </c>
      <c r="I86" s="955">
        <v>0</v>
      </c>
      <c r="J86" s="955">
        <f>+'Detalle renglón 210'!N189-'2517 ESF Patrimonio'!G86</f>
        <v>0</v>
      </c>
      <c r="K86" s="1275">
        <f t="shared" si="2"/>
        <v>0</v>
      </c>
    </row>
    <row r="87" spans="1:11" ht="15">
      <c r="A87" s="1212">
        <f t="shared" si="3"/>
        <v>87</v>
      </c>
      <c r="B87" s="4078"/>
      <c r="C87" s="4081"/>
      <c r="D87" s="4133"/>
      <c r="E87" s="4134"/>
      <c r="F87" s="1279" t="s">
        <v>768</v>
      </c>
      <c r="G87" s="955">
        <f>+'2517 Activos fijos'!F14+'2517 Activos fijos'!H14-'2517 Activos fijos'!J14+'2517 Activos fijos'!F16+'2517 Activos fijos'!H15-'2517 Activos fijos'!J15</f>
        <v>0</v>
      </c>
      <c r="H87" s="1126">
        <v>0</v>
      </c>
      <c r="I87" s="955">
        <f>+G87</f>
        <v>0</v>
      </c>
      <c r="J87" s="955">
        <v>0</v>
      </c>
      <c r="K87" s="1275">
        <f t="shared" si="2"/>
        <v>0</v>
      </c>
    </row>
    <row r="88" spans="1:11" ht="15">
      <c r="A88" s="1212">
        <f t="shared" si="3"/>
        <v>88</v>
      </c>
      <c r="B88" s="4078"/>
      <c r="C88" s="4081"/>
      <c r="D88" s="4054" t="s">
        <v>769</v>
      </c>
      <c r="E88" s="4055"/>
      <c r="F88" s="4056"/>
      <c r="G88" s="955">
        <f>+'2517 Activos fijos'!D24+'2517 Activos fijos'!F24+'2517 Activos fijos'!G24+'2517 Activos fijos'!H24-'2517 Activos fijos'!I24-'2517 Activos fijos'!J24</f>
        <v>0</v>
      </c>
      <c r="H88" s="1126">
        <v>0</v>
      </c>
      <c r="I88" s="955">
        <v>0</v>
      </c>
      <c r="J88" s="955">
        <v>0</v>
      </c>
      <c r="K88" s="1275">
        <f t="shared" si="2"/>
        <v>0</v>
      </c>
    </row>
    <row r="89" spans="1:11" ht="15">
      <c r="A89" s="1212">
        <f t="shared" si="3"/>
        <v>89</v>
      </c>
      <c r="B89" s="4078"/>
      <c r="C89" s="4081"/>
      <c r="D89" s="4132" t="s">
        <v>770</v>
      </c>
      <c r="E89" s="4119"/>
      <c r="F89" s="1279" t="s">
        <v>767</v>
      </c>
      <c r="G89" s="1126">
        <f>+'2517 Activos fijos'!O32+'2517 Activos fijos'!P32-'2517 ESF Patrimonio'!G84-'2517 ESF Patrimonio'!G85-'2517 ESF Patrimonio'!G86-'2517 ESF Patrimonio'!G87-'2517 ESF Patrimonio'!G88+'2517 ESF Patrimonio'!G91+'2517 ESF Patrimonio'!G92</f>
        <v>0</v>
      </c>
      <c r="H89" s="1126">
        <v>0</v>
      </c>
      <c r="I89" s="1126">
        <f>'Detalle renglón 210'!M190+'Detalle renglón 210'!M195</f>
        <v>0</v>
      </c>
      <c r="J89" s="1126">
        <f>'Detalle renglón 210'!K190+'Detalle renglón 210'!K195</f>
        <v>0</v>
      </c>
      <c r="K89" s="1275">
        <f t="shared" si="2"/>
        <v>0</v>
      </c>
    </row>
    <row r="90" spans="1:11" ht="15">
      <c r="A90" s="1212">
        <f t="shared" si="3"/>
        <v>90</v>
      </c>
      <c r="B90" s="4078"/>
      <c r="C90" s="4081"/>
      <c r="D90" s="4133"/>
      <c r="E90" s="4134"/>
      <c r="F90" s="1279" t="s">
        <v>768</v>
      </c>
      <c r="G90" s="1126">
        <f>+('2517 Activos fijos'!F32+'2517 Activos fijos'!H32-'2517 Activos fijos'!J32)-'2517 ESF Patrimonio'!G87</f>
        <v>0</v>
      </c>
      <c r="H90" s="1126">
        <v>0</v>
      </c>
      <c r="I90" s="1126">
        <v>0</v>
      </c>
      <c r="J90" s="1126">
        <v>0</v>
      </c>
      <c r="K90" s="1275">
        <f t="shared" si="2"/>
        <v>0</v>
      </c>
    </row>
    <row r="91" spans="1:11" ht="15">
      <c r="A91" s="1212">
        <f t="shared" si="3"/>
        <v>91</v>
      </c>
      <c r="B91" s="4078"/>
      <c r="C91" s="4081"/>
      <c r="D91" s="4049" t="s">
        <v>771</v>
      </c>
      <c r="E91" s="4114"/>
      <c r="F91" s="4115"/>
      <c r="G91" s="1126">
        <f>+'2517 Activos fijos'!K32+'2517 Activos fijos'!L32+'2517 Activos fijos'!M32</f>
        <v>0</v>
      </c>
      <c r="H91" s="1126">
        <v>0</v>
      </c>
      <c r="I91" s="1126">
        <f>'Detalle renglón 210'!K197</f>
        <v>0</v>
      </c>
      <c r="J91" s="1126">
        <f>'Detalle renglón 210'!M197</f>
        <v>0</v>
      </c>
      <c r="K91" s="1275">
        <f t="shared" si="2"/>
        <v>0</v>
      </c>
    </row>
    <row r="92" spans="1:11" ht="15">
      <c r="A92" s="1212">
        <f t="shared" si="3"/>
        <v>92</v>
      </c>
      <c r="B92" s="4078"/>
      <c r="C92" s="4090"/>
      <c r="D92" s="4049" t="s">
        <v>772</v>
      </c>
      <c r="E92" s="4114"/>
      <c r="F92" s="4115"/>
      <c r="G92" s="1126">
        <f>+'2517 Activos fijos'!N32</f>
        <v>0</v>
      </c>
      <c r="H92" s="1126">
        <v>0</v>
      </c>
      <c r="I92" s="1126">
        <f>+G92</f>
        <v>0</v>
      </c>
      <c r="J92" s="619"/>
      <c r="K92" s="1275">
        <f t="shared" si="2"/>
        <v>0</v>
      </c>
    </row>
    <row r="93" spans="1:11" ht="15">
      <c r="A93" s="1212">
        <f t="shared" si="3"/>
        <v>93</v>
      </c>
      <c r="B93" s="4078"/>
      <c r="C93" s="4063" t="s">
        <v>773</v>
      </c>
      <c r="D93" s="4064"/>
      <c r="E93" s="4064"/>
      <c r="F93" s="4065"/>
      <c r="G93" s="1274">
        <f>G94+G105</f>
        <v>0</v>
      </c>
      <c r="H93" s="1274">
        <f>H94+H105</f>
        <v>0</v>
      </c>
      <c r="I93" s="1274">
        <f>I94+I105</f>
        <v>0</v>
      </c>
      <c r="J93" s="1274">
        <f>J94+J105</f>
        <v>0</v>
      </c>
      <c r="K93" s="1274">
        <f>K94+K105</f>
        <v>0</v>
      </c>
    </row>
    <row r="94" spans="1:11" ht="15">
      <c r="A94" s="1212">
        <f t="shared" si="3"/>
        <v>94</v>
      </c>
      <c r="B94" s="4078"/>
      <c r="C94" s="4080"/>
      <c r="D94" s="4130" t="s">
        <v>774</v>
      </c>
      <c r="E94" s="4118"/>
      <c r="F94" s="4119"/>
      <c r="G94" s="1277">
        <f>SUM(G95:G102)-G103-G104</f>
        <v>0</v>
      </c>
      <c r="H94" s="1277">
        <f>SUM(H95:H102)-H103-H104</f>
        <v>0</v>
      </c>
      <c r="I94" s="1277">
        <f>SUM(I95:I102)-I103-I104</f>
        <v>0</v>
      </c>
      <c r="J94" s="1277">
        <f>SUM(J95:J102)-J103-J104</f>
        <v>0</v>
      </c>
      <c r="K94" s="1277">
        <f>SUM(K95:K102)-K103-K104</f>
        <v>0</v>
      </c>
    </row>
    <row r="95" spans="1:11" ht="15">
      <c r="A95" s="1212">
        <f t="shared" si="3"/>
        <v>95</v>
      </c>
      <c r="B95" s="4078"/>
      <c r="C95" s="4128"/>
      <c r="D95" s="4080"/>
      <c r="E95" s="4095" t="s">
        <v>775</v>
      </c>
      <c r="F95" s="4105"/>
      <c r="G95" s="1216">
        <v>0</v>
      </c>
      <c r="H95" s="1126">
        <v>0</v>
      </c>
      <c r="I95" s="1216">
        <v>0</v>
      </c>
      <c r="J95" s="1216">
        <v>0</v>
      </c>
      <c r="K95" s="1275">
        <f t="shared" ref="K95:K117" si="4">G95+H95-I95+J95</f>
        <v>0</v>
      </c>
    </row>
    <row r="96" spans="1:11" ht="17.100000000000001" customHeight="1">
      <c r="A96" s="1212">
        <f t="shared" si="3"/>
        <v>96</v>
      </c>
      <c r="B96" s="4078"/>
      <c r="C96" s="4128"/>
      <c r="D96" s="4081"/>
      <c r="E96" s="4095" t="s">
        <v>313</v>
      </c>
      <c r="F96" s="4048"/>
      <c r="G96" s="1216">
        <f>+'2517 Activos fijos'!D41+'2517 Activos fijos'!F41+'2517 Activos fijos'!G41+'2517 Activos fijos'!H41-'2517 Activos fijos'!I41-'2517 Activos fijos'!J41</f>
        <v>0</v>
      </c>
      <c r="H96" s="1126">
        <v>0</v>
      </c>
      <c r="I96" s="1216">
        <f>+'Detalle renglón 210'!M137</f>
        <v>0</v>
      </c>
      <c r="J96" s="1216">
        <f>+'Detalle renglón 210'!K137</f>
        <v>0</v>
      </c>
      <c r="K96" s="1275">
        <f t="shared" si="4"/>
        <v>0</v>
      </c>
    </row>
    <row r="97" spans="1:11" ht="36.950000000000003" customHeight="1">
      <c r="A97" s="1212">
        <f t="shared" si="3"/>
        <v>97</v>
      </c>
      <c r="B97" s="4078"/>
      <c r="C97" s="4128"/>
      <c r="D97" s="4081"/>
      <c r="E97" s="4125" t="s">
        <v>776</v>
      </c>
      <c r="F97" s="1279" t="s">
        <v>767</v>
      </c>
      <c r="G97" s="1126">
        <f>+'2517 Activos fijos'!D40+'2517 Activos fijos'!D44+'2517 Activos fijos'!G40+'2517 Activos fijos'!G44-'2517 Activos fijos'!I40-'2517 Activos fijos'!I44</f>
        <v>0</v>
      </c>
      <c r="H97" s="1126">
        <v>0</v>
      </c>
      <c r="I97" s="1216">
        <f>+'Detalle renglón 210'!M138</f>
        <v>0</v>
      </c>
      <c r="J97" s="1126">
        <f>+'Detalle renglón 210'!K138</f>
        <v>0</v>
      </c>
      <c r="K97" s="1275">
        <f t="shared" si="4"/>
        <v>0</v>
      </c>
    </row>
    <row r="98" spans="1:11" ht="36" customHeight="1">
      <c r="A98" s="1212">
        <f t="shared" si="3"/>
        <v>98</v>
      </c>
      <c r="B98" s="4078"/>
      <c r="C98" s="4128"/>
      <c r="D98" s="4081"/>
      <c r="E98" s="4131"/>
      <c r="F98" s="1279" t="s">
        <v>768</v>
      </c>
      <c r="G98" s="1126">
        <f>+'2517 Activos fijos'!F40+'2517 Activos fijos'!F44+'2517 Activos fijos'!H40+'2517 Activos fijos'!H44-'2517 Activos fijos'!J40-'2517 Activos fijos'!J44</f>
        <v>0</v>
      </c>
      <c r="H98" s="1126">
        <v>0</v>
      </c>
      <c r="I98" s="1126">
        <f>+G98</f>
        <v>0</v>
      </c>
      <c r="J98" s="1126">
        <v>0</v>
      </c>
      <c r="K98" s="1275">
        <f t="shared" si="4"/>
        <v>0</v>
      </c>
    </row>
    <row r="99" spans="1:11" ht="15">
      <c r="A99" s="1212">
        <f t="shared" si="3"/>
        <v>99</v>
      </c>
      <c r="B99" s="4078"/>
      <c r="C99" s="4128"/>
      <c r="D99" s="4081"/>
      <c r="E99" s="4125" t="s">
        <v>777</v>
      </c>
      <c r="F99" s="1279" t="s">
        <v>767</v>
      </c>
      <c r="G99" s="1126">
        <v>0</v>
      </c>
      <c r="H99" s="1126">
        <v>0</v>
      </c>
      <c r="I99" s="1126">
        <v>0</v>
      </c>
      <c r="J99" s="1126">
        <v>0</v>
      </c>
      <c r="K99" s="1275">
        <f t="shared" si="4"/>
        <v>0</v>
      </c>
    </row>
    <row r="100" spans="1:11" ht="27" customHeight="1">
      <c r="A100" s="1212">
        <f t="shared" si="3"/>
        <v>100</v>
      </c>
      <c r="B100" s="4078"/>
      <c r="C100" s="4128"/>
      <c r="D100" s="4081"/>
      <c r="E100" s="4131"/>
      <c r="F100" s="1279" t="s">
        <v>768</v>
      </c>
      <c r="G100" s="1126">
        <v>0</v>
      </c>
      <c r="H100" s="1126">
        <v>0</v>
      </c>
      <c r="I100" s="1126">
        <f>+G100</f>
        <v>0</v>
      </c>
      <c r="J100" s="1126">
        <v>0</v>
      </c>
      <c r="K100" s="1275">
        <f t="shared" si="4"/>
        <v>0</v>
      </c>
    </row>
    <row r="101" spans="1:11" ht="15">
      <c r="A101" s="1212">
        <f t="shared" si="3"/>
        <v>101</v>
      </c>
      <c r="B101" s="4078"/>
      <c r="C101" s="4128"/>
      <c r="D101" s="4081"/>
      <c r="E101" s="4125" t="s">
        <v>314</v>
      </c>
      <c r="F101" s="1279" t="s">
        <v>767</v>
      </c>
      <c r="G101" s="1126">
        <f>(+'2517 Activos fijos'!O54+'2517 Activos fijos'!P54)-SUM(G95:G100)-G102+G103+G104</f>
        <v>0</v>
      </c>
      <c r="H101" s="1126">
        <v>0</v>
      </c>
      <c r="I101" s="1126">
        <f>+'Detalle renglón 210'!M139</f>
        <v>0</v>
      </c>
      <c r="J101" s="1126">
        <f>+'Detalle renglón 210'!K139</f>
        <v>0</v>
      </c>
      <c r="K101" s="1275">
        <f t="shared" si="4"/>
        <v>0</v>
      </c>
    </row>
    <row r="102" spans="1:11" ht="30.95" customHeight="1">
      <c r="A102" s="1212">
        <f t="shared" si="3"/>
        <v>102</v>
      </c>
      <c r="B102" s="4078"/>
      <c r="C102" s="4128"/>
      <c r="D102" s="4081"/>
      <c r="E102" s="4131"/>
      <c r="F102" s="1279" t="s">
        <v>768</v>
      </c>
      <c r="G102" s="1126">
        <f>('2517 Activos fijos'!F54+'2517 Activos fijos'!H54-'2517 Activos fijos'!J54)-G98-G100</f>
        <v>0</v>
      </c>
      <c r="H102" s="1126">
        <v>0</v>
      </c>
      <c r="I102" s="1126">
        <f>+G102</f>
        <v>0</v>
      </c>
      <c r="J102" s="1126">
        <v>0</v>
      </c>
      <c r="K102" s="1275">
        <f t="shared" si="4"/>
        <v>0</v>
      </c>
    </row>
    <row r="103" spans="1:11" ht="15">
      <c r="A103" s="1212">
        <f t="shared" si="3"/>
        <v>103</v>
      </c>
      <c r="B103" s="4078"/>
      <c r="C103" s="4128"/>
      <c r="D103" s="4081"/>
      <c r="E103" s="4049" t="s">
        <v>778</v>
      </c>
      <c r="F103" s="4111"/>
      <c r="G103" s="1126">
        <f>+'2517 Activos fijos'!K54+'2517 Activos fijos'!M54</f>
        <v>0</v>
      </c>
      <c r="H103" s="1126">
        <v>0</v>
      </c>
      <c r="I103" s="1126">
        <f>+'Detalle renglón 210'!K140</f>
        <v>0</v>
      </c>
      <c r="J103" s="1126">
        <f>+'Detalle renglón 210'!M140</f>
        <v>0</v>
      </c>
      <c r="K103" s="1275">
        <f t="shared" si="4"/>
        <v>0</v>
      </c>
    </row>
    <row r="104" spans="1:11" ht="15">
      <c r="A104" s="1212">
        <f t="shared" si="3"/>
        <v>104</v>
      </c>
      <c r="B104" s="4078"/>
      <c r="C104" s="4128"/>
      <c r="D104" s="4090"/>
      <c r="E104" s="4049" t="s">
        <v>779</v>
      </c>
      <c r="F104" s="4111"/>
      <c r="G104" s="1126">
        <f>+'2517 Activos fijos'!N54</f>
        <v>0</v>
      </c>
      <c r="H104" s="1126">
        <v>0</v>
      </c>
      <c r="I104" s="1126">
        <f>+G104</f>
        <v>0</v>
      </c>
      <c r="J104" s="619"/>
      <c r="K104" s="1275">
        <f t="shared" si="4"/>
        <v>0</v>
      </c>
    </row>
    <row r="105" spans="1:11" ht="15">
      <c r="A105" s="1212">
        <f t="shared" si="3"/>
        <v>105</v>
      </c>
      <c r="B105" s="4078"/>
      <c r="C105" s="4128"/>
      <c r="D105" s="4117" t="s">
        <v>4114</v>
      </c>
      <c r="E105" s="4118"/>
      <c r="F105" s="4119"/>
      <c r="G105" s="1280">
        <f>SUM(G106:G107)-G108-G109</f>
        <v>0</v>
      </c>
      <c r="H105" s="1280">
        <f>SUM(H106:H107)-H108-H109</f>
        <v>0</v>
      </c>
      <c r="I105" s="1280">
        <f>SUM(I106:I107)-I108-I109</f>
        <v>0</v>
      </c>
      <c r="J105" s="1280">
        <f>SUM(J106:J107)-J108-J109</f>
        <v>0</v>
      </c>
      <c r="K105" s="1280">
        <f>SUM(K106:K107)-K108-K109</f>
        <v>0</v>
      </c>
    </row>
    <row r="106" spans="1:11" ht="15">
      <c r="A106" s="1212">
        <f t="shared" si="3"/>
        <v>106</v>
      </c>
      <c r="B106" s="4078"/>
      <c r="C106" s="4128"/>
      <c r="D106" s="4124"/>
      <c r="E106" s="4125" t="s">
        <v>780</v>
      </c>
      <c r="F106" s="1278" t="s">
        <v>781</v>
      </c>
      <c r="G106" s="1126">
        <f>+'Detalle renglón 210'!H144</f>
        <v>0</v>
      </c>
      <c r="H106" s="1126">
        <v>0</v>
      </c>
      <c r="I106" s="1126">
        <f>+'Detalle renglón 210'!M144</f>
        <v>0</v>
      </c>
      <c r="J106" s="1126">
        <f>+'Detalle renglón 210'!K144</f>
        <v>0</v>
      </c>
      <c r="K106" s="1275">
        <f t="shared" si="4"/>
        <v>0</v>
      </c>
    </row>
    <row r="107" spans="1:11" ht="15">
      <c r="A107" s="1212">
        <f t="shared" si="3"/>
        <v>107</v>
      </c>
      <c r="B107" s="4078"/>
      <c r="C107" s="4128"/>
      <c r="D107" s="4124"/>
      <c r="E107" s="4126"/>
      <c r="F107" s="1278" t="s">
        <v>782</v>
      </c>
      <c r="G107" s="1126">
        <f>+'Detalle renglón 210'!H147</f>
        <v>0</v>
      </c>
      <c r="H107" s="1126">
        <v>0</v>
      </c>
      <c r="I107" s="1126">
        <f>+'Detalle renglón 210'!M147</f>
        <v>0</v>
      </c>
      <c r="J107" s="1126">
        <f>+'Detalle renglón 210'!K147</f>
        <v>0</v>
      </c>
      <c r="K107" s="1275">
        <f t="shared" si="4"/>
        <v>0</v>
      </c>
    </row>
    <row r="108" spans="1:11" ht="15">
      <c r="A108" s="1212">
        <f t="shared" si="3"/>
        <v>108</v>
      </c>
      <c r="B108" s="4078"/>
      <c r="C108" s="4128"/>
      <c r="D108" s="4081"/>
      <c r="E108" s="4127" t="s">
        <v>4115</v>
      </c>
      <c r="F108" s="4110"/>
      <c r="G108" s="1126">
        <f>+'Detalle renglón 210'!H148</f>
        <v>0</v>
      </c>
      <c r="H108" s="1126">
        <v>0</v>
      </c>
      <c r="I108" s="1126">
        <f>+'Detalle renglón 210'!K148</f>
        <v>0</v>
      </c>
      <c r="J108" s="1126">
        <f>+'Detalle renglón 210'!M148</f>
        <v>0</v>
      </c>
      <c r="K108" s="1275">
        <f t="shared" si="4"/>
        <v>0</v>
      </c>
    </row>
    <row r="109" spans="1:11" ht="24" customHeight="1">
      <c r="A109" s="1212">
        <f t="shared" si="3"/>
        <v>109</v>
      </c>
      <c r="B109" s="4078"/>
      <c r="C109" s="4129"/>
      <c r="D109" s="4090"/>
      <c r="E109" s="4127" t="s">
        <v>4116</v>
      </c>
      <c r="F109" s="4110"/>
      <c r="G109" s="1126">
        <f>+'Detalle renglón 210'!H149</f>
        <v>0</v>
      </c>
      <c r="H109" s="1126">
        <v>0</v>
      </c>
      <c r="I109" s="1126">
        <f>+'Detalle renglón 210'!K149</f>
        <v>0</v>
      </c>
      <c r="J109" s="619"/>
      <c r="K109" s="1275">
        <f t="shared" si="4"/>
        <v>0</v>
      </c>
    </row>
    <row r="110" spans="1:11" ht="15">
      <c r="A110" s="1212">
        <f t="shared" si="3"/>
        <v>110</v>
      </c>
      <c r="B110" s="4078"/>
      <c r="C110" s="4063" t="s">
        <v>502</v>
      </c>
      <c r="D110" s="4064"/>
      <c r="E110" s="4064"/>
      <c r="F110" s="4065"/>
      <c r="G110" s="1274">
        <f>G111+G112-G113-G114</f>
        <v>0</v>
      </c>
      <c r="H110" s="1274">
        <f>H111+H112-H113-H114</f>
        <v>0</v>
      </c>
      <c r="I110" s="1274">
        <f>I111+I112-I113-I114</f>
        <v>0</v>
      </c>
      <c r="J110" s="1274">
        <f>J111+J112-J113-J114</f>
        <v>0</v>
      </c>
      <c r="K110" s="1274">
        <f>K111+K112-K113-K114</f>
        <v>0</v>
      </c>
    </row>
    <row r="111" spans="1:11" ht="15">
      <c r="A111" s="1212">
        <f t="shared" si="3"/>
        <v>111</v>
      </c>
      <c r="B111" s="4078"/>
      <c r="C111" s="4080"/>
      <c r="D111" s="4120" t="s">
        <v>783</v>
      </c>
      <c r="E111" s="4121"/>
      <c r="F111" s="1282" t="s">
        <v>784</v>
      </c>
      <c r="G111" s="1126">
        <f>+'Detalle renglón 210'!H201++'Detalle renglón 210'!H204</f>
        <v>0</v>
      </c>
      <c r="H111" s="1126">
        <v>0</v>
      </c>
      <c r="I111" s="1126">
        <f>+'Detalle renglón 210'!M201+'Detalle renglón 210'!IN104</f>
        <v>0</v>
      </c>
      <c r="J111" s="1126">
        <f>+'Detalle renglón 210'!K201+'Detalle renglón 210'!K204</f>
        <v>0</v>
      </c>
      <c r="K111" s="1275">
        <f t="shared" si="4"/>
        <v>0</v>
      </c>
    </row>
    <row r="112" spans="1:11" ht="15">
      <c r="A112" s="1212">
        <f t="shared" si="3"/>
        <v>112</v>
      </c>
      <c r="B112" s="4078"/>
      <c r="C112" s="4081"/>
      <c r="D112" s="4121"/>
      <c r="E112" s="4121"/>
      <c r="F112" s="1283" t="s">
        <v>785</v>
      </c>
      <c r="G112" s="1126">
        <f>+'Detalle renglón 210'!H202+'Detalle renglón 210'!H205</f>
        <v>0</v>
      </c>
      <c r="H112" s="1126">
        <v>0</v>
      </c>
      <c r="I112" s="1126">
        <f>+'Detalle renglón 210'!M202+'Detalle renglón 210'!M205</f>
        <v>0</v>
      </c>
      <c r="J112" s="1126">
        <f>+'Detalle renglón 210'!K202+'Detalle renglón 210'!K205</f>
        <v>0</v>
      </c>
      <c r="K112" s="1275">
        <f t="shared" si="4"/>
        <v>0</v>
      </c>
    </row>
    <row r="113" spans="1:11" ht="15">
      <c r="A113" s="1212">
        <f t="shared" si="3"/>
        <v>113</v>
      </c>
      <c r="B113" s="4078"/>
      <c r="C113" s="4081"/>
      <c r="D113" s="4083" t="s">
        <v>786</v>
      </c>
      <c r="E113" s="4122"/>
      <c r="F113" s="4123"/>
      <c r="G113" s="1126">
        <f>SUM('2517 Activos fijos'!K34:M35)</f>
        <v>0</v>
      </c>
      <c r="H113" s="1126">
        <v>0</v>
      </c>
      <c r="I113" s="1126">
        <f>+'Detalle renglón 210'!K208+'Detalle renglón 210'!K209</f>
        <v>0</v>
      </c>
      <c r="J113" s="1126">
        <f>+'Detalle renglón 210'!M208+'Detalle renglón 210'!M209</f>
        <v>0</v>
      </c>
      <c r="K113" s="1275">
        <f t="shared" si="4"/>
        <v>0</v>
      </c>
    </row>
    <row r="114" spans="1:11" ht="15">
      <c r="A114" s="1212">
        <f t="shared" si="3"/>
        <v>114</v>
      </c>
      <c r="B114" s="4078"/>
      <c r="C114" s="4090"/>
      <c r="D114" s="4083" t="s">
        <v>787</v>
      </c>
      <c r="E114" s="4122"/>
      <c r="F114" s="4123"/>
      <c r="G114" s="1126">
        <f>+'2517 Activos fijos'!N34+'2517 Activos fijos'!N35</f>
        <v>0</v>
      </c>
      <c r="H114" s="1126">
        <v>0</v>
      </c>
      <c r="I114" s="1126">
        <f>+G114</f>
        <v>0</v>
      </c>
      <c r="J114" s="619"/>
      <c r="K114" s="1275">
        <f t="shared" si="4"/>
        <v>0</v>
      </c>
    </row>
    <row r="115" spans="1:11" ht="15">
      <c r="A115" s="1212">
        <f t="shared" si="3"/>
        <v>115</v>
      </c>
      <c r="B115" s="4078"/>
      <c r="C115" s="4063" t="s">
        <v>788</v>
      </c>
      <c r="D115" s="4064"/>
      <c r="E115" s="4064"/>
      <c r="F115" s="4065"/>
      <c r="G115" s="1284">
        <f>G116-G117</f>
        <v>0</v>
      </c>
      <c r="H115" s="1284">
        <f>H116-H117</f>
        <v>0</v>
      </c>
      <c r="I115" s="1284">
        <f>I116-I117</f>
        <v>0</v>
      </c>
      <c r="J115" s="1284">
        <f>J116-J117</f>
        <v>0</v>
      </c>
      <c r="K115" s="1284">
        <f>K116-K117</f>
        <v>0</v>
      </c>
    </row>
    <row r="116" spans="1:11" ht="15">
      <c r="A116" s="1212">
        <f t="shared" si="3"/>
        <v>116</v>
      </c>
      <c r="B116" s="4078"/>
      <c r="C116" s="4080"/>
      <c r="D116" s="4054" t="s">
        <v>789</v>
      </c>
      <c r="E116" s="4055"/>
      <c r="F116" s="4056"/>
      <c r="G116" s="1126">
        <f>+'2517 Activos fijos'!O37+'2517 Activos fijos'!N37</f>
        <v>0</v>
      </c>
      <c r="H116" s="1126">
        <v>0</v>
      </c>
      <c r="I116" s="1126"/>
      <c r="J116" s="955"/>
      <c r="K116" s="1275">
        <f t="shared" si="4"/>
        <v>0</v>
      </c>
    </row>
    <row r="117" spans="1:11" ht="15">
      <c r="A117" s="1212">
        <f t="shared" si="3"/>
        <v>117</v>
      </c>
      <c r="B117" s="4078"/>
      <c r="C117" s="4081"/>
      <c r="D117" s="4049" t="s">
        <v>790</v>
      </c>
      <c r="E117" s="4114"/>
      <c r="F117" s="4115"/>
      <c r="G117" s="1126">
        <f>+'2517 Activos fijos'!N37</f>
        <v>0</v>
      </c>
      <c r="H117" s="1126">
        <v>0</v>
      </c>
      <c r="I117" s="1126"/>
      <c r="J117" s="619"/>
      <c r="K117" s="1275">
        <f t="shared" si="4"/>
        <v>0</v>
      </c>
    </row>
    <row r="118" spans="1:11" ht="15">
      <c r="A118" s="1212">
        <f t="shared" si="3"/>
        <v>118</v>
      </c>
      <c r="B118" s="4078"/>
      <c r="C118" s="4063" t="s">
        <v>321</v>
      </c>
      <c r="D118" s="4064"/>
      <c r="E118" s="4064"/>
      <c r="F118" s="4065"/>
      <c r="G118" s="1274">
        <f>G119+G127</f>
        <v>0</v>
      </c>
      <c r="H118" s="1274">
        <f>H119+H127</f>
        <v>0</v>
      </c>
      <c r="I118" s="1274">
        <f>I119+I127</f>
        <v>0</v>
      </c>
      <c r="J118" s="1274">
        <f>J119+J127</f>
        <v>0</v>
      </c>
      <c r="K118" s="1274">
        <f>K119+K127</f>
        <v>0</v>
      </c>
    </row>
    <row r="119" spans="1:11" ht="15">
      <c r="A119" s="1212">
        <f t="shared" si="3"/>
        <v>119</v>
      </c>
      <c r="B119" s="4078"/>
      <c r="C119" s="4116"/>
      <c r="D119" s="4117" t="s">
        <v>791</v>
      </c>
      <c r="E119" s="4118"/>
      <c r="F119" s="4119"/>
      <c r="G119" s="1280">
        <f>G120-G121-G122+G123+G124-G125+G126</f>
        <v>0</v>
      </c>
      <c r="H119" s="1280">
        <f>H120-H121-H122+H123+H124-H125+H126</f>
        <v>0</v>
      </c>
      <c r="I119" s="1280">
        <f>I120-I121-I122+I123+I124-I125+I126</f>
        <v>0</v>
      </c>
      <c r="J119" s="1280">
        <f>J120-J121-J122+J123+J124-J125+J126</f>
        <v>0</v>
      </c>
      <c r="K119" s="1280">
        <f>K120-K121-K122+K123+K124-K125+K126</f>
        <v>0</v>
      </c>
    </row>
    <row r="120" spans="1:11" ht="15">
      <c r="A120" s="1212">
        <f t="shared" si="3"/>
        <v>120</v>
      </c>
      <c r="B120" s="4078"/>
      <c r="C120" s="4103"/>
      <c r="D120" s="4080"/>
      <c r="E120" s="4095" t="s">
        <v>792</v>
      </c>
      <c r="F120" s="4105"/>
      <c r="G120" s="1126">
        <f>+'Detalle renglón 210'!H153</f>
        <v>0</v>
      </c>
      <c r="H120" s="1126">
        <v>0</v>
      </c>
      <c r="I120" s="1126">
        <f>+'Detalle renglón 210'!M153</f>
        <v>0</v>
      </c>
      <c r="J120" s="1126">
        <f>+'Detalle renglón 210'!K153</f>
        <v>0</v>
      </c>
      <c r="K120" s="1275">
        <f t="shared" ref="K120:K138" si="5">G120+H120-I120+J120</f>
        <v>0</v>
      </c>
    </row>
    <row r="121" spans="1:11" ht="27" customHeight="1">
      <c r="A121" s="1212">
        <f t="shared" si="3"/>
        <v>121</v>
      </c>
      <c r="B121" s="4078"/>
      <c r="C121" s="4103"/>
      <c r="D121" s="4081"/>
      <c r="E121" s="4106" t="s">
        <v>793</v>
      </c>
      <c r="F121" s="4110"/>
      <c r="G121" s="1126">
        <f>-'Detalle renglón 210'!H154</f>
        <v>0</v>
      </c>
      <c r="H121" s="1126">
        <v>0</v>
      </c>
      <c r="I121" s="1126">
        <f>-'Detalle renglón 210'!K154</f>
        <v>0</v>
      </c>
      <c r="J121" s="1126">
        <f>-'Detalle renglón 210'!K154</f>
        <v>0</v>
      </c>
      <c r="K121" s="1275">
        <f t="shared" si="5"/>
        <v>0</v>
      </c>
    </row>
    <row r="122" spans="1:11" ht="15">
      <c r="A122" s="1212">
        <f t="shared" si="3"/>
        <v>122</v>
      </c>
      <c r="B122" s="4078"/>
      <c r="C122" s="4103"/>
      <c r="D122" s="4081"/>
      <c r="E122" s="4106" t="s">
        <v>794</v>
      </c>
      <c r="F122" s="4110"/>
      <c r="G122" s="1126">
        <f>-'Detalle renglón 210'!H155</f>
        <v>0</v>
      </c>
      <c r="H122" s="1126">
        <v>0</v>
      </c>
      <c r="I122" s="1126">
        <f>'Detalle renglón 210'!K155</f>
        <v>0</v>
      </c>
      <c r="J122" s="619"/>
      <c r="K122" s="1275">
        <f t="shared" si="5"/>
        <v>0</v>
      </c>
    </row>
    <row r="123" spans="1:11" ht="15">
      <c r="A123" s="1212">
        <f t="shared" si="3"/>
        <v>123</v>
      </c>
      <c r="B123" s="4078"/>
      <c r="C123" s="4103"/>
      <c r="D123" s="4081"/>
      <c r="E123" s="4095" t="s">
        <v>795</v>
      </c>
      <c r="F123" s="4105"/>
      <c r="G123" s="1126">
        <f>+'Detalle renglón 210'!H158+'Detalle renglón 210'!H159</f>
        <v>0</v>
      </c>
      <c r="H123" s="1126">
        <v>0</v>
      </c>
      <c r="I123" s="1126">
        <f>+'Detalle renglón 210'!M158+'Detalle renglón 210'!M159</f>
        <v>0</v>
      </c>
      <c r="J123" s="1126">
        <f>+'Detalle renglón 210'!K158+'Detalle renglón 210'!K159</f>
        <v>0</v>
      </c>
      <c r="K123" s="1275">
        <f t="shared" si="5"/>
        <v>0</v>
      </c>
    </row>
    <row r="124" spans="1:11" ht="15">
      <c r="A124" s="1212">
        <f t="shared" si="3"/>
        <v>124</v>
      </c>
      <c r="B124" s="4078"/>
      <c r="C124" s="4103"/>
      <c r="D124" s="4081"/>
      <c r="E124" s="4095" t="s">
        <v>327</v>
      </c>
      <c r="F124" s="4048"/>
      <c r="G124" s="1126">
        <f>+'Detalle renglón 210'!H162</f>
        <v>0</v>
      </c>
      <c r="H124" s="1126">
        <v>0</v>
      </c>
      <c r="I124" s="1126">
        <f>+'Detalle renglón 210'!M162</f>
        <v>0</v>
      </c>
      <c r="J124" s="1126">
        <f>+'Detalle renglón 210'!K162</f>
        <v>0</v>
      </c>
      <c r="K124" s="1275">
        <f t="shared" si="5"/>
        <v>0</v>
      </c>
    </row>
    <row r="125" spans="1:11" ht="15">
      <c r="A125" s="1212">
        <f t="shared" si="3"/>
        <v>125</v>
      </c>
      <c r="B125" s="4078"/>
      <c r="C125" s="4103"/>
      <c r="D125" s="4081"/>
      <c r="E125" s="4106" t="s">
        <v>796</v>
      </c>
      <c r="F125" s="4107"/>
      <c r="G125" s="1126">
        <f>-'Detalle renglón 210'!H163</f>
        <v>0</v>
      </c>
      <c r="H125" s="1126">
        <v>0</v>
      </c>
      <c r="I125" s="1126">
        <f>'Detalle renglón 210'!K163</f>
        <v>0</v>
      </c>
      <c r="J125" s="619"/>
      <c r="K125" s="1275">
        <f t="shared" si="5"/>
        <v>0</v>
      </c>
    </row>
    <row r="126" spans="1:11" ht="15">
      <c r="A126" s="1212">
        <f t="shared" si="3"/>
        <v>126</v>
      </c>
      <c r="B126" s="4078"/>
      <c r="C126" s="4103"/>
      <c r="D126" s="4090"/>
      <c r="E126" s="4095" t="s">
        <v>797</v>
      </c>
      <c r="F126" s="4048"/>
      <c r="G126" s="1126">
        <f>+'Detalle renglón 210'!H166+'Detalle renglón 210'!H167</f>
        <v>0</v>
      </c>
      <c r="H126" s="1126">
        <v>0</v>
      </c>
      <c r="I126" s="1126">
        <f>+'Detalle renglón 210'!M166+'Detalle renglón 210'!M167</f>
        <v>0</v>
      </c>
      <c r="J126" s="1126">
        <f>+'Detalle renglón 210'!K166+'Detalle renglón 210'!K167</f>
        <v>0</v>
      </c>
      <c r="K126" s="1275">
        <f t="shared" si="5"/>
        <v>0</v>
      </c>
    </row>
    <row r="127" spans="1:11" ht="15">
      <c r="A127" s="1212">
        <f t="shared" si="3"/>
        <v>127</v>
      </c>
      <c r="B127" s="4078"/>
      <c r="C127" s="4103"/>
      <c r="D127" s="4108" t="s">
        <v>798</v>
      </c>
      <c r="E127" s="4109"/>
      <c r="F127" s="4109"/>
      <c r="G127" s="1280">
        <f>G128-G129-G130+G131+G132-G133+G134</f>
        <v>0</v>
      </c>
      <c r="H127" s="1280">
        <f>H128-H129-H130+H131+H132-H133+H134</f>
        <v>0</v>
      </c>
      <c r="I127" s="1280">
        <f>I128-I129-I130+I131+I132-I133+I134</f>
        <v>0</v>
      </c>
      <c r="J127" s="1280">
        <f>J128-J129-J130+J131+J132-J133+J134</f>
        <v>0</v>
      </c>
      <c r="K127" s="1280">
        <f>K128-K129-K130+K131+K132-K133+K134</f>
        <v>0</v>
      </c>
    </row>
    <row r="128" spans="1:11" ht="15">
      <c r="A128" s="1212">
        <f t="shared" si="3"/>
        <v>128</v>
      </c>
      <c r="B128" s="4078"/>
      <c r="C128" s="4103"/>
      <c r="D128" s="4080"/>
      <c r="E128" s="4095" t="s">
        <v>330</v>
      </c>
      <c r="F128" s="4105"/>
      <c r="G128" s="1126">
        <f>+'Detalle renglón 210'!H170</f>
        <v>0</v>
      </c>
      <c r="H128" s="1126">
        <v>0</v>
      </c>
      <c r="I128" s="1126">
        <f>+'Detalle renglón 210'!M170</f>
        <v>0</v>
      </c>
      <c r="J128" s="1126">
        <f>+'Detalle renglón 210'!K170</f>
        <v>0</v>
      </c>
      <c r="K128" s="1275">
        <f t="shared" si="5"/>
        <v>0</v>
      </c>
    </row>
    <row r="129" spans="1:11" ht="15">
      <c r="A129" s="1212">
        <f t="shared" si="3"/>
        <v>129</v>
      </c>
      <c r="B129" s="4078"/>
      <c r="C129" s="4103"/>
      <c r="D129" s="4081"/>
      <c r="E129" s="4106" t="s">
        <v>799</v>
      </c>
      <c r="F129" s="4110"/>
      <c r="G129" s="1126">
        <f>-'Detalle renglón 210'!H171</f>
        <v>0</v>
      </c>
      <c r="H129" s="1126">
        <v>0</v>
      </c>
      <c r="I129" s="1126">
        <f>'Detalle renglón 210'!K171</f>
        <v>0</v>
      </c>
      <c r="J129" s="1126">
        <f>'Detalle renglón 210'!M171</f>
        <v>0</v>
      </c>
      <c r="K129" s="1275">
        <f t="shared" si="5"/>
        <v>0</v>
      </c>
    </row>
    <row r="130" spans="1:11" ht="15">
      <c r="A130" s="1212">
        <f t="shared" si="3"/>
        <v>130</v>
      </c>
      <c r="B130" s="4078"/>
      <c r="C130" s="4103"/>
      <c r="D130" s="4081"/>
      <c r="E130" s="4049" t="s">
        <v>800</v>
      </c>
      <c r="F130" s="4111"/>
      <c r="G130" s="1126">
        <f>-'Detalle renglón 210'!H172</f>
        <v>0</v>
      </c>
      <c r="H130" s="1126">
        <v>0</v>
      </c>
      <c r="I130" s="1126">
        <f>'Detalle renglón 210'!K172</f>
        <v>0</v>
      </c>
      <c r="J130" s="619"/>
      <c r="K130" s="1275">
        <f t="shared" si="5"/>
        <v>0</v>
      </c>
    </row>
    <row r="131" spans="1:11" ht="15">
      <c r="A131" s="1212">
        <f t="shared" si="3"/>
        <v>131</v>
      </c>
      <c r="B131" s="4078"/>
      <c r="C131" s="4103"/>
      <c r="D131" s="4081"/>
      <c r="E131" s="4112" t="s">
        <v>331</v>
      </c>
      <c r="F131" s="4113"/>
      <c r="G131" s="243">
        <f>+'Detalle renglón 210'!H175+'Detalle renglón 210'!H176</f>
        <v>0</v>
      </c>
      <c r="H131" s="1126">
        <v>0</v>
      </c>
      <c r="I131" s="243">
        <f>+'Detalle renglón 210'!M175+'Detalle renglón 210'!M176</f>
        <v>0</v>
      </c>
      <c r="J131" s="243">
        <f>+'Detalle renglón 210'!K175+'Detalle renglón 210'!K176</f>
        <v>0</v>
      </c>
      <c r="K131" s="1275">
        <f t="shared" si="5"/>
        <v>0</v>
      </c>
    </row>
    <row r="132" spans="1:11" ht="15">
      <c r="A132" s="1212">
        <f t="shared" si="3"/>
        <v>132</v>
      </c>
      <c r="B132" s="4078"/>
      <c r="C132" s="4103"/>
      <c r="D132" s="4081"/>
      <c r="E132" s="4095" t="s">
        <v>801</v>
      </c>
      <c r="F132" s="4048"/>
      <c r="G132" s="243">
        <f>+'Detalle renglón 210'!H179</f>
        <v>0</v>
      </c>
      <c r="H132" s="1126">
        <v>0</v>
      </c>
      <c r="I132" s="243">
        <f>+'Detalle renglón 210'!M179</f>
        <v>0</v>
      </c>
      <c r="J132" s="243">
        <f>+'Detalle renglón 210'!N179</f>
        <v>0</v>
      </c>
      <c r="K132" s="1275">
        <f t="shared" si="5"/>
        <v>0</v>
      </c>
    </row>
    <row r="133" spans="1:11" ht="15">
      <c r="A133" s="1212">
        <f t="shared" si="3"/>
        <v>133</v>
      </c>
      <c r="B133" s="4078"/>
      <c r="C133" s="4103"/>
      <c r="D133" s="4081"/>
      <c r="E133" s="4106" t="s">
        <v>802</v>
      </c>
      <c r="F133" s="4107"/>
      <c r="G133" s="243">
        <f>-'Detalle renglón 210'!H180</f>
        <v>0</v>
      </c>
      <c r="H133" s="1126">
        <v>0</v>
      </c>
      <c r="I133" s="243">
        <f>+'Detalle renglón 210'!K180</f>
        <v>0</v>
      </c>
      <c r="J133" s="619"/>
      <c r="K133" s="1275">
        <f t="shared" si="5"/>
        <v>0</v>
      </c>
    </row>
    <row r="134" spans="1:11" ht="26.1" customHeight="1">
      <c r="A134" s="1212">
        <f t="shared" si="3"/>
        <v>134</v>
      </c>
      <c r="B134" s="4078"/>
      <c r="C134" s="4104"/>
      <c r="D134" s="4090"/>
      <c r="E134" s="4095" t="s">
        <v>803</v>
      </c>
      <c r="F134" s="4048"/>
      <c r="G134" s="243">
        <f>+'Detalle renglón 210'!H183+'Detalle renglón 210'!H184</f>
        <v>0</v>
      </c>
      <c r="H134" s="1126">
        <v>0</v>
      </c>
      <c r="I134" s="243">
        <f>+'Detalle renglón 210'!M183+'Detalle renglón 210'!M184</f>
        <v>0</v>
      </c>
      <c r="J134" s="243">
        <f>+'Detalle renglón 210'!K183+'Detalle renglón 210'!K184</f>
        <v>0</v>
      </c>
      <c r="K134" s="1275">
        <f t="shared" si="5"/>
        <v>0</v>
      </c>
    </row>
    <row r="135" spans="1:11" ht="15">
      <c r="A135" s="1212">
        <f t="shared" si="3"/>
        <v>135</v>
      </c>
      <c r="B135" s="4078"/>
      <c r="C135" s="4086" t="s">
        <v>365</v>
      </c>
      <c r="D135" s="4087"/>
      <c r="E135" s="4087"/>
      <c r="F135" s="4088"/>
      <c r="G135" s="1274">
        <f>SUM(G136:G138)</f>
        <v>0</v>
      </c>
      <c r="H135" s="1274">
        <f>SUM(H136:H138)</f>
        <v>0</v>
      </c>
      <c r="I135" s="1274">
        <f>SUM(I136:I138)</f>
        <v>0</v>
      </c>
      <c r="J135" s="1274">
        <f>SUM(J136:J138)</f>
        <v>0</v>
      </c>
      <c r="K135" s="1274">
        <f>SUM(K136:K138)</f>
        <v>0</v>
      </c>
    </row>
    <row r="136" spans="1:11" ht="15">
      <c r="A136" s="1212">
        <f t="shared" si="3"/>
        <v>136</v>
      </c>
      <c r="B136" s="4078"/>
      <c r="C136" s="4102"/>
      <c r="D136" s="4054" t="s">
        <v>804</v>
      </c>
      <c r="E136" s="4055"/>
      <c r="F136" s="4056"/>
      <c r="G136" s="1216">
        <f>+'Detalle renglón 210'!H235</f>
        <v>0</v>
      </c>
      <c r="H136" s="1126">
        <v>0</v>
      </c>
      <c r="I136" s="1216">
        <f>+'Detalle renglón 210'!M235</f>
        <v>0</v>
      </c>
      <c r="J136" s="1216">
        <f>+'Detalle renglón 210'!K235</f>
        <v>0</v>
      </c>
      <c r="K136" s="1275">
        <f t="shared" si="5"/>
        <v>0</v>
      </c>
    </row>
    <row r="137" spans="1:11" ht="15">
      <c r="A137" s="1212">
        <f t="shared" si="3"/>
        <v>137</v>
      </c>
      <c r="B137" s="4078"/>
      <c r="C137" s="4103"/>
      <c r="D137" s="4054" t="s">
        <v>365</v>
      </c>
      <c r="E137" s="4055"/>
      <c r="F137" s="4056"/>
      <c r="G137" s="1126">
        <v>0</v>
      </c>
      <c r="H137" s="1126">
        <v>0</v>
      </c>
      <c r="I137" s="1126">
        <v>0</v>
      </c>
      <c r="J137" s="1126">
        <v>0</v>
      </c>
      <c r="K137" s="1275">
        <f t="shared" si="5"/>
        <v>0</v>
      </c>
    </row>
    <row r="138" spans="1:11" ht="15">
      <c r="A138" s="1212">
        <f t="shared" si="3"/>
        <v>138</v>
      </c>
      <c r="B138" s="4078"/>
      <c r="C138" s="4104"/>
      <c r="D138" s="4091" t="s">
        <v>510</v>
      </c>
      <c r="E138" s="4055"/>
      <c r="F138" s="4056"/>
      <c r="G138" s="614"/>
      <c r="H138" s="614"/>
      <c r="I138" s="614"/>
      <c r="J138" s="1126">
        <f>+'Detalle renglón 210'!N239+'Detalle renglón 210'!N240</f>
        <v>0</v>
      </c>
      <c r="K138" s="1275">
        <f t="shared" si="5"/>
        <v>0</v>
      </c>
    </row>
    <row r="139" spans="1:11" ht="15">
      <c r="A139" s="1212">
        <f t="shared" si="3"/>
        <v>139</v>
      </c>
      <c r="B139" s="4079"/>
      <c r="C139" s="4057" t="s">
        <v>805</v>
      </c>
      <c r="D139" s="4058"/>
      <c r="E139" s="4058"/>
      <c r="F139" s="4059"/>
      <c r="G139" s="1284">
        <f>G11+G17+G40+G60+G72+G77+G82+G83+G93+G110+G115+G118+G135</f>
        <v>0</v>
      </c>
      <c r="H139" s="1284">
        <f>H11+H17+H40+H60+H72+H77+H82+H83+H93+H110+H115+H118+H135</f>
        <v>0</v>
      </c>
      <c r="I139" s="1284">
        <f>I11+I17+I40+I60+I72+I77+I82+I83+I93+I110+I115+I118+I135</f>
        <v>0</v>
      </c>
      <c r="J139" s="1284">
        <f>J11+J17+J40+J60+J72+J77+J82+J83+J93+J110+J115+J118+J135</f>
        <v>0</v>
      </c>
      <c r="K139" s="1284">
        <f>K11+K17+K40+K60+K72+K77+K82+K83+K93+K110+K115+K118+K135</f>
        <v>0</v>
      </c>
    </row>
    <row r="140" spans="1:11" ht="15">
      <c r="A140" s="1212">
        <f t="shared" ref="A140:A203" si="6">A139+1</f>
        <v>140</v>
      </c>
      <c r="B140" s="4063" t="s">
        <v>806</v>
      </c>
      <c r="C140" s="4064"/>
      <c r="D140" s="4064"/>
      <c r="E140" s="4064"/>
      <c r="F140" s="4064"/>
      <c r="G140" s="4064"/>
      <c r="H140" s="4064"/>
      <c r="I140" s="4064"/>
      <c r="J140" s="4064"/>
      <c r="K140" s="4065"/>
    </row>
    <row r="141" spans="1:11" ht="15">
      <c r="A141" s="1212">
        <f t="shared" si="6"/>
        <v>141</v>
      </c>
      <c r="B141" s="4077"/>
      <c r="C141" s="4099" t="s">
        <v>807</v>
      </c>
      <c r="D141" s="4100"/>
      <c r="E141" s="4100"/>
      <c r="F141" s="4100"/>
      <c r="G141" s="1274">
        <f>SUM(G142:G151)</f>
        <v>0</v>
      </c>
      <c r="H141" s="1274">
        <f>SUM(H142:H151)</f>
        <v>0</v>
      </c>
      <c r="I141" s="1274">
        <f>SUM(I142:I151)</f>
        <v>0</v>
      </c>
      <c r="J141" s="1274">
        <f>SUM(J142:J151)</f>
        <v>0</v>
      </c>
      <c r="K141" s="1274">
        <f>SUM(K142:K151)</f>
        <v>0</v>
      </c>
    </row>
    <row r="142" spans="1:11" ht="15">
      <c r="A142" s="1212">
        <f t="shared" si="6"/>
        <v>142</v>
      </c>
      <c r="B142" s="4078"/>
      <c r="C142" s="4080"/>
      <c r="D142" s="4095" t="s">
        <v>808</v>
      </c>
      <c r="E142" s="4096"/>
      <c r="F142" s="4048"/>
      <c r="G142" s="1126">
        <f>+'Detalle renglón 210'!I244+'Detalle renglón 210'!I247</f>
        <v>0</v>
      </c>
      <c r="H142" s="1126">
        <v>0</v>
      </c>
      <c r="I142" s="1126">
        <f>+'Detalle renglón 210'!K244+'Detalle renglón 210'!K247</f>
        <v>0</v>
      </c>
      <c r="J142" s="1126">
        <f>+'Detalle renglón 210'!M244+'Detalle renglón 210'!M247</f>
        <v>0</v>
      </c>
      <c r="K142" s="1275">
        <f t="shared" ref="K142:K191" si="7">G142+H142-I142+J142</f>
        <v>0</v>
      </c>
    </row>
    <row r="143" spans="1:11" ht="15">
      <c r="A143" s="1212">
        <f t="shared" si="6"/>
        <v>143</v>
      </c>
      <c r="B143" s="4078"/>
      <c r="C143" s="4081"/>
      <c r="D143" s="4095" t="s">
        <v>809</v>
      </c>
      <c r="E143" s="4096"/>
      <c r="F143" s="4048"/>
      <c r="G143" s="1126">
        <f>+'Detalle renglón 210'!I245</f>
        <v>0</v>
      </c>
      <c r="H143" s="1126">
        <v>0</v>
      </c>
      <c r="I143" s="1126">
        <f>+'Detalle renglón 210'!K245</f>
        <v>0</v>
      </c>
      <c r="J143" s="1126">
        <f>+'Detalle renglón 210'!M245</f>
        <v>0</v>
      </c>
      <c r="K143" s="1275">
        <f t="shared" si="7"/>
        <v>0</v>
      </c>
    </row>
    <row r="144" spans="1:11" ht="15">
      <c r="A144" s="1212">
        <f t="shared" si="6"/>
        <v>144</v>
      </c>
      <c r="B144" s="4078"/>
      <c r="C144" s="4081"/>
      <c r="D144" s="4095" t="s">
        <v>810</v>
      </c>
      <c r="E144" s="4096"/>
      <c r="F144" s="4048"/>
      <c r="G144" s="1126">
        <v>0</v>
      </c>
      <c r="H144" s="1126">
        <v>0</v>
      </c>
      <c r="I144" s="1126">
        <v>0</v>
      </c>
      <c r="J144" s="1126">
        <v>0</v>
      </c>
      <c r="K144" s="1275">
        <f t="shared" si="7"/>
        <v>0</v>
      </c>
    </row>
    <row r="145" spans="1:11" ht="15">
      <c r="A145" s="1212">
        <f t="shared" si="6"/>
        <v>145</v>
      </c>
      <c r="B145" s="4078"/>
      <c r="C145" s="4081"/>
      <c r="D145" s="4095" t="s">
        <v>811</v>
      </c>
      <c r="E145" s="4096"/>
      <c r="F145" s="4048"/>
      <c r="G145" s="1126">
        <v>0</v>
      </c>
      <c r="H145" s="1126">
        <v>0</v>
      </c>
      <c r="I145" s="1126">
        <v>0</v>
      </c>
      <c r="J145" s="1126">
        <v>0</v>
      </c>
      <c r="K145" s="1275">
        <f t="shared" si="7"/>
        <v>0</v>
      </c>
    </row>
    <row r="146" spans="1:11" ht="15">
      <c r="A146" s="1212">
        <f t="shared" si="6"/>
        <v>146</v>
      </c>
      <c r="B146" s="4078"/>
      <c r="C146" s="4081"/>
      <c r="D146" s="4095" t="s">
        <v>812</v>
      </c>
      <c r="E146" s="4096"/>
      <c r="F146" s="4048"/>
      <c r="G146" s="1113">
        <f>+'Detalle renglón 210'!I252</f>
        <v>0</v>
      </c>
      <c r="H146" s="1113">
        <v>0</v>
      </c>
      <c r="I146" s="1113">
        <f>+'Detalle renglón 210'!K252</f>
        <v>0</v>
      </c>
      <c r="J146" s="1113">
        <f>+'Detalle renglón 210'!M252</f>
        <v>0</v>
      </c>
      <c r="K146" s="1275">
        <f t="shared" si="7"/>
        <v>0</v>
      </c>
    </row>
    <row r="147" spans="1:11" ht="15">
      <c r="A147" s="1212">
        <f t="shared" si="6"/>
        <v>147</v>
      </c>
      <c r="B147" s="4078"/>
      <c r="C147" s="4081"/>
      <c r="D147" s="4095" t="s">
        <v>813</v>
      </c>
      <c r="E147" s="4096"/>
      <c r="F147" s="4048"/>
      <c r="G147" s="1113">
        <v>0</v>
      </c>
      <c r="H147" s="1113">
        <v>0</v>
      </c>
      <c r="I147" s="1113">
        <v>0</v>
      </c>
      <c r="J147" s="1113">
        <v>0</v>
      </c>
      <c r="K147" s="1275">
        <f t="shared" si="7"/>
        <v>0</v>
      </c>
    </row>
    <row r="148" spans="1:11" ht="15">
      <c r="A148" s="1212">
        <f t="shared" si="6"/>
        <v>148</v>
      </c>
      <c r="B148" s="4078"/>
      <c r="C148" s="4081"/>
      <c r="D148" s="4095" t="s">
        <v>814</v>
      </c>
      <c r="E148" s="4096"/>
      <c r="F148" s="4048"/>
      <c r="G148" s="1113">
        <f>+'Detalle renglón 210'!I273</f>
        <v>0</v>
      </c>
      <c r="H148" s="1113">
        <v>0</v>
      </c>
      <c r="I148" s="1113">
        <f>+'Detalle renglón 210'!K273</f>
        <v>0</v>
      </c>
      <c r="J148" s="1113">
        <f>+'Detalle renglón 210'!M273</f>
        <v>0</v>
      </c>
      <c r="K148" s="1275">
        <f t="shared" si="7"/>
        <v>0</v>
      </c>
    </row>
    <row r="149" spans="1:11" ht="15">
      <c r="A149" s="1212">
        <f t="shared" si="6"/>
        <v>149</v>
      </c>
      <c r="B149" s="4078"/>
      <c r="C149" s="4081"/>
      <c r="D149" s="4095" t="s">
        <v>375</v>
      </c>
      <c r="E149" s="4097"/>
      <c r="F149" s="4098"/>
      <c r="G149" s="1113">
        <f>+'Detalle renglón 210'!I253+'Detalle renglón 210'!I254+'Detalle renglón 210'!I255</f>
        <v>0</v>
      </c>
      <c r="H149" s="1113">
        <v>0</v>
      </c>
      <c r="I149" s="1113">
        <f>+'Detalle renglón 210'!K253+'Detalle renglón 210'!K254+'Detalle renglón 210'!K255</f>
        <v>0</v>
      </c>
      <c r="J149" s="1113">
        <f>+'Detalle renglón 210'!M253+'Detalle renglón 210'!M254+'Detalle renglón 210'!M255</f>
        <v>0</v>
      </c>
      <c r="K149" s="1275">
        <f t="shared" si="7"/>
        <v>0</v>
      </c>
    </row>
    <row r="150" spans="1:11" ht="15">
      <c r="A150" s="1212">
        <f t="shared" si="6"/>
        <v>150</v>
      </c>
      <c r="B150" s="4078"/>
      <c r="C150" s="4081"/>
      <c r="D150" s="4095" t="s">
        <v>815</v>
      </c>
      <c r="E150" s="4096"/>
      <c r="F150" s="4048"/>
      <c r="G150" s="1113">
        <v>0</v>
      </c>
      <c r="H150" s="1113">
        <v>0</v>
      </c>
      <c r="I150" s="1113">
        <v>0</v>
      </c>
      <c r="J150" s="1113">
        <v>0</v>
      </c>
      <c r="K150" s="1275">
        <f t="shared" si="7"/>
        <v>0</v>
      </c>
    </row>
    <row r="151" spans="1:11" ht="15">
      <c r="A151" s="1212">
        <f t="shared" si="6"/>
        <v>151</v>
      </c>
      <c r="B151" s="4078"/>
      <c r="C151" s="4090"/>
      <c r="D151" s="4095" t="s">
        <v>816</v>
      </c>
      <c r="E151" s="4096"/>
      <c r="F151" s="4048"/>
      <c r="G151" s="1126">
        <v>0</v>
      </c>
      <c r="H151" s="1126">
        <v>0</v>
      </c>
      <c r="I151" s="1126">
        <v>0</v>
      </c>
      <c r="J151" s="1126">
        <v>0</v>
      </c>
      <c r="K151" s="1275">
        <f t="shared" si="7"/>
        <v>0</v>
      </c>
    </row>
    <row r="152" spans="1:11" ht="15">
      <c r="A152" s="1212">
        <f t="shared" si="6"/>
        <v>152</v>
      </c>
      <c r="B152" s="4078"/>
      <c r="C152" s="4063" t="s">
        <v>817</v>
      </c>
      <c r="D152" s="4064"/>
      <c r="E152" s="4064"/>
      <c r="F152" s="4065"/>
      <c r="G152" s="1274">
        <f>SUM(G153:G155)</f>
        <v>0</v>
      </c>
      <c r="H152" s="1274">
        <f>SUM(H153:H155)</f>
        <v>0</v>
      </c>
      <c r="I152" s="1274">
        <f>SUM(I153:I155)</f>
        <v>0</v>
      </c>
      <c r="J152" s="1274">
        <f>SUM(J153:J155)</f>
        <v>0</v>
      </c>
      <c r="K152" s="1274">
        <f>SUM(K153:K155)</f>
        <v>0</v>
      </c>
    </row>
    <row r="153" spans="1:11" ht="15">
      <c r="A153" s="1212">
        <f t="shared" si="6"/>
        <v>153</v>
      </c>
      <c r="B153" s="4078"/>
      <c r="C153" s="4052"/>
      <c r="D153" s="4101" t="s">
        <v>4248</v>
      </c>
      <c r="E153" s="4096"/>
      <c r="F153" s="4048"/>
      <c r="G153" s="1126">
        <v>0</v>
      </c>
      <c r="H153" s="1126">
        <v>0</v>
      </c>
      <c r="I153" s="1126">
        <v>0</v>
      </c>
      <c r="J153" s="1126">
        <v>0</v>
      </c>
      <c r="K153" s="1275">
        <f t="shared" si="7"/>
        <v>0</v>
      </c>
    </row>
    <row r="154" spans="1:11" ht="15">
      <c r="A154" s="1212">
        <f t="shared" si="6"/>
        <v>154</v>
      </c>
      <c r="B154" s="4078"/>
      <c r="C154" s="4082"/>
      <c r="D154" s="4101" t="s">
        <v>4249</v>
      </c>
      <c r="E154" s="4096"/>
      <c r="F154" s="4048"/>
      <c r="G154" s="1126">
        <v>0</v>
      </c>
      <c r="H154" s="1126">
        <v>0</v>
      </c>
      <c r="I154" s="1126">
        <v>0</v>
      </c>
      <c r="J154" s="1126">
        <v>0</v>
      </c>
      <c r="K154" s="1275">
        <f t="shared" si="7"/>
        <v>0</v>
      </c>
    </row>
    <row r="155" spans="1:11" ht="15">
      <c r="A155" s="1212">
        <f t="shared" si="6"/>
        <v>155</v>
      </c>
      <c r="B155" s="4078"/>
      <c r="C155" s="4053"/>
      <c r="D155" s="4095" t="s">
        <v>818</v>
      </c>
      <c r="E155" s="4096"/>
      <c r="F155" s="4048"/>
      <c r="G155" s="1126">
        <v>0</v>
      </c>
      <c r="H155" s="1126">
        <v>0</v>
      </c>
      <c r="I155" s="1126">
        <v>0</v>
      </c>
      <c r="J155" s="1126">
        <v>0</v>
      </c>
      <c r="K155" s="1275">
        <f t="shared" si="7"/>
        <v>0</v>
      </c>
    </row>
    <row r="156" spans="1:11" ht="15">
      <c r="A156" s="1212">
        <f t="shared" si="6"/>
        <v>156</v>
      </c>
      <c r="B156" s="4078"/>
      <c r="C156" s="4063" t="s">
        <v>819</v>
      </c>
      <c r="D156" s="4064"/>
      <c r="E156" s="4064"/>
      <c r="F156" s="4065"/>
      <c r="G156" s="1274">
        <f>SUM(G157:G159)</f>
        <v>0</v>
      </c>
      <c r="H156" s="1274">
        <f>SUM(H157:H159)</f>
        <v>0</v>
      </c>
      <c r="I156" s="1274">
        <f>SUM(I157:I159)</f>
        <v>0</v>
      </c>
      <c r="J156" s="1274">
        <f>SUM(J157:J159)</f>
        <v>0</v>
      </c>
      <c r="K156" s="1274">
        <f>SUM(K157:K159)</f>
        <v>0</v>
      </c>
    </row>
    <row r="157" spans="1:11" ht="15">
      <c r="A157" s="1212">
        <f t="shared" si="6"/>
        <v>157</v>
      </c>
      <c r="B157" s="4078"/>
      <c r="C157" s="4094"/>
      <c r="D157" s="4054" t="s">
        <v>820</v>
      </c>
      <c r="E157" s="4055"/>
      <c r="F157" s="4056"/>
      <c r="G157" s="1216">
        <v>0</v>
      </c>
      <c r="H157" s="1216">
        <v>0</v>
      </c>
      <c r="I157" s="1216">
        <v>0</v>
      </c>
      <c r="J157" s="1216">
        <v>0</v>
      </c>
      <c r="K157" s="1275">
        <f t="shared" si="7"/>
        <v>0</v>
      </c>
    </row>
    <row r="158" spans="1:11" ht="15">
      <c r="A158" s="1212">
        <f t="shared" si="6"/>
        <v>158</v>
      </c>
      <c r="B158" s="4078"/>
      <c r="C158" s="4082"/>
      <c r="D158" s="4054" t="s">
        <v>821</v>
      </c>
      <c r="E158" s="4055"/>
      <c r="F158" s="4056"/>
      <c r="G158" s="1126">
        <v>0</v>
      </c>
      <c r="H158" s="1126">
        <v>0</v>
      </c>
      <c r="I158" s="1126">
        <v>0</v>
      </c>
      <c r="J158" s="1126">
        <v>0</v>
      </c>
      <c r="K158" s="1275">
        <f t="shared" si="7"/>
        <v>0</v>
      </c>
    </row>
    <row r="159" spans="1:11" ht="15">
      <c r="A159" s="1212">
        <f t="shared" si="6"/>
        <v>159</v>
      </c>
      <c r="B159" s="4078"/>
      <c r="C159" s="4053"/>
      <c r="D159" s="4054" t="s">
        <v>819</v>
      </c>
      <c r="E159" s="4055"/>
      <c r="F159" s="4056"/>
      <c r="G159" s="1126">
        <v>0</v>
      </c>
      <c r="H159" s="1126">
        <v>0</v>
      </c>
      <c r="I159" s="1126">
        <v>0</v>
      </c>
      <c r="J159" s="1126">
        <v>0</v>
      </c>
      <c r="K159" s="1275">
        <f t="shared" si="7"/>
        <v>0</v>
      </c>
    </row>
    <row r="160" spans="1:11" ht="15">
      <c r="A160" s="1212">
        <f t="shared" si="6"/>
        <v>160</v>
      </c>
      <c r="B160" s="4078"/>
      <c r="C160" s="4063" t="s">
        <v>822</v>
      </c>
      <c r="D160" s="4064"/>
      <c r="E160" s="4064"/>
      <c r="F160" s="4065"/>
      <c r="G160" s="1274">
        <f>SUM(G161:G163)</f>
        <v>0</v>
      </c>
      <c r="H160" s="1274">
        <f>SUM(H161:H163)</f>
        <v>0</v>
      </c>
      <c r="I160" s="1274">
        <f>SUM(I161:I163)</f>
        <v>0</v>
      </c>
      <c r="J160" s="1274">
        <f>SUM(J161:J163)</f>
        <v>0</v>
      </c>
      <c r="K160" s="1274">
        <f>SUM(K161:K163)</f>
        <v>0</v>
      </c>
    </row>
    <row r="161" spans="1:11" ht="15">
      <c r="A161" s="1212">
        <f t="shared" si="6"/>
        <v>161</v>
      </c>
      <c r="B161" s="4078"/>
      <c r="C161" s="4094"/>
      <c r="D161" s="4054" t="s">
        <v>823</v>
      </c>
      <c r="E161" s="4055"/>
      <c r="F161" s="4056"/>
      <c r="G161" s="1216">
        <f>+'Detalle renglón 210'!I257</f>
        <v>0</v>
      </c>
      <c r="H161" s="1216">
        <v>0</v>
      </c>
      <c r="I161" s="1216">
        <f>+'Detalle renglón 210'!K257</f>
        <v>0</v>
      </c>
      <c r="J161" s="1216">
        <f>+'Detalle renglón 210'!M257</f>
        <v>0</v>
      </c>
      <c r="K161" s="1275">
        <f t="shared" si="7"/>
        <v>0</v>
      </c>
    </row>
    <row r="162" spans="1:11" ht="15">
      <c r="A162" s="1212">
        <f t="shared" si="6"/>
        <v>162</v>
      </c>
      <c r="B162" s="4078"/>
      <c r="C162" s="4082"/>
      <c r="D162" s="4054" t="s">
        <v>824</v>
      </c>
      <c r="E162" s="4055"/>
      <c r="F162" s="4056"/>
      <c r="G162" s="1216">
        <f>+'Detalle renglón 210'!I258</f>
        <v>0</v>
      </c>
      <c r="H162" s="1216">
        <v>0</v>
      </c>
      <c r="I162" s="1216">
        <f>+'Detalle renglón 210'!K258</f>
        <v>0</v>
      </c>
      <c r="J162" s="1216">
        <f>+'Detalle renglón 210'!M258</f>
        <v>0</v>
      </c>
      <c r="K162" s="1275">
        <f t="shared" si="7"/>
        <v>0</v>
      </c>
    </row>
    <row r="163" spans="1:11" ht="15">
      <c r="A163" s="1212">
        <f t="shared" si="6"/>
        <v>163</v>
      </c>
      <c r="B163" s="4078"/>
      <c r="C163" s="4053"/>
      <c r="D163" s="4054" t="s">
        <v>825</v>
      </c>
      <c r="E163" s="4055"/>
      <c r="F163" s="4056"/>
      <c r="G163" s="1216">
        <f>+'Detalle renglón 210'!I259</f>
        <v>0</v>
      </c>
      <c r="H163" s="1216">
        <v>0</v>
      </c>
      <c r="I163" s="1216">
        <f>+'Detalle renglón 210'!K259</f>
        <v>0</v>
      </c>
      <c r="J163" s="1216">
        <f>+'Detalle renglón 210'!M259</f>
        <v>0</v>
      </c>
      <c r="K163" s="1275">
        <f t="shared" si="7"/>
        <v>0</v>
      </c>
    </row>
    <row r="164" spans="1:11" ht="15">
      <c r="A164" s="1212">
        <f t="shared" si="6"/>
        <v>164</v>
      </c>
      <c r="B164" s="4078"/>
      <c r="C164" s="4086" t="s">
        <v>826</v>
      </c>
      <c r="D164" s="4087"/>
      <c r="E164" s="4087"/>
      <c r="F164" s="4088"/>
      <c r="G164" s="1274">
        <f>+'Detalle renglón 210'!I276</f>
        <v>0</v>
      </c>
      <c r="H164" s="1274"/>
      <c r="I164" s="1274">
        <f>+G164</f>
        <v>0</v>
      </c>
      <c r="J164" s="615"/>
      <c r="K164" s="615"/>
    </row>
    <row r="165" spans="1:11" ht="15">
      <c r="A165" s="1212">
        <f t="shared" si="6"/>
        <v>165</v>
      </c>
      <c r="B165" s="4078"/>
      <c r="C165" s="4063" t="s">
        <v>827</v>
      </c>
      <c r="D165" s="4064"/>
      <c r="E165" s="4064"/>
      <c r="F165" s="4065"/>
      <c r="G165" s="1274">
        <f>SUM(G166:G169)</f>
        <v>0</v>
      </c>
      <c r="H165" s="1274">
        <f>SUM(H166:H169)</f>
        <v>0</v>
      </c>
      <c r="I165" s="1274">
        <f>SUM(I166:I169)</f>
        <v>0</v>
      </c>
      <c r="J165" s="1274">
        <f>SUM(J166:J169)</f>
        <v>0</v>
      </c>
      <c r="K165" s="1274">
        <f>SUM(K166:K169)</f>
        <v>0</v>
      </c>
    </row>
    <row r="166" spans="1:11" ht="15">
      <c r="A166" s="1212">
        <f t="shared" si="6"/>
        <v>166</v>
      </c>
      <c r="B166" s="4078"/>
      <c r="C166" s="4080"/>
      <c r="D166" s="4054" t="s">
        <v>828</v>
      </c>
      <c r="E166" s="4055"/>
      <c r="F166" s="4056"/>
      <c r="G166" s="955">
        <f>+SUM('Detalle renglón 210'!I261:I265)</f>
        <v>0</v>
      </c>
      <c r="H166" s="955">
        <v>0</v>
      </c>
      <c r="I166" s="955">
        <f>+SUM('Detalle renglón 210'!K261:K265)</f>
        <v>0</v>
      </c>
      <c r="J166" s="955">
        <f>+SUM('Detalle renglón 210'!M261:M265)</f>
        <v>0</v>
      </c>
      <c r="K166" s="1275">
        <f t="shared" si="7"/>
        <v>0</v>
      </c>
    </row>
    <row r="167" spans="1:11" ht="15">
      <c r="A167" s="1212">
        <f t="shared" si="6"/>
        <v>167</v>
      </c>
      <c r="B167" s="4078"/>
      <c r="C167" s="4081"/>
      <c r="D167" s="4054" t="s">
        <v>829</v>
      </c>
      <c r="E167" s="4055"/>
      <c r="F167" s="4056"/>
      <c r="G167" s="955">
        <v>0</v>
      </c>
      <c r="H167" s="955">
        <v>0</v>
      </c>
      <c r="I167" s="955">
        <v>0</v>
      </c>
      <c r="J167" s="955">
        <v>0</v>
      </c>
      <c r="K167" s="1275">
        <f t="shared" si="7"/>
        <v>0</v>
      </c>
    </row>
    <row r="168" spans="1:11" ht="15">
      <c r="A168" s="1212">
        <f t="shared" si="6"/>
        <v>168</v>
      </c>
      <c r="B168" s="4078"/>
      <c r="C168" s="4081"/>
      <c r="D168" s="4054" t="s">
        <v>830</v>
      </c>
      <c r="E168" s="4055"/>
      <c r="F168" s="4056"/>
      <c r="G168" s="955">
        <v>0</v>
      </c>
      <c r="H168" s="955">
        <v>0</v>
      </c>
      <c r="I168" s="955">
        <v>0</v>
      </c>
      <c r="J168" s="955">
        <v>0</v>
      </c>
      <c r="K168" s="1275">
        <f t="shared" si="7"/>
        <v>0</v>
      </c>
    </row>
    <row r="169" spans="1:11" ht="15">
      <c r="A169" s="1212">
        <f t="shared" si="6"/>
        <v>169</v>
      </c>
      <c r="B169" s="4078"/>
      <c r="C169" s="4081"/>
      <c r="D169" s="4054" t="s">
        <v>831</v>
      </c>
      <c r="E169" s="4055"/>
      <c r="F169" s="4056"/>
      <c r="G169" s="955">
        <v>0</v>
      </c>
      <c r="H169" s="955">
        <v>0</v>
      </c>
      <c r="I169" s="955">
        <v>0</v>
      </c>
      <c r="J169" s="955">
        <v>0</v>
      </c>
      <c r="K169" s="1275">
        <f t="shared" si="7"/>
        <v>0</v>
      </c>
    </row>
    <row r="170" spans="1:11" ht="15">
      <c r="A170" s="1212">
        <f t="shared" si="6"/>
        <v>170</v>
      </c>
      <c r="B170" s="4078"/>
      <c r="C170" s="4063" t="s">
        <v>506</v>
      </c>
      <c r="D170" s="4064"/>
      <c r="E170" s="4064"/>
      <c r="F170" s="4065"/>
      <c r="G170" s="1274">
        <f>SUM(G171:G179)</f>
        <v>0</v>
      </c>
      <c r="H170" s="1274">
        <f>SUM(H171:H179)</f>
        <v>0</v>
      </c>
      <c r="I170" s="1274">
        <f>SUM(I171:I179)</f>
        <v>0</v>
      </c>
      <c r="J170" s="1274">
        <f>SUM(J171:J179)</f>
        <v>0</v>
      </c>
      <c r="K170" s="1274">
        <f>SUM(K171:K179)</f>
        <v>0</v>
      </c>
    </row>
    <row r="171" spans="1:11" ht="15">
      <c r="A171" s="1212">
        <f t="shared" si="6"/>
        <v>171</v>
      </c>
      <c r="B171" s="4078"/>
      <c r="C171" s="4080"/>
      <c r="D171" s="4054" t="s">
        <v>832</v>
      </c>
      <c r="E171" s="4055"/>
      <c r="F171" s="4056"/>
      <c r="G171" s="1126">
        <v>0</v>
      </c>
      <c r="H171" s="1126">
        <v>0</v>
      </c>
      <c r="I171" s="1126">
        <f>+G171</f>
        <v>0</v>
      </c>
      <c r="J171" s="1234"/>
      <c r="K171" s="1281"/>
    </row>
    <row r="172" spans="1:11" ht="15">
      <c r="A172" s="1212">
        <f t="shared" si="6"/>
        <v>172</v>
      </c>
      <c r="B172" s="4078"/>
      <c r="C172" s="4081"/>
      <c r="D172" s="4054" t="s">
        <v>590</v>
      </c>
      <c r="E172" s="4055"/>
      <c r="F172" s="4056"/>
      <c r="G172" s="1126">
        <v>0</v>
      </c>
      <c r="H172" s="1126">
        <v>0</v>
      </c>
      <c r="I172" s="1126">
        <f t="shared" ref="I172:I179" si="8">+G172</f>
        <v>0</v>
      </c>
      <c r="J172" s="1234"/>
      <c r="K172" s="1281"/>
    </row>
    <row r="173" spans="1:11" ht="15">
      <c r="A173" s="1212">
        <f t="shared" si="6"/>
        <v>173</v>
      </c>
      <c r="B173" s="4078"/>
      <c r="C173" s="4081"/>
      <c r="D173" s="4054" t="s">
        <v>833</v>
      </c>
      <c r="E173" s="4055"/>
      <c r="F173" s="4056"/>
      <c r="G173" s="1126">
        <v>0</v>
      </c>
      <c r="H173" s="1126">
        <v>0</v>
      </c>
      <c r="I173" s="1126">
        <f t="shared" si="8"/>
        <v>0</v>
      </c>
      <c r="J173" s="1234"/>
      <c r="K173" s="1281"/>
    </row>
    <row r="174" spans="1:11" ht="15">
      <c r="A174" s="1212">
        <f t="shared" si="6"/>
        <v>174</v>
      </c>
      <c r="B174" s="4078"/>
      <c r="C174" s="4081"/>
      <c r="D174" s="4054" t="s">
        <v>834</v>
      </c>
      <c r="E174" s="4055"/>
      <c r="F174" s="4056"/>
      <c r="G174" s="1126">
        <v>0</v>
      </c>
      <c r="H174" s="1126">
        <v>0</v>
      </c>
      <c r="I174" s="1126">
        <f t="shared" si="8"/>
        <v>0</v>
      </c>
      <c r="J174" s="1234"/>
      <c r="K174" s="1281"/>
    </row>
    <row r="175" spans="1:11" ht="15">
      <c r="A175" s="1212">
        <f t="shared" si="6"/>
        <v>175</v>
      </c>
      <c r="B175" s="4078"/>
      <c r="C175" s="4081"/>
      <c r="D175" s="4054" t="s">
        <v>835</v>
      </c>
      <c r="E175" s="4055"/>
      <c r="F175" s="4056"/>
      <c r="G175" s="1126">
        <v>0</v>
      </c>
      <c r="H175" s="1126">
        <v>0</v>
      </c>
      <c r="I175" s="1126">
        <f t="shared" si="8"/>
        <v>0</v>
      </c>
      <c r="J175" s="1234"/>
      <c r="K175" s="1281"/>
    </row>
    <row r="176" spans="1:11" ht="15">
      <c r="A176" s="1212">
        <f t="shared" si="6"/>
        <v>176</v>
      </c>
      <c r="B176" s="4078"/>
      <c r="C176" s="4081"/>
      <c r="D176" s="4054" t="s">
        <v>836</v>
      </c>
      <c r="E176" s="4055"/>
      <c r="F176" s="4056"/>
      <c r="G176" s="1126">
        <v>0</v>
      </c>
      <c r="H176" s="1126">
        <v>0</v>
      </c>
      <c r="I176" s="1126">
        <f t="shared" si="8"/>
        <v>0</v>
      </c>
      <c r="J176" s="1234"/>
      <c r="K176" s="1281"/>
    </row>
    <row r="177" spans="1:11" ht="15">
      <c r="A177" s="1212">
        <f t="shared" si="6"/>
        <v>177</v>
      </c>
      <c r="B177" s="4078"/>
      <c r="C177" s="4081"/>
      <c r="D177" s="4054" t="s">
        <v>837</v>
      </c>
      <c r="E177" s="4055"/>
      <c r="F177" s="4056"/>
      <c r="G177" s="1126">
        <v>0</v>
      </c>
      <c r="H177" s="1126">
        <v>0</v>
      </c>
      <c r="I177" s="1126">
        <f t="shared" si="8"/>
        <v>0</v>
      </c>
      <c r="J177" s="1234"/>
      <c r="K177" s="1281"/>
    </row>
    <row r="178" spans="1:11" ht="15">
      <c r="A178" s="1212">
        <f t="shared" si="6"/>
        <v>178</v>
      </c>
      <c r="B178" s="4078"/>
      <c r="C178" s="4081"/>
      <c r="D178" s="4054" t="s">
        <v>838</v>
      </c>
      <c r="E178" s="4055"/>
      <c r="F178" s="4056"/>
      <c r="G178" s="1126">
        <v>0</v>
      </c>
      <c r="H178" s="1126">
        <v>0</v>
      </c>
      <c r="I178" s="1126">
        <f t="shared" si="8"/>
        <v>0</v>
      </c>
      <c r="J178" s="1234"/>
      <c r="K178" s="1281"/>
    </row>
    <row r="179" spans="1:11" ht="15">
      <c r="A179" s="1212">
        <f t="shared" si="6"/>
        <v>179</v>
      </c>
      <c r="B179" s="4078"/>
      <c r="C179" s="4090"/>
      <c r="D179" s="4054" t="s">
        <v>839</v>
      </c>
      <c r="E179" s="4055"/>
      <c r="F179" s="4056"/>
      <c r="G179" s="1126">
        <f>+'Detalle renglón 210'!I267</f>
        <v>0</v>
      </c>
      <c r="H179" s="1126">
        <v>0</v>
      </c>
      <c r="I179" s="1126">
        <f t="shared" si="8"/>
        <v>0</v>
      </c>
      <c r="J179" s="1234"/>
      <c r="K179" s="1281"/>
    </row>
    <row r="180" spans="1:11" ht="15">
      <c r="A180" s="1212">
        <f t="shared" si="6"/>
        <v>180</v>
      </c>
      <c r="B180" s="4078"/>
      <c r="C180" s="4086" t="s">
        <v>840</v>
      </c>
      <c r="D180" s="4087"/>
      <c r="E180" s="4087"/>
      <c r="F180" s="4088"/>
      <c r="G180" s="1274">
        <f>SUM(G181:G184)</f>
        <v>0</v>
      </c>
      <c r="H180" s="1274">
        <f>SUM(H181:H184)</f>
        <v>0</v>
      </c>
      <c r="I180" s="1274">
        <f>SUM(I181:I184)</f>
        <v>0</v>
      </c>
      <c r="J180" s="1274">
        <f>SUM(J181:J184)</f>
        <v>0</v>
      </c>
      <c r="K180" s="1274">
        <f>SUM(K181:K184)</f>
        <v>0</v>
      </c>
    </row>
    <row r="181" spans="1:11" ht="15">
      <c r="A181" s="1212">
        <f t="shared" si="6"/>
        <v>181</v>
      </c>
      <c r="B181" s="4078"/>
      <c r="C181" s="4089"/>
      <c r="D181" s="4054" t="s">
        <v>841</v>
      </c>
      <c r="E181" s="4055"/>
      <c r="F181" s="4056"/>
      <c r="G181" s="1126">
        <f>+'Detalle renglón 210'!I271</f>
        <v>0</v>
      </c>
      <c r="H181" s="1126">
        <v>0</v>
      </c>
      <c r="I181" s="1126">
        <f>+'Detalle renglón 210'!K271</f>
        <v>0</v>
      </c>
      <c r="J181" s="1126">
        <f>+'Detalle renglón 210'!M271</f>
        <v>0</v>
      </c>
      <c r="K181" s="1275">
        <f t="shared" si="7"/>
        <v>0</v>
      </c>
    </row>
    <row r="182" spans="1:11" ht="15">
      <c r="A182" s="1212">
        <f t="shared" si="6"/>
        <v>182</v>
      </c>
      <c r="B182" s="4078"/>
      <c r="C182" s="4081"/>
      <c r="D182" s="4054" t="s">
        <v>842</v>
      </c>
      <c r="E182" s="4055"/>
      <c r="F182" s="4056"/>
      <c r="G182" s="1126">
        <v>0</v>
      </c>
      <c r="H182" s="1126">
        <v>0</v>
      </c>
      <c r="I182" s="1126">
        <v>0</v>
      </c>
      <c r="J182" s="1126">
        <v>0</v>
      </c>
      <c r="K182" s="1275">
        <f t="shared" si="7"/>
        <v>0</v>
      </c>
    </row>
    <row r="183" spans="1:11" ht="15">
      <c r="A183" s="1212">
        <f t="shared" si="6"/>
        <v>183</v>
      </c>
      <c r="B183" s="4078"/>
      <c r="C183" s="4081"/>
      <c r="D183" s="4054" t="s">
        <v>843</v>
      </c>
      <c r="E183" s="4055"/>
      <c r="F183" s="4056"/>
      <c r="G183" s="1126">
        <v>0</v>
      </c>
      <c r="H183" s="1126">
        <v>0</v>
      </c>
      <c r="I183" s="1126">
        <v>0</v>
      </c>
      <c r="J183" s="1126">
        <v>0</v>
      </c>
      <c r="K183" s="1275">
        <f t="shared" si="7"/>
        <v>0</v>
      </c>
    </row>
    <row r="184" spans="1:11" ht="15">
      <c r="A184" s="1212">
        <f t="shared" si="6"/>
        <v>184</v>
      </c>
      <c r="B184" s="4078"/>
      <c r="C184" s="4090"/>
      <c r="D184" s="4054" t="s">
        <v>844</v>
      </c>
      <c r="E184" s="4055"/>
      <c r="F184" s="4056"/>
      <c r="G184" s="1126">
        <v>0</v>
      </c>
      <c r="H184" s="1126">
        <v>0</v>
      </c>
      <c r="I184" s="1126">
        <v>0</v>
      </c>
      <c r="J184" s="1126">
        <v>0</v>
      </c>
      <c r="K184" s="1275">
        <f t="shared" si="7"/>
        <v>0</v>
      </c>
    </row>
    <row r="185" spans="1:11" ht="15">
      <c r="A185" s="1212">
        <f t="shared" si="6"/>
        <v>185</v>
      </c>
      <c r="B185" s="4078"/>
      <c r="C185" s="4086" t="s">
        <v>845</v>
      </c>
      <c r="D185" s="4087"/>
      <c r="E185" s="4087"/>
      <c r="F185" s="4088"/>
      <c r="G185" s="1274">
        <f>SUM(G186:G191)</f>
        <v>0</v>
      </c>
      <c r="H185" s="1274">
        <f>SUM(H186:H191)</f>
        <v>0</v>
      </c>
      <c r="I185" s="1274">
        <f>SUM(I186:I191)</f>
        <v>0</v>
      </c>
      <c r="J185" s="1274">
        <f>SUM(J186:J191)</f>
        <v>0</v>
      </c>
      <c r="K185" s="1274">
        <f>SUM(K186:K191)</f>
        <v>0</v>
      </c>
    </row>
    <row r="186" spans="1:11" ht="15">
      <c r="A186" s="1212">
        <f t="shared" si="6"/>
        <v>186</v>
      </c>
      <c r="B186" s="4078"/>
      <c r="C186" s="4089"/>
      <c r="D186" s="4054" t="s">
        <v>389</v>
      </c>
      <c r="E186" s="4055"/>
      <c r="F186" s="4056"/>
      <c r="G186" s="1126">
        <f>+'Detalle renglón 210'!I272</f>
        <v>0</v>
      </c>
      <c r="H186" s="1126">
        <v>0</v>
      </c>
      <c r="I186" s="1126">
        <f>+'Detalle renglón 210'!K272</f>
        <v>0</v>
      </c>
      <c r="J186" s="1126">
        <f>+'Detalle renglón 210'!M272</f>
        <v>0</v>
      </c>
      <c r="K186" s="1275">
        <f t="shared" si="7"/>
        <v>0</v>
      </c>
    </row>
    <row r="187" spans="1:11" ht="15">
      <c r="A187" s="1212">
        <f t="shared" si="6"/>
        <v>187</v>
      </c>
      <c r="B187" s="4078"/>
      <c r="C187" s="4081"/>
      <c r="D187" s="4054" t="s">
        <v>391</v>
      </c>
      <c r="E187" s="4055"/>
      <c r="F187" s="4056"/>
      <c r="G187" s="1126">
        <f>+'Detalle renglón 210'!I275</f>
        <v>0</v>
      </c>
      <c r="H187" s="1126">
        <v>0</v>
      </c>
      <c r="I187" s="1126">
        <f>+'Detalle renglón 210'!K275</f>
        <v>0</v>
      </c>
      <c r="J187" s="1126">
        <f>+'Detalle renglón 210'!M275</f>
        <v>0</v>
      </c>
      <c r="K187" s="1275">
        <f t="shared" si="7"/>
        <v>0</v>
      </c>
    </row>
    <row r="188" spans="1:11" ht="15">
      <c r="A188" s="1212">
        <f t="shared" si="6"/>
        <v>188</v>
      </c>
      <c r="B188" s="4078"/>
      <c r="C188" s="4081"/>
      <c r="D188" s="4054" t="s">
        <v>846</v>
      </c>
      <c r="E188" s="4055"/>
      <c r="F188" s="4056"/>
      <c r="G188" s="1126">
        <v>0</v>
      </c>
      <c r="H188" s="1126">
        <v>0</v>
      </c>
      <c r="I188" s="1126">
        <v>0</v>
      </c>
      <c r="J188" s="1126">
        <v>0</v>
      </c>
      <c r="K188" s="1275">
        <f t="shared" si="7"/>
        <v>0</v>
      </c>
    </row>
    <row r="189" spans="1:11" ht="15">
      <c r="A189" s="1212">
        <f t="shared" si="6"/>
        <v>189</v>
      </c>
      <c r="B189" s="4078"/>
      <c r="C189" s="4081"/>
      <c r="D189" s="4054" t="s">
        <v>392</v>
      </c>
      <c r="E189" s="4055"/>
      <c r="F189" s="4056"/>
      <c r="G189" s="1126">
        <f>+'Detalle renglón 210'!I277</f>
        <v>0</v>
      </c>
      <c r="H189" s="1126">
        <v>0</v>
      </c>
      <c r="I189" s="1126">
        <f>+'Detalle renglón 210'!K277</f>
        <v>0</v>
      </c>
      <c r="J189" s="1126">
        <f>+'Detalle renglón 210'!M277</f>
        <v>0</v>
      </c>
      <c r="K189" s="1275">
        <f t="shared" si="7"/>
        <v>0</v>
      </c>
    </row>
    <row r="190" spans="1:11" ht="15">
      <c r="A190" s="1212">
        <f t="shared" si="6"/>
        <v>190</v>
      </c>
      <c r="B190" s="4078"/>
      <c r="C190" s="4081"/>
      <c r="D190" s="4054" t="s">
        <v>845</v>
      </c>
      <c r="E190" s="4055"/>
      <c r="F190" s="4056"/>
      <c r="G190" s="1126">
        <f>+'Detalle renglón 210'!I249+'Detalle renglón 210'!I250+'Detalle renglón 210'!I256+'Detalle renglón 210'!I269+'Detalle renglón 210'!I273+'Detalle renglón 210'!I274</f>
        <v>0</v>
      </c>
      <c r="H190" s="1126">
        <v>0</v>
      </c>
      <c r="I190" s="1126">
        <f>+'Detalle renglón 210'!K249+'Detalle renglón 210'!K250+'Detalle renglón 210'!K256+'Detalle renglón 210'!K269+'Detalle renglón 210'!K273+'Detalle renglón 210'!K274</f>
        <v>0</v>
      </c>
      <c r="J190" s="1126">
        <f>+'Detalle renglón 210'!M249+'Detalle renglón 210'!M250+'Detalle renglón 210'!M256+'Detalle renglón 210'!M269+'Detalle renglón 210'!M273+'Detalle renglón 210'!M274</f>
        <v>0</v>
      </c>
      <c r="K190" s="1275">
        <f t="shared" si="7"/>
        <v>0</v>
      </c>
    </row>
    <row r="191" spans="1:11" ht="15">
      <c r="A191" s="1212">
        <f t="shared" si="6"/>
        <v>191</v>
      </c>
      <c r="B191" s="4078"/>
      <c r="C191" s="4090"/>
      <c r="D191" s="4091" t="s">
        <v>847</v>
      </c>
      <c r="E191" s="4092"/>
      <c r="F191" s="4093"/>
      <c r="G191" s="614"/>
      <c r="H191" s="1234"/>
      <c r="I191" s="1234"/>
      <c r="J191" s="1126">
        <f>+'Detalle renglón 210'!N280</f>
        <v>0</v>
      </c>
      <c r="K191" s="1275">
        <f t="shared" si="7"/>
        <v>0</v>
      </c>
    </row>
    <row r="192" spans="1:11" ht="15">
      <c r="A192" s="1212">
        <f t="shared" si="6"/>
        <v>192</v>
      </c>
      <c r="B192" s="4079"/>
      <c r="C192" s="4057" t="s">
        <v>848</v>
      </c>
      <c r="D192" s="4058"/>
      <c r="E192" s="4058"/>
      <c r="F192" s="4059"/>
      <c r="G192" s="1284">
        <f>G141+G152+G156+G160+G164+G165+G170+G180+G185</f>
        <v>0</v>
      </c>
      <c r="H192" s="1284">
        <f>H141+H152+H156+H160+H164+H165+H170+H180+H185</f>
        <v>0</v>
      </c>
      <c r="I192" s="1284">
        <f>I141+I152+I156+I160+I164+I165+I170+I180+I185</f>
        <v>0</v>
      </c>
      <c r="J192" s="1284">
        <f>J141+J152+J156+J160+J164+J165+J170+J180+J185</f>
        <v>0</v>
      </c>
      <c r="K192" s="1284">
        <f>K141+K152+K156+K160+K164+K165+K170+K180+K185</f>
        <v>0</v>
      </c>
    </row>
    <row r="193" spans="1:11" ht="15">
      <c r="A193" s="1212">
        <f t="shared" si="6"/>
        <v>193</v>
      </c>
      <c r="B193" s="4066" t="s">
        <v>849</v>
      </c>
      <c r="C193" s="4067"/>
      <c r="D193" s="4067"/>
      <c r="E193" s="4067"/>
      <c r="F193" s="4067"/>
      <c r="G193" s="1284">
        <f>G139-G192</f>
        <v>0</v>
      </c>
      <c r="H193" s="1284">
        <f>H139-H192</f>
        <v>0</v>
      </c>
      <c r="I193" s="1284">
        <f>I139-I192</f>
        <v>0</v>
      </c>
      <c r="J193" s="1284">
        <f>J139-J192</f>
        <v>0</v>
      </c>
      <c r="K193" s="1284">
        <f>K139-K192</f>
        <v>0</v>
      </c>
    </row>
    <row r="194" spans="1:11" ht="14.25">
      <c r="A194" s="1212">
        <f t="shared" si="6"/>
        <v>194</v>
      </c>
      <c r="B194" s="4068" t="s">
        <v>850</v>
      </c>
      <c r="C194" s="4069"/>
      <c r="D194" s="4069"/>
      <c r="E194" s="4069"/>
      <c r="F194" s="4070"/>
      <c r="G194" s="4074" t="s">
        <v>705</v>
      </c>
      <c r="H194" s="4075" t="s">
        <v>1561</v>
      </c>
      <c r="I194" s="614"/>
      <c r="J194" s="614"/>
      <c r="K194" s="614"/>
    </row>
    <row r="195" spans="1:11" ht="32.1" customHeight="1">
      <c r="A195" s="1212">
        <f t="shared" si="6"/>
        <v>195</v>
      </c>
      <c r="B195" s="4071"/>
      <c r="C195" s="4072"/>
      <c r="D195" s="4072"/>
      <c r="E195" s="4072"/>
      <c r="F195" s="4073"/>
      <c r="G195" s="4074"/>
      <c r="H195" s="4076"/>
      <c r="I195" s="614"/>
      <c r="J195" s="614"/>
      <c r="K195" s="614"/>
    </row>
    <row r="196" spans="1:11" ht="15">
      <c r="A196" s="1212">
        <f t="shared" si="6"/>
        <v>196</v>
      </c>
      <c r="B196" s="4077"/>
      <c r="C196" s="4063" t="s">
        <v>851</v>
      </c>
      <c r="D196" s="4064"/>
      <c r="E196" s="4064"/>
      <c r="F196" s="4065"/>
      <c r="G196" s="1285">
        <f>SUM(G197:G199)</f>
        <v>0</v>
      </c>
      <c r="H196" s="1285">
        <f>SUM(H197:H199)</f>
        <v>0</v>
      </c>
      <c r="I196" s="614"/>
      <c r="J196" s="614"/>
      <c r="K196" s="614"/>
    </row>
    <row r="197" spans="1:11" ht="15">
      <c r="A197" s="1212">
        <f t="shared" si="6"/>
        <v>197</v>
      </c>
      <c r="B197" s="4078"/>
      <c r="C197" s="4080"/>
      <c r="D197" s="4054" t="s">
        <v>851</v>
      </c>
      <c r="E197" s="4055"/>
      <c r="F197" s="4056"/>
      <c r="G197" s="1126">
        <f>+'Detalle renglón 210'!H284</f>
        <v>0</v>
      </c>
      <c r="H197" s="1126">
        <v>0</v>
      </c>
      <c r="I197" s="614"/>
      <c r="J197" s="614"/>
      <c r="K197" s="614"/>
    </row>
    <row r="198" spans="1:11" ht="15">
      <c r="A198" s="1212">
        <f t="shared" si="6"/>
        <v>198</v>
      </c>
      <c r="B198" s="4078"/>
      <c r="C198" s="4081"/>
      <c r="D198" s="4054" t="s">
        <v>852</v>
      </c>
      <c r="E198" s="4055"/>
      <c r="F198" s="4056"/>
      <c r="G198" s="1126">
        <f>+'Detalle renglón 210'!H302</f>
        <v>0</v>
      </c>
      <c r="H198" s="1126">
        <v>0</v>
      </c>
      <c r="I198" s="614"/>
      <c r="J198" s="614"/>
      <c r="K198" s="614"/>
    </row>
    <row r="199" spans="1:11" ht="15">
      <c r="A199" s="1212">
        <f t="shared" si="6"/>
        <v>199</v>
      </c>
      <c r="B199" s="4078"/>
      <c r="C199" s="4081"/>
      <c r="D199" s="4054" t="s">
        <v>853</v>
      </c>
      <c r="E199" s="4055"/>
      <c r="F199" s="4056"/>
      <c r="G199" s="1126">
        <f>+'Detalle renglón 210'!H303</f>
        <v>0</v>
      </c>
      <c r="H199" s="1126">
        <v>0</v>
      </c>
      <c r="I199" s="614"/>
      <c r="J199" s="614"/>
      <c r="K199" s="614"/>
    </row>
    <row r="200" spans="1:11" ht="15">
      <c r="A200" s="1212">
        <f t="shared" si="6"/>
        <v>200</v>
      </c>
      <c r="B200" s="4078"/>
      <c r="C200" s="4063" t="s">
        <v>854</v>
      </c>
      <c r="D200" s="4064"/>
      <c r="E200" s="4064"/>
      <c r="F200" s="4065"/>
      <c r="G200" s="1285">
        <f>G201+G202-G203-G204</f>
        <v>0</v>
      </c>
      <c r="H200" s="1285">
        <f>H201+H202-H203-H204</f>
        <v>0</v>
      </c>
      <c r="I200" s="614"/>
      <c r="J200" s="614"/>
      <c r="K200" s="614"/>
    </row>
    <row r="201" spans="1:11" ht="15">
      <c r="A201" s="1212">
        <f t="shared" si="6"/>
        <v>201</v>
      </c>
      <c r="B201" s="4078"/>
      <c r="C201" s="4052"/>
      <c r="D201" s="4054" t="s">
        <v>855</v>
      </c>
      <c r="E201" s="4055"/>
      <c r="F201" s="4056"/>
      <c r="G201" s="1130">
        <f>+'Detalle renglón 210'!H287</f>
        <v>0</v>
      </c>
      <c r="H201" s="1126">
        <v>0</v>
      </c>
      <c r="I201" s="614"/>
      <c r="J201" s="614"/>
      <c r="K201" s="614"/>
    </row>
    <row r="202" spans="1:11" ht="15">
      <c r="A202" s="1212">
        <f t="shared" si="6"/>
        <v>202</v>
      </c>
      <c r="B202" s="4078"/>
      <c r="C202" s="4082"/>
      <c r="D202" s="4054" t="s">
        <v>856</v>
      </c>
      <c r="E202" s="4055"/>
      <c r="F202" s="4056"/>
      <c r="G202" s="1130">
        <v>0</v>
      </c>
      <c r="H202" s="1126">
        <v>0</v>
      </c>
      <c r="I202" s="614"/>
      <c r="J202" s="614"/>
      <c r="K202" s="614"/>
    </row>
    <row r="203" spans="1:11" ht="15">
      <c r="A203" s="1212">
        <f t="shared" si="6"/>
        <v>203</v>
      </c>
      <c r="B203" s="4078"/>
      <c r="C203" s="4082"/>
      <c r="D203" s="4049" t="s">
        <v>857</v>
      </c>
      <c r="E203" s="4050"/>
      <c r="F203" s="4051"/>
      <c r="G203" s="1130">
        <f>-'Detalle renglón 210'!H288</f>
        <v>0</v>
      </c>
      <c r="H203" s="1126">
        <v>0</v>
      </c>
      <c r="I203" s="614"/>
      <c r="J203" s="614"/>
      <c r="K203" s="614"/>
    </row>
    <row r="204" spans="1:11" ht="15">
      <c r="A204" s="1212">
        <f t="shared" ref="A204:A227" si="9">A203+1</f>
        <v>204</v>
      </c>
      <c r="B204" s="4078"/>
      <c r="C204" s="4053"/>
      <c r="D204" s="4049" t="s">
        <v>858</v>
      </c>
      <c r="E204" s="4050"/>
      <c r="F204" s="4051"/>
      <c r="G204" s="1130">
        <v>0</v>
      </c>
      <c r="H204" s="1126">
        <v>0</v>
      </c>
      <c r="I204" s="614"/>
      <c r="J204" s="614"/>
      <c r="K204" s="614"/>
    </row>
    <row r="205" spans="1:11" ht="15">
      <c r="A205" s="1212">
        <f t="shared" si="9"/>
        <v>205</v>
      </c>
      <c r="B205" s="4078"/>
      <c r="C205" s="4063" t="s">
        <v>859</v>
      </c>
      <c r="D205" s="4064"/>
      <c r="E205" s="4064"/>
      <c r="F205" s="4065"/>
      <c r="G205" s="1285">
        <f>G206+G207+G208-G209-G210-G211</f>
        <v>0</v>
      </c>
      <c r="H205" s="1285">
        <f>H206+H207+H208-H209-H210-H211</f>
        <v>0</v>
      </c>
      <c r="I205" s="614"/>
      <c r="J205" s="614"/>
      <c r="K205" s="614"/>
    </row>
    <row r="206" spans="1:11" ht="15">
      <c r="A206" s="1212">
        <f t="shared" si="9"/>
        <v>206</v>
      </c>
      <c r="B206" s="4078"/>
      <c r="C206" s="4052"/>
      <c r="D206" s="4054" t="s">
        <v>860</v>
      </c>
      <c r="E206" s="4055"/>
      <c r="F206" s="4056"/>
      <c r="G206" s="1126">
        <f>+'Detalle renglón 210'!H290</f>
        <v>0</v>
      </c>
      <c r="H206" s="1126">
        <v>0</v>
      </c>
      <c r="I206" s="614"/>
      <c r="J206" s="614"/>
      <c r="K206" s="614"/>
    </row>
    <row r="207" spans="1:11" ht="15">
      <c r="A207" s="1212">
        <f t="shared" si="9"/>
        <v>207</v>
      </c>
      <c r="B207" s="4078"/>
      <c r="C207" s="4082"/>
      <c r="D207" s="4054" t="s">
        <v>861</v>
      </c>
      <c r="E207" s="4055"/>
      <c r="F207" s="4056"/>
      <c r="G207" s="1126">
        <v>0</v>
      </c>
      <c r="H207" s="1126">
        <v>0</v>
      </c>
      <c r="I207" s="614"/>
      <c r="J207" s="614"/>
      <c r="K207" s="614"/>
    </row>
    <row r="208" spans="1:11" ht="15">
      <c r="A208" s="1212">
        <f t="shared" si="9"/>
        <v>208</v>
      </c>
      <c r="B208" s="4078"/>
      <c r="C208" s="4082"/>
      <c r="D208" s="4054" t="s">
        <v>862</v>
      </c>
      <c r="E208" s="4055"/>
      <c r="F208" s="4056"/>
      <c r="G208" s="1126">
        <v>0</v>
      </c>
      <c r="H208" s="1126">
        <v>0</v>
      </c>
      <c r="I208" s="614"/>
      <c r="J208" s="614"/>
      <c r="K208" s="614"/>
    </row>
    <row r="209" spans="1:11" ht="15">
      <c r="A209" s="1212">
        <f t="shared" si="9"/>
        <v>209</v>
      </c>
      <c r="B209" s="4078"/>
      <c r="C209" s="4082"/>
      <c r="D209" s="4083" t="s">
        <v>863</v>
      </c>
      <c r="E209" s="4084"/>
      <c r="F209" s="4085"/>
      <c r="G209" s="1126">
        <f>-'Detalle renglón 210'!H291</f>
        <v>0</v>
      </c>
      <c r="H209" s="1126">
        <v>0</v>
      </c>
      <c r="I209" s="614"/>
      <c r="J209" s="614"/>
      <c r="K209" s="614"/>
    </row>
    <row r="210" spans="1:11" ht="15">
      <c r="A210" s="1212">
        <f t="shared" si="9"/>
        <v>210</v>
      </c>
      <c r="B210" s="4078"/>
      <c r="C210" s="4082"/>
      <c r="D210" s="4083" t="s">
        <v>864</v>
      </c>
      <c r="E210" s="4084"/>
      <c r="F210" s="4085"/>
      <c r="G210" s="1126">
        <v>0</v>
      </c>
      <c r="H210" s="1126">
        <v>0</v>
      </c>
      <c r="I210" s="614"/>
      <c r="J210" s="614"/>
      <c r="K210" s="614"/>
    </row>
    <row r="211" spans="1:11" ht="15">
      <c r="A211" s="1212">
        <f t="shared" si="9"/>
        <v>211</v>
      </c>
      <c r="B211" s="4078"/>
      <c r="C211" s="4053"/>
      <c r="D211" s="4083" t="s">
        <v>865</v>
      </c>
      <c r="E211" s="4084"/>
      <c r="F211" s="4085"/>
      <c r="G211" s="1126">
        <v>0</v>
      </c>
      <c r="H211" s="1126">
        <v>0</v>
      </c>
      <c r="I211" s="614"/>
      <c r="J211" s="614"/>
      <c r="K211" s="614"/>
    </row>
    <row r="212" spans="1:11" ht="24.95" customHeight="1">
      <c r="A212" s="1212">
        <f t="shared" si="9"/>
        <v>212</v>
      </c>
      <c r="B212" s="4078"/>
      <c r="C212" s="4063" t="s">
        <v>866</v>
      </c>
      <c r="D212" s="4064"/>
      <c r="E212" s="4064"/>
      <c r="F212" s="4065"/>
      <c r="G212" s="1274">
        <f>G213-G214</f>
        <v>0</v>
      </c>
      <c r="H212" s="1274">
        <f>H213-H214</f>
        <v>0</v>
      </c>
      <c r="I212" s="614"/>
      <c r="J212" s="614"/>
      <c r="K212" s="614"/>
    </row>
    <row r="213" spans="1:11" ht="15">
      <c r="A213" s="1212">
        <f t="shared" si="9"/>
        <v>213</v>
      </c>
      <c r="B213" s="4078"/>
      <c r="C213" s="4052"/>
      <c r="D213" s="4054" t="s">
        <v>867</v>
      </c>
      <c r="E213" s="4055"/>
      <c r="F213" s="4056"/>
      <c r="G213" s="1126">
        <f>+'Detalle renglón 210'!H294</f>
        <v>0</v>
      </c>
      <c r="H213" s="1126">
        <v>0</v>
      </c>
      <c r="I213" s="614"/>
      <c r="J213" s="614"/>
      <c r="K213" s="614"/>
    </row>
    <row r="214" spans="1:11" ht="15">
      <c r="A214" s="1212">
        <f t="shared" si="9"/>
        <v>214</v>
      </c>
      <c r="B214" s="4078"/>
      <c r="C214" s="4053"/>
      <c r="D214" s="4049" t="s">
        <v>868</v>
      </c>
      <c r="E214" s="4050"/>
      <c r="F214" s="4051"/>
      <c r="G214" s="1126">
        <f>-'Detalle renglón 210'!H295</f>
        <v>0</v>
      </c>
      <c r="H214" s="1126">
        <v>0</v>
      </c>
      <c r="I214" s="614"/>
      <c r="J214" s="614"/>
      <c r="K214" s="614"/>
    </row>
    <row r="215" spans="1:11" ht="15">
      <c r="A215" s="1212">
        <f t="shared" si="9"/>
        <v>215</v>
      </c>
      <c r="B215" s="4078"/>
      <c r="C215" s="4063" t="s">
        <v>869</v>
      </c>
      <c r="D215" s="4064"/>
      <c r="E215" s="4064"/>
      <c r="F215" s="4065"/>
      <c r="G215" s="1277">
        <f>G216-G217+G218-G219</f>
        <v>0</v>
      </c>
      <c r="H215" s="1277">
        <f>H216-H217+H218-H219</f>
        <v>0</v>
      </c>
      <c r="I215" s="614"/>
      <c r="J215" s="614"/>
      <c r="K215" s="614"/>
    </row>
    <row r="216" spans="1:11" ht="15">
      <c r="A216" s="1212">
        <f>+A215+1</f>
        <v>216</v>
      </c>
      <c r="B216" s="4078"/>
      <c r="C216" s="244"/>
      <c r="D216" s="4054" t="s">
        <v>870</v>
      </c>
      <c r="E216" s="4055"/>
      <c r="F216" s="4056"/>
      <c r="G216" s="1216">
        <v>0</v>
      </c>
      <c r="H216" s="1126">
        <v>0</v>
      </c>
      <c r="I216" s="614"/>
      <c r="J216" s="614"/>
      <c r="K216" s="614"/>
    </row>
    <row r="217" spans="1:11" ht="15">
      <c r="A217" s="1212">
        <f>+A216+1</f>
        <v>217</v>
      </c>
      <c r="B217" s="4078"/>
      <c r="C217" s="244"/>
      <c r="D217" s="4049" t="s">
        <v>871</v>
      </c>
      <c r="E217" s="4050"/>
      <c r="F217" s="4051"/>
      <c r="G217" s="1216">
        <v>0</v>
      </c>
      <c r="H217" s="1126">
        <v>0</v>
      </c>
      <c r="I217" s="614"/>
      <c r="J217" s="614"/>
      <c r="K217" s="614"/>
    </row>
    <row r="218" spans="1:11" ht="15">
      <c r="A218" s="1212">
        <f>+A217+1</f>
        <v>218</v>
      </c>
      <c r="B218" s="4078"/>
      <c r="C218" s="4052"/>
      <c r="D218" s="4054" t="s">
        <v>872</v>
      </c>
      <c r="E218" s="4055"/>
      <c r="F218" s="4056"/>
      <c r="G218" s="1275">
        <f>+'Detalle renglón 210'!H298</f>
        <v>0</v>
      </c>
      <c r="H218" s="1126">
        <v>0</v>
      </c>
      <c r="I218" s="614"/>
      <c r="J218" s="614"/>
      <c r="K218" s="614"/>
    </row>
    <row r="219" spans="1:11" ht="15">
      <c r="A219" s="1212">
        <f t="shared" si="9"/>
        <v>219</v>
      </c>
      <c r="B219" s="4078"/>
      <c r="C219" s="4053"/>
      <c r="D219" s="4049" t="s">
        <v>873</v>
      </c>
      <c r="E219" s="4050"/>
      <c r="F219" s="4051"/>
      <c r="G219" s="1275">
        <f>-'Detalle renglón 210'!H299</f>
        <v>0</v>
      </c>
      <c r="H219" s="1126">
        <v>0</v>
      </c>
      <c r="I219" s="614"/>
      <c r="J219" s="614"/>
      <c r="K219" s="614"/>
    </row>
    <row r="220" spans="1:11" ht="15">
      <c r="A220" s="1212">
        <f t="shared" si="9"/>
        <v>220</v>
      </c>
      <c r="B220" s="4079"/>
      <c r="C220" s="4057" t="s">
        <v>874</v>
      </c>
      <c r="D220" s="4058"/>
      <c r="E220" s="4058"/>
      <c r="F220" s="4059"/>
      <c r="G220" s="1224">
        <f>G196+G200+G205+G212+G215</f>
        <v>0</v>
      </c>
      <c r="H220" s="1224">
        <f>H196+H200+H205+H212+H215</f>
        <v>0</v>
      </c>
      <c r="I220" s="614"/>
      <c r="J220" s="614"/>
      <c r="K220" s="614"/>
    </row>
    <row r="221" spans="1:11" ht="32.1" customHeight="1">
      <c r="A221" s="1212">
        <f t="shared" si="9"/>
        <v>221</v>
      </c>
      <c r="B221" s="4060" t="s">
        <v>875</v>
      </c>
      <c r="C221" s="4061"/>
      <c r="D221" s="4061"/>
      <c r="E221" s="4061"/>
      <c r="F221" s="4062"/>
      <c r="G221" s="1286" t="s">
        <v>705</v>
      </c>
      <c r="H221" s="1286" t="s">
        <v>1561</v>
      </c>
      <c r="I221" s="614"/>
      <c r="J221" s="614"/>
      <c r="K221" s="305" t="s">
        <v>708</v>
      </c>
    </row>
    <row r="222" spans="1:11" ht="57" customHeight="1">
      <c r="A222" s="1212">
        <f t="shared" si="9"/>
        <v>222</v>
      </c>
      <c r="B222" s="4038"/>
      <c r="C222" s="4040" t="s">
        <v>709</v>
      </c>
      <c r="D222" s="4041"/>
      <c r="E222" s="4046" t="s">
        <v>876</v>
      </c>
      <c r="F222" s="4046"/>
      <c r="G222" s="1113">
        <v>0</v>
      </c>
      <c r="H222" s="1113">
        <v>0</v>
      </c>
      <c r="I222" s="614"/>
      <c r="J222" s="614"/>
      <c r="K222" s="614"/>
    </row>
    <row r="223" spans="1:11" ht="42" customHeight="1">
      <c r="A223" s="1212">
        <f t="shared" si="9"/>
        <v>223</v>
      </c>
      <c r="B223" s="4038"/>
      <c r="C223" s="4042"/>
      <c r="D223" s="4043"/>
      <c r="E223" s="4046" t="s">
        <v>877</v>
      </c>
      <c r="F223" s="4046"/>
      <c r="G223" s="1113">
        <v>0</v>
      </c>
      <c r="H223" s="1113">
        <v>0</v>
      </c>
      <c r="I223" s="614"/>
      <c r="J223" s="614"/>
      <c r="K223" s="1287">
        <v>0</v>
      </c>
    </row>
    <row r="224" spans="1:11" ht="26.1" customHeight="1">
      <c r="A224" s="1212">
        <f t="shared" si="9"/>
        <v>224</v>
      </c>
      <c r="B224" s="4038"/>
      <c r="C224" s="4042"/>
      <c r="D224" s="4043"/>
      <c r="E224" s="4046" t="s">
        <v>878</v>
      </c>
      <c r="F224" s="4046"/>
      <c r="G224" s="1113">
        <v>0</v>
      </c>
      <c r="H224" s="1113">
        <v>0</v>
      </c>
      <c r="I224" s="614"/>
      <c r="J224" s="614"/>
      <c r="K224" s="614"/>
    </row>
    <row r="225" spans="1:11" ht="27" customHeight="1">
      <c r="A225" s="1212">
        <f t="shared" si="9"/>
        <v>225</v>
      </c>
      <c r="B225" s="4038"/>
      <c r="C225" s="4044"/>
      <c r="D225" s="4045"/>
      <c r="E225" s="4047" t="s">
        <v>879</v>
      </c>
      <c r="F225" s="4048"/>
      <c r="G225" s="1113">
        <v>0</v>
      </c>
      <c r="H225" s="1113">
        <v>0</v>
      </c>
      <c r="I225" s="614"/>
      <c r="J225" s="614"/>
      <c r="K225" s="614"/>
    </row>
    <row r="226" spans="1:11" ht="47.1" customHeight="1">
      <c r="A226" s="1212">
        <f t="shared" si="9"/>
        <v>226</v>
      </c>
      <c r="B226" s="4038"/>
      <c r="C226" s="4040" t="s">
        <v>806</v>
      </c>
      <c r="D226" s="4041"/>
      <c r="E226" s="4046" t="s">
        <v>880</v>
      </c>
      <c r="F226" s="4046"/>
      <c r="G226" s="1113">
        <v>0</v>
      </c>
      <c r="H226" s="1113">
        <v>0</v>
      </c>
      <c r="I226" s="614"/>
      <c r="J226" s="614"/>
      <c r="K226" s="614"/>
    </row>
    <row r="227" spans="1:11" ht="59.1" customHeight="1">
      <c r="A227" s="1229">
        <f t="shared" si="9"/>
        <v>227</v>
      </c>
      <c r="B227" s="4039"/>
      <c r="C227" s="4044"/>
      <c r="D227" s="4045"/>
      <c r="E227" s="4046" t="s">
        <v>881</v>
      </c>
      <c r="F227" s="4046"/>
      <c r="G227" s="1113">
        <v>0</v>
      </c>
      <c r="H227" s="1113">
        <v>0</v>
      </c>
      <c r="I227" s="614"/>
      <c r="J227" s="614"/>
      <c r="K227" s="1287">
        <v>0</v>
      </c>
    </row>
    <row r="228" spans="1:11" s="333" customFormat="1" ht="14.25">
      <c r="A228" s="1143"/>
    </row>
    <row r="229" spans="1:11" s="333" customFormat="1"/>
    <row r="230" spans="1:11" s="333" customFormat="1"/>
    <row r="231" spans="1:11" s="333" customFormat="1"/>
    <row r="232" spans="1:11" s="333" customFormat="1"/>
    <row r="233" spans="1:11" s="333" customFormat="1"/>
    <row r="234" spans="1:11" s="333" customFormat="1"/>
    <row r="235" spans="1:11" s="333" customFormat="1"/>
    <row r="236" spans="1:11" s="333" customFormat="1"/>
    <row r="237" spans="1:11" s="333" customFormat="1"/>
    <row r="238" spans="1:11" s="333" customFormat="1"/>
    <row r="239" spans="1:11" s="333" customFormat="1"/>
    <row r="240" spans="1:11" s="333" customFormat="1"/>
    <row r="241" s="333" customFormat="1"/>
    <row r="242" s="333" customFormat="1"/>
    <row r="243" s="333" customFormat="1"/>
    <row r="244" s="333" customFormat="1"/>
    <row r="245" s="333" customFormat="1"/>
    <row r="246" s="333" customFormat="1"/>
    <row r="247" s="333" customFormat="1"/>
    <row r="248" s="333" customFormat="1"/>
    <row r="249" s="333" customFormat="1"/>
    <row r="250" s="333" customFormat="1"/>
    <row r="251" s="333" customFormat="1"/>
    <row r="252" s="333" customFormat="1"/>
    <row r="253" s="333" customFormat="1"/>
    <row r="254" s="333" customFormat="1"/>
    <row r="255" s="333" customFormat="1"/>
    <row r="256" s="333" customFormat="1"/>
    <row r="257" s="333" customFormat="1"/>
    <row r="258" s="333" customFormat="1"/>
    <row r="259" s="333" customFormat="1"/>
    <row r="260" s="333" customFormat="1"/>
    <row r="261" s="333" customFormat="1"/>
    <row r="262" s="333" customFormat="1"/>
    <row r="263" s="333" customFormat="1"/>
    <row r="264" s="333" customFormat="1"/>
    <row r="265" s="333" customFormat="1"/>
    <row r="266" s="333" customFormat="1"/>
    <row r="267" s="333" customFormat="1"/>
    <row r="268" s="333" customFormat="1"/>
    <row r="269" s="333" customFormat="1"/>
    <row r="270" s="333" customFormat="1"/>
    <row r="271" s="333" customFormat="1"/>
    <row r="272" s="333" customFormat="1"/>
    <row r="273" s="333" customFormat="1"/>
    <row r="274" s="333" customFormat="1"/>
    <row r="275" s="333" customFormat="1"/>
    <row r="276" s="333" customFormat="1"/>
    <row r="277" s="333" customFormat="1"/>
    <row r="278" s="333" customFormat="1"/>
    <row r="279" s="333" customFormat="1"/>
    <row r="280" s="333" customFormat="1"/>
    <row r="281" s="333" customFormat="1"/>
    <row r="282" s="333" customFormat="1"/>
    <row r="283" s="333" customFormat="1"/>
    <row r="284" s="333" customFormat="1"/>
    <row r="285" s="333" customFormat="1"/>
    <row r="286" s="333" customFormat="1"/>
    <row r="287" s="333" customFormat="1"/>
    <row r="288" s="333" customFormat="1"/>
    <row r="289" s="333" customFormat="1"/>
    <row r="290" s="333" customFormat="1"/>
    <row r="291" s="333" customFormat="1"/>
    <row r="292" s="333" customFormat="1"/>
    <row r="293" s="333" customFormat="1"/>
    <row r="294" s="333" customFormat="1"/>
    <row r="295" s="333" customFormat="1"/>
    <row r="296" s="333" customFormat="1"/>
    <row r="297" s="333" customFormat="1"/>
    <row r="298" s="333" customFormat="1"/>
    <row r="299" s="333" customFormat="1"/>
    <row r="300" s="333" customFormat="1"/>
    <row r="301" s="333" customFormat="1"/>
    <row r="302" s="333" customFormat="1"/>
    <row r="303" s="333" customFormat="1"/>
    <row r="304" s="333" customFormat="1"/>
    <row r="305" s="333" customFormat="1"/>
    <row r="306" s="333" customFormat="1"/>
    <row r="307" s="333" customFormat="1"/>
    <row r="308" s="333" customFormat="1"/>
    <row r="309" s="333" customFormat="1"/>
    <row r="310" s="333" customFormat="1"/>
    <row r="311" s="333" customFormat="1"/>
    <row r="312" s="333" customFormat="1"/>
    <row r="313" s="333" customFormat="1"/>
    <row r="314" s="333" customFormat="1"/>
    <row r="315" s="333" customFormat="1"/>
    <row r="316" s="333" customFormat="1"/>
    <row r="317" s="333" customFormat="1"/>
    <row r="318" s="333" customFormat="1"/>
    <row r="319" s="333" customFormat="1"/>
    <row r="320" s="333" customFormat="1"/>
    <row r="321" s="333" customFormat="1"/>
    <row r="322" s="333" customFormat="1"/>
    <row r="323" s="333" customFormat="1"/>
    <row r="324" s="333" customFormat="1"/>
    <row r="325" s="333" customFormat="1"/>
    <row r="326" s="333" customFormat="1"/>
    <row r="327" s="333" customFormat="1"/>
    <row r="328" s="333" customFormat="1"/>
    <row r="329" s="333" customFormat="1"/>
    <row r="330" s="333" customFormat="1"/>
    <row r="331" s="333" customFormat="1"/>
    <row r="332" s="333" customFormat="1"/>
    <row r="333" s="333" customFormat="1"/>
    <row r="334" s="333" customFormat="1"/>
    <row r="335" s="333" customFormat="1"/>
    <row r="336" s="333" customFormat="1"/>
    <row r="337" s="333" customFormat="1"/>
    <row r="338" s="333" customFormat="1"/>
    <row r="339" s="333" customFormat="1"/>
    <row r="340" s="333" customFormat="1"/>
    <row r="341" s="333" customFormat="1"/>
    <row r="342" s="333" customFormat="1"/>
    <row r="343" s="333" customFormat="1"/>
    <row r="344" s="333" customFormat="1"/>
    <row r="345" s="333" customFormat="1"/>
    <row r="346" s="333" customFormat="1"/>
    <row r="347" s="333" customFormat="1"/>
    <row r="348" s="333" customFormat="1"/>
    <row r="349" s="333" customFormat="1"/>
    <row r="350" s="333" customFormat="1"/>
    <row r="351" s="333" customFormat="1"/>
    <row r="352" s="333" customFormat="1"/>
    <row r="353" s="333" customFormat="1"/>
    <row r="354" s="333" customFormat="1"/>
    <row r="355" s="333" customFormat="1"/>
    <row r="356" s="333" customFormat="1"/>
    <row r="357" s="333" customFormat="1"/>
    <row r="358" s="333" customFormat="1"/>
    <row r="359" s="333" customFormat="1"/>
    <row r="360" s="333" customFormat="1"/>
    <row r="361" s="333" customFormat="1"/>
    <row r="362" s="333" customFormat="1"/>
    <row r="363" s="333" customFormat="1"/>
    <row r="364" s="333" customFormat="1"/>
    <row r="365" s="333" customFormat="1"/>
    <row r="366" s="333" customFormat="1"/>
    <row r="367" s="333" customFormat="1"/>
    <row r="368" s="333" customFormat="1"/>
    <row r="369" s="333" customFormat="1"/>
    <row r="370" s="333" customFormat="1"/>
    <row r="371" s="333" customFormat="1"/>
    <row r="372" s="333" customFormat="1"/>
    <row r="373" s="333" customFormat="1"/>
    <row r="374" s="333" customFormat="1"/>
    <row r="375" s="333" customFormat="1"/>
    <row r="376" s="333" customFormat="1"/>
    <row r="377" s="333" customFormat="1"/>
    <row r="378" s="333" customFormat="1"/>
    <row r="379" s="333" customFormat="1"/>
    <row r="380" s="333" customFormat="1"/>
    <row r="381" s="333" customFormat="1"/>
    <row r="382" s="333" customFormat="1"/>
    <row r="383" s="333" customFormat="1"/>
    <row r="384" s="333" customFormat="1"/>
    <row r="385" s="333" customFormat="1"/>
    <row r="386" s="333" customFormat="1"/>
    <row r="387" s="333" customFormat="1"/>
    <row r="388" s="333" customFormat="1"/>
    <row r="389" s="333" customFormat="1"/>
    <row r="390" s="333" customFormat="1"/>
    <row r="391" s="333" customFormat="1"/>
    <row r="392" s="333" customFormat="1"/>
    <row r="393" s="333" customFormat="1"/>
    <row r="394" s="333" customFormat="1"/>
    <row r="395" s="333" customFormat="1"/>
    <row r="396" s="333" customFormat="1"/>
    <row r="397" s="333" customFormat="1"/>
    <row r="398" s="333" customFormat="1"/>
    <row r="399" s="333" customFormat="1"/>
    <row r="400" s="333" customFormat="1"/>
    <row r="401" s="333" customFormat="1"/>
    <row r="402" s="333" customFormat="1"/>
    <row r="403" s="333" customFormat="1"/>
    <row r="404" s="333" customFormat="1"/>
    <row r="405" s="333" customFormat="1"/>
    <row r="406" s="333" customFormat="1"/>
    <row r="407" s="333" customFormat="1"/>
    <row r="408" s="333" customFormat="1"/>
    <row r="409" s="333" customFormat="1"/>
    <row r="410" s="333" customFormat="1"/>
    <row r="411" s="333" customFormat="1"/>
    <row r="412" s="333" customFormat="1"/>
    <row r="413" s="333" customFormat="1"/>
    <row r="414" s="333" customFormat="1"/>
    <row r="415" s="333" customFormat="1"/>
    <row r="416" s="333" customFormat="1"/>
    <row r="417" s="333" customFormat="1"/>
    <row r="418" s="333" customFormat="1"/>
    <row r="419" s="333" customFormat="1"/>
    <row r="420" s="333" customFormat="1"/>
    <row r="421" s="333" customFormat="1"/>
    <row r="422" s="333" customFormat="1"/>
    <row r="423" s="333" customFormat="1"/>
    <row r="424" s="333" customFormat="1"/>
    <row r="425" s="333" customFormat="1"/>
    <row r="426" s="333" customFormat="1"/>
    <row r="427" s="333" customFormat="1"/>
    <row r="428" s="333" customFormat="1"/>
    <row r="429" s="333" customFormat="1"/>
    <row r="430" s="333" customFormat="1"/>
    <row r="431" s="333" customFormat="1"/>
    <row r="432" s="333" customFormat="1"/>
    <row r="433" s="333" customFormat="1"/>
    <row r="434" s="333" customFormat="1"/>
    <row r="435" s="333" customFormat="1"/>
    <row r="436" s="333" customFormat="1"/>
    <row r="437" s="333" customFormat="1"/>
    <row r="438" s="333" customFormat="1"/>
    <row r="439" s="333" customFormat="1"/>
    <row r="440" s="333" customFormat="1"/>
    <row r="441" s="333" customFormat="1"/>
    <row r="442" s="333" customFormat="1"/>
    <row r="443" s="333" customFormat="1"/>
    <row r="444" s="333" customFormat="1"/>
    <row r="445" s="333" customFormat="1"/>
    <row r="446" s="333" customFormat="1"/>
    <row r="447" s="333" customFormat="1"/>
    <row r="448" s="333" customFormat="1"/>
    <row r="449" s="333" customFormat="1"/>
    <row r="450" s="333" customFormat="1"/>
    <row r="451" s="333" customFormat="1"/>
    <row r="452" s="333" customFormat="1"/>
    <row r="453" s="333" customFormat="1"/>
    <row r="454" s="333" customFormat="1"/>
    <row r="455" s="333" customFormat="1"/>
    <row r="456" s="333" customFormat="1"/>
    <row r="457" s="333" customFormat="1"/>
    <row r="458" s="333" customFormat="1"/>
    <row r="459" s="333" customFormat="1"/>
    <row r="460" s="333" customFormat="1"/>
    <row r="461" s="333" customFormat="1"/>
    <row r="462" s="333" customFormat="1"/>
    <row r="463" s="333" customFormat="1"/>
    <row r="464" s="333" customFormat="1"/>
    <row r="465" s="333" customFormat="1"/>
    <row r="466" s="333" customFormat="1"/>
    <row r="467" s="333" customFormat="1"/>
    <row r="468" s="333" customFormat="1"/>
    <row r="469" s="333" customFormat="1"/>
    <row r="470" s="333" customFormat="1"/>
    <row r="471" s="333" customFormat="1"/>
    <row r="472" s="333" customFormat="1"/>
    <row r="473" s="333" customFormat="1"/>
    <row r="474" s="333" customFormat="1"/>
    <row r="475" s="333" customFormat="1"/>
    <row r="476" s="333" customFormat="1"/>
    <row r="477" s="333" customFormat="1"/>
    <row r="478" s="333" customFormat="1"/>
    <row r="479" s="333" customFormat="1"/>
    <row r="480" s="333" customFormat="1"/>
    <row r="481" s="333" customFormat="1"/>
    <row r="482" s="333" customFormat="1"/>
    <row r="483" s="333" customFormat="1"/>
    <row r="484" s="333" customFormat="1"/>
    <row r="485" s="333" customFormat="1"/>
    <row r="486" s="333" customFormat="1"/>
    <row r="487" s="333" customFormat="1"/>
    <row r="488" s="333" customFormat="1"/>
    <row r="489" s="333" customFormat="1"/>
    <row r="490" s="333" customFormat="1"/>
    <row r="491" s="333" customFormat="1"/>
    <row r="492" s="333" customFormat="1"/>
    <row r="493" s="333" customFormat="1"/>
    <row r="494" s="333" customFormat="1"/>
    <row r="495" s="333" customFormat="1"/>
    <row r="496" s="333" customFormat="1"/>
    <row r="497" s="333" customFormat="1"/>
    <row r="498" s="333" customFormat="1"/>
    <row r="499" s="333" customFormat="1"/>
    <row r="500" s="333" customFormat="1"/>
    <row r="501" s="333" customFormat="1"/>
    <row r="502" s="333" customFormat="1"/>
    <row r="503" s="333" customFormat="1"/>
    <row r="504" s="333" customFormat="1"/>
    <row r="505" s="333" customFormat="1"/>
    <row r="506" s="333" customFormat="1"/>
    <row r="507" s="333" customFormat="1"/>
    <row r="508" s="333" customFormat="1"/>
    <row r="509" s="333" customFormat="1"/>
    <row r="510" s="333" customFormat="1"/>
    <row r="511" s="333" customFormat="1"/>
    <row r="512" s="333" customFormat="1"/>
    <row r="513" s="333" customFormat="1"/>
    <row r="514" s="333" customFormat="1"/>
    <row r="515" s="333" customFormat="1"/>
    <row r="516" s="333" customFormat="1"/>
    <row r="517" s="333" customFormat="1"/>
    <row r="518" s="333" customFormat="1"/>
    <row r="519" s="333" customFormat="1"/>
    <row r="520" s="333" customFormat="1"/>
    <row r="521" s="333" customFormat="1"/>
    <row r="522" s="333" customFormat="1"/>
    <row r="523" s="333" customFormat="1"/>
    <row r="524" s="333" customFormat="1"/>
    <row r="525" s="333" customFormat="1"/>
    <row r="526" s="333" customFormat="1"/>
    <row r="527" s="333" customFormat="1"/>
    <row r="528" s="333" customFormat="1"/>
    <row r="529" s="333" customFormat="1"/>
    <row r="530" s="333" customFormat="1"/>
    <row r="531" s="333" customFormat="1"/>
    <row r="532" s="333" customFormat="1"/>
    <row r="533" s="333" customFormat="1"/>
    <row r="534" s="333" customFormat="1"/>
    <row r="535" s="333" customFormat="1"/>
    <row r="536" s="333" customFormat="1"/>
    <row r="537" s="333" customFormat="1"/>
    <row r="538" s="333" customFormat="1"/>
    <row r="539" s="333" customFormat="1"/>
    <row r="540" s="333" customFormat="1"/>
    <row r="541" s="333" customFormat="1"/>
    <row r="542" s="333" customFormat="1"/>
    <row r="543" s="333" customFormat="1"/>
    <row r="544" s="333" customFormat="1"/>
    <row r="545" s="333" customFormat="1"/>
    <row r="546" s="333" customFormat="1"/>
    <row r="547" s="333" customFormat="1"/>
    <row r="548" s="333" customFormat="1"/>
    <row r="549" s="333" customFormat="1"/>
    <row r="550" s="333" customFormat="1"/>
    <row r="551" s="333" customFormat="1"/>
    <row r="552" s="333" customFormat="1"/>
    <row r="553" s="333" customFormat="1"/>
    <row r="554" s="333" customFormat="1"/>
    <row r="555" s="333" customFormat="1"/>
    <row r="556" s="333" customFormat="1"/>
    <row r="557" s="333" customFormat="1"/>
    <row r="558" s="333" customFormat="1"/>
    <row r="559" s="333" customFormat="1"/>
    <row r="560" s="333" customFormat="1"/>
    <row r="561" s="333" customFormat="1"/>
    <row r="562" s="333" customFormat="1"/>
    <row r="563" s="333" customFormat="1"/>
    <row r="564" s="333" customFormat="1"/>
    <row r="565" s="333" customFormat="1"/>
    <row r="566" s="333" customFormat="1"/>
    <row r="567" s="333" customFormat="1"/>
    <row r="568" s="333" customFormat="1"/>
    <row r="569" s="333" customFormat="1"/>
    <row r="570" s="333" customFormat="1"/>
    <row r="571" s="333" customFormat="1"/>
    <row r="572" s="333" customFormat="1"/>
    <row r="573" s="333" customFormat="1"/>
    <row r="574" s="333" customFormat="1"/>
    <row r="575" s="333" customFormat="1"/>
    <row r="576" s="333" customFormat="1"/>
    <row r="577" s="333" customFormat="1"/>
    <row r="578" s="333" customFormat="1"/>
    <row r="579" s="333" customFormat="1"/>
    <row r="580" s="333" customFormat="1"/>
    <row r="581" s="333" customFormat="1"/>
    <row r="582" s="333" customFormat="1"/>
    <row r="583" s="333" customFormat="1"/>
    <row r="584" s="333" customFormat="1"/>
    <row r="585" s="333" customFormat="1"/>
    <row r="586" s="333" customFormat="1"/>
    <row r="587" s="333" customFormat="1"/>
    <row r="588" s="333" customFormat="1"/>
    <row r="589" s="333" customFormat="1"/>
    <row r="590" s="333" customFormat="1"/>
    <row r="591" s="333" customFormat="1"/>
    <row r="592" s="333" customFormat="1"/>
    <row r="593" s="333" customFormat="1"/>
    <row r="594" s="333" customFormat="1"/>
    <row r="595" s="333" customFormat="1"/>
    <row r="596" s="333" customFormat="1"/>
    <row r="597" s="333" customFormat="1"/>
    <row r="598" s="333" customFormat="1"/>
    <row r="599" s="333" customFormat="1"/>
    <row r="600" s="333" customFormat="1"/>
    <row r="601" s="333" customFormat="1"/>
    <row r="602" s="333" customFormat="1"/>
    <row r="603" s="333" customFormat="1"/>
    <row r="604" s="333" customFormat="1"/>
    <row r="605" s="333" customFormat="1"/>
    <row r="606" s="333" customFormat="1"/>
    <row r="607" s="333" customFormat="1"/>
    <row r="608" s="333" customFormat="1"/>
    <row r="609" s="333" customFormat="1"/>
    <row r="610" s="333" customFormat="1"/>
    <row r="611" s="333" customFormat="1"/>
    <row r="612" s="333" customFormat="1"/>
    <row r="613" s="333" customFormat="1"/>
    <row r="614" s="333" customFormat="1"/>
    <row r="615" s="333" customFormat="1"/>
    <row r="616" s="333" customFormat="1"/>
    <row r="617" s="333" customFormat="1"/>
    <row r="618" s="333" customFormat="1"/>
    <row r="619" s="333" customFormat="1"/>
    <row r="620" s="333" customFormat="1"/>
    <row r="621" s="333" customFormat="1"/>
    <row r="622" s="333" customFormat="1"/>
    <row r="623" s="333" customFormat="1"/>
    <row r="624" s="333" customFormat="1"/>
    <row r="625" s="333" customFormat="1"/>
    <row r="626" s="333" customFormat="1"/>
    <row r="627" s="333" customFormat="1"/>
    <row r="628" s="333" customFormat="1"/>
    <row r="629" s="333" customFormat="1"/>
    <row r="630" s="333" customFormat="1"/>
    <row r="631" s="333" customFormat="1"/>
    <row r="632" s="333" customFormat="1"/>
    <row r="633" s="333" customFormat="1"/>
    <row r="634" s="333" customFormat="1"/>
    <row r="635" s="333" customFormat="1"/>
    <row r="636" s="333" customFormat="1"/>
    <row r="637" s="333" customFormat="1"/>
    <row r="638" s="333" customFormat="1"/>
    <row r="639" s="333" customFormat="1"/>
    <row r="640" s="333" customFormat="1"/>
    <row r="641" s="333" customFormat="1"/>
    <row r="642" s="333" customFormat="1"/>
    <row r="643" s="333" customFormat="1"/>
    <row r="644" s="333" customFormat="1"/>
    <row r="645" s="333" customFormat="1"/>
    <row r="646" s="333" customFormat="1"/>
    <row r="647" s="333" customFormat="1"/>
    <row r="648" s="333" customFormat="1"/>
    <row r="649" s="333" customFormat="1"/>
    <row r="650" s="333" customFormat="1"/>
    <row r="651" s="333" customFormat="1"/>
    <row r="652" s="333" customFormat="1"/>
    <row r="653" s="333" customFormat="1"/>
    <row r="654" s="333" customFormat="1"/>
    <row r="655" s="333" customFormat="1"/>
    <row r="656" s="333" customFormat="1"/>
    <row r="657" s="333" customFormat="1"/>
    <row r="658" s="333" customFormat="1"/>
    <row r="659" s="333" customFormat="1"/>
    <row r="660" s="333" customFormat="1"/>
    <row r="661" s="333" customFormat="1"/>
    <row r="662" s="333" customFormat="1"/>
    <row r="663" s="333" customFormat="1"/>
    <row r="664" s="333" customFormat="1"/>
    <row r="665" s="333" customFormat="1"/>
    <row r="666" s="333" customFormat="1"/>
    <row r="667" s="333" customFormat="1"/>
    <row r="668" s="333" customFormat="1"/>
    <row r="669" s="333" customFormat="1"/>
    <row r="670" s="333" customFormat="1"/>
    <row r="671" s="333" customFormat="1"/>
    <row r="672" s="333" customFormat="1"/>
    <row r="673" s="333" customFormat="1"/>
    <row r="674" s="333" customFormat="1"/>
    <row r="675" s="333" customFormat="1"/>
    <row r="676" s="333" customFormat="1"/>
    <row r="677" s="333" customFormat="1"/>
    <row r="678" s="333" customFormat="1"/>
    <row r="679" s="333" customFormat="1"/>
    <row r="680" s="333" customFormat="1"/>
    <row r="681" s="333" customFormat="1"/>
    <row r="682" s="333" customFormat="1"/>
    <row r="683" s="333" customFormat="1"/>
    <row r="684" s="333" customFormat="1"/>
    <row r="685" s="333" customFormat="1"/>
    <row r="686" s="333" customFormat="1"/>
    <row r="687" s="333" customFormat="1"/>
    <row r="688" s="333" customFormat="1"/>
    <row r="689" s="333" customFormat="1"/>
    <row r="690" s="333" customFormat="1"/>
    <row r="691" s="333" customFormat="1"/>
    <row r="692" s="333" customFormat="1"/>
    <row r="693" s="333" customFormat="1"/>
    <row r="694" s="333" customFormat="1"/>
    <row r="695" s="333" customFormat="1"/>
    <row r="696" s="333" customFormat="1"/>
    <row r="697" s="333" customFormat="1"/>
    <row r="698" s="333" customFormat="1"/>
    <row r="699" s="333" customFormat="1"/>
    <row r="700" s="333" customFormat="1"/>
    <row r="701" s="333" customFormat="1"/>
    <row r="702" s="333" customFormat="1"/>
    <row r="703" s="333" customFormat="1"/>
    <row r="704" s="333" customFormat="1"/>
    <row r="705" s="333" customFormat="1"/>
    <row r="706" s="333" customFormat="1"/>
    <row r="707" s="333" customFormat="1"/>
    <row r="708" s="333" customFormat="1"/>
    <row r="709" s="333" customFormat="1"/>
    <row r="710" s="333" customFormat="1"/>
    <row r="711" s="333" customFormat="1"/>
    <row r="712" s="333" customFormat="1"/>
    <row r="713" s="333" customFormat="1"/>
    <row r="714" s="333" customFormat="1"/>
    <row r="715" s="333" customFormat="1"/>
    <row r="716" s="333" customFormat="1"/>
    <row r="717" s="333" customFormat="1"/>
    <row r="718" s="333" customFormat="1"/>
    <row r="719" s="333" customFormat="1"/>
    <row r="720" s="333" customFormat="1"/>
    <row r="721" s="333" customFormat="1"/>
    <row r="722" s="333" customFormat="1"/>
    <row r="723" s="333" customFormat="1"/>
    <row r="724" s="333" customFormat="1"/>
    <row r="725" s="333" customFormat="1"/>
    <row r="726" s="333" customFormat="1"/>
    <row r="727" s="333" customFormat="1"/>
    <row r="728" s="333" customFormat="1"/>
    <row r="729" s="333" customFormat="1"/>
    <row r="730" s="333" customFormat="1"/>
    <row r="731" s="333" customFormat="1"/>
    <row r="732" s="333" customFormat="1"/>
    <row r="733" s="333" customFormat="1"/>
    <row r="734" s="333" customFormat="1"/>
    <row r="735" s="333" customFormat="1"/>
    <row r="736" s="333" customFormat="1"/>
    <row r="737" s="333" customFormat="1"/>
    <row r="738" s="333" customFormat="1"/>
    <row r="739" s="333" customFormat="1"/>
    <row r="740" s="333" customFormat="1"/>
    <row r="741" s="333" customFormat="1"/>
    <row r="742" s="333" customFormat="1"/>
    <row r="743" s="333" customFormat="1"/>
    <row r="744" s="333" customFormat="1"/>
    <row r="745" s="333" customFormat="1"/>
    <row r="746" s="333" customFormat="1"/>
    <row r="747" s="333" customFormat="1"/>
    <row r="748" s="333" customFormat="1"/>
    <row r="749" s="333" customFormat="1"/>
    <row r="750" s="333" customFormat="1"/>
    <row r="751" s="333" customFormat="1"/>
    <row r="752" s="333" customFormat="1"/>
    <row r="753" s="333" customFormat="1"/>
    <row r="754" s="333" customFormat="1"/>
    <row r="755" s="333" customFormat="1"/>
    <row r="756" s="333" customFormat="1"/>
    <row r="757" s="333" customFormat="1"/>
    <row r="758" s="333" customFormat="1"/>
    <row r="759" s="333" customFormat="1"/>
    <row r="760" s="333" customFormat="1"/>
    <row r="761" s="333" customFormat="1"/>
    <row r="762" s="333" customFormat="1"/>
    <row r="763" s="333" customFormat="1"/>
    <row r="764" s="333" customFormat="1"/>
    <row r="765" s="333" customFormat="1"/>
    <row r="766" s="333" customFormat="1"/>
    <row r="767" s="333" customFormat="1"/>
    <row r="768" s="333" customFormat="1"/>
    <row r="769" s="333" customFormat="1"/>
    <row r="770" s="333" customFormat="1"/>
    <row r="771" s="333" customFormat="1"/>
    <row r="772" s="333" customFormat="1"/>
    <row r="773" s="333" customFormat="1"/>
    <row r="774" s="333" customFormat="1"/>
    <row r="775" s="333" customFormat="1"/>
    <row r="776" s="333" customFormat="1"/>
    <row r="777" s="333" customFormat="1"/>
    <row r="778" s="333" customFormat="1"/>
    <row r="779" s="333" customFormat="1"/>
    <row r="780" s="333" customFormat="1"/>
    <row r="781" s="333" customFormat="1"/>
    <row r="782" s="333" customFormat="1"/>
    <row r="783" s="333" customFormat="1"/>
    <row r="784" s="333" customFormat="1"/>
    <row r="785" s="333" customFormat="1"/>
    <row r="786" s="333" customFormat="1"/>
    <row r="787" s="333" customFormat="1"/>
    <row r="788" s="333" customFormat="1"/>
    <row r="789" s="333" customFormat="1"/>
    <row r="790" s="333" customFormat="1"/>
    <row r="791" s="333" customFormat="1"/>
    <row r="792" s="333" customFormat="1"/>
    <row r="793" s="333" customFormat="1"/>
    <row r="794" s="333" customFormat="1"/>
    <row r="795" s="333" customFormat="1"/>
    <row r="796" s="333" customFormat="1"/>
    <row r="797" s="333" customFormat="1"/>
    <row r="798" s="333" customFormat="1"/>
    <row r="799" s="333" customFormat="1"/>
    <row r="800" s="333" customFormat="1"/>
    <row r="801" s="333" customFormat="1"/>
    <row r="802" s="333" customFormat="1"/>
    <row r="803" s="333" customFormat="1"/>
    <row r="804" s="333" customFormat="1"/>
    <row r="805" s="333" customFormat="1"/>
    <row r="806" s="333" customFormat="1"/>
    <row r="807" s="333" customFormat="1"/>
    <row r="808" s="333" customFormat="1"/>
    <row r="809" s="333" customFormat="1"/>
    <row r="810" s="333" customFormat="1"/>
    <row r="811" s="333" customFormat="1"/>
    <row r="812" s="333" customFormat="1"/>
    <row r="813" s="333" customFormat="1"/>
    <row r="814" s="333" customFormat="1"/>
    <row r="815" s="333" customFormat="1"/>
    <row r="816" s="333" customFormat="1"/>
    <row r="817" s="333" customFormat="1"/>
    <row r="818" s="333" customFormat="1"/>
    <row r="819" s="333" customFormat="1"/>
    <row r="820" s="333" customFormat="1"/>
    <row r="821" s="333" customFormat="1"/>
    <row r="822" s="333" customFormat="1"/>
    <row r="823" s="333" customFormat="1"/>
    <row r="824" s="333" customFormat="1"/>
    <row r="825" s="333" customFormat="1"/>
    <row r="826" s="333" customFormat="1"/>
    <row r="827" s="333" customFormat="1"/>
    <row r="828" s="333" customFormat="1"/>
    <row r="829" s="333" customFormat="1"/>
    <row r="830" s="333" customFormat="1"/>
    <row r="831" s="333" customFormat="1"/>
    <row r="832" s="333" customFormat="1"/>
    <row r="833" s="333" customFormat="1"/>
    <row r="834" s="333" customFormat="1"/>
    <row r="835" s="333" customFormat="1"/>
    <row r="836" s="333" customFormat="1"/>
    <row r="837" s="333" customFormat="1"/>
    <row r="838" s="333" customFormat="1"/>
    <row r="839" s="333" customFormat="1"/>
    <row r="840" s="333" customFormat="1"/>
    <row r="841" s="333" customFormat="1"/>
    <row r="842" s="333" customFormat="1"/>
    <row r="843" s="333" customFormat="1"/>
    <row r="844" s="333" customFormat="1"/>
    <row r="845" s="333" customFormat="1"/>
    <row r="846" s="333" customFormat="1"/>
    <row r="847" s="333" customFormat="1"/>
    <row r="848" s="333" customFormat="1"/>
    <row r="849" s="333" customFormat="1"/>
    <row r="850" s="333" customFormat="1"/>
    <row r="851" s="333" customFormat="1"/>
    <row r="852" s="333" customFormat="1"/>
    <row r="853" s="333" customFormat="1"/>
    <row r="854" s="333" customFormat="1"/>
    <row r="855" s="333" customFormat="1"/>
    <row r="856" s="333" customFormat="1"/>
    <row r="857" s="333" customFormat="1"/>
    <row r="858" s="333" customFormat="1"/>
    <row r="859" s="333" customFormat="1"/>
    <row r="860" s="333" customFormat="1"/>
    <row r="861" s="333" customFormat="1"/>
    <row r="862" s="333" customFormat="1"/>
    <row r="863" s="333" customFormat="1"/>
    <row r="864" s="333" customFormat="1"/>
    <row r="865" s="333" customFormat="1"/>
    <row r="866" s="333" customFormat="1"/>
    <row r="867" s="333" customFormat="1"/>
    <row r="868" s="333" customFormat="1"/>
    <row r="869" s="333" customFormat="1"/>
    <row r="870" s="333" customFormat="1"/>
    <row r="871" s="333" customFormat="1"/>
    <row r="872" s="333" customFormat="1"/>
    <row r="873" s="333" customFormat="1"/>
    <row r="874" s="333" customFormat="1"/>
    <row r="875" s="333" customFormat="1"/>
    <row r="876" s="333" customFormat="1"/>
    <row r="877" s="333" customFormat="1"/>
    <row r="878" s="333" customFormat="1"/>
    <row r="879" s="333" customFormat="1"/>
    <row r="880" s="333" customFormat="1"/>
    <row r="881" s="333" customFormat="1"/>
    <row r="882" s="333" customFormat="1"/>
    <row r="883" s="333" customFormat="1"/>
    <row r="884" s="333" customFormat="1"/>
    <row r="885" s="333" customFormat="1"/>
    <row r="886" s="333" customFormat="1"/>
    <row r="887" s="333" customFormat="1"/>
    <row r="888" s="333" customFormat="1"/>
    <row r="889" s="333" customFormat="1"/>
    <row r="890" s="333" customFormat="1"/>
    <row r="891" s="333" customFormat="1"/>
    <row r="892" s="333" customFormat="1"/>
    <row r="893" s="333" customFormat="1"/>
    <row r="894" s="333" customFormat="1"/>
    <row r="895" s="333" customFormat="1"/>
    <row r="896" s="333" customFormat="1"/>
    <row r="897" s="333" customFormat="1"/>
    <row r="898" s="333" customFormat="1"/>
    <row r="899" s="333" customFormat="1"/>
    <row r="900" s="333" customFormat="1"/>
    <row r="901" s="333" customFormat="1"/>
    <row r="902" s="333" customFormat="1"/>
    <row r="903" s="333" customFormat="1"/>
    <row r="904" s="333" customFormat="1"/>
    <row r="905" s="333" customFormat="1"/>
    <row r="906" s="333" customFormat="1"/>
    <row r="907" s="333" customFormat="1"/>
    <row r="908" s="333" customFormat="1"/>
    <row r="909" s="333" customFormat="1"/>
    <row r="910" s="333" customFormat="1"/>
    <row r="911" s="333" customFormat="1"/>
    <row r="912" s="333" customFormat="1"/>
    <row r="913" s="333" customFormat="1"/>
    <row r="914" s="333" customFormat="1"/>
    <row r="915" s="333" customFormat="1"/>
    <row r="916" s="333" customFormat="1"/>
    <row r="917" s="333" customFormat="1"/>
    <row r="918" s="333" customFormat="1"/>
    <row r="919" s="333" customFormat="1"/>
    <row r="920" s="333" customFormat="1"/>
    <row r="921" s="333" customFormat="1"/>
    <row r="922" s="333" customFormat="1"/>
    <row r="923" s="333" customFormat="1"/>
    <row r="924" s="333" customFormat="1"/>
    <row r="925" s="333" customFormat="1"/>
    <row r="926" s="333" customFormat="1"/>
    <row r="927" s="333" customFormat="1"/>
    <row r="928" s="333" customFormat="1"/>
    <row r="929" s="333" customFormat="1"/>
    <row r="930" s="333" customFormat="1"/>
    <row r="931" s="333" customFormat="1"/>
    <row r="932" s="333" customFormat="1"/>
    <row r="933" s="333" customFormat="1"/>
    <row r="934" s="333" customFormat="1"/>
    <row r="935" s="333" customFormat="1"/>
    <row r="936" s="333" customFormat="1"/>
    <row r="937" s="333" customFormat="1"/>
    <row r="938" s="333" customFormat="1"/>
    <row r="939" s="333" customFormat="1"/>
    <row r="940" s="333" customFormat="1"/>
    <row r="941" s="333" customFormat="1"/>
    <row r="942" s="333" customFormat="1"/>
    <row r="943" s="333" customFormat="1"/>
    <row r="944" s="333" customFormat="1"/>
    <row r="945" s="333" customFormat="1"/>
    <row r="946" s="333" customFormat="1"/>
    <row r="947" s="333" customFormat="1"/>
    <row r="948" s="333" customFormat="1"/>
    <row r="949" s="333" customFormat="1"/>
    <row r="950" s="333" customFormat="1"/>
    <row r="951" s="333" customFormat="1"/>
    <row r="952" s="333" customFormat="1"/>
    <row r="953" s="333" customFormat="1"/>
    <row r="954" s="333" customFormat="1"/>
    <row r="955" s="333" customFormat="1"/>
    <row r="956" s="333" customFormat="1"/>
    <row r="957" s="333" customFormat="1"/>
    <row r="958" s="333" customFormat="1"/>
    <row r="959" s="333" customFormat="1"/>
    <row r="960" s="333" customFormat="1"/>
    <row r="961" s="333" customFormat="1"/>
    <row r="962" s="333" customFormat="1"/>
    <row r="963" s="333" customFormat="1"/>
    <row r="964" s="333" customFormat="1"/>
    <row r="965" s="333" customFormat="1"/>
    <row r="966" s="333" customFormat="1"/>
    <row r="967" s="333" customFormat="1"/>
    <row r="968" s="333" customFormat="1"/>
    <row r="969" s="333" customFormat="1"/>
    <row r="970" s="333" customFormat="1"/>
    <row r="971" s="333" customFormat="1"/>
    <row r="972" s="333" customFormat="1"/>
    <row r="973" s="333" customFormat="1"/>
    <row r="974" s="333" customFormat="1"/>
    <row r="975" s="333" customFormat="1"/>
    <row r="976" s="333" customFormat="1"/>
    <row r="977" s="333" customFormat="1"/>
    <row r="978" s="333" customFormat="1"/>
    <row r="979" s="333" customFormat="1"/>
    <row r="980" s="333" customFormat="1"/>
    <row r="981" s="333" customFormat="1"/>
    <row r="982" s="333" customFormat="1"/>
    <row r="983" s="333" customFormat="1"/>
    <row r="984" s="333" customFormat="1"/>
    <row r="985" s="333" customFormat="1"/>
    <row r="986" s="333" customFormat="1"/>
    <row r="987" s="333" customFormat="1"/>
    <row r="988" s="333" customFormat="1"/>
    <row r="989" s="333" customFormat="1"/>
    <row r="990" s="333" customFormat="1"/>
    <row r="991" s="333" customFormat="1"/>
    <row r="992" s="333" customFormat="1"/>
    <row r="993" s="333" customFormat="1"/>
    <row r="994" s="333" customFormat="1"/>
    <row r="995" s="333" customFormat="1"/>
    <row r="996" s="333" customFormat="1"/>
    <row r="997" s="333" customFormat="1"/>
    <row r="998" s="333" customFormat="1"/>
    <row r="999" s="333" customFormat="1"/>
    <row r="1000" s="333" customFormat="1"/>
    <row r="1001" s="333" customFormat="1"/>
    <row r="1002" s="333" customFormat="1"/>
    <row r="1003" s="333" customFormat="1"/>
    <row r="1004" s="333" customFormat="1"/>
    <row r="1005" s="333" customFormat="1"/>
    <row r="1006" s="333" customFormat="1"/>
    <row r="1007" s="333" customFormat="1"/>
    <row r="1008" s="333" customFormat="1"/>
    <row r="1009" s="333" customFormat="1"/>
    <row r="1010" s="333" customFormat="1"/>
    <row r="1011" s="333" customFormat="1"/>
    <row r="1012" s="333" customFormat="1"/>
    <row r="1013" s="333" customFormat="1"/>
    <row r="1014" s="333" customFormat="1"/>
    <row r="1015" s="333" customFormat="1"/>
    <row r="1016" s="333" customFormat="1"/>
    <row r="1017" s="333" customFormat="1"/>
    <row r="1018" s="333" customFormat="1"/>
    <row r="1019" s="333" customFormat="1"/>
    <row r="1020" s="333" customFormat="1"/>
    <row r="1021" s="333" customFormat="1"/>
    <row r="1022" s="333" customFormat="1"/>
    <row r="1023" s="333" customFormat="1"/>
    <row r="1024" s="333" customFormat="1"/>
    <row r="1025" s="333" customFormat="1"/>
    <row r="1026" s="333" customFormat="1"/>
    <row r="1027" s="333" customFormat="1"/>
    <row r="1028" s="333" customFormat="1"/>
    <row r="1029" s="333" customFormat="1"/>
    <row r="1030" s="333" customFormat="1"/>
    <row r="1031" s="333" customFormat="1"/>
    <row r="1032" s="333" customFormat="1"/>
    <row r="1033" s="333" customFormat="1"/>
    <row r="1034" s="333" customFormat="1"/>
    <row r="1035" s="333" customFormat="1"/>
    <row r="1036" s="333" customFormat="1"/>
    <row r="1037" s="333" customFormat="1"/>
    <row r="1038" s="333" customFormat="1"/>
    <row r="1039" s="333" customFormat="1"/>
    <row r="1040" s="333" customFormat="1"/>
    <row r="1041" s="333" customFormat="1"/>
    <row r="1042" s="333" customFormat="1"/>
    <row r="1043" s="333" customFormat="1"/>
    <row r="1044" s="333" customFormat="1"/>
    <row r="1045" s="333" customFormat="1"/>
    <row r="1046" s="333" customFormat="1"/>
    <row r="1047" s="333" customFormat="1"/>
    <row r="1048" s="333" customFormat="1"/>
    <row r="1049" s="333" customFormat="1"/>
    <row r="1050" s="333" customFormat="1"/>
    <row r="1051" s="333" customFormat="1"/>
    <row r="1052" s="333" customFormat="1"/>
    <row r="1053" s="333" customFormat="1"/>
    <row r="1054" s="333" customFormat="1"/>
    <row r="1055" s="333" customFormat="1"/>
    <row r="1056" s="333" customFormat="1"/>
    <row r="1057" s="333" customFormat="1"/>
    <row r="1058" s="333" customFormat="1"/>
    <row r="1059" s="333" customFormat="1"/>
    <row r="1060" s="333" customFormat="1"/>
    <row r="1061" s="333" customFormat="1"/>
    <row r="1062" s="333" customFormat="1"/>
    <row r="1063" s="333" customFormat="1"/>
    <row r="1064" s="333" customFormat="1"/>
    <row r="1065" s="333" customFormat="1"/>
    <row r="1066" s="333" customFormat="1"/>
    <row r="1067" s="333" customFormat="1"/>
    <row r="1068" s="333" customFormat="1"/>
    <row r="1069" s="333" customFormat="1"/>
    <row r="1070" s="333" customFormat="1"/>
    <row r="1071" s="333" customFormat="1"/>
    <row r="1072" s="333" customFormat="1"/>
    <row r="1073" s="333" customFormat="1"/>
    <row r="1074" s="333" customFormat="1"/>
    <row r="1075" s="333" customFormat="1"/>
    <row r="1076" s="333" customFormat="1"/>
    <row r="1077" s="333" customFormat="1"/>
    <row r="1078" s="333" customFormat="1"/>
    <row r="1079" s="333" customFormat="1"/>
    <row r="1080" s="333" customFormat="1"/>
    <row r="1081" s="333" customFormat="1"/>
    <row r="1082" s="333" customFormat="1"/>
    <row r="1083" s="333" customFormat="1"/>
    <row r="1084" s="333" customFormat="1"/>
    <row r="1085" s="333" customFormat="1"/>
    <row r="1086" s="333" customFormat="1"/>
    <row r="1087" s="333" customFormat="1"/>
    <row r="1088" s="333" customFormat="1"/>
    <row r="1089" s="333" customFormat="1"/>
    <row r="1090" s="333" customFormat="1"/>
    <row r="1091" s="333" customFormat="1"/>
    <row r="1092" s="333" customFormat="1"/>
    <row r="1093" s="333" customFormat="1"/>
    <row r="1094" s="333" customFormat="1"/>
    <row r="1095" s="333" customFormat="1"/>
    <row r="1096" s="333" customFormat="1"/>
    <row r="1097" s="333" customFormat="1"/>
    <row r="1098" s="333" customFormat="1"/>
    <row r="1099" s="333" customFormat="1"/>
    <row r="1100" s="333" customFormat="1"/>
    <row r="1101" s="333" customFormat="1"/>
    <row r="1102" s="333" customFormat="1"/>
    <row r="1103" s="333" customFormat="1"/>
    <row r="1104" s="333" customFormat="1"/>
    <row r="1105" s="333" customFormat="1"/>
    <row r="1106" s="333" customFormat="1"/>
    <row r="1107" s="333" customFormat="1"/>
    <row r="1108" s="333" customFormat="1"/>
    <row r="1109" s="333" customFormat="1"/>
    <row r="1110" s="333" customFormat="1"/>
    <row r="1111" s="333" customFormat="1"/>
    <row r="1112" s="333" customFormat="1"/>
    <row r="1113" s="333" customFormat="1"/>
    <row r="1114" s="333" customFormat="1"/>
    <row r="1115" s="333" customFormat="1"/>
    <row r="1116" s="333" customFormat="1"/>
    <row r="1117" s="333" customFormat="1"/>
    <row r="1118" s="333" customFormat="1"/>
    <row r="1119" s="333" customFormat="1"/>
    <row r="1120" s="333" customFormat="1"/>
    <row r="1121" s="333" customFormat="1"/>
    <row r="1122" s="333" customFormat="1"/>
    <row r="1123" s="333" customFormat="1"/>
    <row r="1124" s="333" customFormat="1"/>
    <row r="1125" s="333" customFormat="1"/>
    <row r="1126" s="333" customFormat="1"/>
    <row r="1127" s="333" customFormat="1"/>
    <row r="1128" s="333" customFormat="1"/>
    <row r="1129" s="333" customFormat="1"/>
    <row r="1130" s="333" customFormat="1"/>
    <row r="1131" s="333" customFormat="1"/>
    <row r="1132" s="333" customFormat="1"/>
    <row r="1133" s="333" customFormat="1"/>
    <row r="1134" s="333" customFormat="1"/>
    <row r="1135" s="333" customFormat="1"/>
    <row r="1136" s="333" customFormat="1"/>
    <row r="1137" s="333" customFormat="1"/>
    <row r="1138" s="333" customFormat="1"/>
    <row r="1139" s="333" customFormat="1"/>
    <row r="1140" s="333" customFormat="1"/>
    <row r="1141" s="333" customFormat="1"/>
    <row r="1142" s="333" customFormat="1"/>
    <row r="1143" s="333" customFormat="1"/>
    <row r="1144" s="333" customFormat="1"/>
    <row r="1145" s="333" customFormat="1"/>
    <row r="1146" s="333" customFormat="1"/>
    <row r="1147" s="333" customFormat="1"/>
    <row r="1148" s="333" customFormat="1"/>
    <row r="1149" s="333" customFormat="1"/>
    <row r="1150" s="333" customFormat="1"/>
    <row r="1151" s="333" customFormat="1"/>
    <row r="1152" s="333" customFormat="1"/>
    <row r="1153" s="333" customFormat="1"/>
    <row r="1154" s="333" customFormat="1"/>
    <row r="1155" s="333" customFormat="1"/>
    <row r="1156" s="333" customFormat="1"/>
    <row r="1157" s="333" customFormat="1"/>
    <row r="1158" s="333" customFormat="1"/>
    <row r="1159" s="333" customFormat="1"/>
    <row r="1160" s="333" customFormat="1"/>
    <row r="1161" s="333" customFormat="1"/>
    <row r="1162" s="333" customFormat="1"/>
    <row r="1163" s="333" customFormat="1"/>
    <row r="1164" s="333" customFormat="1"/>
    <row r="1165" s="333" customFormat="1"/>
    <row r="1166" s="333" customFormat="1"/>
    <row r="1167" s="333" customFormat="1"/>
    <row r="1168" s="333" customFormat="1"/>
    <row r="1169" s="333" customFormat="1"/>
    <row r="1170" s="333" customFormat="1"/>
    <row r="1171" s="333" customFormat="1"/>
    <row r="1172" s="333" customFormat="1"/>
    <row r="1173" s="333" customFormat="1"/>
    <row r="1174" s="333" customFormat="1"/>
    <row r="1175" s="333" customFormat="1"/>
    <row r="1176" s="333" customFormat="1"/>
    <row r="1177" s="333" customFormat="1"/>
    <row r="1178" s="333" customFormat="1"/>
    <row r="1179" s="333" customFormat="1"/>
    <row r="1180" s="333" customFormat="1"/>
    <row r="1181" s="333" customFormat="1"/>
    <row r="1182" s="333" customFormat="1"/>
    <row r="1183" s="333" customFormat="1"/>
    <row r="1184" s="333" customFormat="1"/>
    <row r="1185" s="333" customFormat="1"/>
    <row r="1186" s="333" customFormat="1"/>
    <row r="1187" s="333" customFormat="1"/>
    <row r="1188" s="333" customFormat="1"/>
    <row r="1189" s="333" customFormat="1"/>
    <row r="1190" s="333" customFormat="1"/>
    <row r="1191" s="333" customFormat="1"/>
    <row r="1192" s="333" customFormat="1"/>
    <row r="1193" s="333" customFormat="1"/>
    <row r="1194" s="333" customFormat="1"/>
    <row r="1195" s="333" customFormat="1"/>
    <row r="1196" s="333" customFormat="1"/>
    <row r="1197" s="333" customFormat="1"/>
    <row r="1198" s="333" customFormat="1"/>
    <row r="1199" s="333" customFormat="1"/>
    <row r="1200" s="333" customFormat="1"/>
    <row r="1201" s="333" customFormat="1"/>
    <row r="1202" s="333" customFormat="1"/>
    <row r="1203" s="333" customFormat="1"/>
    <row r="1204" s="333" customFormat="1"/>
    <row r="1205" s="333" customFormat="1"/>
    <row r="1206" s="333" customFormat="1"/>
    <row r="1207" s="333" customFormat="1"/>
    <row r="1208" s="333" customFormat="1"/>
    <row r="1209" s="333" customFormat="1"/>
    <row r="1210" s="333" customFormat="1"/>
    <row r="1211" s="333" customFormat="1"/>
    <row r="1212" s="333" customFormat="1"/>
    <row r="1213" s="333" customFormat="1"/>
    <row r="1214" s="333" customFormat="1"/>
    <row r="1215" s="333" customFormat="1"/>
    <row r="1216" s="333" customFormat="1"/>
    <row r="1217" s="333" customFormat="1"/>
    <row r="1218" s="333" customFormat="1"/>
    <row r="1219" s="333" customFormat="1"/>
    <row r="1220" s="333" customFormat="1"/>
    <row r="1221" s="333" customFormat="1"/>
    <row r="1222" s="333" customFormat="1"/>
    <row r="1223" s="333" customFormat="1"/>
    <row r="1224" s="333" customFormat="1"/>
    <row r="1225" s="333" customFormat="1"/>
    <row r="1226" s="333" customFormat="1"/>
    <row r="1227" s="333" customFormat="1"/>
    <row r="1228" s="333" customFormat="1"/>
    <row r="1229" s="333" customFormat="1"/>
    <row r="1230" s="333" customFormat="1"/>
    <row r="1231" s="333" customFormat="1"/>
    <row r="1232" s="333" customFormat="1"/>
    <row r="1233" s="333" customFormat="1"/>
    <row r="1234" s="333" customFormat="1"/>
    <row r="1235" s="333" customFormat="1"/>
    <row r="1236" s="333" customFormat="1"/>
    <row r="1237" s="333" customFormat="1"/>
    <row r="1238" s="333" customFormat="1"/>
    <row r="1239" s="333" customFormat="1"/>
    <row r="1240" s="333" customFormat="1"/>
    <row r="1241" s="333" customFormat="1"/>
    <row r="1242" s="333" customFormat="1"/>
    <row r="1243" s="333" customFormat="1"/>
    <row r="1244" s="333" customFormat="1"/>
    <row r="1245" s="333" customFormat="1"/>
    <row r="1246" s="333" customFormat="1"/>
    <row r="1247" s="333" customFormat="1"/>
    <row r="1248" s="333" customFormat="1"/>
    <row r="1249" s="333" customFormat="1"/>
    <row r="1250" s="333" customFormat="1"/>
    <row r="1251" s="333" customFormat="1"/>
    <row r="1252" s="333" customFormat="1"/>
    <row r="1253" s="333" customFormat="1"/>
    <row r="1254" s="333" customFormat="1"/>
    <row r="1255" s="333" customFormat="1"/>
    <row r="1256" s="333" customFormat="1"/>
    <row r="1257" s="333" customFormat="1"/>
    <row r="1258" s="333" customFormat="1"/>
    <row r="1259" s="333" customFormat="1"/>
    <row r="1260" s="333" customFormat="1"/>
    <row r="1261" s="333" customFormat="1"/>
    <row r="1262" s="333" customFormat="1"/>
    <row r="1263" s="333" customFormat="1"/>
    <row r="1264" s="333" customFormat="1"/>
    <row r="1265" s="333" customFormat="1"/>
    <row r="1266" s="333" customFormat="1"/>
    <row r="1267" s="333" customFormat="1"/>
    <row r="1268" s="333" customFormat="1"/>
    <row r="1269" s="333" customFormat="1"/>
    <row r="1270" s="333" customFormat="1"/>
    <row r="1271" s="333" customFormat="1"/>
    <row r="1272" s="333" customFormat="1"/>
    <row r="1273" s="333" customFormat="1"/>
    <row r="1274" s="333" customFormat="1"/>
    <row r="1275" s="333" customFormat="1"/>
    <row r="1276" s="333" customFormat="1"/>
    <row r="1277" s="333" customFormat="1"/>
    <row r="1278" s="333" customFormat="1"/>
    <row r="1279" s="333" customFormat="1"/>
    <row r="1280" s="333" customFormat="1"/>
    <row r="1281" s="333" customFormat="1"/>
    <row r="1282" s="333" customFormat="1"/>
    <row r="1283" s="333" customFormat="1"/>
    <row r="1284" s="333" customFormat="1"/>
    <row r="1285" s="333" customFormat="1"/>
    <row r="1286" s="333" customFormat="1"/>
    <row r="1287" s="333" customFormat="1"/>
    <row r="1288" s="333" customFormat="1"/>
    <row r="1289" s="333" customFormat="1"/>
    <row r="1290" s="333" customFormat="1"/>
    <row r="1291" s="333" customFormat="1"/>
    <row r="1292" s="333" customFormat="1"/>
    <row r="1293" s="333" customFormat="1"/>
    <row r="1294" s="333" customFormat="1"/>
    <row r="1295" s="333" customFormat="1"/>
    <row r="1296" s="333" customFormat="1"/>
    <row r="1297" s="333" customFormat="1"/>
    <row r="1298" s="333" customFormat="1"/>
    <row r="1299" s="333" customFormat="1"/>
    <row r="1300" s="333" customFormat="1"/>
    <row r="1301" s="333" customFormat="1"/>
    <row r="1302" s="333" customFormat="1"/>
    <row r="1303" s="333" customFormat="1"/>
    <row r="1304" s="333" customFormat="1"/>
    <row r="1305" s="333" customFormat="1"/>
    <row r="1306" s="333" customFormat="1"/>
    <row r="1307" s="333" customFormat="1"/>
    <row r="1308" s="333" customFormat="1"/>
    <row r="1309" s="333" customFormat="1"/>
    <row r="1310" s="333" customFormat="1"/>
    <row r="1311" s="333" customFormat="1"/>
    <row r="1312" s="333" customFormat="1"/>
    <row r="1313" s="333" customFormat="1"/>
    <row r="1314" s="333" customFormat="1"/>
    <row r="1315" s="333" customFormat="1"/>
    <row r="1316" s="333" customFormat="1"/>
    <row r="1317" s="333" customFormat="1"/>
    <row r="1318" s="333" customFormat="1"/>
    <row r="1319" s="333" customFormat="1"/>
    <row r="1320" s="333" customFormat="1"/>
    <row r="1321" s="333" customFormat="1"/>
    <row r="1322" s="333" customFormat="1"/>
    <row r="1323" s="333" customFormat="1"/>
    <row r="1324" s="333" customFormat="1"/>
    <row r="1325" s="333" customFormat="1"/>
    <row r="1326" s="333" customFormat="1"/>
    <row r="1327" s="333" customFormat="1"/>
    <row r="1328" s="333" customFormat="1"/>
    <row r="1329" s="333" customFormat="1"/>
    <row r="1330" s="333" customFormat="1"/>
    <row r="1331" s="333" customFormat="1"/>
    <row r="1332" s="333" customFormat="1"/>
    <row r="1333" s="333" customFormat="1"/>
    <row r="1334" s="333" customFormat="1"/>
    <row r="1335" s="333" customFormat="1"/>
    <row r="1336" s="333" customFormat="1"/>
    <row r="1337" s="333" customFormat="1"/>
    <row r="1338" s="333" customFormat="1"/>
    <row r="1339" s="333" customFormat="1"/>
    <row r="1340" s="333" customFormat="1"/>
    <row r="1341" s="333" customFormat="1"/>
    <row r="1342" s="333" customFormat="1"/>
    <row r="1343" s="333" customFormat="1"/>
    <row r="1344" s="333" customFormat="1"/>
    <row r="1345" s="333" customFormat="1"/>
    <row r="1346" s="333" customFormat="1"/>
    <row r="1347" s="333" customFormat="1"/>
    <row r="1348" s="333" customFormat="1"/>
    <row r="1349" s="333" customFormat="1"/>
    <row r="1350" s="333" customFormat="1"/>
    <row r="1351" s="333" customFormat="1"/>
    <row r="1352" s="333" customFormat="1"/>
    <row r="1353" s="333" customFormat="1"/>
    <row r="1354" s="333" customFormat="1"/>
    <row r="1355" s="333" customFormat="1"/>
    <row r="1356" s="333" customFormat="1"/>
    <row r="1357" s="333" customFormat="1"/>
    <row r="1358" s="333" customFormat="1"/>
    <row r="1359" s="333" customFormat="1"/>
    <row r="1360" s="333" customFormat="1"/>
    <row r="1361" s="333" customFormat="1"/>
    <row r="1362" s="333" customFormat="1"/>
    <row r="1363" s="333" customFormat="1"/>
    <row r="1364" s="333" customFormat="1"/>
    <row r="1365" s="333" customFormat="1"/>
    <row r="1366" s="333" customFormat="1"/>
    <row r="1367" s="333" customFormat="1"/>
    <row r="1368" s="333" customFormat="1"/>
    <row r="1369" s="333" customFormat="1"/>
    <row r="1370" s="333" customFormat="1"/>
    <row r="1371" s="333" customFormat="1"/>
    <row r="1372" s="333" customFormat="1"/>
    <row r="1373" s="333" customFormat="1"/>
    <row r="1374" s="333" customFormat="1"/>
    <row r="1375" s="333" customFormat="1"/>
    <row r="1376" s="333" customFormat="1"/>
    <row r="1377" s="333" customFormat="1"/>
    <row r="1378" s="333" customFormat="1"/>
    <row r="1379" s="333" customFormat="1"/>
    <row r="1380" s="333" customFormat="1"/>
    <row r="1381" s="333" customFormat="1"/>
    <row r="1382" s="333" customFormat="1"/>
    <row r="1383" s="333" customFormat="1"/>
    <row r="1384" s="333" customFormat="1"/>
    <row r="1385" s="333" customFormat="1"/>
    <row r="1386" s="333" customFormat="1"/>
    <row r="1387" s="333" customFormat="1"/>
    <row r="1388" s="333" customFormat="1"/>
    <row r="1389" s="333" customFormat="1"/>
    <row r="1390" s="333" customFormat="1"/>
    <row r="1391" s="333" customFormat="1"/>
    <row r="1392" s="333" customFormat="1"/>
    <row r="1393" s="333" customFormat="1"/>
    <row r="1394" s="333" customFormat="1"/>
    <row r="1395" s="333" customFormat="1"/>
    <row r="1396" s="333" customFormat="1"/>
    <row r="1397" s="333" customFormat="1"/>
    <row r="1398" s="333" customFormat="1"/>
    <row r="1399" s="333" customFormat="1"/>
    <row r="1400" s="333" customFormat="1"/>
    <row r="1401" s="333" customFormat="1"/>
    <row r="1402" s="333" customFormat="1"/>
    <row r="1403" s="333" customFormat="1"/>
    <row r="1404" s="333" customFormat="1"/>
    <row r="1405" s="333" customFormat="1"/>
    <row r="1406" s="333" customFormat="1"/>
    <row r="1407" s="333" customFormat="1"/>
    <row r="1408" s="333" customFormat="1"/>
    <row r="1409" s="333" customFormat="1"/>
    <row r="1410" s="333" customFormat="1"/>
    <row r="1411" s="333" customFormat="1"/>
    <row r="1412" s="333" customFormat="1"/>
    <row r="1413" s="333" customFormat="1"/>
    <row r="1414" s="333" customFormat="1"/>
    <row r="1415" s="333" customFormat="1"/>
    <row r="1416" s="333" customFormat="1"/>
    <row r="1417" s="333" customFormat="1"/>
    <row r="1418" s="333" customFormat="1"/>
    <row r="1419" s="333" customFormat="1"/>
    <row r="1420" s="333" customFormat="1"/>
    <row r="1421" s="333" customFormat="1"/>
    <row r="1422" s="333" customFormat="1"/>
    <row r="1423" s="333" customFormat="1"/>
    <row r="1424" s="333" customFormat="1"/>
    <row r="1425" s="333" customFormat="1"/>
    <row r="1426" s="333" customFormat="1"/>
    <row r="1427" s="333" customFormat="1"/>
    <row r="1428" s="333" customFormat="1"/>
    <row r="1429" s="333" customFormat="1"/>
    <row r="1430" s="333" customFormat="1"/>
    <row r="1431" s="333" customFormat="1"/>
    <row r="1432" s="333" customFormat="1"/>
    <row r="1433" s="333" customFormat="1"/>
    <row r="1434" s="333" customFormat="1"/>
    <row r="1435" s="333" customFormat="1"/>
    <row r="1436" s="333" customFormat="1"/>
    <row r="1437" s="333" customFormat="1"/>
    <row r="1438" s="333" customFormat="1"/>
    <row r="1439" s="333" customFormat="1"/>
    <row r="1440" s="333" customFormat="1"/>
    <row r="1441" s="333" customFormat="1"/>
    <row r="1442" s="333" customFormat="1"/>
    <row r="1443" s="333" customFormat="1"/>
    <row r="1444" s="333" customFormat="1"/>
    <row r="1445" s="333" customFormat="1"/>
    <row r="1446" s="333" customFormat="1"/>
    <row r="1447" s="333" customFormat="1"/>
    <row r="1448" s="333" customFormat="1"/>
    <row r="1449" s="333" customFormat="1"/>
    <row r="1450" s="333" customFormat="1"/>
    <row r="1451" s="333" customFormat="1"/>
    <row r="1452" s="333" customFormat="1"/>
    <row r="1453" s="333" customFormat="1"/>
    <row r="1454" s="333" customFormat="1"/>
    <row r="1455" s="333" customFormat="1"/>
    <row r="1456" s="333" customFormat="1"/>
    <row r="1457" s="333" customFormat="1"/>
    <row r="1458" s="333" customFormat="1"/>
    <row r="1459" s="333" customFormat="1"/>
    <row r="1460" s="333" customFormat="1"/>
    <row r="1461" s="333" customFormat="1"/>
    <row r="1462" s="333" customFormat="1"/>
    <row r="1463" s="333" customFormat="1"/>
    <row r="1464" s="333" customFormat="1"/>
    <row r="1465" s="333" customFormat="1"/>
    <row r="1466" s="333" customFormat="1"/>
    <row r="1467" s="333" customFormat="1"/>
    <row r="1468" s="333" customFormat="1"/>
    <row r="1469" s="333" customFormat="1"/>
    <row r="1470" s="333" customFormat="1"/>
    <row r="1471" s="333" customFormat="1"/>
    <row r="1472" s="333" customFormat="1"/>
    <row r="1473" s="333" customFormat="1"/>
    <row r="1474" s="333" customFormat="1"/>
    <row r="1475" s="333" customFormat="1"/>
    <row r="1476" s="333" customFormat="1"/>
    <row r="1477" s="333" customFormat="1"/>
    <row r="1478" s="333" customFormat="1"/>
    <row r="1479" s="333" customFormat="1"/>
    <row r="1480" s="333" customFormat="1"/>
    <row r="1481" s="333" customFormat="1"/>
    <row r="1482" s="333" customFormat="1"/>
    <row r="1483" s="333" customFormat="1"/>
    <row r="1484" s="333" customFormat="1"/>
    <row r="1485" s="333" customFormat="1"/>
    <row r="1486" s="333" customFormat="1"/>
    <row r="1487" s="333" customFormat="1"/>
    <row r="1488" s="333" customFormat="1"/>
    <row r="1489" s="333" customFormat="1"/>
    <row r="1490" s="333" customFormat="1"/>
    <row r="1491" s="333" customFormat="1"/>
    <row r="1492" s="333" customFormat="1"/>
    <row r="1493" s="333" customFormat="1"/>
    <row r="1494" s="333" customFormat="1"/>
    <row r="1495" s="333" customFormat="1"/>
    <row r="1496" s="333" customFormat="1"/>
    <row r="1497" s="333" customFormat="1"/>
    <row r="1498" s="333" customFormat="1"/>
    <row r="1499" s="333" customFormat="1"/>
    <row r="1500" s="333" customFormat="1"/>
    <row r="1501" s="333" customFormat="1"/>
    <row r="1502" s="333" customFormat="1"/>
    <row r="1503" s="333" customFormat="1"/>
    <row r="1504" s="333" customFormat="1"/>
    <row r="1505" s="333" customFormat="1"/>
    <row r="1506" s="333" customFormat="1"/>
    <row r="1507" s="333" customFormat="1"/>
    <row r="1508" s="333" customFormat="1"/>
    <row r="1509" s="333" customFormat="1"/>
    <row r="1510" s="333" customFormat="1"/>
    <row r="1511" s="333" customFormat="1"/>
    <row r="1512" s="333" customFormat="1"/>
    <row r="1513" s="333" customFormat="1"/>
    <row r="1514" s="333" customFormat="1"/>
    <row r="1515" s="333" customFormat="1"/>
    <row r="1516" s="333" customFormat="1"/>
    <row r="1517" s="333" customFormat="1"/>
    <row r="1518" s="333" customFormat="1"/>
    <row r="1519" s="333" customFormat="1"/>
    <row r="1520" s="333" customFormat="1"/>
    <row r="1521" s="333" customFormat="1"/>
    <row r="1522" s="333" customFormat="1"/>
    <row r="1523" s="333" customFormat="1"/>
    <row r="1524" s="333" customFormat="1"/>
    <row r="1525" s="333" customFormat="1"/>
    <row r="1526" s="333" customFormat="1"/>
    <row r="1527" s="333" customFormat="1"/>
    <row r="1528" s="333" customFormat="1"/>
    <row r="1529" s="333" customFormat="1"/>
    <row r="1530" s="333" customFormat="1"/>
    <row r="1531" s="333" customFormat="1"/>
    <row r="1532" s="333" customFormat="1"/>
    <row r="1533" s="333" customFormat="1"/>
    <row r="1534" s="333" customFormat="1"/>
    <row r="1535" s="333" customFormat="1"/>
    <row r="1536" s="333" customFormat="1"/>
    <row r="1537" s="333" customFormat="1"/>
    <row r="1538" s="333" customFormat="1"/>
    <row r="1539" s="333" customFormat="1"/>
    <row r="1540" s="333" customFormat="1"/>
    <row r="1541" s="333" customFormat="1"/>
    <row r="1542" s="333" customFormat="1"/>
    <row r="1543" s="333" customFormat="1"/>
    <row r="1544" s="333" customFormat="1"/>
    <row r="1545" s="333" customFormat="1"/>
    <row r="1546" s="333" customFormat="1"/>
    <row r="1547" s="333" customFormat="1"/>
    <row r="1548" s="333" customFormat="1"/>
    <row r="1549" s="333" customFormat="1"/>
    <row r="1550" s="333" customFormat="1"/>
    <row r="1551" s="333" customFormat="1"/>
    <row r="1552" s="333" customFormat="1"/>
    <row r="1553" s="333" customFormat="1"/>
    <row r="1554" s="333" customFormat="1"/>
    <row r="1555" s="333" customFormat="1"/>
    <row r="1556" s="333" customFormat="1"/>
    <row r="1557" s="333" customFormat="1"/>
    <row r="1558" s="333" customFormat="1"/>
    <row r="1559" s="333" customFormat="1"/>
    <row r="1560" s="333" customFormat="1"/>
    <row r="1561" s="333" customFormat="1"/>
    <row r="1562" s="333" customFormat="1"/>
    <row r="1563" s="333" customFormat="1"/>
    <row r="1564" s="333" customFormat="1"/>
    <row r="1565" s="333" customFormat="1"/>
    <row r="1566" s="333" customFormat="1"/>
    <row r="1567" s="333" customFormat="1"/>
    <row r="1568" s="333" customFormat="1"/>
    <row r="1569" s="333" customFormat="1"/>
    <row r="1570" s="333" customFormat="1"/>
    <row r="1571" s="333" customFormat="1"/>
    <row r="1572" s="333" customFormat="1"/>
    <row r="1573" s="333" customFormat="1"/>
    <row r="1574" s="333" customFormat="1"/>
    <row r="1575" s="333" customFormat="1"/>
    <row r="1576" s="333" customFormat="1"/>
    <row r="1577" s="333" customFormat="1"/>
    <row r="1578" s="333" customFormat="1"/>
    <row r="1579" s="333" customFormat="1"/>
    <row r="1580" s="333" customFormat="1"/>
    <row r="1581" s="333" customFormat="1"/>
    <row r="1582" s="333" customFormat="1"/>
    <row r="1583" s="333" customFormat="1"/>
    <row r="1584" s="333" customFormat="1"/>
    <row r="1585" s="333" customFormat="1"/>
    <row r="1586" s="333" customFormat="1"/>
    <row r="1587" s="333" customFormat="1"/>
    <row r="1588" s="333" customFormat="1"/>
    <row r="1589" s="333" customFormat="1"/>
    <row r="1590" s="333" customFormat="1"/>
    <row r="1591" s="333" customFormat="1"/>
    <row r="1592" s="333" customFormat="1"/>
    <row r="1593" s="333" customFormat="1"/>
    <row r="1594" s="333" customFormat="1"/>
    <row r="1595" s="333" customFormat="1"/>
    <row r="1596" s="333" customFormat="1"/>
    <row r="1597" s="333" customFormat="1"/>
    <row r="1598" s="333" customFormat="1"/>
    <row r="1599" s="333" customFormat="1"/>
    <row r="1600" s="333" customFormat="1"/>
    <row r="1601" s="333" customFormat="1"/>
    <row r="1602" s="333" customFormat="1"/>
    <row r="1603" s="333" customFormat="1"/>
    <row r="1604" s="333" customFormat="1"/>
    <row r="1605" s="333" customFormat="1"/>
    <row r="1606" s="333" customFormat="1"/>
    <row r="1607" s="333" customFormat="1"/>
    <row r="1608" s="333" customFormat="1"/>
    <row r="1609" s="333" customFormat="1"/>
    <row r="1610" s="333" customFormat="1"/>
    <row r="1611" s="333" customFormat="1"/>
    <row r="1612" s="333" customFormat="1"/>
    <row r="1613" s="333" customFormat="1"/>
    <row r="1614" s="333" customFormat="1"/>
    <row r="1615" s="333" customFormat="1"/>
    <row r="1616" s="333" customFormat="1"/>
    <row r="1617" s="333" customFormat="1"/>
    <row r="1618" s="333" customFormat="1"/>
    <row r="1619" s="333" customFormat="1"/>
    <row r="1620" s="333" customFormat="1"/>
    <row r="1621" s="333" customFormat="1"/>
    <row r="1622" s="333" customFormat="1"/>
    <row r="1623" s="333" customFormat="1"/>
    <row r="1624" s="333" customFormat="1"/>
    <row r="1625" s="333" customFormat="1"/>
    <row r="1626" s="333" customFormat="1"/>
    <row r="1627" s="333" customFormat="1"/>
    <row r="1628" s="333" customFormat="1"/>
    <row r="1629" s="333" customFormat="1"/>
    <row r="1630" s="333" customFormat="1"/>
    <row r="1631" s="333" customFormat="1"/>
    <row r="1632" s="333" customFormat="1"/>
    <row r="1633" s="333" customFormat="1"/>
    <row r="1634" s="333" customFormat="1"/>
    <row r="1635" s="333" customFormat="1"/>
    <row r="1636" s="333" customFormat="1"/>
    <row r="1637" s="333" customFormat="1"/>
    <row r="1638" s="333" customFormat="1"/>
    <row r="1639" s="333" customFormat="1"/>
    <row r="1640" s="333" customFormat="1"/>
    <row r="1641" s="333" customFormat="1"/>
    <row r="1642" s="333" customFormat="1"/>
    <row r="1643" s="333" customFormat="1"/>
    <row r="1644" s="333" customFormat="1"/>
    <row r="1645" s="333" customFormat="1"/>
    <row r="1646" s="333" customFormat="1"/>
    <row r="1647" s="333" customFormat="1"/>
    <row r="1648" s="333" customFormat="1"/>
    <row r="1649" s="333" customFormat="1"/>
    <row r="1650" s="333" customFormat="1"/>
    <row r="1651" s="333" customFormat="1"/>
    <row r="1652" s="333" customFormat="1"/>
    <row r="1653" s="333" customFormat="1"/>
    <row r="1654" s="333" customFormat="1"/>
    <row r="1655" s="333" customFormat="1"/>
    <row r="1656" s="333" customFormat="1"/>
    <row r="1657" s="333" customFormat="1"/>
    <row r="1658" s="333" customFormat="1"/>
    <row r="1659" s="333" customFormat="1"/>
    <row r="1660" s="333" customFormat="1"/>
    <row r="1661" s="333" customFormat="1"/>
    <row r="1662" s="333" customFormat="1"/>
    <row r="1663" s="333" customFormat="1"/>
    <row r="1664" s="333" customFormat="1"/>
    <row r="1665" s="333" customFormat="1"/>
    <row r="1666" s="333" customFormat="1"/>
    <row r="1667" s="333" customFormat="1"/>
    <row r="1668" s="333" customFormat="1"/>
    <row r="1669" s="333" customFormat="1"/>
    <row r="1670" s="333" customFormat="1"/>
    <row r="1671" s="333" customFormat="1"/>
    <row r="1672" s="333" customFormat="1"/>
    <row r="1673" s="333" customFormat="1"/>
    <row r="1674" s="333" customFormat="1"/>
    <row r="1675" s="333" customFormat="1"/>
    <row r="1676" s="333" customFormat="1"/>
    <row r="1677" s="333" customFormat="1"/>
    <row r="1678" s="333" customFormat="1"/>
    <row r="1679" s="333" customFormat="1"/>
    <row r="1680" s="333" customFormat="1"/>
    <row r="1681" s="333" customFormat="1"/>
    <row r="1682" s="333" customFormat="1"/>
    <row r="1683" s="333" customFormat="1"/>
    <row r="1684" s="333" customFormat="1"/>
    <row r="1685" s="333" customFormat="1"/>
    <row r="1686" s="333" customFormat="1"/>
    <row r="1687" s="333" customFormat="1"/>
    <row r="1688" s="333" customFormat="1"/>
    <row r="1689" s="333" customFormat="1"/>
    <row r="1690" s="333" customFormat="1"/>
    <row r="1691" s="333" customFormat="1"/>
    <row r="1692" s="333" customFormat="1"/>
    <row r="1693" s="333" customFormat="1"/>
    <row r="1694" s="333" customFormat="1"/>
    <row r="1695" s="333" customFormat="1"/>
    <row r="1696" s="333" customFormat="1"/>
    <row r="1697" s="333" customFormat="1"/>
    <row r="1698" s="333" customFormat="1"/>
    <row r="1699" s="333" customFormat="1"/>
    <row r="1700" s="333" customFormat="1"/>
    <row r="1701" s="333" customFormat="1"/>
    <row r="1702" s="333" customFormat="1"/>
    <row r="1703" s="333" customFormat="1"/>
    <row r="1704" s="333" customFormat="1"/>
    <row r="1705" s="333" customFormat="1"/>
    <row r="1706" s="333" customFormat="1"/>
    <row r="1707" s="333" customFormat="1"/>
    <row r="1708" s="333" customFormat="1"/>
    <row r="1709" s="333" customFormat="1"/>
    <row r="1710" s="333" customFormat="1"/>
    <row r="1711" s="333" customFormat="1"/>
    <row r="1712" s="333" customFormat="1"/>
    <row r="1713" s="333" customFormat="1"/>
    <row r="1714" s="333" customFormat="1"/>
    <row r="1715" s="333" customFormat="1"/>
    <row r="1716" s="333" customFormat="1"/>
    <row r="1717" s="333" customFormat="1"/>
    <row r="1718" s="333" customFormat="1"/>
    <row r="1719" s="333" customFormat="1"/>
    <row r="1720" s="333" customFormat="1"/>
    <row r="1721" s="333" customFormat="1"/>
    <row r="1722" s="333" customFormat="1"/>
    <row r="1723" s="333" customFormat="1"/>
    <row r="1724" s="333" customFormat="1"/>
    <row r="1725" s="333" customFormat="1"/>
    <row r="1726" s="333" customFormat="1"/>
    <row r="1727" s="333" customFormat="1"/>
    <row r="1728" s="333" customFormat="1"/>
    <row r="1729" s="333" customFormat="1"/>
    <row r="1730" s="333" customFormat="1"/>
    <row r="1731" s="333" customFormat="1"/>
    <row r="1732" s="333" customFormat="1"/>
    <row r="1733" s="333" customFormat="1"/>
    <row r="1734" s="333" customFormat="1"/>
    <row r="1735" s="333" customFormat="1"/>
    <row r="1736" s="333" customFormat="1"/>
    <row r="1737" s="333" customFormat="1"/>
    <row r="1738" s="333" customFormat="1"/>
    <row r="1739" s="333" customFormat="1"/>
    <row r="1740" s="333" customFormat="1"/>
    <row r="1741" s="333" customFormat="1"/>
    <row r="1742" s="333" customFormat="1"/>
    <row r="1743" s="333" customFormat="1"/>
    <row r="1744" s="333" customFormat="1"/>
    <row r="1745" s="333" customFormat="1"/>
    <row r="1746" s="333" customFormat="1"/>
    <row r="1747" s="333" customFormat="1"/>
    <row r="1748" s="333" customFormat="1"/>
    <row r="1749" s="333" customFormat="1"/>
    <row r="1750" s="333" customFormat="1"/>
    <row r="1751" s="333" customFormat="1"/>
    <row r="1752" s="333" customFormat="1"/>
    <row r="1753" s="333" customFormat="1"/>
  </sheetData>
  <mergeCells count="252">
    <mergeCell ref="F1:K6"/>
    <mergeCell ref="A8:A9"/>
    <mergeCell ref="B8:F9"/>
    <mergeCell ref="G8:G9"/>
    <mergeCell ref="H8:H9"/>
    <mergeCell ref="I8:I9"/>
    <mergeCell ref="J8:J9"/>
    <mergeCell ref="K8:K9"/>
    <mergeCell ref="E19:F19"/>
    <mergeCell ref="E20:E23"/>
    <mergeCell ref="E24:F24"/>
    <mergeCell ref="E25:F25"/>
    <mergeCell ref="E26:F26"/>
    <mergeCell ref="E27:F27"/>
    <mergeCell ref="B10:K10"/>
    <mergeCell ref="C11:F11"/>
    <mergeCell ref="B12:B139"/>
    <mergeCell ref="C12:C16"/>
    <mergeCell ref="D12:F12"/>
    <mergeCell ref="D13:E16"/>
    <mergeCell ref="C17:F17"/>
    <mergeCell ref="C18:C39"/>
    <mergeCell ref="D18:F18"/>
    <mergeCell ref="D19:D31"/>
    <mergeCell ref="E28:F28"/>
    <mergeCell ref="E29:F29"/>
    <mergeCell ref="E30:F30"/>
    <mergeCell ref="E31:F31"/>
    <mergeCell ref="D32:F32"/>
    <mergeCell ref="D33:D39"/>
    <mergeCell ref="E33:F33"/>
    <mergeCell ref="E34:E35"/>
    <mergeCell ref="E36:F36"/>
    <mergeCell ref="E37:F37"/>
    <mergeCell ref="E46:F46"/>
    <mergeCell ref="E47:F47"/>
    <mergeCell ref="E48:F48"/>
    <mergeCell ref="E49:F49"/>
    <mergeCell ref="E50:F50"/>
    <mergeCell ref="E51:F51"/>
    <mergeCell ref="E38:F38"/>
    <mergeCell ref="E39:F39"/>
    <mergeCell ref="C40:F40"/>
    <mergeCell ref="C41:C59"/>
    <mergeCell ref="D41:F41"/>
    <mergeCell ref="D42:D51"/>
    <mergeCell ref="E42:F42"/>
    <mergeCell ref="E43:F43"/>
    <mergeCell ref="E44:F44"/>
    <mergeCell ref="E45:F45"/>
    <mergeCell ref="D52:F52"/>
    <mergeCell ref="D53:D59"/>
    <mergeCell ref="E53:F53"/>
    <mergeCell ref="E54:F54"/>
    <mergeCell ref="E55:F55"/>
    <mergeCell ref="E56:F56"/>
    <mergeCell ref="E57:F57"/>
    <mergeCell ref="E58:F58"/>
    <mergeCell ref="E59:F59"/>
    <mergeCell ref="C60:F60"/>
    <mergeCell ref="C61:C71"/>
    <mergeCell ref="D61:F61"/>
    <mergeCell ref="D62:F62"/>
    <mergeCell ref="D63:F63"/>
    <mergeCell ref="D64:F64"/>
    <mergeCell ref="D65:F65"/>
    <mergeCell ref="D66:F66"/>
    <mergeCell ref="D67:F67"/>
    <mergeCell ref="D68:F68"/>
    <mergeCell ref="C77:F77"/>
    <mergeCell ref="C78:C81"/>
    <mergeCell ref="D78:F78"/>
    <mergeCell ref="D79:F79"/>
    <mergeCell ref="D80:F80"/>
    <mergeCell ref="D81:F81"/>
    <mergeCell ref="D69:F69"/>
    <mergeCell ref="D70:F70"/>
    <mergeCell ref="D71:F71"/>
    <mergeCell ref="C72:F72"/>
    <mergeCell ref="C73:C76"/>
    <mergeCell ref="D73:F73"/>
    <mergeCell ref="D74:F74"/>
    <mergeCell ref="D75:F75"/>
    <mergeCell ref="D76:F76"/>
    <mergeCell ref="C82:F82"/>
    <mergeCell ref="C83:F83"/>
    <mergeCell ref="C84:C92"/>
    <mergeCell ref="D84:F84"/>
    <mergeCell ref="D85:F85"/>
    <mergeCell ref="D86:E87"/>
    <mergeCell ref="D88:F88"/>
    <mergeCell ref="D89:E90"/>
    <mergeCell ref="D91:F91"/>
    <mergeCell ref="D92:F92"/>
    <mergeCell ref="C93:F93"/>
    <mergeCell ref="C94:C109"/>
    <mergeCell ref="D94:F94"/>
    <mergeCell ref="D95:D104"/>
    <mergeCell ref="E95:F95"/>
    <mergeCell ref="E96:F96"/>
    <mergeCell ref="E97:E98"/>
    <mergeCell ref="E99:E100"/>
    <mergeCell ref="E101:E102"/>
    <mergeCell ref="E103:F103"/>
    <mergeCell ref="C110:F110"/>
    <mergeCell ref="C111:C114"/>
    <mergeCell ref="D111:E112"/>
    <mergeCell ref="D113:F113"/>
    <mergeCell ref="D114:F114"/>
    <mergeCell ref="C115:F115"/>
    <mergeCell ref="E104:F104"/>
    <mergeCell ref="D105:F105"/>
    <mergeCell ref="D106:D109"/>
    <mergeCell ref="E106:E107"/>
    <mergeCell ref="E108:F108"/>
    <mergeCell ref="E109:F109"/>
    <mergeCell ref="C116:C117"/>
    <mergeCell ref="D116:F116"/>
    <mergeCell ref="D117:F117"/>
    <mergeCell ref="C118:F118"/>
    <mergeCell ref="C119:C134"/>
    <mergeCell ref="D119:F119"/>
    <mergeCell ref="D120:D126"/>
    <mergeCell ref="E120:F120"/>
    <mergeCell ref="E121:F121"/>
    <mergeCell ref="E122:F122"/>
    <mergeCell ref="E132:F132"/>
    <mergeCell ref="E133:F133"/>
    <mergeCell ref="E134:F134"/>
    <mergeCell ref="C135:F135"/>
    <mergeCell ref="C136:C138"/>
    <mergeCell ref="D136:F136"/>
    <mergeCell ref="D137:F137"/>
    <mergeCell ref="D138:F138"/>
    <mergeCell ref="E123:F123"/>
    <mergeCell ref="E124:F124"/>
    <mergeCell ref="E125:F125"/>
    <mergeCell ref="E126:F126"/>
    <mergeCell ref="D127:F127"/>
    <mergeCell ref="D128:D134"/>
    <mergeCell ref="E128:F128"/>
    <mergeCell ref="E129:F129"/>
    <mergeCell ref="E130:F130"/>
    <mergeCell ref="E131:F131"/>
    <mergeCell ref="D147:F147"/>
    <mergeCell ref="D148:F148"/>
    <mergeCell ref="D149:F149"/>
    <mergeCell ref="D150:F150"/>
    <mergeCell ref="D151:F151"/>
    <mergeCell ref="C152:F152"/>
    <mergeCell ref="C139:F139"/>
    <mergeCell ref="B140:K140"/>
    <mergeCell ref="B141:B192"/>
    <mergeCell ref="C141:F141"/>
    <mergeCell ref="C142:C151"/>
    <mergeCell ref="D142:F142"/>
    <mergeCell ref="D143:F143"/>
    <mergeCell ref="D144:F144"/>
    <mergeCell ref="D145:F145"/>
    <mergeCell ref="D146:F146"/>
    <mergeCell ref="C153:C155"/>
    <mergeCell ref="D153:F153"/>
    <mergeCell ref="D154:F154"/>
    <mergeCell ref="D155:F155"/>
    <mergeCell ref="C156:F156"/>
    <mergeCell ref="C157:C159"/>
    <mergeCell ref="D157:F157"/>
    <mergeCell ref="D158:F158"/>
    <mergeCell ref="D159:F159"/>
    <mergeCell ref="C165:F165"/>
    <mergeCell ref="C166:C169"/>
    <mergeCell ref="D166:F166"/>
    <mergeCell ref="D167:F167"/>
    <mergeCell ref="D168:F168"/>
    <mergeCell ref="D169:F169"/>
    <mergeCell ref="C160:F160"/>
    <mergeCell ref="C161:C163"/>
    <mergeCell ref="D161:F161"/>
    <mergeCell ref="D162:F162"/>
    <mergeCell ref="D163:F163"/>
    <mergeCell ref="C164:F164"/>
    <mergeCell ref="C170:F170"/>
    <mergeCell ref="C171:C179"/>
    <mergeCell ref="D171:F171"/>
    <mergeCell ref="D172:F172"/>
    <mergeCell ref="D173:F173"/>
    <mergeCell ref="D174:F174"/>
    <mergeCell ref="D175:F175"/>
    <mergeCell ref="D176:F176"/>
    <mergeCell ref="D177:F177"/>
    <mergeCell ref="D178:F178"/>
    <mergeCell ref="C185:F185"/>
    <mergeCell ref="C186:C191"/>
    <mergeCell ref="D186:F186"/>
    <mergeCell ref="D187:F187"/>
    <mergeCell ref="D188:F188"/>
    <mergeCell ref="D189:F189"/>
    <mergeCell ref="D190:F190"/>
    <mergeCell ref="D191:F191"/>
    <mergeCell ref="D179:F179"/>
    <mergeCell ref="C180:F180"/>
    <mergeCell ref="C181:C184"/>
    <mergeCell ref="D181:F181"/>
    <mergeCell ref="D182:F182"/>
    <mergeCell ref="D183:F183"/>
    <mergeCell ref="D184:F184"/>
    <mergeCell ref="C192:F192"/>
    <mergeCell ref="B193:F193"/>
    <mergeCell ref="B194:F195"/>
    <mergeCell ref="G194:G195"/>
    <mergeCell ref="H194:H195"/>
    <mergeCell ref="B196:B220"/>
    <mergeCell ref="C196:F196"/>
    <mergeCell ref="C197:C199"/>
    <mergeCell ref="D197:F197"/>
    <mergeCell ref="D198:F198"/>
    <mergeCell ref="C205:F205"/>
    <mergeCell ref="C206:C211"/>
    <mergeCell ref="D206:F206"/>
    <mergeCell ref="D207:F207"/>
    <mergeCell ref="D208:F208"/>
    <mergeCell ref="D209:F209"/>
    <mergeCell ref="D210:F210"/>
    <mergeCell ref="D211:F211"/>
    <mergeCell ref="D199:F199"/>
    <mergeCell ref="C200:F200"/>
    <mergeCell ref="C201:C204"/>
    <mergeCell ref="D201:F201"/>
    <mergeCell ref="D202:F202"/>
    <mergeCell ref="D203:F203"/>
    <mergeCell ref="D204:F204"/>
    <mergeCell ref="D217:F217"/>
    <mergeCell ref="C218:C219"/>
    <mergeCell ref="D218:F218"/>
    <mergeCell ref="D219:F219"/>
    <mergeCell ref="C220:F220"/>
    <mergeCell ref="B221:F221"/>
    <mergeCell ref="C212:F212"/>
    <mergeCell ref="C213:C214"/>
    <mergeCell ref="D213:F213"/>
    <mergeCell ref="D214:F214"/>
    <mergeCell ref="C215:F215"/>
    <mergeCell ref="D216:F216"/>
    <mergeCell ref="B222:B227"/>
    <mergeCell ref="C222:D225"/>
    <mergeCell ref="E222:F222"/>
    <mergeCell ref="E223:F223"/>
    <mergeCell ref="E224:F224"/>
    <mergeCell ref="E225:F225"/>
    <mergeCell ref="C226:D227"/>
    <mergeCell ref="E226:F226"/>
    <mergeCell ref="E227:F227"/>
  </mergeCells>
  <dataValidations count="5">
    <dataValidation type="decimal" operator="greaterThanOrEqual" allowBlank="1" showInputMessage="1" showErrorMessage="1" error="Valor debe ser mayor o igual 0" sqref="G197:G199 H215:K215 I216:K220 G151:G191 H138 G201:G217 G141:G145 G11:G138 I194:K214 H11 K224:K226 I221:J227 K222 I11:K138 K141:K163 I156:I191 I141:J145 I151:J152 J156:J163 J165:K191" xr:uid="{00000000-0002-0000-0700-000000000000}">
      <formula1>0</formula1>
    </dataValidation>
    <dataValidation type="decimal" operator="greaterThanOrEqual" allowBlank="1" showInputMessage="1" showErrorMessage="1" error="Valor debe ser mayor o igual que 0" sqref="I192:K193 G192:G193 I139:K139 G220 G139 K223 K227" xr:uid="{00000000-0002-0000-0700-000001000000}">
      <formula1>0</formula1>
    </dataValidation>
    <dataValidation type="whole" operator="greaterThanOrEqual" showInputMessage="1" showErrorMessage="1" sqref="G221" xr:uid="{00000000-0002-0000-0700-000002000000}">
      <formula1>0</formula1>
    </dataValidation>
    <dataValidation operator="greaterThanOrEqual" allowBlank="1" showInputMessage="1" showErrorMessage="1" error="Valor debe ser mayor o igual 0" sqref="G200 G196" xr:uid="{00000000-0002-0000-0700-000003000000}"/>
    <dataValidation allowBlank="1" showInputMessage="1" showErrorMessage="1" prompt="Informacion contable en NIIF y pesos sin incluir decimales" sqref="K8 G194" xr:uid="{00000000-0002-0000-0700-000004000000}"/>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Copyright</vt:lpstr>
      <vt:lpstr>Empieza aquí</vt:lpstr>
      <vt:lpstr>Presentación</vt:lpstr>
      <vt:lpstr>Formulario 210</vt:lpstr>
      <vt:lpstr>Detalle renglón 210</vt:lpstr>
      <vt:lpstr>Concilación utilidades</vt:lpstr>
      <vt:lpstr>Tablas de impuestos</vt:lpstr>
      <vt:lpstr>2517 Carátula</vt:lpstr>
      <vt:lpstr>2517 ESF Patrimonio</vt:lpstr>
      <vt:lpstr>2517 ERI Renta liquida</vt:lpstr>
      <vt:lpstr>2517 Impuesto diferido</vt:lpstr>
      <vt:lpstr>2517 Ingres y factura</vt:lpstr>
      <vt:lpstr>2517 Activos fijos</vt:lpstr>
      <vt:lpstr>2517 Resumen ESF ERI</vt:lpstr>
      <vt:lpstr>Inversiones en asociadas</vt:lpstr>
      <vt:lpstr>Prop plant y equ</vt:lpstr>
      <vt:lpstr>Subcapitalización</vt:lpstr>
      <vt:lpstr>Interés presuntivo</vt:lpstr>
      <vt:lpstr>Anticipo al 2024</vt:lpstr>
      <vt:lpstr>Sanción extemporaneidad</vt:lpstr>
      <vt:lpstr>Conciliación patrimonial</vt:lpstr>
      <vt:lpstr>Listado completo de archivos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Mónica  Arias Londoño</cp:lastModifiedBy>
  <cp:lastPrinted>2007-03-01T02:10:57Z</cp:lastPrinted>
  <dcterms:created xsi:type="dcterms:W3CDTF">2006-05-09T22:10:03Z</dcterms:created>
  <dcterms:modified xsi:type="dcterms:W3CDTF">2024-06-03T22:13:20Z</dcterms:modified>
</cp:coreProperties>
</file>